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5.xml" ContentType="application/vnd.ms-excel.controlproperties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trlProps/ctrlProp6.xml" ContentType="application/vnd.ms-excel.controlproperties+xml"/>
  <Override PartName="/xl/drawings/drawing5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6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7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9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0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343369-2CFC-42F7-87D1-85219EF00175}" xr6:coauthVersionLast="47" xr6:coauthVersionMax="47" xr10:uidLastSave="{00000000-0000-0000-0000-000000000000}"/>
  <bookViews>
    <workbookView xWindow="-120" yWindow="-120" windowWidth="38640" windowHeight="15720" tabRatio="892" activeTab="1"/>
  </bookViews>
  <sheets>
    <sheet name="Run Query" sheetId="2" r:id="rId1"/>
    <sheet name="Financial Book Position" sheetId="42" r:id="rId2"/>
    <sheet name="Maturity Gap Analysis" sheetId="60" r:id="rId3"/>
    <sheet name="GRMSDetail" sheetId="81" r:id="rId4"/>
    <sheet name="QueryPage" sheetId="82" r:id="rId5"/>
    <sheet name="NSS1" sheetId="58" r:id="rId6"/>
    <sheet name="NSS2" sheetId="57" r:id="rId7"/>
    <sheet name="FT-ENOVATE" sheetId="56" r:id="rId8"/>
    <sheet name="ENOVATE" sheetId="80" r:id="rId9"/>
    <sheet name="TP" sheetId="59" r:id="rId10"/>
    <sheet name="ENOV-RT" sheetId="91" r:id="rId11"/>
    <sheet name="ENOV-PB" sheetId="92" r:id="rId12"/>
    <sheet name="Financial Position Prior Day" sheetId="43" r:id="rId13"/>
    <sheet name="Diff" sheetId="45" r:id="rId14"/>
    <sheet name="Months" sheetId="34" r:id="rId15"/>
    <sheet name="R1" sheetId="3" r:id="rId16"/>
    <sheet name="R2" sheetId="4" r:id="rId17"/>
    <sheet name="R3" sheetId="5" r:id="rId18"/>
    <sheet name="R4" sheetId="6" r:id="rId19"/>
    <sheet name="R5" sheetId="48" r:id="rId20"/>
    <sheet name="R6" sheetId="49" r:id="rId21"/>
    <sheet name="R7" sheetId="55" r:id="rId22"/>
    <sheet name="R8" sheetId="54" r:id="rId23"/>
    <sheet name="R9" sheetId="53" r:id="rId24"/>
    <sheet name="R10" sheetId="52" r:id="rId25"/>
    <sheet name="R11" sheetId="51" r:id="rId26"/>
    <sheet name="R12" sheetId="50" r:id="rId27"/>
    <sheet name="R13" sheetId="61" r:id="rId28"/>
    <sheet name="R14" sheetId="62" r:id="rId29"/>
    <sheet name="R15" sheetId="63" r:id="rId30"/>
    <sheet name="R16" sheetId="66" r:id="rId31"/>
    <sheet name="R17" sheetId="67" r:id="rId32"/>
    <sheet name="R18" sheetId="68" r:id="rId33"/>
    <sheet name="R19" sheetId="69" r:id="rId34"/>
    <sheet name="R20" sheetId="70" r:id="rId35"/>
    <sheet name="R21" sheetId="71" r:id="rId36"/>
    <sheet name="R22" sheetId="72" r:id="rId37"/>
    <sheet name="R23" sheetId="73" r:id="rId38"/>
    <sheet name="R24" sheetId="74" r:id="rId39"/>
    <sheet name="R25" sheetId="75" r:id="rId40"/>
    <sheet name="R26" sheetId="76" r:id="rId41"/>
    <sheet name="R27" sheetId="77" r:id="rId42"/>
    <sheet name="R28" sheetId="78" r:id="rId43"/>
    <sheet name="R29" sheetId="79" r:id="rId44"/>
    <sheet name="R30" sheetId="83" r:id="rId45"/>
    <sheet name="R31" sheetId="84" r:id="rId46"/>
    <sheet name="R32" sheetId="85" r:id="rId47"/>
    <sheet name="R33" sheetId="86" r:id="rId48"/>
    <sheet name="R34" sheetId="87" r:id="rId49"/>
    <sheet name="R35" sheetId="88" r:id="rId50"/>
    <sheet name="R36" sheetId="89" r:id="rId51"/>
    <sheet name="R37" sheetId="90" r:id="rId52"/>
    <sheet name="Temp" sheetId="47" r:id="rId53"/>
  </sheets>
  <externalReferences>
    <externalReference r:id="rId54"/>
    <externalReference r:id="rId55"/>
  </externalReferences>
  <definedNames>
    <definedName name="_xlnm._FilterDatabase" localSheetId="3" hidden="1">GRMSDetail!$A$1:$H$2</definedName>
    <definedName name="_Order1" hidden="1">255</definedName>
    <definedName name="_Order2" hidden="1">255</definedName>
    <definedName name="Book">'Run Query'!$H$23:$H$100</definedName>
    <definedName name="BOOK_ID">GRMSDetail!$B$1:$B$359</definedName>
    <definedName name="Book_Type">'Run Query'!$G$23:$G$100</definedName>
    <definedName name="BookList">QueryPage!$D$5</definedName>
    <definedName name="BookTypeCd">GRMSDetail!#REF!</definedName>
    <definedName name="BucketTable" localSheetId="3">Months!$D$3:$F$288</definedName>
    <definedName name="BucketTable">Months!$D$3:$F$288</definedName>
    <definedName name="CurrentPostId">'Run Query'!$J$24</definedName>
    <definedName name="_1DA">'[1]Orig Sched'!#REF!</definedName>
    <definedName name="Daily_Hedge">'Run Query'!$L$1</definedName>
    <definedName name="DATE_BUCKETS">GRMSDetail!$F$2:$F$2</definedName>
    <definedName name="DateBucket">GRMSDetail!$F$2:$F$2</definedName>
    <definedName name="DateTable">Months!$D$3</definedName>
    <definedName name="DayOfTheMonth" localSheetId="4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3">GRMSDetail!$A$1:$E$359</definedName>
    <definedName name="GRMSQueryReturnArea">GRMSDetail!$A$1:$E$359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_NX1" localSheetId="2">'Run Query'!$C$15</definedName>
    <definedName name="_NX1">'Run Query'!$C$15</definedName>
    <definedName name="_NXB2">'Run Query'!$B$15</definedName>
    <definedName name="_NXB3">'Run Query'!$A$15</definedName>
    <definedName name="post_id">'Run Query'!$B$25</definedName>
    <definedName name="PR_CRV_CD">GRMSDetail!#REF!</definedName>
    <definedName name="_xlnm.Print_Area" localSheetId="11">'ENOV-PB'!$A$1:$AJ$19</definedName>
    <definedName name="_xlnm.Print_Area" localSheetId="10">'ENOV-RT'!$A$1:$AJ$19</definedName>
    <definedName name="_xlnm.Print_Area" localSheetId="1">'Financial Book Position'!$A$1:$AK$31</definedName>
    <definedName name="_xlnm.Print_Area" localSheetId="12">'Financial Position Prior Day'!$A$10:$AH$32</definedName>
    <definedName name="_xlnm.Print_Area" localSheetId="7">'FT-ENOVATE'!$A$1:$AJ$19</definedName>
    <definedName name="_xlnm.Print_Area" localSheetId="28">'R14'!$A$2:$J$3</definedName>
    <definedName name="_xlnm.Print_Area" localSheetId="16">'R2'!$A$2:$J$3</definedName>
    <definedName name="_xlnm.Print_Area" localSheetId="0">'Run Query'!$A$1:$H$61</definedName>
    <definedName name="_xlnm.Print_Area" localSheetId="9">TP!$A$1:$AJ$19</definedName>
    <definedName name="_xlnm.Print_Titles" localSheetId="1">'Financial Book Position'!$A:$A,'Financial Book Position'!$1:$9</definedName>
    <definedName name="_xlnm.Print_Titles" localSheetId="12">'Financial Position Prior Day'!$A:$A,'Financial Position Prior Day'!$1:$9</definedName>
    <definedName name="PriorPostId">'Run Query'!$I$24</definedName>
    <definedName name="PromptMonth" localSheetId="3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GRMSDetail!$A$1:$A$359</definedName>
    <definedName name="Reference">GRMSDetail!$H$2:$H$2</definedName>
    <definedName name="SIFO" localSheetId="8" hidden="1">{"BookBal",#N/A,FALSE,"Roll-1";"DailyChange",#N/A,FALSE,"Roll-1";"Schedules",#N/A,FALSE,"Roll-1"}</definedName>
    <definedName name="SIFO" localSheetId="11" hidden="1">{"BookBal",#N/A,FALSE,"Roll-1";"DailyChange",#N/A,FALSE,"Roll-1";"Schedules",#N/A,FALSE,"Roll-1"}</definedName>
    <definedName name="SIFO" localSheetId="10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2" hidden="1">{"BookBal",#N/A,FALSE,"Roll-1";"DailyChange",#N/A,FALSE,"Roll-1";"Schedules",#N/A,FALSE,"Roll-1"}</definedName>
    <definedName name="SIFO" localSheetId="4" hidden="1">{"BookBal",#N/A,FALSE,"Roll-1";"DailyChange",#N/A,FALSE,"Roll-1";"Schedules",#N/A,FALSE,"Roll-1"}</definedName>
    <definedName name="SIFO" localSheetId="27" hidden="1">{"BookBal",#N/A,FALSE,"Roll-1";"DailyChange",#N/A,FALSE,"Roll-1";"Schedules",#N/A,FALSE,"Roll-1"}</definedName>
    <definedName name="SIFO" localSheetId="28" hidden="1">{"BookBal",#N/A,FALSE,"Roll-1";"DailyChange",#N/A,FALSE,"Roll-1";"Schedules",#N/A,FALSE,"Roll-1"}</definedName>
    <definedName name="SIFO" localSheetId="29" hidden="1">{"BookBal",#N/A,FALSE,"Roll-1";"DailyChange",#N/A,FALSE,"Roll-1";"Schedules",#N/A,FALSE,"Roll-1"}</definedName>
    <definedName name="SIFO" localSheetId="30" hidden="1">{"BookBal",#N/A,FALSE,"Roll-1";"DailyChange",#N/A,FALSE,"Roll-1";"Schedules",#N/A,FALSE,"Roll-1"}</definedName>
    <definedName name="SIFO" localSheetId="31" hidden="1">{"BookBal",#N/A,FALSE,"Roll-1";"DailyChange",#N/A,FALSE,"Roll-1";"Schedules",#N/A,FALSE,"Roll-1"}</definedName>
    <definedName name="SIFO" localSheetId="32" hidden="1">{"BookBal",#N/A,FALSE,"Roll-1";"DailyChange",#N/A,FALSE,"Roll-1";"Schedules",#N/A,FALSE,"Roll-1"}</definedName>
    <definedName name="SIFO" localSheetId="33" hidden="1">{"BookBal",#N/A,FALSE,"Roll-1";"DailyChange",#N/A,FALSE,"Roll-1";"Schedules",#N/A,FALSE,"Roll-1"}</definedName>
    <definedName name="SIFO" localSheetId="43" hidden="1">{"BookBal",#N/A,FALSE,"Roll-1";"DailyChange",#N/A,FALSE,"Roll-1";"Schedules",#N/A,FALSE,"Roll-1"}</definedName>
    <definedName name="SIFO" localSheetId="51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3">Months!$F$3:$F$288</definedName>
    <definedName name="SumMonths">Months!$F$3:$F$288</definedName>
    <definedName name="SumNumber">Months!$D$3:$E$288</definedName>
    <definedName name="TodaysDate">'Run Query'!$B$5</definedName>
    <definedName name="UID">'Run Query'!$B$2</definedName>
    <definedName name="wrn.RollDetail." localSheetId="8" hidden="1">{"BookBal",#N/A,FALSE,"Roll-1";"DailyChange",#N/A,FALSE,"Roll-1";"Schedules",#N/A,FALSE,"Roll-1"}</definedName>
    <definedName name="wrn.RollDetail." localSheetId="11" hidden="1">{"BookBal",#N/A,FALSE,"Roll-1";"DailyChange",#N/A,FALSE,"Roll-1";"Schedules",#N/A,FALSE,"Roll-1"}</definedName>
    <definedName name="wrn.RollDetail." localSheetId="10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4" hidden="1">{"BookBal",#N/A,FALSE,"Roll-1";"DailyChange",#N/A,FALSE,"Roll-1";"Schedules",#N/A,FALSE,"Roll-1"}</definedName>
    <definedName name="wrn.RollDetail." localSheetId="27" hidden="1">{"BookBal",#N/A,FALSE,"Roll-1";"DailyChange",#N/A,FALSE,"Roll-1";"Schedules",#N/A,FALSE,"Roll-1"}</definedName>
    <definedName name="wrn.RollDetail." localSheetId="28" hidden="1">{"BookBal",#N/A,FALSE,"Roll-1";"DailyChange",#N/A,FALSE,"Roll-1";"Schedules",#N/A,FALSE,"Roll-1"}</definedName>
    <definedName name="wrn.RollDetail." localSheetId="29" hidden="1">{"BookBal",#N/A,FALSE,"Roll-1";"DailyChange",#N/A,FALSE,"Roll-1";"Schedules",#N/A,FALSE,"Roll-1"}</definedName>
    <definedName name="wrn.RollDetail." localSheetId="30" hidden="1">{"BookBal",#N/A,FALSE,"Roll-1";"DailyChange",#N/A,FALSE,"Roll-1";"Schedules",#N/A,FALSE,"Roll-1"}</definedName>
    <definedName name="wrn.RollDetail." localSheetId="31" hidden="1">{"BookBal",#N/A,FALSE,"Roll-1";"DailyChange",#N/A,FALSE,"Roll-1";"Schedules",#N/A,FALSE,"Roll-1"}</definedName>
    <definedName name="wrn.RollDetail." localSheetId="32" hidden="1">{"BookBal",#N/A,FALSE,"Roll-1";"DailyChange",#N/A,FALSE,"Roll-1";"Schedules",#N/A,FALSE,"Roll-1"}</definedName>
    <definedName name="wrn.RollDetail." localSheetId="33" hidden="1">{"BookBal",#N/A,FALSE,"Roll-1";"DailyChange",#N/A,FALSE,"Roll-1";"Schedules",#N/A,FALSE,"Roll-1"}</definedName>
    <definedName name="wrn.RollDetail." localSheetId="43" hidden="1">{"BookBal",#N/A,FALSE,"Roll-1";"DailyChange",#N/A,FALSE,"Roll-1";"Schedules",#N/A,FALSE,"Roll-1"}</definedName>
    <definedName name="wrn.RollDetail." localSheetId="51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A5" i="45" l="1"/>
  <c r="F7" i="45"/>
  <c r="H7" i="45"/>
  <c r="J7" i="45"/>
  <c r="L7" i="45"/>
  <c r="N7" i="45"/>
  <c r="P7" i="45"/>
  <c r="R7" i="45"/>
  <c r="T7" i="45"/>
  <c r="V7" i="45"/>
  <c r="X7" i="45"/>
  <c r="Z7" i="45"/>
  <c r="AB7" i="45"/>
  <c r="AD7" i="45"/>
  <c r="AF7" i="45"/>
  <c r="F8" i="45"/>
  <c r="H8" i="45"/>
  <c r="J8" i="45"/>
  <c r="L8" i="45"/>
  <c r="N8" i="45"/>
  <c r="P8" i="45"/>
  <c r="R8" i="45"/>
  <c r="T8" i="45"/>
  <c r="V8" i="45"/>
  <c r="X8" i="45"/>
  <c r="Z8" i="45"/>
  <c r="AB8" i="45"/>
  <c r="AD8" i="45"/>
  <c r="AF8" i="45"/>
  <c r="AH8" i="45"/>
  <c r="F10" i="45"/>
  <c r="H10" i="45"/>
  <c r="J10" i="45"/>
  <c r="L10" i="45"/>
  <c r="N10" i="45"/>
  <c r="P10" i="45"/>
  <c r="R10" i="45"/>
  <c r="T10" i="45"/>
  <c r="V10" i="45"/>
  <c r="X10" i="45"/>
  <c r="Z10" i="45"/>
  <c r="AB10" i="45"/>
  <c r="AD10" i="45"/>
  <c r="AF10" i="45"/>
  <c r="AH10" i="45"/>
  <c r="F11" i="45"/>
  <c r="H11" i="45"/>
  <c r="J11" i="45"/>
  <c r="L11" i="45"/>
  <c r="N11" i="45"/>
  <c r="P11" i="45"/>
  <c r="R11" i="45"/>
  <c r="T11" i="45"/>
  <c r="V11" i="45"/>
  <c r="X11" i="45"/>
  <c r="Z11" i="45"/>
  <c r="AB11" i="45"/>
  <c r="AD11" i="45"/>
  <c r="AF11" i="45"/>
  <c r="AH11" i="45"/>
  <c r="F12" i="45"/>
  <c r="H12" i="45"/>
  <c r="J12" i="45"/>
  <c r="L12" i="45"/>
  <c r="N12" i="45"/>
  <c r="P12" i="45"/>
  <c r="R12" i="45"/>
  <c r="T12" i="45"/>
  <c r="V12" i="45"/>
  <c r="X12" i="45"/>
  <c r="Z12" i="45"/>
  <c r="AB12" i="45"/>
  <c r="AD12" i="45"/>
  <c r="AF12" i="45"/>
  <c r="AH12" i="45"/>
  <c r="F13" i="45"/>
  <c r="H13" i="45"/>
  <c r="J13" i="45"/>
  <c r="L13" i="45"/>
  <c r="N13" i="45"/>
  <c r="P13" i="45"/>
  <c r="R13" i="45"/>
  <c r="T13" i="45"/>
  <c r="V13" i="45"/>
  <c r="X13" i="45"/>
  <c r="Z13" i="45"/>
  <c r="AB13" i="45"/>
  <c r="AD13" i="45"/>
  <c r="AF13" i="45"/>
  <c r="AH13" i="45"/>
  <c r="F14" i="45"/>
  <c r="H14" i="45"/>
  <c r="J14" i="45"/>
  <c r="L14" i="45"/>
  <c r="N14" i="45"/>
  <c r="P14" i="45"/>
  <c r="R14" i="45"/>
  <c r="T14" i="45"/>
  <c r="V14" i="45"/>
  <c r="X14" i="45"/>
  <c r="Z14" i="45"/>
  <c r="AB14" i="45"/>
  <c r="AD14" i="45"/>
  <c r="AF14" i="45"/>
  <c r="AH14" i="45"/>
  <c r="F15" i="45"/>
  <c r="H15" i="45"/>
  <c r="J15" i="45"/>
  <c r="L15" i="45"/>
  <c r="N15" i="45"/>
  <c r="P15" i="45"/>
  <c r="R15" i="45"/>
  <c r="T15" i="45"/>
  <c r="V15" i="45"/>
  <c r="X15" i="45"/>
  <c r="Z15" i="45"/>
  <c r="AB15" i="45"/>
  <c r="AD15" i="45"/>
  <c r="AF15" i="45"/>
  <c r="AH15" i="45"/>
  <c r="F18" i="45"/>
  <c r="H18" i="45"/>
  <c r="J18" i="45"/>
  <c r="L18" i="45"/>
  <c r="N18" i="45"/>
  <c r="P18" i="45"/>
  <c r="R18" i="45"/>
  <c r="T18" i="45"/>
  <c r="V18" i="45"/>
  <c r="X18" i="45"/>
  <c r="Z18" i="45"/>
  <c r="AB18" i="45"/>
  <c r="AD18" i="45"/>
  <c r="AF18" i="45"/>
  <c r="AH18" i="45"/>
  <c r="A5" i="80"/>
  <c r="F7" i="80"/>
  <c r="H7" i="80"/>
  <c r="J7" i="80"/>
  <c r="L7" i="80"/>
  <c r="N7" i="80"/>
  <c r="P7" i="80"/>
  <c r="R7" i="80"/>
  <c r="T7" i="80"/>
  <c r="V7" i="80"/>
  <c r="X7" i="80"/>
  <c r="Z7" i="80"/>
  <c r="AB7" i="80"/>
  <c r="AD7" i="80"/>
  <c r="AF7" i="80"/>
  <c r="AH7" i="80"/>
  <c r="F8" i="80"/>
  <c r="J8" i="80"/>
  <c r="L8" i="80"/>
  <c r="N8" i="80"/>
  <c r="P8" i="80"/>
  <c r="R8" i="80"/>
  <c r="T8" i="80"/>
  <c r="V8" i="80"/>
  <c r="X8" i="80"/>
  <c r="Z8" i="80"/>
  <c r="AB8" i="80"/>
  <c r="AD8" i="80"/>
  <c r="AF8" i="80"/>
  <c r="AH8" i="80"/>
  <c r="AJ8" i="80"/>
  <c r="F10" i="80"/>
  <c r="J10" i="80"/>
  <c r="L10" i="80"/>
  <c r="N10" i="80"/>
  <c r="P10" i="80"/>
  <c r="R10" i="80"/>
  <c r="T10" i="80"/>
  <c r="V10" i="80"/>
  <c r="X10" i="80"/>
  <c r="Z10" i="80"/>
  <c r="AB10" i="80"/>
  <c r="AD10" i="80"/>
  <c r="AF10" i="80"/>
  <c r="AH10" i="80"/>
  <c r="AJ10" i="80"/>
  <c r="H11" i="80"/>
  <c r="AJ11" i="80"/>
  <c r="F12" i="80"/>
  <c r="H12" i="80"/>
  <c r="J12" i="80"/>
  <c r="L12" i="80"/>
  <c r="N12" i="80"/>
  <c r="P12" i="80"/>
  <c r="R12" i="80"/>
  <c r="T12" i="80"/>
  <c r="V12" i="80"/>
  <c r="X12" i="80"/>
  <c r="Z12" i="80"/>
  <c r="AB12" i="80"/>
  <c r="AD12" i="80"/>
  <c r="AF12" i="80"/>
  <c r="AH12" i="80"/>
  <c r="AJ12" i="80"/>
  <c r="J13" i="80"/>
  <c r="L13" i="80"/>
  <c r="N13" i="80"/>
  <c r="P13" i="80"/>
  <c r="R13" i="80"/>
  <c r="S13" i="80"/>
  <c r="T13" i="80"/>
  <c r="V13" i="80"/>
  <c r="X13" i="80"/>
  <c r="Z13" i="80"/>
  <c r="AB13" i="80"/>
  <c r="AD13" i="80"/>
  <c r="AF13" i="80"/>
  <c r="AH13" i="80"/>
  <c r="AJ13" i="80"/>
  <c r="J14" i="80"/>
  <c r="L14" i="80"/>
  <c r="N14" i="80"/>
  <c r="P14" i="80"/>
  <c r="R14" i="80"/>
  <c r="S14" i="80"/>
  <c r="T14" i="80"/>
  <c r="V14" i="80"/>
  <c r="X14" i="80"/>
  <c r="Z14" i="80"/>
  <c r="AB14" i="80"/>
  <c r="AD14" i="80"/>
  <c r="AF14" i="80"/>
  <c r="AH14" i="80"/>
  <c r="AJ14" i="80"/>
  <c r="J15" i="80"/>
  <c r="L15" i="80"/>
  <c r="N15" i="80"/>
  <c r="P15" i="80"/>
  <c r="R15" i="80"/>
  <c r="T15" i="80"/>
  <c r="V15" i="80"/>
  <c r="X15" i="80"/>
  <c r="Z15" i="80"/>
  <c r="AB15" i="80"/>
  <c r="AD15" i="80"/>
  <c r="AF15" i="80"/>
  <c r="AH15" i="80"/>
  <c r="AJ15" i="80"/>
  <c r="F16" i="80"/>
  <c r="H16" i="80"/>
  <c r="J16" i="80"/>
  <c r="L16" i="80"/>
  <c r="N16" i="80"/>
  <c r="P16" i="80"/>
  <c r="R16" i="80"/>
  <c r="T16" i="80"/>
  <c r="V16" i="80"/>
  <c r="X16" i="80"/>
  <c r="Z16" i="80"/>
  <c r="AB16" i="80"/>
  <c r="AD16" i="80"/>
  <c r="AF16" i="80"/>
  <c r="AH16" i="80"/>
  <c r="AJ16" i="80"/>
  <c r="J19" i="80"/>
  <c r="L19" i="80"/>
  <c r="N19" i="80"/>
  <c r="P19" i="80"/>
  <c r="R19" i="80"/>
  <c r="T19" i="80"/>
  <c r="V19" i="80"/>
  <c r="X19" i="80"/>
  <c r="Z19" i="80"/>
  <c r="AB19" i="80"/>
  <c r="AD19" i="80"/>
  <c r="AF19" i="80"/>
  <c r="AH19" i="80"/>
  <c r="AJ19" i="80"/>
  <c r="A5" i="92"/>
  <c r="F7" i="92"/>
  <c r="H7" i="92"/>
  <c r="J7" i="92"/>
  <c r="L7" i="92"/>
  <c r="N7" i="92"/>
  <c r="P7" i="92"/>
  <c r="R7" i="92"/>
  <c r="T7" i="92"/>
  <c r="V7" i="92"/>
  <c r="X7" i="92"/>
  <c r="Z7" i="92"/>
  <c r="AB7" i="92"/>
  <c r="AD7" i="92"/>
  <c r="AF7" i="92"/>
  <c r="AH7" i="92"/>
  <c r="F8" i="92"/>
  <c r="J8" i="92"/>
  <c r="L8" i="92"/>
  <c r="N8" i="92"/>
  <c r="P8" i="92"/>
  <c r="R8" i="92"/>
  <c r="T8" i="92"/>
  <c r="V8" i="92"/>
  <c r="X8" i="92"/>
  <c r="Z8" i="92"/>
  <c r="AB8" i="92"/>
  <c r="AD8" i="92"/>
  <c r="AF8" i="92"/>
  <c r="AH8" i="92"/>
  <c r="AJ8" i="92"/>
  <c r="AJ10" i="92"/>
  <c r="AJ11" i="92"/>
  <c r="F12" i="92"/>
  <c r="H12" i="92"/>
  <c r="J12" i="92"/>
  <c r="L12" i="92"/>
  <c r="N12" i="92"/>
  <c r="P12" i="92"/>
  <c r="R12" i="92"/>
  <c r="T12" i="92"/>
  <c r="V12" i="92"/>
  <c r="X12" i="92"/>
  <c r="Z12" i="92"/>
  <c r="AB12" i="92"/>
  <c r="AD12" i="92"/>
  <c r="AF12" i="92"/>
  <c r="AH12" i="92"/>
  <c r="AJ12" i="92"/>
  <c r="J13" i="92"/>
  <c r="L13" i="92"/>
  <c r="N13" i="92"/>
  <c r="P13" i="92"/>
  <c r="R13" i="92"/>
  <c r="S13" i="92"/>
  <c r="T13" i="92"/>
  <c r="V13" i="92"/>
  <c r="X13" i="92"/>
  <c r="Z13" i="92"/>
  <c r="AB13" i="92"/>
  <c r="AD13" i="92"/>
  <c r="AF13" i="92"/>
  <c r="AH13" i="92"/>
  <c r="AJ13" i="92"/>
  <c r="J14" i="92"/>
  <c r="L14" i="92"/>
  <c r="N14" i="92"/>
  <c r="P14" i="92"/>
  <c r="R14" i="92"/>
  <c r="S14" i="92"/>
  <c r="T14" i="92"/>
  <c r="V14" i="92"/>
  <c r="X14" i="92"/>
  <c r="Z14" i="92"/>
  <c r="AB14" i="92"/>
  <c r="AD14" i="92"/>
  <c r="AF14" i="92"/>
  <c r="AH14" i="92"/>
  <c r="AJ14" i="92"/>
  <c r="J15" i="92"/>
  <c r="L15" i="92"/>
  <c r="N15" i="92"/>
  <c r="P15" i="92"/>
  <c r="R15" i="92"/>
  <c r="T15" i="92"/>
  <c r="V15" i="92"/>
  <c r="X15" i="92"/>
  <c r="Z15" i="92"/>
  <c r="AB15" i="92"/>
  <c r="AD15" i="92"/>
  <c r="AF15" i="92"/>
  <c r="AH15" i="92"/>
  <c r="AJ15" i="92"/>
  <c r="F16" i="92"/>
  <c r="H16" i="92"/>
  <c r="J16" i="92"/>
  <c r="L16" i="92"/>
  <c r="N16" i="92"/>
  <c r="P16" i="92"/>
  <c r="R16" i="92"/>
  <c r="T16" i="92"/>
  <c r="V16" i="92"/>
  <c r="X16" i="92"/>
  <c r="Z16" i="92"/>
  <c r="AB16" i="92"/>
  <c r="AD16" i="92"/>
  <c r="AF16" i="92"/>
  <c r="AH16" i="92"/>
  <c r="AJ16" i="92"/>
  <c r="J19" i="92"/>
  <c r="L19" i="92"/>
  <c r="N19" i="92"/>
  <c r="P19" i="92"/>
  <c r="R19" i="92"/>
  <c r="T19" i="92"/>
  <c r="V19" i="92"/>
  <c r="X19" i="92"/>
  <c r="Z19" i="92"/>
  <c r="AB19" i="92"/>
  <c r="AD19" i="92"/>
  <c r="AF19" i="92"/>
  <c r="AH19" i="92"/>
  <c r="AJ19" i="92"/>
  <c r="A5" i="91"/>
  <c r="F7" i="91"/>
  <c r="H7" i="91"/>
  <c r="J7" i="91"/>
  <c r="L7" i="91"/>
  <c r="N7" i="91"/>
  <c r="P7" i="91"/>
  <c r="R7" i="91"/>
  <c r="T7" i="91"/>
  <c r="V7" i="91"/>
  <c r="X7" i="91"/>
  <c r="Z7" i="91"/>
  <c r="AB7" i="91"/>
  <c r="AD7" i="91"/>
  <c r="AF7" i="91"/>
  <c r="AH7" i="91"/>
  <c r="F8" i="91"/>
  <c r="J8" i="91"/>
  <c r="L8" i="91"/>
  <c r="N8" i="91"/>
  <c r="P8" i="91"/>
  <c r="R8" i="91"/>
  <c r="T8" i="91"/>
  <c r="V8" i="91"/>
  <c r="X8" i="91"/>
  <c r="Z8" i="91"/>
  <c r="AB8" i="91"/>
  <c r="AD8" i="91"/>
  <c r="AF8" i="91"/>
  <c r="AH8" i="91"/>
  <c r="AJ8" i="91"/>
  <c r="AJ10" i="91"/>
  <c r="AJ11" i="91"/>
  <c r="F12" i="91"/>
  <c r="H12" i="91"/>
  <c r="J12" i="91"/>
  <c r="L12" i="91"/>
  <c r="N12" i="91"/>
  <c r="P12" i="91"/>
  <c r="R12" i="91"/>
  <c r="T12" i="91"/>
  <c r="V12" i="91"/>
  <c r="X12" i="91"/>
  <c r="Z12" i="91"/>
  <c r="AB12" i="91"/>
  <c r="AD12" i="91"/>
  <c r="AF12" i="91"/>
  <c r="AH12" i="91"/>
  <c r="AJ12" i="91"/>
  <c r="J13" i="91"/>
  <c r="L13" i="91"/>
  <c r="N13" i="91"/>
  <c r="P13" i="91"/>
  <c r="R13" i="91"/>
  <c r="S13" i="91"/>
  <c r="T13" i="91"/>
  <c r="V13" i="91"/>
  <c r="X13" i="91"/>
  <c r="Z13" i="91"/>
  <c r="AB13" i="91"/>
  <c r="AD13" i="91"/>
  <c r="AF13" i="91"/>
  <c r="AH13" i="91"/>
  <c r="AJ13" i="91"/>
  <c r="J14" i="91"/>
  <c r="L14" i="91"/>
  <c r="N14" i="91"/>
  <c r="P14" i="91"/>
  <c r="R14" i="91"/>
  <c r="S14" i="91"/>
  <c r="T14" i="91"/>
  <c r="V14" i="91"/>
  <c r="X14" i="91"/>
  <c r="Z14" i="91"/>
  <c r="AB14" i="91"/>
  <c r="AD14" i="91"/>
  <c r="AF14" i="91"/>
  <c r="AH14" i="91"/>
  <c r="AJ14" i="91"/>
  <c r="J15" i="91"/>
  <c r="L15" i="91"/>
  <c r="N15" i="91"/>
  <c r="P15" i="91"/>
  <c r="R15" i="91"/>
  <c r="T15" i="91"/>
  <c r="V15" i="91"/>
  <c r="X15" i="91"/>
  <c r="Z15" i="91"/>
  <c r="AB15" i="91"/>
  <c r="AD15" i="91"/>
  <c r="AF15" i="91"/>
  <c r="AH15" i="91"/>
  <c r="AJ15" i="91"/>
  <c r="F16" i="91"/>
  <c r="H16" i="91"/>
  <c r="J16" i="91"/>
  <c r="L16" i="91"/>
  <c r="N16" i="91"/>
  <c r="P16" i="91"/>
  <c r="R16" i="91"/>
  <c r="T16" i="91"/>
  <c r="V16" i="91"/>
  <c r="X16" i="91"/>
  <c r="Z16" i="91"/>
  <c r="AB16" i="91"/>
  <c r="AD16" i="91"/>
  <c r="AF16" i="91"/>
  <c r="AH16" i="91"/>
  <c r="AJ16" i="91"/>
  <c r="J19" i="91"/>
  <c r="L19" i="91"/>
  <c r="N19" i="91"/>
  <c r="P19" i="91"/>
  <c r="R19" i="91"/>
  <c r="T19" i="91"/>
  <c r="V19" i="91"/>
  <c r="X19" i="91"/>
  <c r="Z19" i="91"/>
  <c r="AB19" i="91"/>
  <c r="AD19" i="91"/>
  <c r="AF19" i="91"/>
  <c r="AH19" i="91"/>
  <c r="AJ19" i="91"/>
  <c r="A5" i="42"/>
  <c r="F7" i="42"/>
  <c r="H7" i="42"/>
  <c r="J7" i="42"/>
  <c r="L7" i="42"/>
  <c r="N7" i="42"/>
  <c r="P7" i="42"/>
  <c r="R7" i="42"/>
  <c r="T7" i="42"/>
  <c r="V7" i="42"/>
  <c r="X7" i="42"/>
  <c r="Z7" i="42"/>
  <c r="AB7" i="42"/>
  <c r="AD7" i="42"/>
  <c r="AF7" i="42"/>
  <c r="AH7" i="42"/>
  <c r="F8" i="42"/>
  <c r="J8" i="42"/>
  <c r="L8" i="42"/>
  <c r="N8" i="42"/>
  <c r="P8" i="42"/>
  <c r="R8" i="42"/>
  <c r="T8" i="42"/>
  <c r="V8" i="42"/>
  <c r="X8" i="42"/>
  <c r="Z8" i="42"/>
  <c r="AB8" i="42"/>
  <c r="AD8" i="42"/>
  <c r="AF8" i="42"/>
  <c r="AH8" i="42"/>
  <c r="AJ8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Z10" i="42"/>
  <c r="AA10" i="42"/>
  <c r="AB10" i="42"/>
  <c r="AC10" i="42"/>
  <c r="AD10" i="42"/>
  <c r="AE10" i="42"/>
  <c r="AF10" i="42"/>
  <c r="AG10" i="42"/>
  <c r="AH10" i="42"/>
  <c r="AJ10" i="42"/>
  <c r="AL10" i="42"/>
  <c r="F11" i="42"/>
  <c r="H11" i="42"/>
  <c r="J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Z11" i="42"/>
  <c r="AA11" i="42"/>
  <c r="AB11" i="42"/>
  <c r="AC11" i="42"/>
  <c r="AD11" i="42"/>
  <c r="AE11" i="42"/>
  <c r="AF11" i="42"/>
  <c r="AG11" i="42"/>
  <c r="AH11" i="42"/>
  <c r="AJ11" i="42"/>
  <c r="AL11" i="42"/>
  <c r="F12" i="42"/>
  <c r="H12" i="42"/>
  <c r="J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Z12" i="42"/>
  <c r="AA12" i="42"/>
  <c r="AB12" i="42"/>
  <c r="AC12" i="42"/>
  <c r="AD12" i="42"/>
  <c r="AE12" i="42"/>
  <c r="AF12" i="42"/>
  <c r="AG12" i="42"/>
  <c r="AH12" i="42"/>
  <c r="AJ12" i="42"/>
  <c r="AL12" i="42"/>
  <c r="F13" i="42"/>
  <c r="H13" i="42"/>
  <c r="J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Z13" i="42"/>
  <c r="AA13" i="42"/>
  <c r="AB13" i="42"/>
  <c r="AC13" i="42"/>
  <c r="AD13" i="42"/>
  <c r="AE13" i="42"/>
  <c r="AF13" i="42"/>
  <c r="AG13" i="42"/>
  <c r="AH13" i="42"/>
  <c r="AJ13" i="42"/>
  <c r="AL13" i="42"/>
  <c r="F14" i="42"/>
  <c r="H14" i="42"/>
  <c r="J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Z14" i="42"/>
  <c r="AA14" i="42"/>
  <c r="AB14" i="42"/>
  <c r="AC14" i="42"/>
  <c r="AD14" i="42"/>
  <c r="AE14" i="42"/>
  <c r="AF14" i="42"/>
  <c r="AG14" i="42"/>
  <c r="AH14" i="42"/>
  <c r="AJ14" i="42"/>
  <c r="AL14" i="42"/>
  <c r="F15" i="42"/>
  <c r="H15" i="42"/>
  <c r="J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Z15" i="42"/>
  <c r="AA15" i="42"/>
  <c r="AB15" i="42"/>
  <c r="AC15" i="42"/>
  <c r="AD15" i="42"/>
  <c r="AE15" i="42"/>
  <c r="AF15" i="42"/>
  <c r="AG15" i="42"/>
  <c r="AH15" i="42"/>
  <c r="AJ15" i="42"/>
  <c r="AL15" i="42"/>
  <c r="F16" i="42"/>
  <c r="H16" i="42"/>
  <c r="J16" i="42"/>
  <c r="L16" i="42"/>
  <c r="N16" i="42"/>
  <c r="P16" i="42"/>
  <c r="R16" i="42"/>
  <c r="T16" i="42"/>
  <c r="V16" i="42"/>
  <c r="X16" i="42"/>
  <c r="Z16" i="42"/>
  <c r="AB16" i="42"/>
  <c r="AD16" i="42"/>
  <c r="AF16" i="42"/>
  <c r="AH16" i="42"/>
  <c r="AJ16" i="42"/>
  <c r="AL16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Z17" i="42"/>
  <c r="AA17" i="42"/>
  <c r="AB17" i="42"/>
  <c r="AC17" i="42"/>
  <c r="AD17" i="42"/>
  <c r="AE17" i="42"/>
  <c r="AF17" i="42"/>
  <c r="AG17" i="42"/>
  <c r="AH17" i="42"/>
  <c r="AJ17" i="42"/>
  <c r="F19" i="42"/>
  <c r="H19" i="42"/>
  <c r="J19" i="42"/>
  <c r="L19" i="42"/>
  <c r="N19" i="42"/>
  <c r="P19" i="42"/>
  <c r="R19" i="42"/>
  <c r="T19" i="42"/>
  <c r="V19" i="42"/>
  <c r="X19" i="42"/>
  <c r="Z19" i="42"/>
  <c r="AB19" i="42"/>
  <c r="AD19" i="42"/>
  <c r="AF19" i="42"/>
  <c r="AH19" i="42"/>
  <c r="AJ19" i="42"/>
  <c r="A22" i="42"/>
  <c r="F23" i="42"/>
  <c r="J23" i="42"/>
  <c r="L23" i="42"/>
  <c r="N23" i="42"/>
  <c r="P23" i="42"/>
  <c r="R23" i="42"/>
  <c r="T23" i="42"/>
  <c r="V23" i="42"/>
  <c r="X23" i="42"/>
  <c r="Z23" i="42"/>
  <c r="AB23" i="42"/>
  <c r="AD23" i="42"/>
  <c r="AF23" i="42"/>
  <c r="AH23" i="42"/>
  <c r="AJ23" i="42"/>
  <c r="F24" i="42"/>
  <c r="H24" i="42"/>
  <c r="J24" i="42"/>
  <c r="L24" i="42"/>
  <c r="N24" i="42"/>
  <c r="P24" i="42"/>
  <c r="R24" i="42"/>
  <c r="T24" i="42"/>
  <c r="V24" i="42"/>
  <c r="X24" i="42"/>
  <c r="Z24" i="42"/>
  <c r="AB24" i="42"/>
  <c r="AD24" i="42"/>
  <c r="AF24" i="42"/>
  <c r="AH24" i="42"/>
  <c r="AJ24" i="42"/>
  <c r="H25" i="42"/>
  <c r="AJ25" i="42"/>
  <c r="J26" i="42"/>
  <c r="L26" i="42"/>
  <c r="N26" i="42"/>
  <c r="P26" i="42"/>
  <c r="R26" i="42"/>
  <c r="T26" i="42"/>
  <c r="V26" i="42"/>
  <c r="X26" i="42"/>
  <c r="Z26" i="42"/>
  <c r="AB26" i="42"/>
  <c r="AD26" i="42"/>
  <c r="AF26" i="42"/>
  <c r="AH26" i="42"/>
  <c r="AJ26" i="42"/>
  <c r="J27" i="42"/>
  <c r="L27" i="42"/>
  <c r="N27" i="42"/>
  <c r="P27" i="42"/>
  <c r="R27" i="42"/>
  <c r="T27" i="42"/>
  <c r="V27" i="42"/>
  <c r="X27" i="42"/>
  <c r="Z27" i="42"/>
  <c r="AB27" i="42"/>
  <c r="AD27" i="42"/>
  <c r="AF27" i="42"/>
  <c r="AH27" i="42"/>
  <c r="AJ27" i="42"/>
  <c r="J28" i="42"/>
  <c r="L28" i="42"/>
  <c r="N28" i="42"/>
  <c r="P28" i="42"/>
  <c r="R28" i="42"/>
  <c r="T28" i="42"/>
  <c r="V28" i="42"/>
  <c r="X28" i="42"/>
  <c r="Z28" i="42"/>
  <c r="AB28" i="42"/>
  <c r="AD28" i="42"/>
  <c r="AF28" i="42"/>
  <c r="AH28" i="42"/>
  <c r="AJ28" i="42"/>
  <c r="AJ29" i="42"/>
  <c r="F30" i="42"/>
  <c r="H30" i="42"/>
  <c r="J30" i="42"/>
  <c r="L30" i="42"/>
  <c r="N30" i="42"/>
  <c r="P30" i="42"/>
  <c r="R30" i="42"/>
  <c r="T30" i="42"/>
  <c r="V30" i="42"/>
  <c r="X30" i="42"/>
  <c r="Z30" i="42"/>
  <c r="AB30" i="42"/>
  <c r="AD30" i="42"/>
  <c r="AF30" i="42"/>
  <c r="AH30" i="42"/>
  <c r="AJ30" i="42"/>
  <c r="A5" i="56"/>
  <c r="F7" i="56"/>
  <c r="H7" i="56"/>
  <c r="J7" i="56"/>
  <c r="L7" i="56"/>
  <c r="N7" i="56"/>
  <c r="P7" i="56"/>
  <c r="R7" i="56"/>
  <c r="T7" i="56"/>
  <c r="V7" i="56"/>
  <c r="X7" i="56"/>
  <c r="Z7" i="56"/>
  <c r="AB7" i="56"/>
  <c r="AD7" i="56"/>
  <c r="AF7" i="56"/>
  <c r="AH7" i="56"/>
  <c r="F8" i="56"/>
  <c r="J8" i="56"/>
  <c r="L8" i="56"/>
  <c r="N8" i="56"/>
  <c r="P8" i="56"/>
  <c r="R8" i="56"/>
  <c r="T8" i="56"/>
  <c r="V8" i="56"/>
  <c r="X8" i="56"/>
  <c r="Z8" i="56"/>
  <c r="AB8" i="56"/>
  <c r="AD8" i="56"/>
  <c r="AF8" i="56"/>
  <c r="AH8" i="56"/>
  <c r="AJ8" i="56"/>
  <c r="F10" i="56"/>
  <c r="J10" i="56"/>
  <c r="L10" i="56"/>
  <c r="N10" i="56"/>
  <c r="P10" i="56"/>
  <c r="R10" i="56"/>
  <c r="T10" i="56"/>
  <c r="V10" i="56"/>
  <c r="X10" i="56"/>
  <c r="Z10" i="56"/>
  <c r="AB10" i="56"/>
  <c r="AD10" i="56"/>
  <c r="AF10" i="56"/>
  <c r="AH10" i="56"/>
  <c r="AJ10" i="56"/>
  <c r="H11" i="56"/>
  <c r="AJ11" i="56"/>
  <c r="F12" i="56"/>
  <c r="H12" i="56"/>
  <c r="J12" i="56"/>
  <c r="L12" i="56"/>
  <c r="N12" i="56"/>
  <c r="P12" i="56"/>
  <c r="R12" i="56"/>
  <c r="T12" i="56"/>
  <c r="V12" i="56"/>
  <c r="X12" i="56"/>
  <c r="Z12" i="56"/>
  <c r="AB12" i="56"/>
  <c r="AD12" i="56"/>
  <c r="AF12" i="56"/>
  <c r="AH12" i="56"/>
  <c r="AJ12" i="56"/>
  <c r="J13" i="56"/>
  <c r="L13" i="56"/>
  <c r="N13" i="56"/>
  <c r="P13" i="56"/>
  <c r="R13" i="56"/>
  <c r="S13" i="56"/>
  <c r="T13" i="56"/>
  <c r="V13" i="56"/>
  <c r="X13" i="56"/>
  <c r="Z13" i="56"/>
  <c r="AB13" i="56"/>
  <c r="AD13" i="56"/>
  <c r="AF13" i="56"/>
  <c r="AH13" i="56"/>
  <c r="AJ13" i="56"/>
  <c r="J14" i="56"/>
  <c r="L14" i="56"/>
  <c r="N14" i="56"/>
  <c r="P14" i="56"/>
  <c r="R14" i="56"/>
  <c r="S14" i="56"/>
  <c r="T14" i="56"/>
  <c r="V14" i="56"/>
  <c r="X14" i="56"/>
  <c r="Z14" i="56"/>
  <c r="AB14" i="56"/>
  <c r="AD14" i="56"/>
  <c r="AF14" i="56"/>
  <c r="AH14" i="56"/>
  <c r="AJ14" i="56"/>
  <c r="J15" i="56"/>
  <c r="L15" i="56"/>
  <c r="N15" i="56"/>
  <c r="P15" i="56"/>
  <c r="R15" i="56"/>
  <c r="T15" i="56"/>
  <c r="V15" i="56"/>
  <c r="X15" i="56"/>
  <c r="Z15" i="56"/>
  <c r="AB15" i="56"/>
  <c r="AD15" i="56"/>
  <c r="AF15" i="56"/>
  <c r="AH15" i="56"/>
  <c r="AJ15" i="56"/>
  <c r="F16" i="56"/>
  <c r="H16" i="56"/>
  <c r="J16" i="56"/>
  <c r="L16" i="56"/>
  <c r="N16" i="56"/>
  <c r="P16" i="56"/>
  <c r="R16" i="56"/>
  <c r="T16" i="56"/>
  <c r="V16" i="56"/>
  <c r="X16" i="56"/>
  <c r="Z16" i="56"/>
  <c r="AB16" i="56"/>
  <c r="AD16" i="56"/>
  <c r="AF16" i="56"/>
  <c r="AH16" i="56"/>
  <c r="AJ16" i="56"/>
  <c r="L19" i="56"/>
  <c r="N19" i="56"/>
  <c r="P19" i="56"/>
  <c r="R19" i="56"/>
  <c r="T19" i="56"/>
  <c r="V19" i="56"/>
  <c r="X19" i="56"/>
  <c r="Z19" i="56"/>
  <c r="AB19" i="56"/>
  <c r="AD19" i="56"/>
  <c r="AF19" i="56"/>
  <c r="AH19" i="56"/>
  <c r="AJ19" i="56"/>
  <c r="F2" i="81"/>
  <c r="G2" i="81"/>
  <c r="H2" i="81"/>
  <c r="F3" i="81"/>
  <c r="G3" i="81"/>
  <c r="H3" i="81"/>
  <c r="F4" i="81"/>
  <c r="G4" i="81"/>
  <c r="H4" i="81"/>
  <c r="F5" i="81"/>
  <c r="G5" i="81"/>
  <c r="H5" i="81"/>
  <c r="F6" i="81"/>
  <c r="G6" i="81"/>
  <c r="H6" i="81"/>
  <c r="F7" i="81"/>
  <c r="G7" i="81"/>
  <c r="H7" i="81"/>
  <c r="F8" i="81"/>
  <c r="G8" i="81"/>
  <c r="H8" i="81"/>
  <c r="F9" i="81"/>
  <c r="G9" i="81"/>
  <c r="H9" i="81"/>
  <c r="F10" i="81"/>
  <c r="G10" i="81"/>
  <c r="H10" i="81"/>
  <c r="F11" i="81"/>
  <c r="G11" i="81"/>
  <c r="H11" i="81"/>
  <c r="F12" i="81"/>
  <c r="G12" i="81"/>
  <c r="H12" i="81"/>
  <c r="F13" i="81"/>
  <c r="G13" i="81"/>
  <c r="H13" i="81"/>
  <c r="F14" i="81"/>
  <c r="G14" i="81"/>
  <c r="H14" i="81"/>
  <c r="F15" i="81"/>
  <c r="G15" i="81"/>
  <c r="H15" i="81"/>
  <c r="F16" i="81"/>
  <c r="G16" i="81"/>
  <c r="H16" i="81"/>
  <c r="F17" i="81"/>
  <c r="G17" i="81"/>
  <c r="H17" i="81"/>
  <c r="F18" i="81"/>
  <c r="G18" i="81"/>
  <c r="H18" i="81"/>
  <c r="F19" i="81"/>
  <c r="G19" i="81"/>
  <c r="H19" i="81"/>
  <c r="F20" i="81"/>
  <c r="G20" i="81"/>
  <c r="H20" i="81"/>
  <c r="F21" i="81"/>
  <c r="G21" i="81"/>
  <c r="H21" i="81"/>
  <c r="F22" i="81"/>
  <c r="G22" i="81"/>
  <c r="H22" i="81"/>
  <c r="F23" i="81"/>
  <c r="G23" i="81"/>
  <c r="H23" i="81"/>
  <c r="F24" i="81"/>
  <c r="G24" i="81"/>
  <c r="H24" i="81"/>
  <c r="F25" i="81"/>
  <c r="G25" i="81"/>
  <c r="H25" i="81"/>
  <c r="F26" i="81"/>
  <c r="G26" i="81"/>
  <c r="H26" i="81"/>
  <c r="F27" i="81"/>
  <c r="G27" i="81"/>
  <c r="H27" i="81"/>
  <c r="F28" i="81"/>
  <c r="G28" i="81"/>
  <c r="H28" i="81"/>
  <c r="F29" i="81"/>
  <c r="G29" i="81"/>
  <c r="H29" i="81"/>
  <c r="F30" i="81"/>
  <c r="G30" i="81"/>
  <c r="H30" i="81"/>
  <c r="F31" i="81"/>
  <c r="G31" i="81"/>
  <c r="H31" i="81"/>
  <c r="F32" i="81"/>
  <c r="G32" i="81"/>
  <c r="H32" i="81"/>
  <c r="F33" i="81"/>
  <c r="G33" i="81"/>
  <c r="H33" i="81"/>
  <c r="F34" i="81"/>
  <c r="G34" i="81"/>
  <c r="H34" i="81"/>
  <c r="F35" i="81"/>
  <c r="G35" i="81"/>
  <c r="H35" i="81"/>
  <c r="F36" i="81"/>
  <c r="G36" i="81"/>
  <c r="H36" i="81"/>
  <c r="F37" i="81"/>
  <c r="G37" i="81"/>
  <c r="H37" i="81"/>
  <c r="F38" i="81"/>
  <c r="G38" i="81"/>
  <c r="H38" i="81"/>
  <c r="F39" i="81"/>
  <c r="G39" i="81"/>
  <c r="H39" i="81"/>
  <c r="F40" i="81"/>
  <c r="G40" i="81"/>
  <c r="H40" i="81"/>
  <c r="F41" i="81"/>
  <c r="G41" i="81"/>
  <c r="H41" i="81"/>
  <c r="F42" i="81"/>
  <c r="G42" i="81"/>
  <c r="H42" i="81"/>
  <c r="F43" i="81"/>
  <c r="G43" i="81"/>
  <c r="H43" i="81"/>
  <c r="F44" i="81"/>
  <c r="G44" i="81"/>
  <c r="H44" i="81"/>
  <c r="F45" i="81"/>
  <c r="G45" i="81"/>
  <c r="H45" i="81"/>
  <c r="F46" i="81"/>
  <c r="G46" i="81"/>
  <c r="H46" i="81"/>
  <c r="F47" i="81"/>
  <c r="G47" i="81"/>
  <c r="H47" i="81"/>
  <c r="F48" i="81"/>
  <c r="G48" i="81"/>
  <c r="H48" i="81"/>
  <c r="F49" i="81"/>
  <c r="G49" i="81"/>
  <c r="H49" i="81"/>
  <c r="F50" i="81"/>
  <c r="G50" i="81"/>
  <c r="H50" i="81"/>
  <c r="F51" i="81"/>
  <c r="G51" i="81"/>
  <c r="H51" i="81"/>
  <c r="F52" i="81"/>
  <c r="G52" i="81"/>
  <c r="H52" i="81"/>
  <c r="F53" i="81"/>
  <c r="G53" i="81"/>
  <c r="H53" i="81"/>
  <c r="F54" i="81"/>
  <c r="G54" i="81"/>
  <c r="H54" i="81"/>
  <c r="F55" i="81"/>
  <c r="G55" i="81"/>
  <c r="H55" i="81"/>
  <c r="F56" i="81"/>
  <c r="G56" i="81"/>
  <c r="H56" i="81"/>
  <c r="F57" i="81"/>
  <c r="G57" i="81"/>
  <c r="H57" i="81"/>
  <c r="F58" i="81"/>
  <c r="G58" i="81"/>
  <c r="H58" i="81"/>
  <c r="F59" i="81"/>
  <c r="G59" i="81"/>
  <c r="H59" i="81"/>
  <c r="F60" i="81"/>
  <c r="G60" i="81"/>
  <c r="H60" i="81"/>
  <c r="F61" i="81"/>
  <c r="G61" i="81"/>
  <c r="H61" i="81"/>
  <c r="F62" i="81"/>
  <c r="G62" i="81"/>
  <c r="H62" i="81"/>
  <c r="F63" i="81"/>
  <c r="G63" i="81"/>
  <c r="H63" i="81"/>
  <c r="F64" i="81"/>
  <c r="G64" i="81"/>
  <c r="H64" i="81"/>
  <c r="F65" i="81"/>
  <c r="G65" i="81"/>
  <c r="H65" i="81"/>
  <c r="F66" i="81"/>
  <c r="G66" i="81"/>
  <c r="H66" i="81"/>
  <c r="F67" i="81"/>
  <c r="G67" i="81"/>
  <c r="H67" i="81"/>
  <c r="F68" i="81"/>
  <c r="G68" i="81"/>
  <c r="H68" i="81"/>
  <c r="F69" i="81"/>
  <c r="G69" i="81"/>
  <c r="H69" i="81"/>
  <c r="F70" i="81"/>
  <c r="G70" i="81"/>
  <c r="H70" i="81"/>
  <c r="F71" i="81"/>
  <c r="G71" i="81"/>
  <c r="H71" i="81"/>
  <c r="F72" i="81"/>
  <c r="G72" i="81"/>
  <c r="H72" i="81"/>
  <c r="F73" i="81"/>
  <c r="G73" i="81"/>
  <c r="H73" i="81"/>
  <c r="F74" i="81"/>
  <c r="G74" i="81"/>
  <c r="H74" i="81"/>
  <c r="F75" i="81"/>
  <c r="G75" i="81"/>
  <c r="H75" i="81"/>
  <c r="F76" i="81"/>
  <c r="G76" i="81"/>
  <c r="H76" i="81"/>
  <c r="F77" i="81"/>
  <c r="G77" i="81"/>
  <c r="H77" i="81"/>
  <c r="F78" i="81"/>
  <c r="G78" i="81"/>
  <c r="H78" i="81"/>
  <c r="F79" i="81"/>
  <c r="G79" i="81"/>
  <c r="H79" i="81"/>
  <c r="F80" i="81"/>
  <c r="G80" i="81"/>
  <c r="H80" i="81"/>
  <c r="F81" i="81"/>
  <c r="G81" i="81"/>
  <c r="H81" i="81"/>
  <c r="F82" i="81"/>
  <c r="G82" i="81"/>
  <c r="H82" i="81"/>
  <c r="F83" i="81"/>
  <c r="G83" i="81"/>
  <c r="H83" i="81"/>
  <c r="F84" i="81"/>
  <c r="G84" i="81"/>
  <c r="H84" i="81"/>
  <c r="F85" i="81"/>
  <c r="G85" i="81"/>
  <c r="H85" i="81"/>
  <c r="F86" i="81"/>
  <c r="G86" i="81"/>
  <c r="H86" i="81"/>
  <c r="F87" i="81"/>
  <c r="G87" i="81"/>
  <c r="H87" i="81"/>
  <c r="F88" i="81"/>
  <c r="G88" i="81"/>
  <c r="H88" i="81"/>
  <c r="F89" i="81"/>
  <c r="G89" i="81"/>
  <c r="H89" i="81"/>
  <c r="F90" i="81"/>
  <c r="G90" i="81"/>
  <c r="H90" i="81"/>
  <c r="F91" i="81"/>
  <c r="G91" i="81"/>
  <c r="H91" i="81"/>
  <c r="F92" i="81"/>
  <c r="G92" i="81"/>
  <c r="H92" i="81"/>
  <c r="F93" i="81"/>
  <c r="G93" i="81"/>
  <c r="H93" i="81"/>
  <c r="F94" i="81"/>
  <c r="G94" i="81"/>
  <c r="H94" i="81"/>
  <c r="F95" i="81"/>
  <c r="G95" i="81"/>
  <c r="H95" i="81"/>
  <c r="F96" i="81"/>
  <c r="G96" i="81"/>
  <c r="H96" i="81"/>
  <c r="F97" i="81"/>
  <c r="G97" i="81"/>
  <c r="H97" i="81"/>
  <c r="F98" i="81"/>
  <c r="G98" i="81"/>
  <c r="H98" i="81"/>
  <c r="F99" i="81"/>
  <c r="G99" i="81"/>
  <c r="H99" i="81"/>
  <c r="F100" i="81"/>
  <c r="G100" i="81"/>
  <c r="H100" i="81"/>
  <c r="F101" i="81"/>
  <c r="G101" i="81"/>
  <c r="H101" i="81"/>
  <c r="F102" i="81"/>
  <c r="G102" i="81"/>
  <c r="H102" i="81"/>
  <c r="F103" i="81"/>
  <c r="G103" i="81"/>
  <c r="H103" i="81"/>
  <c r="F104" i="81"/>
  <c r="G104" i="81"/>
  <c r="H104" i="81"/>
  <c r="F105" i="81"/>
  <c r="G105" i="81"/>
  <c r="H105" i="81"/>
  <c r="F106" i="81"/>
  <c r="G106" i="81"/>
  <c r="H106" i="81"/>
  <c r="F107" i="81"/>
  <c r="G107" i="81"/>
  <c r="H107" i="81"/>
  <c r="F108" i="81"/>
  <c r="G108" i="81"/>
  <c r="H108" i="81"/>
  <c r="F109" i="81"/>
  <c r="G109" i="81"/>
  <c r="H109" i="81"/>
  <c r="F110" i="81"/>
  <c r="G110" i="81"/>
  <c r="H110" i="81"/>
  <c r="F111" i="81"/>
  <c r="G111" i="81"/>
  <c r="H111" i="81"/>
  <c r="F112" i="81"/>
  <c r="G112" i="81"/>
  <c r="H112" i="81"/>
  <c r="F113" i="81"/>
  <c r="G113" i="81"/>
  <c r="H113" i="81"/>
  <c r="F114" i="81"/>
  <c r="G114" i="81"/>
  <c r="H114" i="81"/>
  <c r="F115" i="81"/>
  <c r="G115" i="81"/>
  <c r="H115" i="81"/>
  <c r="F116" i="81"/>
  <c r="G116" i="81"/>
  <c r="H116" i="81"/>
  <c r="F117" i="81"/>
  <c r="G117" i="81"/>
  <c r="H117" i="81"/>
  <c r="F118" i="81"/>
  <c r="G118" i="81"/>
  <c r="H118" i="81"/>
  <c r="F119" i="81"/>
  <c r="G119" i="81"/>
  <c r="H119" i="81"/>
  <c r="F120" i="81"/>
  <c r="G120" i="81"/>
  <c r="H120" i="81"/>
  <c r="F121" i="81"/>
  <c r="G121" i="81"/>
  <c r="H121" i="81"/>
  <c r="F122" i="81"/>
  <c r="G122" i="81"/>
  <c r="H122" i="81"/>
  <c r="F123" i="81"/>
  <c r="G123" i="81"/>
  <c r="H123" i="81"/>
  <c r="F124" i="81"/>
  <c r="G124" i="81"/>
  <c r="H124" i="81"/>
  <c r="F125" i="81"/>
  <c r="G125" i="81"/>
  <c r="H125" i="81"/>
  <c r="F126" i="81"/>
  <c r="G126" i="81"/>
  <c r="H126" i="81"/>
  <c r="F127" i="81"/>
  <c r="G127" i="81"/>
  <c r="H127" i="81"/>
  <c r="F128" i="81"/>
  <c r="G128" i="81"/>
  <c r="H128" i="81"/>
  <c r="F129" i="81"/>
  <c r="G129" i="81"/>
  <c r="H129" i="81"/>
  <c r="F130" i="81"/>
  <c r="G130" i="81"/>
  <c r="H130" i="81"/>
  <c r="F131" i="81"/>
  <c r="G131" i="81"/>
  <c r="H131" i="81"/>
  <c r="F132" i="81"/>
  <c r="G132" i="81"/>
  <c r="H132" i="81"/>
  <c r="F133" i="81"/>
  <c r="G133" i="81"/>
  <c r="H133" i="81"/>
  <c r="F134" i="81"/>
  <c r="G134" i="81"/>
  <c r="H134" i="81"/>
  <c r="F135" i="81"/>
  <c r="G135" i="81"/>
  <c r="H135" i="81"/>
  <c r="F136" i="81"/>
  <c r="G136" i="81"/>
  <c r="H136" i="81"/>
  <c r="F137" i="81"/>
  <c r="G137" i="81"/>
  <c r="H137" i="81"/>
  <c r="F138" i="81"/>
  <c r="G138" i="81"/>
  <c r="H138" i="81"/>
  <c r="F139" i="81"/>
  <c r="G139" i="81"/>
  <c r="H139" i="81"/>
  <c r="F140" i="81"/>
  <c r="G140" i="81"/>
  <c r="H140" i="81"/>
  <c r="F141" i="81"/>
  <c r="G141" i="81"/>
  <c r="H141" i="81"/>
  <c r="F142" i="81"/>
  <c r="G142" i="81"/>
  <c r="H142" i="81"/>
  <c r="F143" i="81"/>
  <c r="G143" i="81"/>
  <c r="H143" i="81"/>
  <c r="F144" i="81"/>
  <c r="G144" i="81"/>
  <c r="H144" i="81"/>
  <c r="F145" i="81"/>
  <c r="G145" i="81"/>
  <c r="H145" i="81"/>
  <c r="F146" i="81"/>
  <c r="G146" i="81"/>
  <c r="H146" i="81"/>
  <c r="F147" i="81"/>
  <c r="G147" i="81"/>
  <c r="H147" i="81"/>
  <c r="F148" i="81"/>
  <c r="G148" i="81"/>
  <c r="H148" i="81"/>
  <c r="F149" i="81"/>
  <c r="G149" i="81"/>
  <c r="H149" i="81"/>
  <c r="F150" i="81"/>
  <c r="G150" i="81"/>
  <c r="H150" i="81"/>
  <c r="F151" i="81"/>
  <c r="G151" i="81"/>
  <c r="H151" i="81"/>
  <c r="F152" i="81"/>
  <c r="G152" i="81"/>
  <c r="H152" i="81"/>
  <c r="F153" i="81"/>
  <c r="G153" i="81"/>
  <c r="H153" i="81"/>
  <c r="F154" i="81"/>
  <c r="G154" i="81"/>
  <c r="H154" i="81"/>
  <c r="F155" i="81"/>
  <c r="G155" i="81"/>
  <c r="H155" i="81"/>
  <c r="F156" i="81"/>
  <c r="G156" i="81"/>
  <c r="H156" i="81"/>
  <c r="F157" i="81"/>
  <c r="G157" i="81"/>
  <c r="H157" i="81"/>
  <c r="F158" i="81"/>
  <c r="G158" i="81"/>
  <c r="H158" i="81"/>
  <c r="F159" i="81"/>
  <c r="G159" i="81"/>
  <c r="H159" i="81"/>
  <c r="F160" i="81"/>
  <c r="G160" i="81"/>
  <c r="H160" i="81"/>
  <c r="F161" i="81"/>
  <c r="G161" i="81"/>
  <c r="H161" i="81"/>
  <c r="F162" i="81"/>
  <c r="G162" i="81"/>
  <c r="H162" i="81"/>
  <c r="F163" i="81"/>
  <c r="G163" i="81"/>
  <c r="H163" i="81"/>
  <c r="F164" i="81"/>
  <c r="G164" i="81"/>
  <c r="H164" i="81"/>
  <c r="F165" i="81"/>
  <c r="G165" i="81"/>
  <c r="H165" i="81"/>
  <c r="F166" i="81"/>
  <c r="G166" i="81"/>
  <c r="H166" i="81"/>
  <c r="F167" i="81"/>
  <c r="G167" i="81"/>
  <c r="H167" i="81"/>
  <c r="F168" i="81"/>
  <c r="G168" i="81"/>
  <c r="H168" i="81"/>
  <c r="F169" i="81"/>
  <c r="G169" i="81"/>
  <c r="H169" i="81"/>
  <c r="F170" i="81"/>
  <c r="G170" i="81"/>
  <c r="H170" i="81"/>
  <c r="F171" i="81"/>
  <c r="G171" i="81"/>
  <c r="H171" i="81"/>
  <c r="F172" i="81"/>
  <c r="G172" i="81"/>
  <c r="H172" i="81"/>
  <c r="F173" i="81"/>
  <c r="G173" i="81"/>
  <c r="H173" i="81"/>
  <c r="F174" i="81"/>
  <c r="G174" i="81"/>
  <c r="H174" i="81"/>
  <c r="F175" i="81"/>
  <c r="G175" i="81"/>
  <c r="H175" i="81"/>
  <c r="F176" i="81"/>
  <c r="G176" i="81"/>
  <c r="H176" i="81"/>
  <c r="F177" i="81"/>
  <c r="G177" i="81"/>
  <c r="H177" i="81"/>
  <c r="F178" i="81"/>
  <c r="G178" i="81"/>
  <c r="H178" i="81"/>
  <c r="F179" i="81"/>
  <c r="G179" i="81"/>
  <c r="H179" i="81"/>
  <c r="F180" i="81"/>
  <c r="G180" i="81"/>
  <c r="H180" i="81"/>
  <c r="F181" i="81"/>
  <c r="G181" i="81"/>
  <c r="H181" i="81"/>
  <c r="F182" i="81"/>
  <c r="G182" i="81"/>
  <c r="H182" i="81"/>
  <c r="F183" i="81"/>
  <c r="G183" i="81"/>
  <c r="H183" i="81"/>
  <c r="F184" i="81"/>
  <c r="G184" i="81"/>
  <c r="H184" i="81"/>
  <c r="F185" i="81"/>
  <c r="G185" i="81"/>
  <c r="H185" i="81"/>
  <c r="F186" i="81"/>
  <c r="G186" i="81"/>
  <c r="H186" i="81"/>
  <c r="F187" i="81"/>
  <c r="G187" i="81"/>
  <c r="H187" i="81"/>
  <c r="F188" i="81"/>
  <c r="G188" i="81"/>
  <c r="H188" i="81"/>
  <c r="F189" i="81"/>
  <c r="G189" i="81"/>
  <c r="H189" i="81"/>
  <c r="F190" i="81"/>
  <c r="G190" i="81"/>
  <c r="H190" i="81"/>
  <c r="F191" i="81"/>
  <c r="G191" i="81"/>
  <c r="H191" i="81"/>
  <c r="F192" i="81"/>
  <c r="G192" i="81"/>
  <c r="H192" i="81"/>
  <c r="F193" i="81"/>
  <c r="G193" i="81"/>
  <c r="H193" i="81"/>
  <c r="F194" i="81"/>
  <c r="G194" i="81"/>
  <c r="H194" i="81"/>
  <c r="F195" i="81"/>
  <c r="G195" i="81"/>
  <c r="H195" i="81"/>
  <c r="F196" i="81"/>
  <c r="G196" i="81"/>
  <c r="H196" i="81"/>
  <c r="F197" i="81"/>
  <c r="G197" i="81"/>
  <c r="H197" i="81"/>
  <c r="F198" i="81"/>
  <c r="G198" i="81"/>
  <c r="H198" i="81"/>
  <c r="F199" i="81"/>
  <c r="G199" i="81"/>
  <c r="H199" i="81"/>
  <c r="F200" i="81"/>
  <c r="G200" i="81"/>
  <c r="H200" i="81"/>
  <c r="F201" i="81"/>
  <c r="G201" i="81"/>
  <c r="H201" i="81"/>
  <c r="F202" i="81"/>
  <c r="G202" i="81"/>
  <c r="H202" i="81"/>
  <c r="F203" i="81"/>
  <c r="G203" i="81"/>
  <c r="H203" i="81"/>
  <c r="F204" i="81"/>
  <c r="G204" i="81"/>
  <c r="H204" i="81"/>
  <c r="F205" i="81"/>
  <c r="G205" i="81"/>
  <c r="H205" i="81"/>
  <c r="F206" i="81"/>
  <c r="G206" i="81"/>
  <c r="H206" i="81"/>
  <c r="F207" i="81"/>
  <c r="G207" i="81"/>
  <c r="H207" i="81"/>
  <c r="F208" i="81"/>
  <c r="G208" i="81"/>
  <c r="H208" i="81"/>
  <c r="F209" i="81"/>
  <c r="G209" i="81"/>
  <c r="H209" i="81"/>
  <c r="F210" i="81"/>
  <c r="G210" i="81"/>
  <c r="H210" i="81"/>
  <c r="F211" i="81"/>
  <c r="G211" i="81"/>
  <c r="H211" i="81"/>
  <c r="F212" i="81"/>
  <c r="G212" i="81"/>
  <c r="H212" i="81"/>
  <c r="F213" i="81"/>
  <c r="G213" i="81"/>
  <c r="H213" i="81"/>
  <c r="F214" i="81"/>
  <c r="G214" i="81"/>
  <c r="H214" i="81"/>
  <c r="F215" i="81"/>
  <c r="G215" i="81"/>
  <c r="H215" i="81"/>
  <c r="F216" i="81"/>
  <c r="G216" i="81"/>
  <c r="H216" i="81"/>
  <c r="F217" i="81"/>
  <c r="G217" i="81"/>
  <c r="H217" i="81"/>
  <c r="F218" i="81"/>
  <c r="G218" i="81"/>
  <c r="H218" i="81"/>
  <c r="F219" i="81"/>
  <c r="G219" i="81"/>
  <c r="H219" i="81"/>
  <c r="F220" i="81"/>
  <c r="G220" i="81"/>
  <c r="H220" i="81"/>
  <c r="F221" i="81"/>
  <c r="G221" i="81"/>
  <c r="H221" i="81"/>
  <c r="F222" i="81"/>
  <c r="G222" i="81"/>
  <c r="H222" i="81"/>
  <c r="F223" i="81"/>
  <c r="G223" i="81"/>
  <c r="H223" i="81"/>
  <c r="F224" i="81"/>
  <c r="G224" i="81"/>
  <c r="H224" i="81"/>
  <c r="F225" i="81"/>
  <c r="G225" i="81"/>
  <c r="H225" i="81"/>
  <c r="F226" i="81"/>
  <c r="G226" i="81"/>
  <c r="H226" i="81"/>
  <c r="F227" i="81"/>
  <c r="G227" i="81"/>
  <c r="H227" i="81"/>
  <c r="F228" i="81"/>
  <c r="G228" i="81"/>
  <c r="H228" i="81"/>
  <c r="F229" i="81"/>
  <c r="G229" i="81"/>
  <c r="H229" i="81"/>
  <c r="F230" i="81"/>
  <c r="G230" i="81"/>
  <c r="H230" i="81"/>
  <c r="F231" i="81"/>
  <c r="G231" i="81"/>
  <c r="H231" i="81"/>
  <c r="F232" i="81"/>
  <c r="G232" i="81"/>
  <c r="H232" i="81"/>
  <c r="F233" i="81"/>
  <c r="G233" i="81"/>
  <c r="H233" i="81"/>
  <c r="F234" i="81"/>
  <c r="G234" i="81"/>
  <c r="H234" i="81"/>
  <c r="F235" i="81"/>
  <c r="G235" i="81"/>
  <c r="H235" i="81"/>
  <c r="F236" i="81"/>
  <c r="G236" i="81"/>
  <c r="H236" i="81"/>
  <c r="F237" i="81"/>
  <c r="G237" i="81"/>
  <c r="H237" i="81"/>
  <c r="F238" i="81"/>
  <c r="G238" i="81"/>
  <c r="H238" i="81"/>
  <c r="F239" i="81"/>
  <c r="G239" i="81"/>
  <c r="H239" i="81"/>
  <c r="F240" i="81"/>
  <c r="G240" i="81"/>
  <c r="H240" i="81"/>
  <c r="F241" i="81"/>
  <c r="G241" i="81"/>
  <c r="H241" i="81"/>
  <c r="F242" i="81"/>
  <c r="G242" i="81"/>
  <c r="H242" i="81"/>
  <c r="F243" i="81"/>
  <c r="G243" i="81"/>
  <c r="H243" i="81"/>
  <c r="F244" i="81"/>
  <c r="G244" i="81"/>
  <c r="H244" i="81"/>
  <c r="F245" i="81"/>
  <c r="G245" i="81"/>
  <c r="H245" i="81"/>
  <c r="F246" i="81"/>
  <c r="G246" i="81"/>
  <c r="H246" i="81"/>
  <c r="F247" i="81"/>
  <c r="G247" i="81"/>
  <c r="H247" i="81"/>
  <c r="F248" i="81"/>
  <c r="G248" i="81"/>
  <c r="H248" i="81"/>
  <c r="F249" i="81"/>
  <c r="G249" i="81"/>
  <c r="H249" i="81"/>
  <c r="F250" i="81"/>
  <c r="G250" i="81"/>
  <c r="H250" i="81"/>
  <c r="F251" i="81"/>
  <c r="G251" i="81"/>
  <c r="H251" i="81"/>
  <c r="F252" i="81"/>
  <c r="G252" i="81"/>
  <c r="H252" i="81"/>
  <c r="F253" i="81"/>
  <c r="G253" i="81"/>
  <c r="H253" i="81"/>
  <c r="F254" i="81"/>
  <c r="G254" i="81"/>
  <c r="H254" i="81"/>
  <c r="F255" i="81"/>
  <c r="G255" i="81"/>
  <c r="H255" i="81"/>
  <c r="F256" i="81"/>
  <c r="G256" i="81"/>
  <c r="H256" i="81"/>
  <c r="F257" i="81"/>
  <c r="G257" i="81"/>
  <c r="H257" i="81"/>
  <c r="F258" i="81"/>
  <c r="G258" i="81"/>
  <c r="H258" i="81"/>
  <c r="F259" i="81"/>
  <c r="G259" i="81"/>
  <c r="H259" i="81"/>
  <c r="F260" i="81"/>
  <c r="G260" i="81"/>
  <c r="H260" i="81"/>
  <c r="F261" i="81"/>
  <c r="G261" i="81"/>
  <c r="H261" i="81"/>
  <c r="F262" i="81"/>
  <c r="G262" i="81"/>
  <c r="H262" i="81"/>
  <c r="F263" i="81"/>
  <c r="G263" i="81"/>
  <c r="H263" i="81"/>
  <c r="F264" i="81"/>
  <c r="G264" i="81"/>
  <c r="H264" i="81"/>
  <c r="F265" i="81"/>
  <c r="G265" i="81"/>
  <c r="H265" i="81"/>
  <c r="F266" i="81"/>
  <c r="G266" i="81"/>
  <c r="H266" i="81"/>
  <c r="F267" i="81"/>
  <c r="G267" i="81"/>
  <c r="H267" i="81"/>
  <c r="F268" i="81"/>
  <c r="G268" i="81"/>
  <c r="H268" i="81"/>
  <c r="F269" i="81"/>
  <c r="G269" i="81"/>
  <c r="H269" i="81"/>
  <c r="F270" i="81"/>
  <c r="G270" i="81"/>
  <c r="H270" i="81"/>
  <c r="F271" i="81"/>
  <c r="G271" i="81"/>
  <c r="H271" i="81"/>
  <c r="F272" i="81"/>
  <c r="G272" i="81"/>
  <c r="H272" i="81"/>
  <c r="F273" i="81"/>
  <c r="G273" i="81"/>
  <c r="H273" i="81"/>
  <c r="F274" i="81"/>
  <c r="G274" i="81"/>
  <c r="H274" i="81"/>
  <c r="F275" i="81"/>
  <c r="G275" i="81"/>
  <c r="H275" i="81"/>
  <c r="F276" i="81"/>
  <c r="G276" i="81"/>
  <c r="H276" i="81"/>
  <c r="F277" i="81"/>
  <c r="G277" i="81"/>
  <c r="H277" i="81"/>
  <c r="F278" i="81"/>
  <c r="G278" i="81"/>
  <c r="H278" i="81"/>
  <c r="F279" i="81"/>
  <c r="G279" i="81"/>
  <c r="H279" i="81"/>
  <c r="F280" i="81"/>
  <c r="G280" i="81"/>
  <c r="H280" i="81"/>
  <c r="F281" i="81"/>
  <c r="G281" i="81"/>
  <c r="H281" i="81"/>
  <c r="F282" i="81"/>
  <c r="G282" i="81"/>
  <c r="H282" i="81"/>
  <c r="F283" i="81"/>
  <c r="G283" i="81"/>
  <c r="H283" i="81"/>
  <c r="F284" i="81"/>
  <c r="G284" i="81"/>
  <c r="H284" i="81"/>
  <c r="F285" i="81"/>
  <c r="G285" i="81"/>
  <c r="H285" i="81"/>
  <c r="F286" i="81"/>
  <c r="G286" i="81"/>
  <c r="H286" i="81"/>
  <c r="F287" i="81"/>
  <c r="G287" i="81"/>
  <c r="H287" i="81"/>
  <c r="F288" i="81"/>
  <c r="G288" i="81"/>
  <c r="H288" i="81"/>
  <c r="F289" i="81"/>
  <c r="G289" i="81"/>
  <c r="H289" i="81"/>
  <c r="F290" i="81"/>
  <c r="G290" i="81"/>
  <c r="H290" i="81"/>
  <c r="F291" i="81"/>
  <c r="G291" i="81"/>
  <c r="H291" i="81"/>
  <c r="F292" i="81"/>
  <c r="G292" i="81"/>
  <c r="H292" i="81"/>
  <c r="F293" i="81"/>
  <c r="G293" i="81"/>
  <c r="H293" i="81"/>
  <c r="F294" i="81"/>
  <c r="G294" i="81"/>
  <c r="H294" i="81"/>
  <c r="F295" i="81"/>
  <c r="G295" i="81"/>
  <c r="H295" i="81"/>
  <c r="F296" i="81"/>
  <c r="G296" i="81"/>
  <c r="H296" i="81"/>
  <c r="F297" i="81"/>
  <c r="G297" i="81"/>
  <c r="H297" i="81"/>
  <c r="F298" i="81"/>
  <c r="G298" i="81"/>
  <c r="H298" i="81"/>
  <c r="F299" i="81"/>
  <c r="G299" i="81"/>
  <c r="H299" i="81"/>
  <c r="F300" i="81"/>
  <c r="G300" i="81"/>
  <c r="H300" i="81"/>
  <c r="F301" i="81"/>
  <c r="G301" i="81"/>
  <c r="H301" i="81"/>
  <c r="F302" i="81"/>
  <c r="G302" i="81"/>
  <c r="H302" i="81"/>
  <c r="F303" i="81"/>
  <c r="G303" i="81"/>
  <c r="H303" i="81"/>
  <c r="F304" i="81"/>
  <c r="G304" i="81"/>
  <c r="H304" i="81"/>
  <c r="F305" i="81"/>
  <c r="G305" i="81"/>
  <c r="H305" i="81"/>
  <c r="F306" i="81"/>
  <c r="G306" i="81"/>
  <c r="H306" i="81"/>
  <c r="F307" i="81"/>
  <c r="G307" i="81"/>
  <c r="H307" i="81"/>
  <c r="F308" i="81"/>
  <c r="G308" i="81"/>
  <c r="H308" i="81"/>
  <c r="F309" i="81"/>
  <c r="G309" i="81"/>
  <c r="H309" i="81"/>
  <c r="F310" i="81"/>
  <c r="G310" i="81"/>
  <c r="H310" i="81"/>
  <c r="F311" i="81"/>
  <c r="G311" i="81"/>
  <c r="H311" i="81"/>
  <c r="F312" i="81"/>
  <c r="G312" i="81"/>
  <c r="H312" i="81"/>
  <c r="F313" i="81"/>
  <c r="G313" i="81"/>
  <c r="H313" i="81"/>
  <c r="F314" i="81"/>
  <c r="G314" i="81"/>
  <c r="H314" i="81"/>
  <c r="F315" i="81"/>
  <c r="G315" i="81"/>
  <c r="H315" i="81"/>
  <c r="F316" i="81"/>
  <c r="G316" i="81"/>
  <c r="H316" i="81"/>
  <c r="F317" i="81"/>
  <c r="G317" i="81"/>
  <c r="H317" i="81"/>
  <c r="F318" i="81"/>
  <c r="G318" i="81"/>
  <c r="H318" i="81"/>
  <c r="F319" i="81"/>
  <c r="G319" i="81"/>
  <c r="H319" i="81"/>
  <c r="F320" i="81"/>
  <c r="G320" i="81"/>
  <c r="H320" i="81"/>
  <c r="F321" i="81"/>
  <c r="G321" i="81"/>
  <c r="H321" i="81"/>
  <c r="F322" i="81"/>
  <c r="G322" i="81"/>
  <c r="H322" i="81"/>
  <c r="F323" i="81"/>
  <c r="G323" i="81"/>
  <c r="H323" i="81"/>
  <c r="F324" i="81"/>
  <c r="G324" i="81"/>
  <c r="H324" i="81"/>
  <c r="F325" i="81"/>
  <c r="G325" i="81"/>
  <c r="H325" i="81"/>
  <c r="F326" i="81"/>
  <c r="G326" i="81"/>
  <c r="H326" i="81"/>
  <c r="F327" i="81"/>
  <c r="G327" i="81"/>
  <c r="H327" i="81"/>
  <c r="F328" i="81"/>
  <c r="G328" i="81"/>
  <c r="H328" i="81"/>
  <c r="F329" i="81"/>
  <c r="G329" i="81"/>
  <c r="H329" i="81"/>
  <c r="F330" i="81"/>
  <c r="G330" i="81"/>
  <c r="H330" i="81"/>
  <c r="F331" i="81"/>
  <c r="G331" i="81"/>
  <c r="H331" i="81"/>
  <c r="F332" i="81"/>
  <c r="G332" i="81"/>
  <c r="H332" i="81"/>
  <c r="F333" i="81"/>
  <c r="G333" i="81"/>
  <c r="H333" i="81"/>
  <c r="F334" i="81"/>
  <c r="G334" i="81"/>
  <c r="H334" i="81"/>
  <c r="F335" i="81"/>
  <c r="G335" i="81"/>
  <c r="H335" i="81"/>
  <c r="F336" i="81"/>
  <c r="G336" i="81"/>
  <c r="H336" i="81"/>
  <c r="F337" i="81"/>
  <c r="G337" i="81"/>
  <c r="H337" i="81"/>
  <c r="F338" i="81"/>
  <c r="G338" i="81"/>
  <c r="H338" i="81"/>
  <c r="F339" i="81"/>
  <c r="G339" i="81"/>
  <c r="H339" i="81"/>
  <c r="F340" i="81"/>
  <c r="G340" i="81"/>
  <c r="H340" i="81"/>
  <c r="F341" i="81"/>
  <c r="G341" i="81"/>
  <c r="H341" i="81"/>
  <c r="F342" i="81"/>
  <c r="G342" i="81"/>
  <c r="H342" i="81"/>
  <c r="F343" i="81"/>
  <c r="G343" i="81"/>
  <c r="H343" i="81"/>
  <c r="F344" i="81"/>
  <c r="G344" i="81"/>
  <c r="H344" i="81"/>
  <c r="F345" i="81"/>
  <c r="G345" i="81"/>
  <c r="H345" i="81"/>
  <c r="F346" i="81"/>
  <c r="G346" i="81"/>
  <c r="H346" i="81"/>
  <c r="F347" i="81"/>
  <c r="G347" i="81"/>
  <c r="H347" i="81"/>
  <c r="F348" i="81"/>
  <c r="G348" i="81"/>
  <c r="H348" i="81"/>
  <c r="F349" i="81"/>
  <c r="G349" i="81"/>
  <c r="H349" i="81"/>
  <c r="F350" i="81"/>
  <c r="G350" i="81"/>
  <c r="H350" i="81"/>
  <c r="F351" i="81"/>
  <c r="G351" i="81"/>
  <c r="H351" i="81"/>
  <c r="F352" i="81"/>
  <c r="G352" i="81"/>
  <c r="H352" i="81"/>
  <c r="F353" i="81"/>
  <c r="G353" i="81"/>
  <c r="H353" i="81"/>
  <c r="F354" i="81"/>
  <c r="G354" i="81"/>
  <c r="H354" i="81"/>
  <c r="F355" i="81"/>
  <c r="G355" i="81"/>
  <c r="H355" i="81"/>
  <c r="F356" i="81"/>
  <c r="G356" i="81"/>
  <c r="H356" i="81"/>
  <c r="F357" i="81"/>
  <c r="G357" i="81"/>
  <c r="H357" i="81"/>
  <c r="F358" i="81"/>
  <c r="G358" i="81"/>
  <c r="H358" i="81"/>
  <c r="F359" i="81"/>
  <c r="G359" i="81"/>
  <c r="H359" i="81"/>
  <c r="F1" i="60"/>
  <c r="G1" i="60"/>
  <c r="F2" i="60"/>
  <c r="G2" i="60"/>
  <c r="F3" i="60"/>
  <c r="G3" i="60"/>
  <c r="A4" i="60"/>
  <c r="B4" i="60"/>
  <c r="D4" i="60"/>
  <c r="I4" i="60"/>
  <c r="J4" i="60"/>
  <c r="L4" i="60"/>
  <c r="N4" i="60"/>
  <c r="O4" i="60"/>
  <c r="Q4" i="60"/>
  <c r="S4" i="60"/>
  <c r="T4" i="60"/>
  <c r="V4" i="60"/>
  <c r="A5" i="60"/>
  <c r="B5" i="60"/>
  <c r="I5" i="60"/>
  <c r="J5" i="60"/>
  <c r="N5" i="60"/>
  <c r="O5" i="60"/>
  <c r="S5" i="60"/>
  <c r="T5" i="60"/>
  <c r="A6" i="60"/>
  <c r="B6" i="60"/>
  <c r="I6" i="60"/>
  <c r="J6" i="60"/>
  <c r="N6" i="60"/>
  <c r="O6" i="60"/>
  <c r="S6" i="60"/>
  <c r="T6" i="60"/>
  <c r="A7" i="60"/>
  <c r="B7" i="60"/>
  <c r="I7" i="60"/>
  <c r="J7" i="60"/>
  <c r="N7" i="60"/>
  <c r="O7" i="60"/>
  <c r="S7" i="60"/>
  <c r="T7" i="60"/>
  <c r="A8" i="60"/>
  <c r="B8" i="60"/>
  <c r="I8" i="60"/>
  <c r="J8" i="60"/>
  <c r="N8" i="60"/>
  <c r="O8" i="60"/>
  <c r="S8" i="60"/>
  <c r="T8" i="60"/>
  <c r="A9" i="60"/>
  <c r="B9" i="60"/>
  <c r="I9" i="60"/>
  <c r="J9" i="60"/>
  <c r="N9" i="60"/>
  <c r="O9" i="60"/>
  <c r="S9" i="60"/>
  <c r="T9" i="60"/>
  <c r="A10" i="60"/>
  <c r="B10" i="60"/>
  <c r="I10" i="60"/>
  <c r="J10" i="60"/>
  <c r="N10" i="60"/>
  <c r="O10" i="60"/>
  <c r="S10" i="60"/>
  <c r="T10" i="60"/>
  <c r="A11" i="60"/>
  <c r="B11" i="60"/>
  <c r="I11" i="60"/>
  <c r="J11" i="60"/>
  <c r="N11" i="60"/>
  <c r="O11" i="60"/>
  <c r="S11" i="60"/>
  <c r="T11" i="60"/>
  <c r="A12" i="60"/>
  <c r="B12" i="60"/>
  <c r="I12" i="60"/>
  <c r="J12" i="60"/>
  <c r="N12" i="60"/>
  <c r="O12" i="60"/>
  <c r="S12" i="60"/>
  <c r="T12" i="60"/>
  <c r="A13" i="60"/>
  <c r="B13" i="60"/>
  <c r="I13" i="60"/>
  <c r="J13" i="60"/>
  <c r="N13" i="60"/>
  <c r="O13" i="60"/>
  <c r="S13" i="60"/>
  <c r="T13" i="60"/>
  <c r="A14" i="60"/>
  <c r="B14" i="60"/>
  <c r="I14" i="60"/>
  <c r="J14" i="60"/>
  <c r="N14" i="60"/>
  <c r="O14" i="60"/>
  <c r="S14" i="60"/>
  <c r="T14" i="60"/>
  <c r="A15" i="60"/>
  <c r="B15" i="60"/>
  <c r="I15" i="60"/>
  <c r="J15" i="60"/>
  <c r="N15" i="60"/>
  <c r="O15" i="60"/>
  <c r="S15" i="60"/>
  <c r="T15" i="60"/>
  <c r="A16" i="60"/>
  <c r="B16" i="60"/>
  <c r="I16" i="60"/>
  <c r="J16" i="60"/>
  <c r="N16" i="60"/>
  <c r="O16" i="60"/>
  <c r="S16" i="60"/>
  <c r="T16" i="60"/>
  <c r="A17" i="60"/>
  <c r="B17" i="60"/>
  <c r="I17" i="60"/>
  <c r="J17" i="60"/>
  <c r="N17" i="60"/>
  <c r="O17" i="60"/>
  <c r="S17" i="60"/>
  <c r="T17" i="60"/>
  <c r="A18" i="60"/>
  <c r="B18" i="60"/>
  <c r="I18" i="60"/>
  <c r="J18" i="60"/>
  <c r="N18" i="60"/>
  <c r="O18" i="60"/>
  <c r="S18" i="60"/>
  <c r="T18" i="60"/>
  <c r="A19" i="60"/>
  <c r="B19" i="60"/>
  <c r="I19" i="60"/>
  <c r="J19" i="60"/>
  <c r="N19" i="60"/>
  <c r="O19" i="60"/>
  <c r="S19" i="60"/>
  <c r="T19" i="60"/>
  <c r="A20" i="60"/>
  <c r="B20" i="60"/>
  <c r="I20" i="60"/>
  <c r="J20" i="60"/>
  <c r="N20" i="60"/>
  <c r="O20" i="60"/>
  <c r="S20" i="60"/>
  <c r="T20" i="60"/>
  <c r="A21" i="60"/>
  <c r="B21" i="60"/>
  <c r="I21" i="60"/>
  <c r="J21" i="60"/>
  <c r="N21" i="60"/>
  <c r="O21" i="60"/>
  <c r="S21" i="60"/>
  <c r="T21" i="60"/>
  <c r="A22" i="60"/>
  <c r="B22" i="60"/>
  <c r="I22" i="60"/>
  <c r="J22" i="60"/>
  <c r="N22" i="60"/>
  <c r="O22" i="60"/>
  <c r="S22" i="60"/>
  <c r="T22" i="60"/>
  <c r="A23" i="60"/>
  <c r="B23" i="60"/>
  <c r="I23" i="60"/>
  <c r="J23" i="60"/>
  <c r="N23" i="60"/>
  <c r="O23" i="60"/>
  <c r="S23" i="60"/>
  <c r="T23" i="60"/>
  <c r="A24" i="60"/>
  <c r="B24" i="60"/>
  <c r="I24" i="60"/>
  <c r="J24" i="60"/>
  <c r="N24" i="60"/>
  <c r="O24" i="60"/>
  <c r="S24" i="60"/>
  <c r="T24" i="60"/>
  <c r="A25" i="60"/>
  <c r="B25" i="60"/>
  <c r="I25" i="60"/>
  <c r="J25" i="60"/>
  <c r="N25" i="60"/>
  <c r="O25" i="60"/>
  <c r="S25" i="60"/>
  <c r="T25" i="60"/>
  <c r="A26" i="60"/>
  <c r="B26" i="60"/>
  <c r="I26" i="60"/>
  <c r="J26" i="60"/>
  <c r="N26" i="60"/>
  <c r="O26" i="60"/>
  <c r="S26" i="60"/>
  <c r="T26" i="60"/>
  <c r="A27" i="60"/>
  <c r="B27" i="60"/>
  <c r="I27" i="60"/>
  <c r="J27" i="60"/>
  <c r="N27" i="60"/>
  <c r="O27" i="60"/>
  <c r="S27" i="60"/>
  <c r="T27" i="60"/>
  <c r="A28" i="60"/>
  <c r="B28" i="60"/>
  <c r="I28" i="60"/>
  <c r="J28" i="60"/>
  <c r="N28" i="60"/>
  <c r="O28" i="60"/>
  <c r="S28" i="60"/>
  <c r="T28" i="60"/>
  <c r="A29" i="60"/>
  <c r="B29" i="60"/>
  <c r="I29" i="60"/>
  <c r="J29" i="60"/>
  <c r="N29" i="60"/>
  <c r="O29" i="60"/>
  <c r="S29" i="60"/>
  <c r="T29" i="60"/>
  <c r="A30" i="60"/>
  <c r="B30" i="60"/>
  <c r="I30" i="60"/>
  <c r="J30" i="60"/>
  <c r="N30" i="60"/>
  <c r="O30" i="60"/>
  <c r="S30" i="60"/>
  <c r="T30" i="60"/>
  <c r="A31" i="60"/>
  <c r="B31" i="60"/>
  <c r="I31" i="60"/>
  <c r="J31" i="60"/>
  <c r="N31" i="60"/>
  <c r="O31" i="60"/>
  <c r="S31" i="60"/>
  <c r="T31" i="60"/>
  <c r="A32" i="60"/>
  <c r="B32" i="60"/>
  <c r="I32" i="60"/>
  <c r="J32" i="60"/>
  <c r="N32" i="60"/>
  <c r="O32" i="60"/>
  <c r="S32" i="60"/>
  <c r="T32" i="60"/>
  <c r="A33" i="60"/>
  <c r="B33" i="60"/>
  <c r="I33" i="60"/>
  <c r="J33" i="60"/>
  <c r="N33" i="60"/>
  <c r="O33" i="60"/>
  <c r="S33" i="60"/>
  <c r="T33" i="60"/>
  <c r="A34" i="60"/>
  <c r="B34" i="60"/>
  <c r="I34" i="60"/>
  <c r="J34" i="60"/>
  <c r="N34" i="60"/>
  <c r="O34" i="60"/>
  <c r="S34" i="60"/>
  <c r="T34" i="60"/>
  <c r="A35" i="60"/>
  <c r="B35" i="60"/>
  <c r="I35" i="60"/>
  <c r="J35" i="60"/>
  <c r="N35" i="60"/>
  <c r="O35" i="60"/>
  <c r="S35" i="60"/>
  <c r="T35" i="60"/>
  <c r="A36" i="60"/>
  <c r="B36" i="60"/>
  <c r="I36" i="60"/>
  <c r="J36" i="60"/>
  <c r="N36" i="60"/>
  <c r="O36" i="60"/>
  <c r="S36" i="60"/>
  <c r="T36" i="60"/>
  <c r="A37" i="60"/>
  <c r="B37" i="60"/>
  <c r="I37" i="60"/>
  <c r="J37" i="60"/>
  <c r="N37" i="60"/>
  <c r="O37" i="60"/>
  <c r="S37" i="60"/>
  <c r="T37" i="60"/>
  <c r="A38" i="60"/>
  <c r="B38" i="60"/>
  <c r="I38" i="60"/>
  <c r="J38" i="60"/>
  <c r="N38" i="60"/>
  <c r="O38" i="60"/>
  <c r="S38" i="60"/>
  <c r="T38" i="60"/>
  <c r="A39" i="60"/>
  <c r="B39" i="60"/>
  <c r="I39" i="60"/>
  <c r="J39" i="60"/>
  <c r="N39" i="60"/>
  <c r="O39" i="60"/>
  <c r="S39" i="60"/>
  <c r="T39" i="60"/>
  <c r="A40" i="60"/>
  <c r="B40" i="60"/>
  <c r="I40" i="60"/>
  <c r="J40" i="60"/>
  <c r="N40" i="60"/>
  <c r="O40" i="60"/>
  <c r="S40" i="60"/>
  <c r="T40" i="60"/>
  <c r="A41" i="60"/>
  <c r="B41" i="60"/>
  <c r="I41" i="60"/>
  <c r="J41" i="60"/>
  <c r="N41" i="60"/>
  <c r="O41" i="60"/>
  <c r="S41" i="60"/>
  <c r="T41" i="60"/>
  <c r="A42" i="60"/>
  <c r="B42" i="60"/>
  <c r="I42" i="60"/>
  <c r="J42" i="60"/>
  <c r="N42" i="60"/>
  <c r="O42" i="60"/>
  <c r="S42" i="60"/>
  <c r="T42" i="60"/>
  <c r="A43" i="60"/>
  <c r="B43" i="60"/>
  <c r="I43" i="60"/>
  <c r="J43" i="60"/>
  <c r="N43" i="60"/>
  <c r="O43" i="60"/>
  <c r="S43" i="60"/>
  <c r="T43" i="60"/>
  <c r="A44" i="60"/>
  <c r="B44" i="60"/>
  <c r="I44" i="60"/>
  <c r="J44" i="60"/>
  <c r="N44" i="60"/>
  <c r="O44" i="60"/>
  <c r="S44" i="60"/>
  <c r="T44" i="60"/>
  <c r="A45" i="60"/>
  <c r="B45" i="60"/>
  <c r="I45" i="60"/>
  <c r="J45" i="60"/>
  <c r="N45" i="60"/>
  <c r="O45" i="60"/>
  <c r="S45" i="60"/>
  <c r="T45" i="60"/>
  <c r="A46" i="60"/>
  <c r="B46" i="60"/>
  <c r="I46" i="60"/>
  <c r="J46" i="60"/>
  <c r="N46" i="60"/>
  <c r="O46" i="60"/>
  <c r="S46" i="60"/>
  <c r="T46" i="60"/>
  <c r="A47" i="60"/>
  <c r="B47" i="60"/>
  <c r="I47" i="60"/>
  <c r="J47" i="60"/>
  <c r="N47" i="60"/>
  <c r="O47" i="60"/>
  <c r="S47" i="60"/>
  <c r="T47" i="60"/>
  <c r="A48" i="60"/>
  <c r="B48" i="60"/>
  <c r="I48" i="60"/>
  <c r="J48" i="60"/>
  <c r="N48" i="60"/>
  <c r="O48" i="60"/>
  <c r="S48" i="60"/>
  <c r="T48" i="60"/>
  <c r="A49" i="60"/>
  <c r="B49" i="60"/>
  <c r="I49" i="60"/>
  <c r="J49" i="60"/>
  <c r="N49" i="60"/>
  <c r="O49" i="60"/>
  <c r="S49" i="60"/>
  <c r="T49" i="60"/>
  <c r="A50" i="60"/>
  <c r="B50" i="60"/>
  <c r="I50" i="60"/>
  <c r="J50" i="60"/>
  <c r="N50" i="60"/>
  <c r="O50" i="60"/>
  <c r="S50" i="60"/>
  <c r="T50" i="60"/>
  <c r="A51" i="60"/>
  <c r="B51" i="60"/>
  <c r="I51" i="60"/>
  <c r="J51" i="60"/>
  <c r="N51" i="60"/>
  <c r="O51" i="60"/>
  <c r="S51" i="60"/>
  <c r="T51" i="60"/>
  <c r="A52" i="60"/>
  <c r="B52" i="60"/>
  <c r="I52" i="60"/>
  <c r="J52" i="60"/>
  <c r="N52" i="60"/>
  <c r="O52" i="60"/>
  <c r="S52" i="60"/>
  <c r="T52" i="60"/>
  <c r="A53" i="60"/>
  <c r="B53" i="60"/>
  <c r="I53" i="60"/>
  <c r="J53" i="60"/>
  <c r="N53" i="60"/>
  <c r="O53" i="60"/>
  <c r="S53" i="60"/>
  <c r="T53" i="60"/>
  <c r="A54" i="60"/>
  <c r="B54" i="60"/>
  <c r="I54" i="60"/>
  <c r="J54" i="60"/>
  <c r="N54" i="60"/>
  <c r="O54" i="60"/>
  <c r="S54" i="60"/>
  <c r="T54" i="60"/>
  <c r="A55" i="60"/>
  <c r="B55" i="60"/>
  <c r="I55" i="60"/>
  <c r="J55" i="60"/>
  <c r="N55" i="60"/>
  <c r="O55" i="60"/>
  <c r="S55" i="60"/>
  <c r="T55" i="60"/>
  <c r="A56" i="60"/>
  <c r="B56" i="60"/>
  <c r="I56" i="60"/>
  <c r="J56" i="60"/>
  <c r="N56" i="60"/>
  <c r="O56" i="60"/>
  <c r="S56" i="60"/>
  <c r="T56" i="60"/>
  <c r="A57" i="60"/>
  <c r="B57" i="60"/>
  <c r="I57" i="60"/>
  <c r="J57" i="60"/>
  <c r="N57" i="60"/>
  <c r="O57" i="60"/>
  <c r="S57" i="60"/>
  <c r="T57" i="60"/>
  <c r="A58" i="60"/>
  <c r="B58" i="60"/>
  <c r="I58" i="60"/>
  <c r="J58" i="60"/>
  <c r="N58" i="60"/>
  <c r="O58" i="60"/>
  <c r="S58" i="60"/>
  <c r="T58" i="60"/>
  <c r="A59" i="60"/>
  <c r="B59" i="60"/>
  <c r="I59" i="60"/>
  <c r="J59" i="60"/>
  <c r="N59" i="60"/>
  <c r="O59" i="60"/>
  <c r="S59" i="60"/>
  <c r="T59" i="60"/>
  <c r="A60" i="60"/>
  <c r="B60" i="60"/>
  <c r="I60" i="60"/>
  <c r="J60" i="60"/>
  <c r="N60" i="60"/>
  <c r="O60" i="60"/>
  <c r="S60" i="60"/>
  <c r="T60" i="60"/>
  <c r="A61" i="60"/>
  <c r="B61" i="60"/>
  <c r="I61" i="60"/>
  <c r="J61" i="60"/>
  <c r="N61" i="60"/>
  <c r="O61" i="60"/>
  <c r="S61" i="60"/>
  <c r="T61" i="60"/>
  <c r="A62" i="60"/>
  <c r="B62" i="60"/>
  <c r="I62" i="60"/>
  <c r="J62" i="60"/>
  <c r="N62" i="60"/>
  <c r="O62" i="60"/>
  <c r="S62" i="60"/>
  <c r="T62" i="60"/>
  <c r="A63" i="60"/>
  <c r="B63" i="60"/>
  <c r="I63" i="60"/>
  <c r="J63" i="60"/>
  <c r="N63" i="60"/>
  <c r="O63" i="60"/>
  <c r="S63" i="60"/>
  <c r="T63" i="60"/>
  <c r="A64" i="60"/>
  <c r="B64" i="60"/>
  <c r="I64" i="60"/>
  <c r="J64" i="60"/>
  <c r="N64" i="60"/>
  <c r="O64" i="60"/>
  <c r="S64" i="60"/>
  <c r="T64" i="60"/>
  <c r="A65" i="60"/>
  <c r="B65" i="60"/>
  <c r="I65" i="60"/>
  <c r="J65" i="60"/>
  <c r="N65" i="60"/>
  <c r="O65" i="60"/>
  <c r="S65" i="60"/>
  <c r="T65" i="60"/>
  <c r="A66" i="60"/>
  <c r="B66" i="60"/>
  <c r="I66" i="60"/>
  <c r="J66" i="60"/>
  <c r="N66" i="60"/>
  <c r="O66" i="60"/>
  <c r="S66" i="60"/>
  <c r="T66" i="60"/>
  <c r="A67" i="60"/>
  <c r="B67" i="60"/>
  <c r="I67" i="60"/>
  <c r="J67" i="60"/>
  <c r="N67" i="60"/>
  <c r="O67" i="60"/>
  <c r="S67" i="60"/>
  <c r="T67" i="60"/>
  <c r="A68" i="60"/>
  <c r="B68" i="60"/>
  <c r="I68" i="60"/>
  <c r="J68" i="60"/>
  <c r="N68" i="60"/>
  <c r="O68" i="60"/>
  <c r="S68" i="60"/>
  <c r="T68" i="60"/>
  <c r="A69" i="60"/>
  <c r="B69" i="60"/>
  <c r="I69" i="60"/>
  <c r="J69" i="60"/>
  <c r="N69" i="60"/>
  <c r="O69" i="60"/>
  <c r="S69" i="60"/>
  <c r="T69" i="60"/>
  <c r="A70" i="60"/>
  <c r="B70" i="60"/>
  <c r="I70" i="60"/>
  <c r="J70" i="60"/>
  <c r="N70" i="60"/>
  <c r="O70" i="60"/>
  <c r="S70" i="60"/>
  <c r="T70" i="60"/>
  <c r="A71" i="60"/>
  <c r="B71" i="60"/>
  <c r="I71" i="60"/>
  <c r="J71" i="60"/>
  <c r="N71" i="60"/>
  <c r="O71" i="60"/>
  <c r="S71" i="60"/>
  <c r="T71" i="60"/>
  <c r="A72" i="60"/>
  <c r="B72" i="60"/>
  <c r="I72" i="60"/>
  <c r="J72" i="60"/>
  <c r="N72" i="60"/>
  <c r="O72" i="60"/>
  <c r="S72" i="60"/>
  <c r="T72" i="60"/>
  <c r="A73" i="60"/>
  <c r="B73" i="60"/>
  <c r="I73" i="60"/>
  <c r="J73" i="60"/>
  <c r="N73" i="60"/>
  <c r="O73" i="60"/>
  <c r="S73" i="60"/>
  <c r="T73" i="60"/>
  <c r="A74" i="60"/>
  <c r="B74" i="60"/>
  <c r="I74" i="60"/>
  <c r="J74" i="60"/>
  <c r="N74" i="60"/>
  <c r="O74" i="60"/>
  <c r="S74" i="60"/>
  <c r="T74" i="60"/>
  <c r="A75" i="60"/>
  <c r="B75" i="60"/>
  <c r="I75" i="60"/>
  <c r="J75" i="60"/>
  <c r="N75" i="60"/>
  <c r="O75" i="60"/>
  <c r="S75" i="60"/>
  <c r="T75" i="60"/>
  <c r="A76" i="60"/>
  <c r="B76" i="60"/>
  <c r="I76" i="60"/>
  <c r="J76" i="60"/>
  <c r="N76" i="60"/>
  <c r="O76" i="60"/>
  <c r="S76" i="60"/>
  <c r="T76" i="60"/>
  <c r="A77" i="60"/>
  <c r="B77" i="60"/>
  <c r="I77" i="60"/>
  <c r="J77" i="60"/>
  <c r="N77" i="60"/>
  <c r="O77" i="60"/>
  <c r="S77" i="60"/>
  <c r="T77" i="60"/>
  <c r="A78" i="60"/>
  <c r="B78" i="60"/>
  <c r="I78" i="60"/>
  <c r="J78" i="60"/>
  <c r="N78" i="60"/>
  <c r="O78" i="60"/>
  <c r="S78" i="60"/>
  <c r="T78" i="60"/>
  <c r="A79" i="60"/>
  <c r="B79" i="60"/>
  <c r="I79" i="60"/>
  <c r="J79" i="60"/>
  <c r="N79" i="60"/>
  <c r="O79" i="60"/>
  <c r="S79" i="60"/>
  <c r="T79" i="60"/>
  <c r="A80" i="60"/>
  <c r="B80" i="60"/>
  <c r="I80" i="60"/>
  <c r="J80" i="60"/>
  <c r="N80" i="60"/>
  <c r="O80" i="60"/>
  <c r="S80" i="60"/>
  <c r="T80" i="60"/>
  <c r="A81" i="60"/>
  <c r="B81" i="60"/>
  <c r="I81" i="60"/>
  <c r="J81" i="60"/>
  <c r="N81" i="60"/>
  <c r="O81" i="60"/>
  <c r="S81" i="60"/>
  <c r="T81" i="60"/>
  <c r="A82" i="60"/>
  <c r="B82" i="60"/>
  <c r="I82" i="60"/>
  <c r="J82" i="60"/>
  <c r="N82" i="60"/>
  <c r="O82" i="60"/>
  <c r="S82" i="60"/>
  <c r="T82" i="60"/>
  <c r="A83" i="60"/>
  <c r="B83" i="60"/>
  <c r="I83" i="60"/>
  <c r="J83" i="60"/>
  <c r="N83" i="60"/>
  <c r="O83" i="60"/>
  <c r="S83" i="60"/>
  <c r="T83" i="60"/>
  <c r="A84" i="60"/>
  <c r="B84" i="60"/>
  <c r="I84" i="60"/>
  <c r="J84" i="60"/>
  <c r="N84" i="60"/>
  <c r="O84" i="60"/>
  <c r="S84" i="60"/>
  <c r="T84" i="60"/>
  <c r="A85" i="60"/>
  <c r="B85" i="60"/>
  <c r="I85" i="60"/>
  <c r="J85" i="60"/>
  <c r="N85" i="60"/>
  <c r="O85" i="60"/>
  <c r="S85" i="60"/>
  <c r="T85" i="60"/>
  <c r="A86" i="60"/>
  <c r="B86" i="60"/>
  <c r="I86" i="60"/>
  <c r="J86" i="60"/>
  <c r="N86" i="60"/>
  <c r="O86" i="60"/>
  <c r="S86" i="60"/>
  <c r="T86" i="60"/>
  <c r="A87" i="60"/>
  <c r="B87" i="60"/>
  <c r="I87" i="60"/>
  <c r="J87" i="60"/>
  <c r="N87" i="60"/>
  <c r="O87" i="60"/>
  <c r="S87" i="60"/>
  <c r="T87" i="60"/>
  <c r="A88" i="60"/>
  <c r="B88" i="60"/>
  <c r="I88" i="60"/>
  <c r="J88" i="60"/>
  <c r="N88" i="60"/>
  <c r="O88" i="60"/>
  <c r="S88" i="60"/>
  <c r="T88" i="60"/>
  <c r="A89" i="60"/>
  <c r="B89" i="60"/>
  <c r="I89" i="60"/>
  <c r="J89" i="60"/>
  <c r="N89" i="60"/>
  <c r="O89" i="60"/>
  <c r="S89" i="60"/>
  <c r="T89" i="60"/>
  <c r="A90" i="60"/>
  <c r="B90" i="60"/>
  <c r="I90" i="60"/>
  <c r="J90" i="60"/>
  <c r="N90" i="60"/>
  <c r="O90" i="60"/>
  <c r="S90" i="60"/>
  <c r="T90" i="60"/>
  <c r="A91" i="60"/>
  <c r="B91" i="60"/>
  <c r="I91" i="60"/>
  <c r="J91" i="60"/>
  <c r="N91" i="60"/>
  <c r="O91" i="60"/>
  <c r="S91" i="60"/>
  <c r="T91" i="60"/>
  <c r="A92" i="60"/>
  <c r="B92" i="60"/>
  <c r="I92" i="60"/>
  <c r="J92" i="60"/>
  <c r="N92" i="60"/>
  <c r="O92" i="60"/>
  <c r="S92" i="60"/>
  <c r="T92" i="60"/>
  <c r="A93" i="60"/>
  <c r="B93" i="60"/>
  <c r="I93" i="60"/>
  <c r="J93" i="60"/>
  <c r="N93" i="60"/>
  <c r="O93" i="60"/>
  <c r="S93" i="60"/>
  <c r="T93" i="60"/>
  <c r="A94" i="60"/>
  <c r="B94" i="60"/>
  <c r="I94" i="60"/>
  <c r="J94" i="60"/>
  <c r="N94" i="60"/>
  <c r="O94" i="60"/>
  <c r="S94" i="60"/>
  <c r="T94" i="60"/>
  <c r="A95" i="60"/>
  <c r="B95" i="60"/>
  <c r="I95" i="60"/>
  <c r="J95" i="60"/>
  <c r="N95" i="60"/>
  <c r="O95" i="60"/>
  <c r="S95" i="60"/>
  <c r="T95" i="60"/>
  <c r="A96" i="60"/>
  <c r="B96" i="60"/>
  <c r="I96" i="60"/>
  <c r="J96" i="60"/>
  <c r="N96" i="60"/>
  <c r="O96" i="60"/>
  <c r="S96" i="60"/>
  <c r="T96" i="60"/>
  <c r="A97" i="60"/>
  <c r="B97" i="60"/>
  <c r="I97" i="60"/>
  <c r="J97" i="60"/>
  <c r="N97" i="60"/>
  <c r="O97" i="60"/>
  <c r="S97" i="60"/>
  <c r="T97" i="60"/>
  <c r="A98" i="60"/>
  <c r="B98" i="60"/>
  <c r="I98" i="60"/>
  <c r="J98" i="60"/>
  <c r="N98" i="60"/>
  <c r="O98" i="60"/>
  <c r="S98" i="60"/>
  <c r="T98" i="60"/>
  <c r="A99" i="60"/>
  <c r="B99" i="60"/>
  <c r="I99" i="60"/>
  <c r="J99" i="60"/>
  <c r="N99" i="60"/>
  <c r="O99" i="60"/>
  <c r="S99" i="60"/>
  <c r="T99" i="60"/>
  <c r="A100" i="60"/>
  <c r="B100" i="60"/>
  <c r="I100" i="60"/>
  <c r="J100" i="60"/>
  <c r="N100" i="60"/>
  <c r="O100" i="60"/>
  <c r="S100" i="60"/>
  <c r="T100" i="60"/>
  <c r="A101" i="60"/>
  <c r="B101" i="60"/>
  <c r="I101" i="60"/>
  <c r="J101" i="60"/>
  <c r="N101" i="60"/>
  <c r="O101" i="60"/>
  <c r="S101" i="60"/>
  <c r="T101" i="60"/>
  <c r="A102" i="60"/>
  <c r="B102" i="60"/>
  <c r="I102" i="60"/>
  <c r="J102" i="60"/>
  <c r="N102" i="60"/>
  <c r="O102" i="60"/>
  <c r="S102" i="60"/>
  <c r="T102" i="60"/>
  <c r="A103" i="60"/>
  <c r="B103" i="60"/>
  <c r="I103" i="60"/>
  <c r="J103" i="60"/>
  <c r="N103" i="60"/>
  <c r="O103" i="60"/>
  <c r="S103" i="60"/>
  <c r="T103" i="60"/>
  <c r="A104" i="60"/>
  <c r="B104" i="60"/>
  <c r="I104" i="60"/>
  <c r="J104" i="60"/>
  <c r="N104" i="60"/>
  <c r="O104" i="60"/>
  <c r="S104" i="60"/>
  <c r="T104" i="60"/>
  <c r="A105" i="60"/>
  <c r="B105" i="60"/>
  <c r="I105" i="60"/>
  <c r="J105" i="60"/>
  <c r="N105" i="60"/>
  <c r="O105" i="60"/>
  <c r="S105" i="60"/>
  <c r="T105" i="60"/>
  <c r="A106" i="60"/>
  <c r="B106" i="60"/>
  <c r="I106" i="60"/>
  <c r="J106" i="60"/>
  <c r="N106" i="60"/>
  <c r="O106" i="60"/>
  <c r="S106" i="60"/>
  <c r="T106" i="60"/>
  <c r="A107" i="60"/>
  <c r="B107" i="60"/>
  <c r="I107" i="60"/>
  <c r="J107" i="60"/>
  <c r="N107" i="60"/>
  <c r="O107" i="60"/>
  <c r="S107" i="60"/>
  <c r="T107" i="60"/>
  <c r="A108" i="60"/>
  <c r="B108" i="60"/>
  <c r="I108" i="60"/>
  <c r="J108" i="60"/>
  <c r="N108" i="60"/>
  <c r="O108" i="60"/>
  <c r="S108" i="60"/>
  <c r="T108" i="60"/>
  <c r="A109" i="60"/>
  <c r="B109" i="60"/>
  <c r="I109" i="60"/>
  <c r="J109" i="60"/>
  <c r="N109" i="60"/>
  <c r="O109" i="60"/>
  <c r="S109" i="60"/>
  <c r="T109" i="60"/>
  <c r="A110" i="60"/>
  <c r="B110" i="60"/>
  <c r="I110" i="60"/>
  <c r="J110" i="60"/>
  <c r="N110" i="60"/>
  <c r="O110" i="60"/>
  <c r="S110" i="60"/>
  <c r="T110" i="60"/>
  <c r="A111" i="60"/>
  <c r="B111" i="60"/>
  <c r="I111" i="60"/>
  <c r="J111" i="60"/>
  <c r="N111" i="60"/>
  <c r="O111" i="60"/>
  <c r="S111" i="60"/>
  <c r="T111" i="60"/>
  <c r="A112" i="60"/>
  <c r="B112" i="60"/>
  <c r="I112" i="60"/>
  <c r="J112" i="60"/>
  <c r="N112" i="60"/>
  <c r="O112" i="60"/>
  <c r="S112" i="60"/>
  <c r="T112" i="60"/>
  <c r="A113" i="60"/>
  <c r="B113" i="60"/>
  <c r="I113" i="60"/>
  <c r="J113" i="60"/>
  <c r="N113" i="60"/>
  <c r="O113" i="60"/>
  <c r="S113" i="60"/>
  <c r="T113" i="60"/>
  <c r="A114" i="60"/>
  <c r="B114" i="60"/>
  <c r="I114" i="60"/>
  <c r="J114" i="60"/>
  <c r="N114" i="60"/>
  <c r="O114" i="60"/>
  <c r="S114" i="60"/>
  <c r="T114" i="60"/>
  <c r="A115" i="60"/>
  <c r="B115" i="60"/>
  <c r="I115" i="60"/>
  <c r="J115" i="60"/>
  <c r="N115" i="60"/>
  <c r="O115" i="60"/>
  <c r="S115" i="60"/>
  <c r="T115" i="60"/>
  <c r="A116" i="60"/>
  <c r="B116" i="60"/>
  <c r="I116" i="60"/>
  <c r="J116" i="60"/>
  <c r="N116" i="60"/>
  <c r="O116" i="60"/>
  <c r="S116" i="60"/>
  <c r="T116" i="60"/>
  <c r="A117" i="60"/>
  <c r="B117" i="60"/>
  <c r="I117" i="60"/>
  <c r="J117" i="60"/>
  <c r="N117" i="60"/>
  <c r="O117" i="60"/>
  <c r="S117" i="60"/>
  <c r="T117" i="60"/>
  <c r="A118" i="60"/>
  <c r="B118" i="60"/>
  <c r="I118" i="60"/>
  <c r="J118" i="60"/>
  <c r="N118" i="60"/>
  <c r="O118" i="60"/>
  <c r="S118" i="60"/>
  <c r="T118" i="60"/>
  <c r="A119" i="60"/>
  <c r="B119" i="60"/>
  <c r="I119" i="60"/>
  <c r="J119" i="60"/>
  <c r="N119" i="60"/>
  <c r="O119" i="60"/>
  <c r="S119" i="60"/>
  <c r="T119" i="60"/>
  <c r="A120" i="60"/>
  <c r="B120" i="60"/>
  <c r="I120" i="60"/>
  <c r="J120" i="60"/>
  <c r="N120" i="60"/>
  <c r="O120" i="60"/>
  <c r="S120" i="60"/>
  <c r="T120" i="60"/>
  <c r="A121" i="60"/>
  <c r="B121" i="60"/>
  <c r="I121" i="60"/>
  <c r="J121" i="60"/>
  <c r="N121" i="60"/>
  <c r="O121" i="60"/>
  <c r="S121" i="60"/>
  <c r="T121" i="60"/>
  <c r="A122" i="60"/>
  <c r="B122" i="60"/>
  <c r="I122" i="60"/>
  <c r="J122" i="60"/>
  <c r="N122" i="60"/>
  <c r="O122" i="60"/>
  <c r="S122" i="60"/>
  <c r="T122" i="60"/>
  <c r="A123" i="60"/>
  <c r="B123" i="60"/>
  <c r="I123" i="60"/>
  <c r="J123" i="60"/>
  <c r="N123" i="60"/>
  <c r="O123" i="60"/>
  <c r="S123" i="60"/>
  <c r="T123" i="60"/>
  <c r="A124" i="60"/>
  <c r="B124" i="60"/>
  <c r="I124" i="60"/>
  <c r="J124" i="60"/>
  <c r="N124" i="60"/>
  <c r="O124" i="60"/>
  <c r="S124" i="60"/>
  <c r="T124" i="60"/>
  <c r="A125" i="60"/>
  <c r="B125" i="60"/>
  <c r="I125" i="60"/>
  <c r="J125" i="60"/>
  <c r="N125" i="60"/>
  <c r="O125" i="60"/>
  <c r="S125" i="60"/>
  <c r="T125" i="60"/>
  <c r="A126" i="60"/>
  <c r="B126" i="60"/>
  <c r="I126" i="60"/>
  <c r="J126" i="60"/>
  <c r="N126" i="60"/>
  <c r="O126" i="60"/>
  <c r="S126" i="60"/>
  <c r="T126" i="60"/>
  <c r="A127" i="60"/>
  <c r="B127" i="60"/>
  <c r="I127" i="60"/>
  <c r="J127" i="60"/>
  <c r="N127" i="60"/>
  <c r="O127" i="60"/>
  <c r="S127" i="60"/>
  <c r="T127" i="60"/>
  <c r="A128" i="60"/>
  <c r="B128" i="60"/>
  <c r="I128" i="60"/>
  <c r="J128" i="60"/>
  <c r="N128" i="60"/>
  <c r="O128" i="60"/>
  <c r="S128" i="60"/>
  <c r="T128" i="60"/>
  <c r="A129" i="60"/>
  <c r="B129" i="60"/>
  <c r="I129" i="60"/>
  <c r="J129" i="60"/>
  <c r="N129" i="60"/>
  <c r="O129" i="60"/>
  <c r="S129" i="60"/>
  <c r="T129" i="60"/>
  <c r="A130" i="60"/>
  <c r="B130" i="60"/>
  <c r="I130" i="60"/>
  <c r="J130" i="60"/>
  <c r="N130" i="60"/>
  <c r="O130" i="60"/>
  <c r="S130" i="60"/>
  <c r="T130" i="60"/>
  <c r="A131" i="60"/>
  <c r="B131" i="60"/>
  <c r="I131" i="60"/>
  <c r="J131" i="60"/>
  <c r="N131" i="60"/>
  <c r="O131" i="60"/>
  <c r="S131" i="60"/>
  <c r="T131" i="60"/>
  <c r="A132" i="60"/>
  <c r="B132" i="60"/>
  <c r="I132" i="60"/>
  <c r="J132" i="60"/>
  <c r="N132" i="60"/>
  <c r="O132" i="60"/>
  <c r="S132" i="60"/>
  <c r="T132" i="60"/>
  <c r="A133" i="60"/>
  <c r="B133" i="60"/>
  <c r="I133" i="60"/>
  <c r="J133" i="60"/>
  <c r="N133" i="60"/>
  <c r="O133" i="60"/>
  <c r="S133" i="60"/>
  <c r="T133" i="60"/>
  <c r="A134" i="60"/>
  <c r="B134" i="60"/>
  <c r="I134" i="60"/>
  <c r="J134" i="60"/>
  <c r="N134" i="60"/>
  <c r="O134" i="60"/>
  <c r="S134" i="60"/>
  <c r="T134" i="60"/>
  <c r="A135" i="60"/>
  <c r="B135" i="60"/>
  <c r="I135" i="60"/>
  <c r="J135" i="60"/>
  <c r="N135" i="60"/>
  <c r="O135" i="60"/>
  <c r="S135" i="60"/>
  <c r="T135" i="60"/>
  <c r="A136" i="60"/>
  <c r="B136" i="60"/>
  <c r="I136" i="60"/>
  <c r="J136" i="60"/>
  <c r="N136" i="60"/>
  <c r="O136" i="60"/>
  <c r="S136" i="60"/>
  <c r="T136" i="60"/>
  <c r="A137" i="60"/>
  <c r="B137" i="60"/>
  <c r="I137" i="60"/>
  <c r="J137" i="60"/>
  <c r="N137" i="60"/>
  <c r="O137" i="60"/>
  <c r="S137" i="60"/>
  <c r="T137" i="60"/>
  <c r="A138" i="60"/>
  <c r="B138" i="60"/>
  <c r="I138" i="60"/>
  <c r="J138" i="60"/>
  <c r="N138" i="60"/>
  <c r="O138" i="60"/>
  <c r="S138" i="60"/>
  <c r="T138" i="60"/>
  <c r="A139" i="60"/>
  <c r="B139" i="60"/>
  <c r="I139" i="60"/>
  <c r="J139" i="60"/>
  <c r="N139" i="60"/>
  <c r="O139" i="60"/>
  <c r="S139" i="60"/>
  <c r="T139" i="60"/>
  <c r="A140" i="60"/>
  <c r="B140" i="60"/>
  <c r="I140" i="60"/>
  <c r="J140" i="60"/>
  <c r="N140" i="60"/>
  <c r="O140" i="60"/>
  <c r="S140" i="60"/>
  <c r="T140" i="60"/>
  <c r="A141" i="60"/>
  <c r="B141" i="60"/>
  <c r="I141" i="60"/>
  <c r="J141" i="60"/>
  <c r="N141" i="60"/>
  <c r="O141" i="60"/>
  <c r="S141" i="60"/>
  <c r="T141" i="60"/>
  <c r="A142" i="60"/>
  <c r="B142" i="60"/>
  <c r="I142" i="60"/>
  <c r="J142" i="60"/>
  <c r="N142" i="60"/>
  <c r="O142" i="60"/>
  <c r="S142" i="60"/>
  <c r="T142" i="60"/>
  <c r="A143" i="60"/>
  <c r="B143" i="60"/>
  <c r="I143" i="60"/>
  <c r="J143" i="60"/>
  <c r="N143" i="60"/>
  <c r="O143" i="60"/>
  <c r="S143" i="60"/>
  <c r="T143" i="60"/>
  <c r="A144" i="60"/>
  <c r="B144" i="60"/>
  <c r="I144" i="60"/>
  <c r="J144" i="60"/>
  <c r="N144" i="60"/>
  <c r="O144" i="60"/>
  <c r="S144" i="60"/>
  <c r="T144" i="60"/>
  <c r="A145" i="60"/>
  <c r="B145" i="60"/>
  <c r="I145" i="60"/>
  <c r="J145" i="60"/>
  <c r="N145" i="60"/>
  <c r="O145" i="60"/>
  <c r="S145" i="60"/>
  <c r="T145" i="60"/>
  <c r="A146" i="60"/>
  <c r="B146" i="60"/>
  <c r="I146" i="60"/>
  <c r="J146" i="60"/>
  <c r="N146" i="60"/>
  <c r="O146" i="60"/>
  <c r="S146" i="60"/>
  <c r="T146" i="60"/>
  <c r="A147" i="60"/>
  <c r="B147" i="60"/>
  <c r="I147" i="60"/>
  <c r="J147" i="60"/>
  <c r="N147" i="60"/>
  <c r="O147" i="60"/>
  <c r="S147" i="60"/>
  <c r="T147" i="60"/>
  <c r="A148" i="60"/>
  <c r="B148" i="60"/>
  <c r="I148" i="60"/>
  <c r="J148" i="60"/>
  <c r="N148" i="60"/>
  <c r="O148" i="60"/>
  <c r="S148" i="60"/>
  <c r="T148" i="60"/>
  <c r="A149" i="60"/>
  <c r="B149" i="60"/>
  <c r="I149" i="60"/>
  <c r="J149" i="60"/>
  <c r="N149" i="60"/>
  <c r="O149" i="60"/>
  <c r="S149" i="60"/>
  <c r="T149" i="60"/>
  <c r="A150" i="60"/>
  <c r="B150" i="60"/>
  <c r="I150" i="60"/>
  <c r="J150" i="60"/>
  <c r="N150" i="60"/>
  <c r="O150" i="60"/>
  <c r="S150" i="60"/>
  <c r="T150" i="60"/>
  <c r="A151" i="60"/>
  <c r="B151" i="60"/>
  <c r="I151" i="60"/>
  <c r="J151" i="60"/>
  <c r="N151" i="60"/>
  <c r="O151" i="60"/>
  <c r="S151" i="60"/>
  <c r="T151" i="60"/>
  <c r="A152" i="60"/>
  <c r="B152" i="60"/>
  <c r="I152" i="60"/>
  <c r="J152" i="60"/>
  <c r="N152" i="60"/>
  <c r="O152" i="60"/>
  <c r="S152" i="60"/>
  <c r="T152" i="60"/>
  <c r="A153" i="60"/>
  <c r="B153" i="60"/>
  <c r="I153" i="60"/>
  <c r="J153" i="60"/>
  <c r="N153" i="60"/>
  <c r="O153" i="60"/>
  <c r="S153" i="60"/>
  <c r="T153" i="60"/>
  <c r="A154" i="60"/>
  <c r="B154" i="60"/>
  <c r="I154" i="60"/>
  <c r="J154" i="60"/>
  <c r="N154" i="60"/>
  <c r="O154" i="60"/>
  <c r="S154" i="60"/>
  <c r="T154" i="60"/>
  <c r="A155" i="60"/>
  <c r="B155" i="60"/>
  <c r="I155" i="60"/>
  <c r="J155" i="60"/>
  <c r="N155" i="60"/>
  <c r="O155" i="60"/>
  <c r="S155" i="60"/>
  <c r="T155" i="60"/>
  <c r="A156" i="60"/>
  <c r="B156" i="60"/>
  <c r="I156" i="60"/>
  <c r="J156" i="60"/>
  <c r="N156" i="60"/>
  <c r="O156" i="60"/>
  <c r="S156" i="60"/>
  <c r="T156" i="60"/>
  <c r="A157" i="60"/>
  <c r="B157" i="60"/>
  <c r="I157" i="60"/>
  <c r="J157" i="60"/>
  <c r="N157" i="60"/>
  <c r="O157" i="60"/>
  <c r="S157" i="60"/>
  <c r="T157" i="60"/>
  <c r="A158" i="60"/>
  <c r="B158" i="60"/>
  <c r="I158" i="60"/>
  <c r="J158" i="60"/>
  <c r="N158" i="60"/>
  <c r="O158" i="60"/>
  <c r="S158" i="60"/>
  <c r="T158" i="60"/>
  <c r="A159" i="60"/>
  <c r="B159" i="60"/>
  <c r="I159" i="60"/>
  <c r="J159" i="60"/>
  <c r="N159" i="60"/>
  <c r="O159" i="60"/>
  <c r="S159" i="60"/>
  <c r="T159" i="60"/>
  <c r="A160" i="60"/>
  <c r="B160" i="60"/>
  <c r="I160" i="60"/>
  <c r="J160" i="60"/>
  <c r="N160" i="60"/>
  <c r="O160" i="60"/>
  <c r="S160" i="60"/>
  <c r="T160" i="60"/>
  <c r="A161" i="60"/>
  <c r="B161" i="60"/>
  <c r="I161" i="60"/>
  <c r="J161" i="60"/>
  <c r="N161" i="60"/>
  <c r="O161" i="60"/>
  <c r="S161" i="60"/>
  <c r="T161" i="60"/>
  <c r="A162" i="60"/>
  <c r="B162" i="60"/>
  <c r="I162" i="60"/>
  <c r="J162" i="60"/>
  <c r="N162" i="60"/>
  <c r="O162" i="60"/>
  <c r="S162" i="60"/>
  <c r="T162" i="60"/>
  <c r="A163" i="60"/>
  <c r="B163" i="60"/>
  <c r="I163" i="60"/>
  <c r="J163" i="60"/>
  <c r="N163" i="60"/>
  <c r="O163" i="60"/>
  <c r="S163" i="60"/>
  <c r="T163" i="60"/>
  <c r="A164" i="60"/>
  <c r="B164" i="60"/>
  <c r="I164" i="60"/>
  <c r="J164" i="60"/>
  <c r="N164" i="60"/>
  <c r="O164" i="60"/>
  <c r="S164" i="60"/>
  <c r="T164" i="60"/>
  <c r="A165" i="60"/>
  <c r="B165" i="60"/>
  <c r="I165" i="60"/>
  <c r="J165" i="60"/>
  <c r="N165" i="60"/>
  <c r="O165" i="60"/>
  <c r="S165" i="60"/>
  <c r="T165" i="60"/>
  <c r="A166" i="60"/>
  <c r="B166" i="60"/>
  <c r="I166" i="60"/>
  <c r="J166" i="60"/>
  <c r="N166" i="60"/>
  <c r="O166" i="60"/>
  <c r="S166" i="60"/>
  <c r="T166" i="60"/>
  <c r="A167" i="60"/>
  <c r="B167" i="60"/>
  <c r="I167" i="60"/>
  <c r="J167" i="60"/>
  <c r="N167" i="60"/>
  <c r="O167" i="60"/>
  <c r="S167" i="60"/>
  <c r="T167" i="60"/>
  <c r="A168" i="60"/>
  <c r="B168" i="60"/>
  <c r="I168" i="60"/>
  <c r="J168" i="60"/>
  <c r="N168" i="60"/>
  <c r="O168" i="60"/>
  <c r="S168" i="60"/>
  <c r="T168" i="60"/>
  <c r="A169" i="60"/>
  <c r="B169" i="60"/>
  <c r="I169" i="60"/>
  <c r="J169" i="60"/>
  <c r="N169" i="60"/>
  <c r="O169" i="60"/>
  <c r="S169" i="60"/>
  <c r="T169" i="60"/>
  <c r="A170" i="60"/>
  <c r="B170" i="60"/>
  <c r="I170" i="60"/>
  <c r="J170" i="60"/>
  <c r="N170" i="60"/>
  <c r="O170" i="60"/>
  <c r="S170" i="60"/>
  <c r="T170" i="60"/>
  <c r="A171" i="60"/>
  <c r="B171" i="60"/>
  <c r="I171" i="60"/>
  <c r="J171" i="60"/>
  <c r="N171" i="60"/>
  <c r="O171" i="60"/>
  <c r="S171" i="60"/>
  <c r="T171" i="60"/>
  <c r="A172" i="60"/>
  <c r="B172" i="60"/>
  <c r="I172" i="60"/>
  <c r="J172" i="60"/>
  <c r="N172" i="60"/>
  <c r="O172" i="60"/>
  <c r="S172" i="60"/>
  <c r="T172" i="60"/>
  <c r="A173" i="60"/>
  <c r="B173" i="60"/>
  <c r="I173" i="60"/>
  <c r="J173" i="60"/>
  <c r="N173" i="60"/>
  <c r="O173" i="60"/>
  <c r="S173" i="60"/>
  <c r="T173" i="60"/>
  <c r="A174" i="60"/>
  <c r="B174" i="60"/>
  <c r="I174" i="60"/>
  <c r="J174" i="60"/>
  <c r="N174" i="60"/>
  <c r="O174" i="60"/>
  <c r="S174" i="60"/>
  <c r="T174" i="60"/>
  <c r="A175" i="60"/>
  <c r="B175" i="60"/>
  <c r="I175" i="60"/>
  <c r="J175" i="60"/>
  <c r="N175" i="60"/>
  <c r="O175" i="60"/>
  <c r="S175" i="60"/>
  <c r="T175" i="60"/>
  <c r="A176" i="60"/>
  <c r="B176" i="60"/>
  <c r="I176" i="60"/>
  <c r="J176" i="60"/>
  <c r="N176" i="60"/>
  <c r="O176" i="60"/>
  <c r="S176" i="60"/>
  <c r="T176" i="60"/>
  <c r="A177" i="60"/>
  <c r="B177" i="60"/>
  <c r="I177" i="60"/>
  <c r="J177" i="60"/>
  <c r="N177" i="60"/>
  <c r="O177" i="60"/>
  <c r="S177" i="60"/>
  <c r="T177" i="60"/>
  <c r="A178" i="60"/>
  <c r="B178" i="60"/>
  <c r="I178" i="60"/>
  <c r="J178" i="60"/>
  <c r="N178" i="60"/>
  <c r="O178" i="60"/>
  <c r="S178" i="60"/>
  <c r="T178" i="60"/>
  <c r="A179" i="60"/>
  <c r="B179" i="60"/>
  <c r="I179" i="60"/>
  <c r="J179" i="60"/>
  <c r="N179" i="60"/>
  <c r="O179" i="60"/>
  <c r="S179" i="60"/>
  <c r="T179" i="60"/>
  <c r="A180" i="60"/>
  <c r="B180" i="60"/>
  <c r="I180" i="60"/>
  <c r="J180" i="60"/>
  <c r="N180" i="60"/>
  <c r="O180" i="60"/>
  <c r="S180" i="60"/>
  <c r="T180" i="60"/>
  <c r="A181" i="60"/>
  <c r="B181" i="60"/>
  <c r="I181" i="60"/>
  <c r="J181" i="60"/>
  <c r="N181" i="60"/>
  <c r="O181" i="60"/>
  <c r="S181" i="60"/>
  <c r="T181" i="60"/>
  <c r="A182" i="60"/>
  <c r="B182" i="60"/>
  <c r="I182" i="60"/>
  <c r="J182" i="60"/>
  <c r="N182" i="60"/>
  <c r="O182" i="60"/>
  <c r="S182" i="60"/>
  <c r="T182" i="60"/>
  <c r="A183" i="60"/>
  <c r="B183" i="60"/>
  <c r="I183" i="60"/>
  <c r="J183" i="60"/>
  <c r="N183" i="60"/>
  <c r="O183" i="60"/>
  <c r="S183" i="60"/>
  <c r="T183" i="60"/>
  <c r="A184" i="60"/>
  <c r="B184" i="60"/>
  <c r="I184" i="60"/>
  <c r="J184" i="60"/>
  <c r="N184" i="60"/>
  <c r="O184" i="60"/>
  <c r="S184" i="60"/>
  <c r="T184" i="60"/>
  <c r="A185" i="60"/>
  <c r="B185" i="60"/>
  <c r="I185" i="60"/>
  <c r="J185" i="60"/>
  <c r="N185" i="60"/>
  <c r="O185" i="60"/>
  <c r="S185" i="60"/>
  <c r="T185" i="60"/>
  <c r="A186" i="60"/>
  <c r="B186" i="60"/>
  <c r="I186" i="60"/>
  <c r="J186" i="60"/>
  <c r="N186" i="60"/>
  <c r="O186" i="60"/>
  <c r="S186" i="60"/>
  <c r="T186" i="60"/>
  <c r="A187" i="60"/>
  <c r="B187" i="60"/>
  <c r="I187" i="60"/>
  <c r="J187" i="60"/>
  <c r="N187" i="60"/>
  <c r="O187" i="60"/>
  <c r="S187" i="60"/>
  <c r="T187" i="60"/>
  <c r="A188" i="60"/>
  <c r="B188" i="60"/>
  <c r="I188" i="60"/>
  <c r="J188" i="60"/>
  <c r="N188" i="60"/>
  <c r="O188" i="60"/>
  <c r="S188" i="60"/>
  <c r="T188" i="60"/>
  <c r="A189" i="60"/>
  <c r="B189" i="60"/>
  <c r="I189" i="60"/>
  <c r="J189" i="60"/>
  <c r="N189" i="60"/>
  <c r="O189" i="60"/>
  <c r="S189" i="60"/>
  <c r="T189" i="60"/>
  <c r="A190" i="60"/>
  <c r="B190" i="60"/>
  <c r="I190" i="60"/>
  <c r="J190" i="60"/>
  <c r="N190" i="60"/>
  <c r="O190" i="60"/>
  <c r="S190" i="60"/>
  <c r="T190" i="60"/>
  <c r="A191" i="60"/>
  <c r="B191" i="60"/>
  <c r="I191" i="60"/>
  <c r="J191" i="60"/>
  <c r="N191" i="60"/>
  <c r="O191" i="60"/>
  <c r="S191" i="60"/>
  <c r="T191" i="60"/>
  <c r="A192" i="60"/>
  <c r="B192" i="60"/>
  <c r="I192" i="60"/>
  <c r="J192" i="60"/>
  <c r="N192" i="60"/>
  <c r="O192" i="60"/>
  <c r="S192" i="60"/>
  <c r="T192" i="60"/>
  <c r="A193" i="60"/>
  <c r="B193" i="60"/>
  <c r="I193" i="60"/>
  <c r="J193" i="60"/>
  <c r="N193" i="60"/>
  <c r="O193" i="60"/>
  <c r="S193" i="60"/>
  <c r="T193" i="60"/>
  <c r="A194" i="60"/>
  <c r="B194" i="60"/>
  <c r="I194" i="60"/>
  <c r="J194" i="60"/>
  <c r="N194" i="60"/>
  <c r="O194" i="60"/>
  <c r="S194" i="60"/>
  <c r="T194" i="60"/>
  <c r="A195" i="60"/>
  <c r="B195" i="60"/>
  <c r="I195" i="60"/>
  <c r="J195" i="60"/>
  <c r="N195" i="60"/>
  <c r="O195" i="60"/>
  <c r="S195" i="60"/>
  <c r="T195" i="60"/>
  <c r="A196" i="60"/>
  <c r="B196" i="60"/>
  <c r="I196" i="60"/>
  <c r="J196" i="60"/>
  <c r="N196" i="60"/>
  <c r="O196" i="60"/>
  <c r="S196" i="60"/>
  <c r="T196" i="60"/>
  <c r="A197" i="60"/>
  <c r="B197" i="60"/>
  <c r="I197" i="60"/>
  <c r="J197" i="60"/>
  <c r="N197" i="60"/>
  <c r="O197" i="60"/>
  <c r="S197" i="60"/>
  <c r="T197" i="60"/>
  <c r="A198" i="60"/>
  <c r="B198" i="60"/>
  <c r="I198" i="60"/>
  <c r="J198" i="60"/>
  <c r="N198" i="60"/>
  <c r="O198" i="60"/>
  <c r="S198" i="60"/>
  <c r="T198" i="60"/>
  <c r="A199" i="60"/>
  <c r="B199" i="60"/>
  <c r="I199" i="60"/>
  <c r="J199" i="60"/>
  <c r="N199" i="60"/>
  <c r="O199" i="60"/>
  <c r="S199" i="60"/>
  <c r="T199" i="60"/>
  <c r="A200" i="60"/>
  <c r="B200" i="60"/>
  <c r="I200" i="60"/>
  <c r="J200" i="60"/>
  <c r="N200" i="60"/>
  <c r="O200" i="60"/>
  <c r="S200" i="60"/>
  <c r="T200" i="60"/>
  <c r="A201" i="60"/>
  <c r="B201" i="60"/>
  <c r="I201" i="60"/>
  <c r="J201" i="60"/>
  <c r="N201" i="60"/>
  <c r="O201" i="60"/>
  <c r="S201" i="60"/>
  <c r="T201" i="60"/>
  <c r="A202" i="60"/>
  <c r="B202" i="60"/>
  <c r="I202" i="60"/>
  <c r="J202" i="60"/>
  <c r="N202" i="60"/>
  <c r="O202" i="60"/>
  <c r="S202" i="60"/>
  <c r="T202" i="60"/>
  <c r="A203" i="60"/>
  <c r="B203" i="60"/>
  <c r="I203" i="60"/>
  <c r="J203" i="60"/>
  <c r="N203" i="60"/>
  <c r="O203" i="60"/>
  <c r="S203" i="60"/>
  <c r="T203" i="60"/>
  <c r="A204" i="60"/>
  <c r="B204" i="60"/>
  <c r="I204" i="60"/>
  <c r="J204" i="60"/>
  <c r="N204" i="60"/>
  <c r="O204" i="60"/>
  <c r="S204" i="60"/>
  <c r="T204" i="60"/>
  <c r="A205" i="60"/>
  <c r="B205" i="60"/>
  <c r="I205" i="60"/>
  <c r="J205" i="60"/>
  <c r="N205" i="60"/>
  <c r="O205" i="60"/>
  <c r="S205" i="60"/>
  <c r="T205" i="60"/>
  <c r="A206" i="60"/>
  <c r="B206" i="60"/>
  <c r="I206" i="60"/>
  <c r="J206" i="60"/>
  <c r="N206" i="60"/>
  <c r="O206" i="60"/>
  <c r="S206" i="60"/>
  <c r="T206" i="60"/>
  <c r="A207" i="60"/>
  <c r="B207" i="60"/>
  <c r="I207" i="60"/>
  <c r="J207" i="60"/>
  <c r="N207" i="60"/>
  <c r="O207" i="60"/>
  <c r="S207" i="60"/>
  <c r="T207" i="60"/>
  <c r="A208" i="60"/>
  <c r="B208" i="60"/>
  <c r="I208" i="60"/>
  <c r="J208" i="60"/>
  <c r="N208" i="60"/>
  <c r="O208" i="60"/>
  <c r="S208" i="60"/>
  <c r="T208" i="60"/>
  <c r="A209" i="60"/>
  <c r="B209" i="60"/>
  <c r="I209" i="60"/>
  <c r="J209" i="60"/>
  <c r="N209" i="60"/>
  <c r="O209" i="60"/>
  <c r="S209" i="60"/>
  <c r="T209" i="60"/>
  <c r="A210" i="60"/>
  <c r="B210" i="60"/>
  <c r="I210" i="60"/>
  <c r="J210" i="60"/>
  <c r="N210" i="60"/>
  <c r="O210" i="60"/>
  <c r="S210" i="60"/>
  <c r="T210" i="60"/>
  <c r="A211" i="60"/>
  <c r="B211" i="60"/>
  <c r="I211" i="60"/>
  <c r="J211" i="60"/>
  <c r="N211" i="60"/>
  <c r="O211" i="60"/>
  <c r="S211" i="60"/>
  <c r="T211" i="60"/>
  <c r="A212" i="60"/>
  <c r="B212" i="60"/>
  <c r="I212" i="60"/>
  <c r="J212" i="60"/>
  <c r="N212" i="60"/>
  <c r="O212" i="60"/>
  <c r="S212" i="60"/>
  <c r="T212" i="60"/>
  <c r="A213" i="60"/>
  <c r="B213" i="60"/>
  <c r="I213" i="60"/>
  <c r="J213" i="60"/>
  <c r="N213" i="60"/>
  <c r="O213" i="60"/>
  <c r="S213" i="60"/>
  <c r="T213" i="60"/>
  <c r="A214" i="60"/>
  <c r="B214" i="60"/>
  <c r="I214" i="60"/>
  <c r="J214" i="60"/>
  <c r="N214" i="60"/>
  <c r="O214" i="60"/>
  <c r="S214" i="60"/>
  <c r="T214" i="60"/>
  <c r="A215" i="60"/>
  <c r="B215" i="60"/>
  <c r="I215" i="60"/>
  <c r="J215" i="60"/>
  <c r="N215" i="60"/>
  <c r="O215" i="60"/>
  <c r="S215" i="60"/>
  <c r="T215" i="60"/>
  <c r="A216" i="60"/>
  <c r="B216" i="60"/>
  <c r="I216" i="60"/>
  <c r="J216" i="60"/>
  <c r="N216" i="60"/>
  <c r="O216" i="60"/>
  <c r="S216" i="60"/>
  <c r="T216" i="60"/>
  <c r="A217" i="60"/>
  <c r="B217" i="60"/>
  <c r="I217" i="60"/>
  <c r="J217" i="60"/>
  <c r="N217" i="60"/>
  <c r="O217" i="60"/>
  <c r="S217" i="60"/>
  <c r="T217" i="60"/>
  <c r="A218" i="60"/>
  <c r="B218" i="60"/>
  <c r="I218" i="60"/>
  <c r="J218" i="60"/>
  <c r="N218" i="60"/>
  <c r="O218" i="60"/>
  <c r="S218" i="60"/>
  <c r="T218" i="60"/>
  <c r="A219" i="60"/>
  <c r="B219" i="60"/>
  <c r="I219" i="60"/>
  <c r="J219" i="60"/>
  <c r="N219" i="60"/>
  <c r="O219" i="60"/>
  <c r="S219" i="60"/>
  <c r="T219" i="60"/>
  <c r="A220" i="60"/>
  <c r="B220" i="60"/>
  <c r="I220" i="60"/>
  <c r="J220" i="60"/>
  <c r="N220" i="60"/>
  <c r="O220" i="60"/>
  <c r="S220" i="60"/>
  <c r="T220" i="60"/>
  <c r="A221" i="60"/>
  <c r="B221" i="60"/>
  <c r="I221" i="60"/>
  <c r="J221" i="60"/>
  <c r="N221" i="60"/>
  <c r="O221" i="60"/>
  <c r="S221" i="60"/>
  <c r="T221" i="60"/>
  <c r="A222" i="60"/>
  <c r="B222" i="60"/>
  <c r="I222" i="60"/>
  <c r="J222" i="60"/>
  <c r="N222" i="60"/>
  <c r="O222" i="60"/>
  <c r="S222" i="60"/>
  <c r="T222" i="60"/>
  <c r="A223" i="60"/>
  <c r="B223" i="60"/>
  <c r="I223" i="60"/>
  <c r="J223" i="60"/>
  <c r="N223" i="60"/>
  <c r="O223" i="60"/>
  <c r="S223" i="60"/>
  <c r="T223" i="60"/>
  <c r="A224" i="60"/>
  <c r="B224" i="60"/>
  <c r="I224" i="60"/>
  <c r="J224" i="60"/>
  <c r="N224" i="60"/>
  <c r="O224" i="60"/>
  <c r="S224" i="60"/>
  <c r="T224" i="60"/>
  <c r="A225" i="60"/>
  <c r="B225" i="60"/>
  <c r="I225" i="60"/>
  <c r="J225" i="60"/>
  <c r="N225" i="60"/>
  <c r="O225" i="60"/>
  <c r="S225" i="60"/>
  <c r="T225" i="60"/>
  <c r="A226" i="60"/>
  <c r="B226" i="60"/>
  <c r="I226" i="60"/>
  <c r="J226" i="60"/>
  <c r="N226" i="60"/>
  <c r="O226" i="60"/>
  <c r="S226" i="60"/>
  <c r="T226" i="60"/>
  <c r="A227" i="60"/>
  <c r="B227" i="60"/>
  <c r="I227" i="60"/>
  <c r="J227" i="60"/>
  <c r="N227" i="60"/>
  <c r="O227" i="60"/>
  <c r="S227" i="60"/>
  <c r="T227" i="60"/>
  <c r="A228" i="60"/>
  <c r="B228" i="60"/>
  <c r="I228" i="60"/>
  <c r="J228" i="60"/>
  <c r="N228" i="60"/>
  <c r="O228" i="60"/>
  <c r="S228" i="60"/>
  <c r="T228" i="60"/>
  <c r="A229" i="60"/>
  <c r="B229" i="60"/>
  <c r="I229" i="60"/>
  <c r="J229" i="60"/>
  <c r="N229" i="60"/>
  <c r="O229" i="60"/>
  <c r="S229" i="60"/>
  <c r="T229" i="60"/>
  <c r="A230" i="60"/>
  <c r="B230" i="60"/>
  <c r="I230" i="60"/>
  <c r="J230" i="60"/>
  <c r="N230" i="60"/>
  <c r="O230" i="60"/>
  <c r="S230" i="60"/>
  <c r="T230" i="60"/>
  <c r="A231" i="60"/>
  <c r="B231" i="60"/>
  <c r="I231" i="60"/>
  <c r="J231" i="60"/>
  <c r="N231" i="60"/>
  <c r="O231" i="60"/>
  <c r="S231" i="60"/>
  <c r="T231" i="60"/>
  <c r="A232" i="60"/>
  <c r="B232" i="60"/>
  <c r="I232" i="60"/>
  <c r="J232" i="60"/>
  <c r="N232" i="60"/>
  <c r="O232" i="60"/>
  <c r="S232" i="60"/>
  <c r="T232" i="60"/>
  <c r="A233" i="60"/>
  <c r="B233" i="60"/>
  <c r="I233" i="60"/>
  <c r="J233" i="60"/>
  <c r="N233" i="60"/>
  <c r="O233" i="60"/>
  <c r="S233" i="60"/>
  <c r="T233" i="60"/>
  <c r="A234" i="60"/>
  <c r="B234" i="60"/>
  <c r="I234" i="60"/>
  <c r="J234" i="60"/>
  <c r="N234" i="60"/>
  <c r="O234" i="60"/>
  <c r="S234" i="60"/>
  <c r="T234" i="60"/>
  <c r="A235" i="60"/>
  <c r="B235" i="60"/>
  <c r="I235" i="60"/>
  <c r="J235" i="60"/>
  <c r="N235" i="60"/>
  <c r="O235" i="60"/>
  <c r="S235" i="60"/>
  <c r="T235" i="60"/>
  <c r="A236" i="60"/>
  <c r="B236" i="60"/>
  <c r="I236" i="60"/>
  <c r="J236" i="60"/>
  <c r="N236" i="60"/>
  <c r="O236" i="60"/>
  <c r="S236" i="60"/>
  <c r="T236" i="60"/>
  <c r="A237" i="60"/>
  <c r="B237" i="60"/>
  <c r="I237" i="60"/>
  <c r="J237" i="60"/>
  <c r="N237" i="60"/>
  <c r="O237" i="60"/>
  <c r="S237" i="60"/>
  <c r="T237" i="60"/>
  <c r="A238" i="60"/>
  <c r="B238" i="60"/>
  <c r="I238" i="60"/>
  <c r="J238" i="60"/>
  <c r="N238" i="60"/>
  <c r="O238" i="60"/>
  <c r="S238" i="60"/>
  <c r="T238" i="60"/>
  <c r="A239" i="60"/>
  <c r="B239" i="60"/>
  <c r="I239" i="60"/>
  <c r="J239" i="60"/>
  <c r="N239" i="60"/>
  <c r="O239" i="60"/>
  <c r="S239" i="60"/>
  <c r="T239" i="60"/>
  <c r="A240" i="60"/>
  <c r="B240" i="60"/>
  <c r="I240" i="60"/>
  <c r="J240" i="60"/>
  <c r="N240" i="60"/>
  <c r="O240" i="60"/>
  <c r="S240" i="60"/>
  <c r="T240" i="60"/>
  <c r="A241" i="60"/>
  <c r="B241" i="60"/>
  <c r="I241" i="60"/>
  <c r="J241" i="60"/>
  <c r="N241" i="60"/>
  <c r="O241" i="60"/>
  <c r="S241" i="60"/>
  <c r="T241" i="60"/>
  <c r="A242" i="60"/>
  <c r="B242" i="60"/>
  <c r="I242" i="60"/>
  <c r="J242" i="60"/>
  <c r="N242" i="60"/>
  <c r="O242" i="60"/>
  <c r="S242" i="60"/>
  <c r="T242" i="60"/>
  <c r="A243" i="60"/>
  <c r="B243" i="60"/>
  <c r="I243" i="60"/>
  <c r="J243" i="60"/>
  <c r="N243" i="60"/>
  <c r="O243" i="60"/>
  <c r="S243" i="60"/>
  <c r="T243" i="60"/>
  <c r="A244" i="60"/>
  <c r="B244" i="60"/>
  <c r="I244" i="60"/>
  <c r="J244" i="60"/>
  <c r="N244" i="60"/>
  <c r="O244" i="60"/>
  <c r="S244" i="60"/>
  <c r="T244" i="60"/>
  <c r="A245" i="60"/>
  <c r="B245" i="60"/>
  <c r="I245" i="60"/>
  <c r="J245" i="60"/>
  <c r="N245" i="60"/>
  <c r="O245" i="60"/>
  <c r="S245" i="60"/>
  <c r="T245" i="60"/>
  <c r="A246" i="60"/>
  <c r="B246" i="60"/>
  <c r="I246" i="60"/>
  <c r="J246" i="60"/>
  <c r="N246" i="60"/>
  <c r="O246" i="60"/>
  <c r="S246" i="60"/>
  <c r="T246" i="60"/>
  <c r="A247" i="60"/>
  <c r="B247" i="60"/>
  <c r="I247" i="60"/>
  <c r="J247" i="60"/>
  <c r="N247" i="60"/>
  <c r="O247" i="60"/>
  <c r="S247" i="60"/>
  <c r="T247" i="60"/>
  <c r="A248" i="60"/>
  <c r="B248" i="60"/>
  <c r="I248" i="60"/>
  <c r="J248" i="60"/>
  <c r="N248" i="60"/>
  <c r="O248" i="60"/>
  <c r="S248" i="60"/>
  <c r="T248" i="60"/>
  <c r="A249" i="60"/>
  <c r="B249" i="60"/>
  <c r="I249" i="60"/>
  <c r="J249" i="60"/>
  <c r="N249" i="60"/>
  <c r="O249" i="60"/>
  <c r="S249" i="60"/>
  <c r="T249" i="60"/>
  <c r="A250" i="60"/>
  <c r="B250" i="60"/>
  <c r="I250" i="60"/>
  <c r="J250" i="60"/>
  <c r="N250" i="60"/>
  <c r="O250" i="60"/>
  <c r="S250" i="60"/>
  <c r="T250" i="60"/>
  <c r="A251" i="60"/>
  <c r="B251" i="60"/>
  <c r="I251" i="60"/>
  <c r="J251" i="60"/>
  <c r="N251" i="60"/>
  <c r="O251" i="60"/>
  <c r="S251" i="60"/>
  <c r="T251" i="60"/>
  <c r="A252" i="60"/>
  <c r="B252" i="60"/>
  <c r="I252" i="60"/>
  <c r="J252" i="60"/>
  <c r="N252" i="60"/>
  <c r="O252" i="60"/>
  <c r="S252" i="60"/>
  <c r="T252" i="60"/>
  <c r="A253" i="60"/>
  <c r="B253" i="60"/>
  <c r="I253" i="60"/>
  <c r="J253" i="60"/>
  <c r="N253" i="60"/>
  <c r="O253" i="60"/>
  <c r="S253" i="60"/>
  <c r="T253" i="60"/>
  <c r="A254" i="60"/>
  <c r="B254" i="60"/>
  <c r="I254" i="60"/>
  <c r="J254" i="60"/>
  <c r="N254" i="60"/>
  <c r="O254" i="60"/>
  <c r="S254" i="60"/>
  <c r="T254" i="60"/>
  <c r="A255" i="60"/>
  <c r="B255" i="60"/>
  <c r="I255" i="60"/>
  <c r="J255" i="60"/>
  <c r="N255" i="60"/>
  <c r="O255" i="60"/>
  <c r="S255" i="60"/>
  <c r="T255" i="60"/>
  <c r="A256" i="60"/>
  <c r="B256" i="60"/>
  <c r="I256" i="60"/>
  <c r="J256" i="60"/>
  <c r="N256" i="60"/>
  <c r="O256" i="60"/>
  <c r="S256" i="60"/>
  <c r="T256" i="60"/>
  <c r="A257" i="60"/>
  <c r="B257" i="60"/>
  <c r="I257" i="60"/>
  <c r="J257" i="60"/>
  <c r="N257" i="60"/>
  <c r="O257" i="60"/>
  <c r="S257" i="60"/>
  <c r="T257" i="60"/>
  <c r="A258" i="60"/>
  <c r="B258" i="60"/>
  <c r="I258" i="60"/>
  <c r="J258" i="60"/>
  <c r="N258" i="60"/>
  <c r="O258" i="60"/>
  <c r="S258" i="60"/>
  <c r="T258" i="60"/>
  <c r="A259" i="60"/>
  <c r="B259" i="60"/>
  <c r="I259" i="60"/>
  <c r="J259" i="60"/>
  <c r="N259" i="60"/>
  <c r="O259" i="60"/>
  <c r="S259" i="60"/>
  <c r="T259" i="60"/>
  <c r="A260" i="60"/>
  <c r="B260" i="60"/>
  <c r="I260" i="60"/>
  <c r="J260" i="60"/>
  <c r="N260" i="60"/>
  <c r="O260" i="60"/>
  <c r="S260" i="60"/>
  <c r="T260" i="60"/>
  <c r="A261" i="60"/>
  <c r="B261" i="60"/>
  <c r="I261" i="60"/>
  <c r="J261" i="60"/>
  <c r="N261" i="60"/>
  <c r="O261" i="60"/>
  <c r="S261" i="60"/>
  <c r="T261" i="60"/>
  <c r="A262" i="60"/>
  <c r="B262" i="60"/>
  <c r="I262" i="60"/>
  <c r="J262" i="60"/>
  <c r="N262" i="60"/>
  <c r="O262" i="60"/>
  <c r="S262" i="60"/>
  <c r="T262" i="60"/>
  <c r="A263" i="60"/>
  <c r="B263" i="60"/>
  <c r="I263" i="60"/>
  <c r="J263" i="60"/>
  <c r="N263" i="60"/>
  <c r="O263" i="60"/>
  <c r="S263" i="60"/>
  <c r="T263" i="60"/>
  <c r="A264" i="60"/>
  <c r="B264" i="60"/>
  <c r="I264" i="60"/>
  <c r="J264" i="60"/>
  <c r="N264" i="60"/>
  <c r="O264" i="60"/>
  <c r="S264" i="60"/>
  <c r="T264" i="60"/>
  <c r="A265" i="60"/>
  <c r="B265" i="60"/>
  <c r="I265" i="60"/>
  <c r="J265" i="60"/>
  <c r="N265" i="60"/>
  <c r="O265" i="60"/>
  <c r="S265" i="60"/>
  <c r="T265" i="60"/>
  <c r="A266" i="60"/>
  <c r="B266" i="60"/>
  <c r="I266" i="60"/>
  <c r="J266" i="60"/>
  <c r="N266" i="60"/>
  <c r="O266" i="60"/>
  <c r="S266" i="60"/>
  <c r="T266" i="60"/>
  <c r="A267" i="60"/>
  <c r="B267" i="60"/>
  <c r="I267" i="60"/>
  <c r="J267" i="60"/>
  <c r="N267" i="60"/>
  <c r="O267" i="60"/>
  <c r="S267" i="60"/>
  <c r="T267" i="60"/>
  <c r="A268" i="60"/>
  <c r="B268" i="60"/>
  <c r="I268" i="60"/>
  <c r="J268" i="60"/>
  <c r="N268" i="60"/>
  <c r="O268" i="60"/>
  <c r="S268" i="60"/>
  <c r="T268" i="60"/>
  <c r="A269" i="60"/>
  <c r="B269" i="60"/>
  <c r="I269" i="60"/>
  <c r="J269" i="60"/>
  <c r="N269" i="60"/>
  <c r="O269" i="60"/>
  <c r="S269" i="60"/>
  <c r="T269" i="60"/>
  <c r="A270" i="60"/>
  <c r="B270" i="60"/>
  <c r="I270" i="60"/>
  <c r="J270" i="60"/>
  <c r="N270" i="60"/>
  <c r="O270" i="60"/>
  <c r="S270" i="60"/>
  <c r="T270" i="60"/>
  <c r="A271" i="60"/>
  <c r="B271" i="60"/>
  <c r="I271" i="60"/>
  <c r="J271" i="60"/>
  <c r="N271" i="60"/>
  <c r="O271" i="60"/>
  <c r="S271" i="60"/>
  <c r="T271" i="60"/>
  <c r="A272" i="60"/>
  <c r="B272" i="60"/>
  <c r="I272" i="60"/>
  <c r="J272" i="60"/>
  <c r="N272" i="60"/>
  <c r="O272" i="60"/>
  <c r="S272" i="60"/>
  <c r="T272" i="60"/>
  <c r="A273" i="60"/>
  <c r="B273" i="60"/>
  <c r="I273" i="60"/>
  <c r="J273" i="60"/>
  <c r="N273" i="60"/>
  <c r="O273" i="60"/>
  <c r="S273" i="60"/>
  <c r="T273" i="60"/>
  <c r="A274" i="60"/>
  <c r="B274" i="60"/>
  <c r="I274" i="60"/>
  <c r="J274" i="60"/>
  <c r="N274" i="60"/>
  <c r="O274" i="60"/>
  <c r="S274" i="60"/>
  <c r="T274" i="60"/>
  <c r="A275" i="60"/>
  <c r="B275" i="60"/>
  <c r="I275" i="60"/>
  <c r="J275" i="60"/>
  <c r="N275" i="60"/>
  <c r="O275" i="60"/>
  <c r="S275" i="60"/>
  <c r="T275" i="60"/>
  <c r="A276" i="60"/>
  <c r="B276" i="60"/>
  <c r="I276" i="60"/>
  <c r="J276" i="60"/>
  <c r="N276" i="60"/>
  <c r="O276" i="60"/>
  <c r="S276" i="60"/>
  <c r="T276" i="60"/>
  <c r="A277" i="60"/>
  <c r="B277" i="60"/>
  <c r="I277" i="60"/>
  <c r="J277" i="60"/>
  <c r="N277" i="60"/>
  <c r="O277" i="60"/>
  <c r="S277" i="60"/>
  <c r="T277" i="60"/>
  <c r="A278" i="60"/>
  <c r="B278" i="60"/>
  <c r="I278" i="60"/>
  <c r="J278" i="60"/>
  <c r="N278" i="60"/>
  <c r="O278" i="60"/>
  <c r="S278" i="60"/>
  <c r="T278" i="60"/>
  <c r="A279" i="60"/>
  <c r="B279" i="60"/>
  <c r="I279" i="60"/>
  <c r="J279" i="60"/>
  <c r="N279" i="60"/>
  <c r="O279" i="60"/>
  <c r="S279" i="60"/>
  <c r="T279" i="60"/>
  <c r="A280" i="60"/>
  <c r="B280" i="60"/>
  <c r="I280" i="60"/>
  <c r="J280" i="60"/>
  <c r="N280" i="60"/>
  <c r="O280" i="60"/>
  <c r="S280" i="60"/>
  <c r="T280" i="60"/>
  <c r="A281" i="60"/>
  <c r="B281" i="60"/>
  <c r="I281" i="60"/>
  <c r="J281" i="60"/>
  <c r="N281" i="60"/>
  <c r="O281" i="60"/>
  <c r="S281" i="60"/>
  <c r="T281" i="60"/>
  <c r="A282" i="60"/>
  <c r="B282" i="60"/>
  <c r="I282" i="60"/>
  <c r="J282" i="60"/>
  <c r="N282" i="60"/>
  <c r="O282" i="60"/>
  <c r="S282" i="60"/>
  <c r="T282" i="60"/>
  <c r="A283" i="60"/>
  <c r="B283" i="60"/>
  <c r="I283" i="60"/>
  <c r="J283" i="60"/>
  <c r="N283" i="60"/>
  <c r="O283" i="60"/>
  <c r="S283" i="60"/>
  <c r="T283" i="60"/>
  <c r="A284" i="60"/>
  <c r="B284" i="60"/>
  <c r="I284" i="60"/>
  <c r="J284" i="60"/>
  <c r="N284" i="60"/>
  <c r="O284" i="60"/>
  <c r="S284" i="60"/>
  <c r="T284" i="60"/>
  <c r="A285" i="60"/>
  <c r="B285" i="60"/>
  <c r="I285" i="60"/>
  <c r="J285" i="60"/>
  <c r="N285" i="60"/>
  <c r="O285" i="60"/>
  <c r="S285" i="60"/>
  <c r="T285" i="60"/>
  <c r="A286" i="60"/>
  <c r="B286" i="60"/>
  <c r="I286" i="60"/>
  <c r="J286" i="60"/>
  <c r="N286" i="60"/>
  <c r="O286" i="60"/>
  <c r="S286" i="60"/>
  <c r="T286" i="60"/>
  <c r="A287" i="60"/>
  <c r="B287" i="60"/>
  <c r="I287" i="60"/>
  <c r="J287" i="60"/>
  <c r="N287" i="60"/>
  <c r="O287" i="60"/>
  <c r="S287" i="60"/>
  <c r="T287" i="60"/>
  <c r="A288" i="60"/>
  <c r="B288" i="60"/>
  <c r="I288" i="60"/>
  <c r="J288" i="60"/>
  <c r="N288" i="60"/>
  <c r="O288" i="60"/>
  <c r="S288" i="60"/>
  <c r="T288" i="60"/>
  <c r="I5" i="34"/>
  <c r="J5" i="34"/>
  <c r="K5" i="34"/>
  <c r="A5" i="58"/>
  <c r="F7" i="58"/>
  <c r="H7" i="58"/>
  <c r="J7" i="58"/>
  <c r="L7" i="58"/>
  <c r="N7" i="58"/>
  <c r="P7" i="58"/>
  <c r="R7" i="58"/>
  <c r="T7" i="58"/>
  <c r="V7" i="58"/>
  <c r="X7" i="58"/>
  <c r="Z7" i="58"/>
  <c r="AB7" i="58"/>
  <c r="AD7" i="58"/>
  <c r="AF7" i="58"/>
  <c r="AH7" i="58"/>
  <c r="F8" i="58"/>
  <c r="J8" i="58"/>
  <c r="L8" i="58"/>
  <c r="N8" i="58"/>
  <c r="P8" i="58"/>
  <c r="R8" i="58"/>
  <c r="T8" i="58"/>
  <c r="V8" i="58"/>
  <c r="X8" i="58"/>
  <c r="Z8" i="58"/>
  <c r="AB8" i="58"/>
  <c r="AD8" i="58"/>
  <c r="AF8" i="58"/>
  <c r="AH8" i="58"/>
  <c r="AJ8" i="58"/>
  <c r="F10" i="58"/>
  <c r="J10" i="58"/>
  <c r="L10" i="58"/>
  <c r="N10" i="58"/>
  <c r="P10" i="58"/>
  <c r="R10" i="58"/>
  <c r="T10" i="58"/>
  <c r="V10" i="58"/>
  <c r="X10" i="58"/>
  <c r="Z10" i="58"/>
  <c r="AB10" i="58"/>
  <c r="AD10" i="58"/>
  <c r="AF10" i="58"/>
  <c r="AH10" i="58"/>
  <c r="AJ10" i="58"/>
  <c r="H11" i="58"/>
  <c r="AJ11" i="58"/>
  <c r="F12" i="58"/>
  <c r="H12" i="58"/>
  <c r="J12" i="58"/>
  <c r="L12" i="58"/>
  <c r="N12" i="58"/>
  <c r="P12" i="58"/>
  <c r="R12" i="58"/>
  <c r="T12" i="58"/>
  <c r="V12" i="58"/>
  <c r="X12" i="58"/>
  <c r="Z12" i="58"/>
  <c r="AB12" i="58"/>
  <c r="AD12" i="58"/>
  <c r="AF12" i="58"/>
  <c r="AH12" i="58"/>
  <c r="AJ12" i="58"/>
  <c r="J13" i="58"/>
  <c r="L13" i="58"/>
  <c r="N13" i="58"/>
  <c r="P13" i="58"/>
  <c r="R13" i="58"/>
  <c r="S13" i="58"/>
  <c r="T13" i="58"/>
  <c r="V13" i="58"/>
  <c r="X13" i="58"/>
  <c r="Z13" i="58"/>
  <c r="AB13" i="58"/>
  <c r="AD13" i="58"/>
  <c r="AF13" i="58"/>
  <c r="AH13" i="58"/>
  <c r="AJ13" i="58"/>
  <c r="J14" i="58"/>
  <c r="L14" i="58"/>
  <c r="N14" i="58"/>
  <c r="P14" i="58"/>
  <c r="R14" i="58"/>
  <c r="S14" i="58"/>
  <c r="T14" i="58"/>
  <c r="V14" i="58"/>
  <c r="X14" i="58"/>
  <c r="Z14" i="58"/>
  <c r="AB14" i="58"/>
  <c r="AD14" i="58"/>
  <c r="AF14" i="58"/>
  <c r="AH14" i="58"/>
  <c r="AJ14" i="58"/>
  <c r="J15" i="58"/>
  <c r="L15" i="58"/>
  <c r="N15" i="58"/>
  <c r="P15" i="58"/>
  <c r="R15" i="58"/>
  <c r="T15" i="58"/>
  <c r="V15" i="58"/>
  <c r="X15" i="58"/>
  <c r="Z15" i="58"/>
  <c r="AB15" i="58"/>
  <c r="AD15" i="58"/>
  <c r="AF15" i="58"/>
  <c r="AH15" i="58"/>
  <c r="AJ15" i="58"/>
  <c r="F16" i="58"/>
  <c r="H16" i="58"/>
  <c r="J16" i="58"/>
  <c r="L16" i="58"/>
  <c r="N16" i="58"/>
  <c r="P16" i="58"/>
  <c r="R16" i="58"/>
  <c r="T16" i="58"/>
  <c r="V16" i="58"/>
  <c r="X16" i="58"/>
  <c r="Z16" i="58"/>
  <c r="AB16" i="58"/>
  <c r="AD16" i="58"/>
  <c r="AF16" i="58"/>
  <c r="AH16" i="58"/>
  <c r="AJ16" i="58"/>
  <c r="L19" i="58"/>
  <c r="N19" i="58"/>
  <c r="P19" i="58"/>
  <c r="R19" i="58"/>
  <c r="T19" i="58"/>
  <c r="V19" i="58"/>
  <c r="X19" i="58"/>
  <c r="Z19" i="58"/>
  <c r="AB19" i="58"/>
  <c r="AD19" i="58"/>
  <c r="AF19" i="58"/>
  <c r="AH19" i="58"/>
  <c r="AJ19" i="58"/>
  <c r="A5" i="57"/>
  <c r="F7" i="57"/>
  <c r="H7" i="57"/>
  <c r="J7" i="57"/>
  <c r="L7" i="57"/>
  <c r="N7" i="57"/>
  <c r="P7" i="57"/>
  <c r="R7" i="57"/>
  <c r="T7" i="57"/>
  <c r="V7" i="57"/>
  <c r="X7" i="57"/>
  <c r="Z7" i="57"/>
  <c r="AB7" i="57"/>
  <c r="AD7" i="57"/>
  <c r="AF7" i="57"/>
  <c r="AH7" i="57"/>
  <c r="F8" i="57"/>
  <c r="J8" i="57"/>
  <c r="L8" i="57"/>
  <c r="N8" i="57"/>
  <c r="P8" i="57"/>
  <c r="R8" i="57"/>
  <c r="T8" i="57"/>
  <c r="V8" i="57"/>
  <c r="X8" i="57"/>
  <c r="Z8" i="57"/>
  <c r="AB8" i="57"/>
  <c r="AD8" i="57"/>
  <c r="AF8" i="57"/>
  <c r="AH8" i="57"/>
  <c r="AJ8" i="57"/>
  <c r="F10" i="57"/>
  <c r="J10" i="57"/>
  <c r="L10" i="57"/>
  <c r="N10" i="57"/>
  <c r="P10" i="57"/>
  <c r="R10" i="57"/>
  <c r="T10" i="57"/>
  <c r="V10" i="57"/>
  <c r="X10" i="57"/>
  <c r="Z10" i="57"/>
  <c r="AB10" i="57"/>
  <c r="AD10" i="57"/>
  <c r="AF10" i="57"/>
  <c r="AH10" i="57"/>
  <c r="AJ10" i="57"/>
  <c r="H11" i="57"/>
  <c r="AJ11" i="57"/>
  <c r="F12" i="57"/>
  <c r="H12" i="57"/>
  <c r="J12" i="57"/>
  <c r="L12" i="57"/>
  <c r="N12" i="57"/>
  <c r="P12" i="57"/>
  <c r="R12" i="57"/>
  <c r="T12" i="57"/>
  <c r="V12" i="57"/>
  <c r="X12" i="57"/>
  <c r="Z12" i="57"/>
  <c r="AB12" i="57"/>
  <c r="AD12" i="57"/>
  <c r="AF12" i="57"/>
  <c r="AH12" i="57"/>
  <c r="AJ12" i="57"/>
  <c r="J13" i="57"/>
  <c r="L13" i="57"/>
  <c r="N13" i="57"/>
  <c r="P13" i="57"/>
  <c r="R13" i="57"/>
  <c r="S13" i="57"/>
  <c r="T13" i="57"/>
  <c r="V13" i="57"/>
  <c r="X13" i="57"/>
  <c r="Z13" i="57"/>
  <c r="AB13" i="57"/>
  <c r="AD13" i="57"/>
  <c r="AF13" i="57"/>
  <c r="AH13" i="57"/>
  <c r="AJ13" i="57"/>
  <c r="J14" i="57"/>
  <c r="L14" i="57"/>
  <c r="N14" i="57"/>
  <c r="P14" i="57"/>
  <c r="R14" i="57"/>
  <c r="S14" i="57"/>
  <c r="T14" i="57"/>
  <c r="V14" i="57"/>
  <c r="X14" i="57"/>
  <c r="Z14" i="57"/>
  <c r="AB14" i="57"/>
  <c r="AD14" i="57"/>
  <c r="AF14" i="57"/>
  <c r="AH14" i="57"/>
  <c r="AJ14" i="57"/>
  <c r="J15" i="57"/>
  <c r="L15" i="57"/>
  <c r="N15" i="57"/>
  <c r="P15" i="57"/>
  <c r="R15" i="57"/>
  <c r="T15" i="57"/>
  <c r="V15" i="57"/>
  <c r="X15" i="57"/>
  <c r="Z15" i="57"/>
  <c r="AB15" i="57"/>
  <c r="AD15" i="57"/>
  <c r="AF15" i="57"/>
  <c r="AH15" i="57"/>
  <c r="AJ15" i="57"/>
  <c r="F16" i="57"/>
  <c r="H16" i="57"/>
  <c r="J16" i="57"/>
  <c r="L16" i="57"/>
  <c r="N16" i="57"/>
  <c r="P16" i="57"/>
  <c r="R16" i="57"/>
  <c r="T16" i="57"/>
  <c r="V16" i="57"/>
  <c r="X16" i="57"/>
  <c r="Z16" i="57"/>
  <c r="AB16" i="57"/>
  <c r="AD16" i="57"/>
  <c r="AF16" i="57"/>
  <c r="AH16" i="57"/>
  <c r="AJ16" i="57"/>
  <c r="J19" i="57"/>
  <c r="L19" i="57"/>
  <c r="N19" i="57"/>
  <c r="P19" i="57"/>
  <c r="R19" i="57"/>
  <c r="T19" i="57"/>
  <c r="V19" i="57"/>
  <c r="X19" i="57"/>
  <c r="Z19" i="57"/>
  <c r="AB19" i="57"/>
  <c r="AD19" i="57"/>
  <c r="AF19" i="57"/>
  <c r="AH19" i="57"/>
  <c r="AJ19" i="57"/>
  <c r="A1" i="82"/>
  <c r="A2" i="82"/>
  <c r="D2" i="82"/>
  <c r="E2" i="82"/>
  <c r="F2" i="82"/>
  <c r="A3" i="82"/>
  <c r="A4" i="82"/>
  <c r="D4" i="82"/>
  <c r="A5" i="82"/>
  <c r="B5" i="82"/>
  <c r="C5" i="82"/>
  <c r="D5" i="82"/>
  <c r="E5" i="82"/>
  <c r="H5" i="82"/>
  <c r="A6" i="82"/>
  <c r="B6" i="82"/>
  <c r="C6" i="82"/>
  <c r="A7" i="82"/>
  <c r="B7" i="82"/>
  <c r="C7" i="82"/>
  <c r="A8" i="82"/>
  <c r="B8" i="82"/>
  <c r="C8" i="82"/>
  <c r="A9" i="82"/>
  <c r="B9" i="82"/>
  <c r="C9" i="82"/>
  <c r="A10" i="82"/>
  <c r="B10" i="82"/>
  <c r="C10" i="82"/>
  <c r="A11" i="82"/>
  <c r="B11" i="82"/>
  <c r="C11" i="82"/>
  <c r="A12" i="82"/>
  <c r="B12" i="82"/>
  <c r="C12" i="82"/>
  <c r="A13" i="82"/>
  <c r="B13" i="82"/>
  <c r="C13" i="82"/>
  <c r="A14" i="82"/>
  <c r="B14" i="82"/>
  <c r="C14" i="82"/>
  <c r="A15" i="82"/>
  <c r="B15" i="82"/>
  <c r="C15" i="82"/>
  <c r="A16" i="82"/>
  <c r="B16" i="82"/>
  <c r="C16" i="82"/>
  <c r="A17" i="82"/>
  <c r="B17" i="82"/>
  <c r="C17" i="82"/>
  <c r="A18" i="82"/>
  <c r="B18" i="82"/>
  <c r="C18" i="82"/>
  <c r="A19" i="82"/>
  <c r="B19" i="82"/>
  <c r="C19" i="82"/>
  <c r="A20" i="82"/>
  <c r="B20" i="82"/>
  <c r="C20" i="82"/>
  <c r="A21" i="82"/>
  <c r="B21" i="82"/>
  <c r="C21" i="82"/>
  <c r="A22" i="82"/>
  <c r="B22" i="82"/>
  <c r="C22" i="82"/>
  <c r="A23" i="82"/>
  <c r="B23" i="82"/>
  <c r="C23" i="82"/>
  <c r="A24" i="82"/>
  <c r="B24" i="82"/>
  <c r="C24" i="82"/>
  <c r="A25" i="82"/>
  <c r="B25" i="82"/>
  <c r="C25" i="82"/>
  <c r="A26" i="82"/>
  <c r="B26" i="82"/>
  <c r="C26" i="82"/>
  <c r="A27" i="82"/>
  <c r="B27" i="82"/>
  <c r="C27" i="82"/>
  <c r="A28" i="82"/>
  <c r="B28" i="82"/>
  <c r="C28" i="82"/>
  <c r="A29" i="82"/>
  <c r="B29" i="82"/>
  <c r="C29" i="82"/>
  <c r="A30" i="82"/>
  <c r="B30" i="82"/>
  <c r="C30" i="82"/>
  <c r="A31" i="82"/>
  <c r="B31" i="82"/>
  <c r="C31" i="82"/>
  <c r="A32" i="82"/>
  <c r="B32" i="82"/>
  <c r="C32" i="82"/>
  <c r="A33" i="82"/>
  <c r="B33" i="82"/>
  <c r="C33" i="82"/>
  <c r="A34" i="82"/>
  <c r="B34" i="82"/>
  <c r="C34" i="82"/>
  <c r="A35" i="82"/>
  <c r="B35" i="82"/>
  <c r="C35" i="82"/>
  <c r="A36" i="82"/>
  <c r="B36" i="82"/>
  <c r="C36" i="82"/>
  <c r="A37" i="82"/>
  <c r="B37" i="82"/>
  <c r="C37" i="82"/>
  <c r="A38" i="82"/>
  <c r="B38" i="82"/>
  <c r="C38" i="82"/>
  <c r="A39" i="82"/>
  <c r="B39" i="82"/>
  <c r="C39" i="82"/>
  <c r="A40" i="82"/>
  <c r="B40" i="82"/>
  <c r="C40" i="82"/>
  <c r="A41" i="82"/>
  <c r="B41" i="82"/>
  <c r="C41" i="82"/>
  <c r="A42" i="82"/>
  <c r="B42" i="82"/>
  <c r="C42" i="82"/>
  <c r="A43" i="82"/>
  <c r="B43" i="82"/>
  <c r="C43" i="82"/>
  <c r="A44" i="82"/>
  <c r="B44" i="82"/>
  <c r="C44" i="82"/>
  <c r="A45" i="82"/>
  <c r="B45" i="82"/>
  <c r="C45" i="82"/>
  <c r="A46" i="82"/>
  <c r="B46" i="82"/>
  <c r="C46" i="82"/>
  <c r="A47" i="82"/>
  <c r="B47" i="82"/>
  <c r="C47" i="82"/>
  <c r="A48" i="82"/>
  <c r="B48" i="82"/>
  <c r="C48" i="82"/>
  <c r="A49" i="82"/>
  <c r="B49" i="82"/>
  <c r="C49" i="82"/>
  <c r="A50" i="82"/>
  <c r="B50" i="82"/>
  <c r="C50" i="82"/>
  <c r="A51" i="82"/>
  <c r="B51" i="82"/>
  <c r="C51" i="82"/>
  <c r="A52" i="82"/>
  <c r="B52" i="82"/>
  <c r="C52" i="82"/>
  <c r="A53" i="82"/>
  <c r="B53" i="82"/>
  <c r="C53" i="82"/>
  <c r="A54" i="82"/>
  <c r="B54" i="82"/>
  <c r="C54" i="82"/>
  <c r="A55" i="82"/>
  <c r="B55" i="82"/>
  <c r="C55" i="82"/>
  <c r="A56" i="82"/>
  <c r="B56" i="82"/>
  <c r="C56" i="82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D1" i="52"/>
  <c r="A4" i="52"/>
  <c r="A5" i="52"/>
  <c r="A6" i="52"/>
  <c r="A7" i="52"/>
  <c r="A8" i="52"/>
  <c r="A9" i="52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E1" i="51"/>
  <c r="G1" i="51"/>
  <c r="A4" i="51"/>
  <c r="A5" i="51"/>
  <c r="A6" i="51"/>
  <c r="A7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D1" i="50"/>
  <c r="A4" i="50"/>
  <c r="A5" i="50"/>
  <c r="A6" i="50"/>
  <c r="A7" i="50"/>
  <c r="A8" i="50"/>
  <c r="A9" i="50"/>
  <c r="A10" i="50"/>
  <c r="A11" i="50"/>
  <c r="A12" i="50"/>
  <c r="A13" i="50"/>
  <c r="A14" i="50"/>
  <c r="A15" i="50"/>
  <c r="A16" i="50"/>
  <c r="A17" i="50"/>
  <c r="A18" i="50"/>
  <c r="A19" i="50"/>
  <c r="A20" i="50"/>
  <c r="A21" i="50"/>
  <c r="A22" i="50"/>
  <c r="A23" i="50"/>
  <c r="A24" i="50"/>
  <c r="A25" i="50"/>
  <c r="A26" i="50"/>
  <c r="A27" i="50"/>
  <c r="A28" i="50"/>
  <c r="A29" i="50"/>
  <c r="A30" i="50"/>
  <c r="A31" i="50"/>
  <c r="A32" i="50"/>
  <c r="A33" i="50"/>
  <c r="A34" i="50"/>
  <c r="A35" i="50"/>
  <c r="A36" i="50"/>
  <c r="D1" i="61"/>
  <c r="A4" i="61"/>
  <c r="A5" i="61"/>
  <c r="A6" i="61"/>
  <c r="A7" i="61"/>
  <c r="A8" i="61"/>
  <c r="A9" i="61"/>
  <c r="A10" i="61"/>
  <c r="A11" i="61"/>
  <c r="E1" i="62"/>
  <c r="G1" i="62"/>
  <c r="A4" i="62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D1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D1" i="66"/>
  <c r="A4" i="66"/>
  <c r="A5" i="66"/>
  <c r="A6" i="66"/>
  <c r="D1" i="67"/>
  <c r="A4" i="67"/>
  <c r="D1" i="68"/>
  <c r="A4" i="68"/>
  <c r="A5" i="68"/>
  <c r="D1" i="69"/>
  <c r="A4" i="69"/>
  <c r="E1" i="4"/>
  <c r="G1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D1" i="70"/>
  <c r="A4" i="70"/>
  <c r="D1" i="71"/>
  <c r="A4" i="71"/>
  <c r="A5" i="71"/>
  <c r="A6" i="71"/>
  <c r="A7" i="71"/>
  <c r="A8" i="71"/>
  <c r="A9" i="71"/>
  <c r="A10" i="71"/>
  <c r="A11" i="71"/>
  <c r="A12" i="71"/>
  <c r="A13" i="71"/>
  <c r="A14" i="71"/>
  <c r="A15" i="71"/>
  <c r="A16" i="71"/>
  <c r="A17" i="71"/>
  <c r="A18" i="71"/>
  <c r="A19" i="71"/>
  <c r="A20" i="71"/>
  <c r="A21" i="71"/>
  <c r="A22" i="71"/>
  <c r="A23" i="71"/>
  <c r="A24" i="71"/>
  <c r="A25" i="71"/>
  <c r="A26" i="71"/>
  <c r="A27" i="71"/>
  <c r="A28" i="71"/>
  <c r="A29" i="71"/>
  <c r="A30" i="71"/>
  <c r="A31" i="71"/>
  <c r="A32" i="71"/>
  <c r="A33" i="71"/>
  <c r="D1" i="72"/>
  <c r="A4" i="72"/>
  <c r="D1" i="73"/>
  <c r="A4" i="73"/>
  <c r="A5" i="73"/>
  <c r="A6" i="73"/>
  <c r="A7" i="73"/>
  <c r="A8" i="73"/>
  <c r="A9" i="73"/>
  <c r="A10" i="73"/>
  <c r="A11" i="73"/>
  <c r="A12" i="73"/>
  <c r="A13" i="73"/>
  <c r="A14" i="73"/>
  <c r="A15" i="73"/>
  <c r="D1" i="74"/>
  <c r="A4" i="74"/>
  <c r="A5" i="74"/>
  <c r="A6" i="74"/>
  <c r="A7" i="74"/>
  <c r="A8" i="74"/>
  <c r="A9" i="74"/>
  <c r="A10" i="74"/>
  <c r="A11" i="74"/>
  <c r="A12" i="74"/>
  <c r="A13" i="74"/>
  <c r="A14" i="74"/>
  <c r="A15" i="74"/>
  <c r="A16" i="74"/>
  <c r="A17" i="74"/>
  <c r="A18" i="74"/>
  <c r="A19" i="74"/>
  <c r="A20" i="74"/>
  <c r="A21" i="74"/>
  <c r="D1" i="75"/>
  <c r="A4" i="75"/>
  <c r="D1" i="76"/>
  <c r="A4" i="76"/>
  <c r="D1" i="77"/>
  <c r="A4" i="77"/>
  <c r="D1" i="78"/>
  <c r="A4" i="78"/>
  <c r="D1" i="79"/>
  <c r="A4" i="79"/>
  <c r="D1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D1" i="83"/>
  <c r="A4" i="83"/>
  <c r="E1" i="84"/>
  <c r="G1" i="84"/>
  <c r="A4" i="84"/>
  <c r="D1" i="85"/>
  <c r="A4" i="85"/>
  <c r="D1" i="86"/>
  <c r="A4" i="86"/>
  <c r="D1" i="87"/>
  <c r="A4" i="87"/>
  <c r="E1" i="88"/>
  <c r="G1" i="88"/>
  <c r="A4" i="88"/>
  <c r="D1" i="89"/>
  <c r="A4" i="89"/>
  <c r="D1" i="90"/>
  <c r="A4" i="90"/>
  <c r="D1" i="6"/>
  <c r="A4" i="6"/>
  <c r="E1" i="48"/>
  <c r="G1" i="48"/>
  <c r="A4" i="48"/>
  <c r="D1" i="49"/>
  <c r="A4" i="49"/>
  <c r="D1" i="55"/>
  <c r="A4" i="55"/>
  <c r="A5" i="55"/>
  <c r="A6" i="55"/>
  <c r="A7" i="55"/>
  <c r="A8" i="55"/>
  <c r="A9" i="55"/>
  <c r="A10" i="55"/>
  <c r="A11" i="55"/>
  <c r="A12" i="55"/>
  <c r="A13" i="55"/>
  <c r="A14" i="55"/>
  <c r="A15" i="55"/>
  <c r="A16" i="55"/>
  <c r="A17" i="55"/>
  <c r="A18" i="55"/>
  <c r="A19" i="55"/>
  <c r="A20" i="55"/>
  <c r="A21" i="55"/>
  <c r="A22" i="55"/>
  <c r="A23" i="55"/>
  <c r="A24" i="55"/>
  <c r="A25" i="55"/>
  <c r="E1" i="54"/>
  <c r="G1" i="54"/>
  <c r="A4" i="54"/>
  <c r="A5" i="54"/>
  <c r="A6" i="54"/>
  <c r="A7" i="54"/>
  <c r="A8" i="54"/>
  <c r="A9" i="54"/>
  <c r="A10" i="54"/>
  <c r="A11" i="54"/>
  <c r="A12" i="54"/>
  <c r="A13" i="54"/>
  <c r="A14" i="54"/>
  <c r="A15" i="54"/>
  <c r="A16" i="54"/>
  <c r="A17" i="54"/>
  <c r="A18" i="54"/>
  <c r="A19" i="54"/>
  <c r="A20" i="54"/>
  <c r="A21" i="54"/>
  <c r="A22" i="54"/>
  <c r="A23" i="54"/>
  <c r="A24" i="54"/>
  <c r="D1" i="53"/>
  <c r="A4" i="53"/>
  <c r="A5" i="53"/>
  <c r="A6" i="53"/>
  <c r="A7" i="53"/>
  <c r="A8" i="53"/>
  <c r="A9" i="53"/>
  <c r="A10" i="53"/>
  <c r="A11" i="53"/>
  <c r="A12" i="53"/>
  <c r="A13" i="53"/>
  <c r="A14" i="53"/>
  <c r="A15" i="53"/>
  <c r="A16" i="53"/>
  <c r="A17" i="53"/>
  <c r="A18" i="53"/>
  <c r="A19" i="53"/>
  <c r="A20" i="53"/>
  <c r="A21" i="53"/>
  <c r="A22" i="53"/>
  <c r="A23" i="53"/>
  <c r="A24" i="53"/>
  <c r="A25" i="53"/>
  <c r="A26" i="53"/>
  <c r="A27" i="53"/>
  <c r="A28" i="53"/>
  <c r="A29" i="53"/>
  <c r="B5" i="2"/>
  <c r="B7" i="2"/>
  <c r="C8" i="2"/>
  <c r="B24" i="2"/>
  <c r="B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D45" i="2"/>
  <c r="D46" i="2"/>
  <c r="D47" i="2"/>
  <c r="D48" i="2"/>
  <c r="D49" i="2"/>
  <c r="D50" i="2"/>
  <c r="D51" i="2"/>
  <c r="D52" i="2"/>
  <c r="D53" i="2"/>
  <c r="B54" i="2"/>
  <c r="B55" i="2"/>
  <c r="B57" i="2"/>
  <c r="B58" i="2"/>
  <c r="B59" i="2"/>
  <c r="B61" i="2"/>
  <c r="D1" i="47"/>
  <c r="J1" i="47"/>
  <c r="L1" i="47"/>
  <c r="A5" i="59"/>
  <c r="F7" i="59"/>
  <c r="H7" i="59"/>
  <c r="J7" i="59"/>
  <c r="L7" i="59"/>
  <c r="N7" i="59"/>
  <c r="P7" i="59"/>
  <c r="R7" i="59"/>
  <c r="T7" i="59"/>
  <c r="V7" i="59"/>
  <c r="X7" i="59"/>
  <c r="Z7" i="59"/>
  <c r="AB7" i="59"/>
  <c r="AD7" i="59"/>
  <c r="AF7" i="59"/>
  <c r="AH7" i="59"/>
  <c r="F8" i="59"/>
  <c r="J8" i="59"/>
  <c r="L8" i="59"/>
  <c r="N8" i="59"/>
  <c r="P8" i="59"/>
  <c r="R8" i="59"/>
  <c r="T8" i="59"/>
  <c r="V8" i="59"/>
  <c r="X8" i="59"/>
  <c r="Z8" i="59"/>
  <c r="AB8" i="59"/>
  <c r="AD8" i="59"/>
  <c r="AF8" i="59"/>
  <c r="AH8" i="59"/>
  <c r="AJ8" i="59"/>
  <c r="AJ10" i="59"/>
  <c r="H11" i="59"/>
  <c r="AJ11" i="59"/>
  <c r="F12" i="59"/>
  <c r="H12" i="59"/>
  <c r="J12" i="59"/>
  <c r="L12" i="59"/>
  <c r="N12" i="59"/>
  <c r="P12" i="59"/>
  <c r="R12" i="59"/>
  <c r="T12" i="59"/>
  <c r="V12" i="59"/>
  <c r="X12" i="59"/>
  <c r="Z12" i="59"/>
  <c r="AB12" i="59"/>
  <c r="AD12" i="59"/>
  <c r="AF12" i="59"/>
  <c r="AH12" i="59"/>
  <c r="AJ12" i="59"/>
  <c r="J13" i="59"/>
  <c r="L13" i="59"/>
  <c r="N13" i="59"/>
  <c r="P13" i="59"/>
  <c r="R13" i="59"/>
  <c r="S13" i="59"/>
  <c r="T13" i="59"/>
  <c r="V13" i="59"/>
  <c r="X13" i="59"/>
  <c r="Z13" i="59"/>
  <c r="AB13" i="59"/>
  <c r="AD13" i="59"/>
  <c r="AF13" i="59"/>
  <c r="AH13" i="59"/>
  <c r="AJ13" i="59"/>
  <c r="J14" i="59"/>
  <c r="L14" i="59"/>
  <c r="N14" i="59"/>
  <c r="P14" i="59"/>
  <c r="R14" i="59"/>
  <c r="S14" i="59"/>
  <c r="T14" i="59"/>
  <c r="V14" i="59"/>
  <c r="X14" i="59"/>
  <c r="Z14" i="59"/>
  <c r="AB14" i="59"/>
  <c r="AD14" i="59"/>
  <c r="AF14" i="59"/>
  <c r="AH14" i="59"/>
  <c r="AJ14" i="59"/>
  <c r="J15" i="59"/>
  <c r="L15" i="59"/>
  <c r="N15" i="59"/>
  <c r="P15" i="59"/>
  <c r="R15" i="59"/>
  <c r="T15" i="59"/>
  <c r="V15" i="59"/>
  <c r="X15" i="59"/>
  <c r="Z15" i="59"/>
  <c r="AB15" i="59"/>
  <c r="AD15" i="59"/>
  <c r="AF15" i="59"/>
  <c r="AH15" i="59"/>
  <c r="AJ15" i="59"/>
  <c r="F16" i="59"/>
  <c r="H16" i="59"/>
  <c r="J16" i="59"/>
  <c r="L16" i="59"/>
  <c r="N16" i="59"/>
  <c r="P16" i="59"/>
  <c r="R16" i="59"/>
  <c r="T16" i="59"/>
  <c r="V16" i="59"/>
  <c r="X16" i="59"/>
  <c r="Z16" i="59"/>
  <c r="AB16" i="59"/>
  <c r="AD16" i="59"/>
  <c r="AF16" i="59"/>
  <c r="AH16" i="59"/>
  <c r="AJ16" i="59"/>
  <c r="J19" i="59"/>
  <c r="L19" i="59"/>
  <c r="N19" i="59"/>
  <c r="P19" i="59"/>
  <c r="R19" i="59"/>
  <c r="T19" i="59"/>
  <c r="V19" i="59"/>
  <c r="X19" i="59"/>
  <c r="Z19" i="59"/>
  <c r="AB19" i="59"/>
  <c r="AD19" i="59"/>
  <c r="AF19" i="59"/>
  <c r="AH19" i="59"/>
  <c r="AJ19" i="59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egsprod32;DBQ=TNS:RMSPROD_DED;UID=SMILLS_PC;PWD=trader01" command="SELECT rms_open_position.REF_DT, rms_open_position.BOOK_ID, rms_open_position.PR_CRV_CD, Sum(rms_open_position.DELTA_POSITION), Sum(rms_open_position.BENCHMARK_POSITION_QTY) FROM rms_open_position WHERE (rms_open_position.EFF_DT='24/JAN/01') AND (rms_open_position.BOOK_ID IN ('IM-EMWNSS1-PRC', 'IM-EMWNSS1-BAS', 'IM-EMWNSS1-IDX', 'IM-EMWNSS2-PRC', 'IM-EMWNSS2-BAS', 'IM-EMWNSS2-IDX', 'FT-IM-ENOV-PRC', 'FT-IM-ENOV-BAS', 'FT-IM-ENOV-IDX', 'INTRA-ENOV-PRC', 'INTRA-ENOV-BAS', 'INTRA-ENOV-IDX', 'TP-EMWNSS-PRC', 'TP-EMWNSS-BAS', 'TP-EMWNSS-IDX', 'INTRA-EMWNSS1-GDL', 'IM-EMWNSS2-GDL', 'FT-IM-ENOV-GDL', 'INTRA-ENOV-GDL', 'TP-EMWNSS-GDL', 'INTRA-EMWNSS1-PHY', 'IM-EMWNSS2-PHY', 'FT-IM-ENOV-PHY', 'INTRA-ENOV-PHY', '0', '0', '0', '0', '0', 'FT-ENOVRT-PRC', 'FT-ENOVRT-BAS', '0', 'FT-ENOVRT-GDL', 'FT-ENOVPB-PRC', 'FT-ENOVPB-BAS', '0', 'FT-ENOVPB-GDL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<sst xmlns="http://schemas.openxmlformats.org/spreadsheetml/2006/main" count="2150" uniqueCount="264">
  <si>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</si>
  <si>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</si>
  <si>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</si>
  <si>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</si>
  <si>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</si>
  <si>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</si>
  <si>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</si>
  <si>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</si>
  <si>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</si>
  <si>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</si>
  <si>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</si>
  <si>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</si>
  <si>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</si>
  <si>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</si>
  <si>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</si>
  <si>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.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</si>
  <si>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</si>
  <si>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</si>
  <si>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</si>
  <si>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</si>
  <si>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</si>
  <si>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</si>
  <si>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</si>
  <si>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</si>
  <si>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 xml:space="preserve">  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</si>
  <si>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</si>
  <si>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</si>
  <si>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</si>
  <si>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</si>
  <si>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</si>
  <si>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</si>
  <si>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</si>
  <si>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</si>
  <si>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</si>
  <si>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</si>
  <si>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</si>
  <si>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</si>
  <si>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</si>
  <si>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</si>
  <si>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</si>
  <si>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</si>
  <si>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</si>
  <si>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>NYMEX Equivalent Gas Position</t>
  </si>
  <si>
    <t>Canadian Intra-Month Positions 1 Day Lag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</si>
  <si>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</si>
  <si>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</si>
  <si>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</si>
  <si>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</si>
  <si>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</si>
  <si>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</si>
  <si>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</si>
  <si>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</si>
  <si>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</si>
  <si>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</si>
  <si>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</si>
  <si>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</si>
  <si>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</si>
  <si>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</si>
  <si>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</si>
  <si>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</si>
  <si>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</si>
  <si>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</si>
  <si>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</si>
  <si>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</si>
  <si>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</si>
  <si>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</si>
  <si>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</si>
  <si>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</si>
  <si>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</si>
  <si>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</si>
  <si>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' button has been pressed, please do not disturb Excel.  Doing so will make you a bad person.</t>
    </r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</si>
  <si>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</si>
  <si>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</si>
  <si>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</si>
  <si>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</si>
  <si>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</si>
  <si>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</si>
  <si>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SITHE</t>
  </si>
  <si>
    <t xml:space="preserve">         Gas Daily</t>
  </si>
  <si>
    <t>Price</t>
  </si>
  <si>
    <t>Book</t>
  </si>
  <si>
    <t xml:space="preserve">      Intra-EMWNSS1</t>
  </si>
  <si>
    <t xml:space="preserve">      Intra-EMWNSS2</t>
  </si>
  <si>
    <t xml:space="preserve">      TP-EMWNSS</t>
  </si>
  <si>
    <t xml:space="preserve">      CHICAGO</t>
  </si>
  <si>
    <t>Benchmark Buckets</t>
  </si>
  <si>
    <t>Min</t>
  </si>
  <si>
    <t>Max</t>
  </si>
  <si>
    <t>Largest</t>
  </si>
  <si>
    <t>IM-CHICAGO</t>
  </si>
  <si>
    <t>IM-NSS1</t>
  </si>
  <si>
    <t>IM-NSS2</t>
  </si>
  <si>
    <t>IM-MEH</t>
  </si>
  <si>
    <t>Gas Daily</t>
  </si>
  <si>
    <t>GD</t>
  </si>
  <si>
    <t>Book Type</t>
  </si>
  <si>
    <t>I</t>
  </si>
  <si>
    <t>M</t>
  </si>
  <si>
    <t>PHY</t>
  </si>
  <si>
    <t>FT-IM-Enovate</t>
  </si>
  <si>
    <t xml:space="preserve">      Intra-Enovate</t>
  </si>
  <si>
    <t>GD Index</t>
  </si>
  <si>
    <t>IM-EMWNSS1-PRC</t>
  </si>
  <si>
    <t>IM-EMWNSS1-BAS</t>
  </si>
  <si>
    <t>IM-EMWNSS1-IDX</t>
  </si>
  <si>
    <t>IM-EMWNSS2-PRC</t>
  </si>
  <si>
    <t>IM-EMWNSS2-BAS</t>
  </si>
  <si>
    <t>IM-EMWNSS2-IDX</t>
  </si>
  <si>
    <t>FT-IM-ENOV-PRC</t>
  </si>
  <si>
    <t>FT-IM-ENOV-BAS</t>
  </si>
  <si>
    <t>FT-IM-ENOV-IDX</t>
  </si>
  <si>
    <t>INTRA-ENOV-PRC</t>
  </si>
  <si>
    <t>INTRA-ENOV-BAS</t>
  </si>
  <si>
    <t>INTRA-ENOV-IDX</t>
  </si>
  <si>
    <t>IM-EMWNSS2-GDL</t>
  </si>
  <si>
    <t>FT-IM-ENOV-GDL</t>
  </si>
  <si>
    <t>INTRA-ENOV-GDL</t>
  </si>
  <si>
    <t>FT-IM-ENOV-PHY</t>
  </si>
  <si>
    <t>INTRA-ENOV-PHY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</si>
  <si>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</si>
  <si>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</si>
  <si>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</si>
  <si>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</si>
  <si>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</si>
  <si>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</si>
  <si>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</si>
  <si>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</si>
  <si>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GRMSQueryReturnArea</t>
  </si>
  <si>
    <t>NGPRICE</t>
  </si>
  <si>
    <t xml:space="preserve">         Transportation</t>
  </si>
  <si>
    <t>TP-EMWNSS-PRC</t>
  </si>
  <si>
    <t>TP-EMWNSS-BAS</t>
  </si>
  <si>
    <t>TP-EMWNSS-IDX</t>
  </si>
  <si>
    <t xml:space="preserve">      CHICAGO GRMS Positions</t>
  </si>
  <si>
    <t>INTRA-EMWNSS1-PHY</t>
  </si>
  <si>
    <t>IM-EMWNSS2-PHY</t>
  </si>
  <si>
    <t>INTRA-EMWNSS1-GDL</t>
  </si>
  <si>
    <t>Jan-01/Dec-23</t>
  </si>
  <si>
    <t>FT-ENOVRT-PRC</t>
  </si>
  <si>
    <t>FT-ENOVRT-BAS</t>
  </si>
  <si>
    <t>FT-ENOVRT-GDL</t>
  </si>
  <si>
    <t>FT-ENOVPB-PRC</t>
  </si>
  <si>
    <t>FT-ENOVPB-BAS</t>
  </si>
  <si>
    <t>FT-ENOVPB-GDL</t>
  </si>
  <si>
    <t>TP-EMWNSS-GDL</t>
  </si>
  <si>
    <t>ENOV-RT</t>
  </si>
  <si>
    <t>ENOV-PB</t>
  </si>
  <si>
    <t>NG</t>
  </si>
  <si>
    <t>IF-HEHUB</t>
  </si>
  <si>
    <t>IF-NGPL/LA</t>
  </si>
  <si>
    <t>IF-NGPL/MIDCON</t>
  </si>
  <si>
    <t>IF-NGPL/STX</t>
  </si>
  <si>
    <t>IF-NGPLTXOK</t>
  </si>
  <si>
    <t>IF-TRUNKL/LA</t>
  </si>
  <si>
    <t>NGI/CHI. GATE</t>
  </si>
  <si>
    <t>NGI/CHI./PEOPLE</t>
  </si>
  <si>
    <t>IF-TRUNKL/TX</t>
  </si>
  <si>
    <t>MICH/CONS</t>
  </si>
  <si>
    <t>IF-NGPL/HARPER</t>
  </si>
  <si>
    <t>IF-NGPL/TX</t>
  </si>
  <si>
    <t>TRUNKL/ELA</t>
  </si>
  <si>
    <t>NGPL-IOWA-ILLIN</t>
  </si>
  <si>
    <t>R21!A4:A48</t>
  </si>
  <si>
    <t>R1!$A$4:$A$18</t>
  </si>
  <si>
    <t>R7!$A$4:$A$25</t>
  </si>
  <si>
    <t>R10!$A$4:$A$31</t>
  </si>
  <si>
    <t>R11!$A$4:$A$31</t>
  </si>
  <si>
    <t>R13!$A$4:$A$11</t>
  </si>
  <si>
    <t>R14!$A$4:$A$18</t>
  </si>
  <si>
    <t>R15!$A$4:$A$19</t>
  </si>
  <si>
    <t>R16!$A$4:$A$6</t>
  </si>
  <si>
    <t>R18!$A$4:$A$5</t>
  </si>
  <si>
    <t>R4!$A$4</t>
  </si>
  <si>
    <t>R5!$A$4</t>
  </si>
  <si>
    <t>R6!$A$4</t>
  </si>
  <si>
    <t>R17!$A$4</t>
  </si>
  <si>
    <t>R19!$A$4</t>
  </si>
  <si>
    <t>R20!$A$4</t>
  </si>
  <si>
    <t>R22!$A$4</t>
  </si>
  <si>
    <t>R25!$A$4</t>
  </si>
  <si>
    <t>R26!$A$4</t>
  </si>
  <si>
    <t>R27!$A$4</t>
  </si>
  <si>
    <t>R28!$A$4</t>
  </si>
  <si>
    <t>R29!$A$4</t>
  </si>
  <si>
    <t>R30!$A$4</t>
  </si>
  <si>
    <t>R31!$A$4</t>
  </si>
  <si>
    <t>R32!$A$4</t>
  </si>
  <si>
    <t>R33!$A$4</t>
  </si>
  <si>
    <t>R34!$A$4</t>
  </si>
  <si>
    <t>R35!$A$4</t>
  </si>
  <si>
    <t>R36!$A$4</t>
  </si>
  <si>
    <t>R37!$A$4</t>
  </si>
  <si>
    <t>R1!$D$4:$D$18</t>
  </si>
  <si>
    <t>R4!$D$4</t>
  </si>
  <si>
    <t>R5!$D$4</t>
  </si>
  <si>
    <t>R5!$E$4</t>
  </si>
  <si>
    <t>R5!$I$4</t>
  </si>
  <si>
    <t>R6!$D$4</t>
  </si>
  <si>
    <t>R7!$D$4:$D$25</t>
  </si>
  <si>
    <t>R10!$D$4:$D$31</t>
  </si>
  <si>
    <t>R11!$D$4:$D$31</t>
  </si>
  <si>
    <t>R11!$E$4:$E$31</t>
  </si>
  <si>
    <t>R11!$I$4:$I$31</t>
  </si>
  <si>
    <t>R13!$D$4:$D$11</t>
  </si>
  <si>
    <t>R14!$D$4:$D$18</t>
  </si>
  <si>
    <t>R14!$E$4:$E$18</t>
  </si>
  <si>
    <t>R14!$I$4:$I$18</t>
  </si>
  <si>
    <t>R15!$D$4:$D$19</t>
  </si>
  <si>
    <t>R16!$D$4:$D$6</t>
  </si>
  <si>
    <t>R17!$D$4</t>
  </si>
  <si>
    <t>R18!$D$4:$D$5</t>
  </si>
  <si>
    <t>R19!$D$4</t>
  </si>
  <si>
    <t>R20!$D$4</t>
  </si>
  <si>
    <t>R22!$D$4</t>
  </si>
  <si>
    <t>R25!$D$4</t>
  </si>
  <si>
    <t>R26!$D$4</t>
  </si>
  <si>
    <t>R27!$D$4</t>
  </si>
  <si>
    <t>R28!$D$4</t>
  </si>
  <si>
    <t>R29!$D$4</t>
  </si>
  <si>
    <t>R30!$D$4</t>
  </si>
  <si>
    <t>R31!$D$4</t>
  </si>
  <si>
    <t>R31!$E$4</t>
  </si>
  <si>
    <t>R31!$I$4</t>
  </si>
  <si>
    <t>R32!$D$4</t>
  </si>
  <si>
    <t>R33!$D$4</t>
  </si>
  <si>
    <t>R34!$D$4</t>
  </si>
  <si>
    <t>R35!$D$4</t>
  </si>
  <si>
    <t>R35!$E$4</t>
  </si>
  <si>
    <t>R35!$I$4</t>
  </si>
  <si>
    <t>R36!$D$4</t>
  </si>
  <si>
    <t>R37!$D$4</t>
  </si>
  <si>
    <t>REF_DT</t>
  </si>
  <si>
    <t>BOOK_ID</t>
  </si>
  <si>
    <t>PR_CRV_CD</t>
  </si>
  <si>
    <t>SUM(RMS_OPEN_POSITION.DELTA_POSITION)</t>
  </si>
  <si>
    <t>SUM(RMS_OPEN_POSITION.BENCHMARK_POSITION_QTY)</t>
  </si>
  <si>
    <t>GDP-CHI. GATE</t>
  </si>
  <si>
    <t>GDP-HEHUB</t>
  </si>
  <si>
    <t>R2!$A$4:$A$37</t>
  </si>
  <si>
    <t>R2!$D$4:$D$37</t>
  </si>
  <si>
    <t>R2!$E$4:$E$37</t>
  </si>
  <si>
    <t>R2!$I$4:$I$37</t>
  </si>
  <si>
    <t>R3!$A$4:$A$36</t>
  </si>
  <si>
    <t>R3!$D$4:$D$36</t>
  </si>
  <si>
    <t>R9!$A$4:$A$29</t>
  </si>
  <si>
    <t>R9!$D$4:$D$29</t>
  </si>
  <si>
    <t>R12!$A$4:$A$36</t>
  </si>
  <si>
    <t>R12!$D$4:$D$36</t>
  </si>
  <si>
    <t>GRMSDetail</t>
  </si>
  <si>
    <t>GDP-NGPL/LA</t>
  </si>
  <si>
    <t>GDP-NGPL/TXOK-E</t>
  </si>
  <si>
    <t>R8!$A$4:$A$24</t>
  </si>
  <si>
    <t>R8!$D$4:$D$24</t>
  </si>
  <si>
    <t>R8!$E$4:$E$24</t>
  </si>
  <si>
    <t>R8!$I$4:$I$24</t>
  </si>
  <si>
    <t>R21!$A$4:$A$33</t>
  </si>
  <si>
    <t>R21!$D$4:$D$33</t>
  </si>
  <si>
    <t>R23!$A$4:$A$15</t>
  </si>
  <si>
    <t>R23!$D$4:$D$15</t>
  </si>
  <si>
    <t>R24!$A$4:$A$21</t>
  </si>
  <si>
    <t>R24!$D$4:$D$21</t>
  </si>
  <si>
    <t>GRMSDetail!$D$2:$D$359</t>
  </si>
  <si>
    <t>GRMSDetail!$E$2:$E$359</t>
  </si>
  <si>
    <t>GRMSDetail!$H$2:$H$359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</si>
</sst>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9" formatCode="#,##0.0"/>
    <numFmt numFmtId="181" formatCode="mmm\-yyyy"/>
    <numFmt numFmtId="185" formatCode="#,##0.0_);[Red]\(#,##0.0\)"/>
    <numFmt numFmtId="189" formatCode="_(* #,##0.0_);_(* \(#,##0.0\);_(* &quot;-&quot;??_);_(@_)"/>
    <numFmt numFmtId="192" formatCode="General_)"/>
    <numFmt numFmtId="203" formatCode="mm/dd/yy"/>
    <numFmt numFmtId="216" formatCode="&quot;As of&quot;\ mmmm\ dd\,\ yyyy"/>
  </numFmts>
  <fonts count="29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ms Rmn"/>
    </font>
    <font>
      <sz val="10"/>
      <name val="Times New Roman"/>
    </font>
    <font>
      <sz val="10"/>
      <name val="Courier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sz val="12"/>
      <name val="Times New Roman"/>
      <family val="1"/>
    </font>
    <font>
      <sz val="12"/>
      <name val="Helv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i/>
      <sz val="10"/>
      <name val="Times New Roman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13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b/>
      <sz val="10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15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6" fillId="0" borderId="0" applyBorder="0"/>
  </cellStyleXfs>
  <cellXfs count="181">
    <xf numFmtId="0" fontId="0" fillId="0" borderId="0" xfId="0"/>
    <xf numFmtId="181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8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81" fontId="2" fillId="3" borderId="0" xfId="0" applyNumberFormat="1" applyFont="1" applyFill="1" applyBorder="1" applyAlignment="1">
      <alignment horizontal="center" vertical="top" wrapText="1"/>
    </xf>
    <xf numFmtId="0" fontId="11" fillId="4" borderId="6" xfId="0" applyFont="1" applyFill="1" applyBorder="1"/>
    <xf numFmtId="0" fontId="11" fillId="4" borderId="1" xfId="0" applyFont="1" applyFill="1" applyBorder="1"/>
    <xf numFmtId="181" fontId="2" fillId="0" borderId="7" xfId="0" applyNumberFormat="1" applyFont="1" applyFill="1" applyBorder="1" applyAlignment="1">
      <alignment horizontal="center" vertical="top" wrapText="1"/>
    </xf>
    <xf numFmtId="179" fontId="2" fillId="0" borderId="8" xfId="0" applyNumberFormat="1" applyFont="1" applyFill="1" applyBorder="1" applyAlignment="1">
      <alignment horizontal="center"/>
    </xf>
    <xf numFmtId="179" fontId="2" fillId="0" borderId="9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0" xfId="0" applyFont="1" applyBorder="1" applyAlignment="1"/>
    <xf numFmtId="0" fontId="3" fillId="0" borderId="10" xfId="0" applyFont="1" applyBorder="1"/>
    <xf numFmtId="0" fontId="3" fillId="0" borderId="0" xfId="0" applyFont="1" applyBorder="1" applyAlignment="1"/>
    <xf numFmtId="0" fontId="3" fillId="0" borderId="0" xfId="0" applyFont="1" applyBorder="1"/>
    <xf numFmtId="203" fontId="2" fillId="2" borderId="6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0" fontId="0" fillId="4" borderId="10" xfId="0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3" fillId="3" borderId="14" xfId="0" applyFont="1" applyFill="1" applyBorder="1"/>
    <xf numFmtId="14" fontId="3" fillId="0" borderId="0" xfId="0" applyNumberFormat="1" applyFont="1"/>
    <xf numFmtId="22" fontId="3" fillId="0" borderId="0" xfId="0" applyNumberFormat="1" applyFont="1"/>
    <xf numFmtId="0" fontId="2" fillId="0" borderId="0" xfId="3" applyFont="1"/>
    <xf numFmtId="0" fontId="3" fillId="0" borderId="0" xfId="2" applyFont="1"/>
    <xf numFmtId="0" fontId="2" fillId="0" borderId="0" xfId="2" applyFont="1" applyFill="1" applyBorder="1"/>
    <xf numFmtId="0" fontId="15" fillId="0" borderId="0" xfId="2" applyFont="1" applyAlignment="1">
      <alignment horizontal="right"/>
    </xf>
    <xf numFmtId="0" fontId="3" fillId="0" borderId="0" xfId="2" applyFont="1" applyFill="1"/>
    <xf numFmtId="0" fontId="16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6" fillId="0" borderId="0" xfId="2"/>
    <xf numFmtId="216" fontId="15" fillId="0" borderId="0" xfId="2" applyNumberFormat="1" applyFont="1" applyAlignment="1">
      <alignment horizontal="left"/>
    </xf>
    <xf numFmtId="0" fontId="3" fillId="0" borderId="0" xfId="2" applyFont="1" applyBorder="1"/>
    <xf numFmtId="185" fontId="2" fillId="0" borderId="0" xfId="2" applyNumberFormat="1" applyFont="1" applyFill="1" applyBorder="1"/>
    <xf numFmtId="185" fontId="2" fillId="3" borderId="0" xfId="2" applyNumberFormat="1" applyFont="1" applyFill="1" applyBorder="1" applyAlignment="1">
      <alignment horizontal="right"/>
    </xf>
    <xf numFmtId="0" fontId="17" fillId="3" borderId="0" xfId="2" quotePrefix="1" applyFont="1" applyFill="1" applyBorder="1" applyAlignment="1">
      <alignment horizontal="centerContinuous"/>
    </xf>
    <xf numFmtId="185" fontId="2" fillId="3" borderId="0" xfId="2" applyNumberFormat="1" applyFont="1" applyFill="1" applyBorder="1"/>
    <xf numFmtId="0" fontId="3" fillId="3" borderId="0" xfId="2" quotePrefix="1" applyFont="1" applyFill="1" applyBorder="1" applyAlignment="1">
      <alignment horizontal="right"/>
    </xf>
    <xf numFmtId="0" fontId="17" fillId="3" borderId="0" xfId="2" applyFont="1" applyFill="1" applyBorder="1" applyAlignment="1">
      <alignment horizontal="center"/>
    </xf>
    <xf numFmtId="0" fontId="3" fillId="3" borderId="0" xfId="2" applyFont="1" applyFill="1"/>
    <xf numFmtId="185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85" fontId="2" fillId="0" borderId="0" xfId="2" applyNumberFormat="1" applyFont="1" applyFill="1" applyBorder="1" applyAlignment="1">
      <alignment horizontal="right"/>
    </xf>
    <xf numFmtId="17" fontId="3" fillId="0" borderId="0" xfId="4" quotePrefix="1" applyNumberFormat="1" applyFont="1" applyBorder="1" applyAlignment="1">
      <alignment horizontal="center"/>
    </xf>
    <xf numFmtId="0" fontId="2" fillId="0" borderId="0" xfId="4" applyFont="1" applyBorder="1" applyAlignment="1">
      <alignment horizontal="center"/>
    </xf>
    <xf numFmtId="0" fontId="3" fillId="0" borderId="0" xfId="4" applyFont="1" applyFill="1" applyBorder="1"/>
    <xf numFmtId="0" fontId="2" fillId="0" borderId="0" xfId="2" applyFont="1" applyBorder="1" applyAlignment="1">
      <alignment horizontal="right"/>
    </xf>
    <xf numFmtId="185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89" fontId="3" fillId="0" borderId="0" xfId="1" applyNumberFormat="1" applyFont="1" applyBorder="1" applyAlignment="1"/>
    <xf numFmtId="189" fontId="3" fillId="0" borderId="0" xfId="2" applyNumberFormat="1" applyFont="1" applyBorder="1"/>
    <xf numFmtId="189" fontId="3" fillId="0" borderId="0" xfId="2" applyNumberFormat="1" applyFont="1"/>
    <xf numFmtId="189" fontId="3" fillId="3" borderId="0" xfId="2" applyNumberFormat="1" applyFont="1" applyFill="1"/>
    <xf numFmtId="0" fontId="3" fillId="0" borderId="0" xfId="2" applyFont="1" applyFill="1" applyBorder="1"/>
    <xf numFmtId="189" fontId="3" fillId="5" borderId="13" xfId="1" applyNumberFormat="1" applyFont="1" applyFill="1" applyBorder="1" applyAlignment="1"/>
    <xf numFmtId="0" fontId="12" fillId="5" borderId="13" xfId="2" applyFont="1" applyFill="1" applyBorder="1" applyAlignment="1">
      <alignment horizontal="right"/>
    </xf>
    <xf numFmtId="14" fontId="18" fillId="0" borderId="0" xfId="2" applyNumberFormat="1" applyFont="1" applyAlignment="1">
      <alignment horizontal="left"/>
    </xf>
    <xf numFmtId="0" fontId="15" fillId="0" borderId="0" xfId="2" applyFont="1"/>
    <xf numFmtId="0" fontId="18" fillId="0" borderId="0" xfId="2" applyFont="1" applyAlignment="1">
      <alignment horizontal="left"/>
    </xf>
    <xf numFmtId="0" fontId="12" fillId="0" borderId="0" xfId="0" applyFont="1" applyBorder="1" applyAlignment="1">
      <alignment horizontal="left"/>
    </xf>
    <xf numFmtId="0" fontId="15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4" quotePrefix="1" applyNumberFormat="1" applyFont="1" applyFill="1" applyBorder="1" applyAlignment="1">
      <alignment horizontal="center"/>
    </xf>
    <xf numFmtId="179" fontId="2" fillId="4" borderId="15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81" fontId="2" fillId="3" borderId="16" xfId="0" applyNumberFormat="1" applyFont="1" applyFill="1" applyBorder="1" applyAlignment="1">
      <alignment horizontal="center" vertical="top" wrapText="1"/>
    </xf>
    <xf numFmtId="181" fontId="2" fillId="3" borderId="17" xfId="0" applyNumberFormat="1" applyFont="1" applyFill="1" applyBorder="1" applyAlignment="1">
      <alignment horizontal="center" vertical="top" wrapText="1"/>
    </xf>
    <xf numFmtId="181" fontId="2" fillId="0" borderId="9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7" xfId="0" applyBorder="1"/>
    <xf numFmtId="0" fontId="0" fillId="0" borderId="18" xfId="0" applyBorder="1"/>
    <xf numFmtId="0" fontId="0" fillId="0" borderId="19" xfId="0" applyBorder="1"/>
    <xf numFmtId="0" fontId="10" fillId="0" borderId="7" xfId="0" applyFont="1" applyBorder="1"/>
    <xf numFmtId="0" fontId="10" fillId="0" borderId="7" xfId="0" applyFont="1" applyBorder="1" applyAlignment="1">
      <alignment horizontal="right"/>
    </xf>
    <xf numFmtId="0" fontId="0" fillId="0" borderId="20" xfId="0" applyNumberFormat="1" applyBorder="1"/>
    <xf numFmtId="0" fontId="0" fillId="0" borderId="12" xfId="0" applyNumberFormat="1" applyBorder="1"/>
    <xf numFmtId="0" fontId="0" fillId="0" borderId="21" xfId="0" applyNumberFormat="1" applyBorder="1"/>
    <xf numFmtId="0" fontId="0" fillId="0" borderId="13" xfId="0" applyNumberFormat="1" applyBorder="1"/>
    <xf numFmtId="0" fontId="0" fillId="0" borderId="22" xfId="0" applyNumberFormat="1" applyBorder="1"/>
    <xf numFmtId="0" fontId="0" fillId="0" borderId="14" xfId="0" applyNumberFormat="1" applyBorder="1"/>
    <xf numFmtId="0" fontId="10" fillId="0" borderId="23" xfId="0" applyFont="1" applyBorder="1"/>
    <xf numFmtId="0" fontId="10" fillId="0" borderId="18" xfId="0" applyFont="1" applyBorder="1"/>
    <xf numFmtId="0" fontId="10" fillId="0" borderId="0" xfId="0" applyFont="1" applyBorder="1" applyAlignment="1">
      <alignment horizontal="right"/>
    </xf>
    <xf numFmtId="0" fontId="10" fillId="0" borderId="0" xfId="0" applyFont="1" applyBorder="1"/>
    <xf numFmtId="181" fontId="2" fillId="3" borderId="24" xfId="0" applyNumberFormat="1" applyFont="1" applyFill="1" applyBorder="1" applyAlignment="1">
      <alignment horizontal="center" vertical="top" wrapText="1"/>
    </xf>
    <xf numFmtId="12" fontId="0" fillId="0" borderId="21" xfId="0" applyNumberFormat="1" applyBorder="1"/>
    <xf numFmtId="12" fontId="0" fillId="0" borderId="13" xfId="0" applyNumberFormat="1" applyBorder="1"/>
    <xf numFmtId="14" fontId="2" fillId="3" borderId="5" xfId="0" applyNumberFormat="1" applyFont="1" applyFill="1" applyBorder="1" applyAlignment="1">
      <alignment horizontal="center"/>
    </xf>
    <xf numFmtId="181" fontId="2" fillId="3" borderId="23" xfId="0" applyNumberFormat="1" applyFont="1" applyFill="1" applyBorder="1" applyAlignment="1">
      <alignment horizontal="center" vertical="top" wrapText="1"/>
    </xf>
    <xf numFmtId="12" fontId="2" fillId="0" borderId="19" xfId="0" applyNumberFormat="1" applyFont="1" applyBorder="1" applyAlignment="1">
      <alignment horizontal="center" vertical="top" wrapText="1"/>
    </xf>
    <xf numFmtId="181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81" fontId="4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5" xfId="0" applyNumberFormat="1" applyFont="1" applyFill="1" applyBorder="1" applyAlignment="1">
      <alignment horizontal="center"/>
    </xf>
    <xf numFmtId="0" fontId="0" fillId="0" borderId="16" xfId="0" applyBorder="1"/>
    <xf numFmtId="0" fontId="10" fillId="0" borderId="9" xfId="0" applyFont="1" applyBorder="1"/>
    <xf numFmtId="14" fontId="10" fillId="0" borderId="23" xfId="0" applyNumberFormat="1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42" fontId="3" fillId="0" borderId="0" xfId="2" applyNumberFormat="1" applyFont="1"/>
    <xf numFmtId="0" fontId="2" fillId="6" borderId="5" xfId="0" applyFont="1" applyFill="1" applyBorder="1" applyAlignment="1">
      <alignment horizontal="center"/>
    </xf>
    <xf numFmtId="14" fontId="2" fillId="6" borderId="11" xfId="0" applyNumberFormat="1" applyFont="1" applyFill="1" applyBorder="1" applyAlignment="1">
      <alignment horizontal="center"/>
    </xf>
    <xf numFmtId="0" fontId="19" fillId="7" borderId="0" xfId="0" applyFont="1" applyFill="1"/>
    <xf numFmtId="0" fontId="20" fillId="7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8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4" applyNumberFormat="1" applyFont="1" applyBorder="1" applyAlignment="1">
      <alignment horizontal="center"/>
    </xf>
    <xf numFmtId="0" fontId="20" fillId="0" borderId="0" xfId="0" applyFont="1" applyFill="1"/>
    <xf numFmtId="14" fontId="2" fillId="7" borderId="0" xfId="0" applyNumberFormat="1" applyFont="1" applyFill="1" applyAlignment="1">
      <alignment horizontal="center"/>
    </xf>
    <xf numFmtId="14" fontId="3" fillId="3" borderId="23" xfId="0" applyNumberFormat="1" applyFont="1" applyFill="1" applyBorder="1" applyAlignment="1">
      <alignment horizontal="center" vertical="top"/>
    </xf>
    <xf numFmtId="1" fontId="3" fillId="8" borderId="13" xfId="0" applyNumberFormat="1" applyFont="1" applyFill="1" applyBorder="1" applyAlignment="1">
      <alignment vertical="top"/>
    </xf>
    <xf numFmtId="1" fontId="21" fillId="8" borderId="13" xfId="0" applyNumberFormat="1" applyFont="1" applyFill="1" applyBorder="1" applyAlignment="1">
      <alignment vertical="top"/>
    </xf>
    <xf numFmtId="0" fontId="2" fillId="2" borderId="27" xfId="0" applyFont="1" applyFill="1" applyBorder="1" applyAlignment="1">
      <alignment horizontal="right" vertical="top"/>
    </xf>
    <xf numFmtId="0" fontId="2" fillId="2" borderId="28" xfId="0" applyFont="1" applyFill="1" applyBorder="1" applyAlignment="1">
      <alignment horizontal="right" vertical="center"/>
    </xf>
    <xf numFmtId="0" fontId="3" fillId="2" borderId="29" xfId="0" applyFont="1" applyFill="1" applyBorder="1" applyAlignment="1">
      <alignment horizontal="right" vertical="center"/>
    </xf>
    <xf numFmtId="0" fontId="3" fillId="2" borderId="29" xfId="0" applyFont="1" applyFill="1" applyBorder="1"/>
    <xf numFmtId="0" fontId="3" fillId="0" borderId="7" xfId="0" applyFont="1" applyBorder="1"/>
    <xf numFmtId="1" fontId="22" fillId="6" borderId="30" xfId="0" applyNumberFormat="1" applyFont="1" applyFill="1" applyBorder="1" applyAlignment="1">
      <alignment horizontal="center"/>
    </xf>
    <xf numFmtId="0" fontId="12" fillId="6" borderId="13" xfId="2" applyFont="1" applyFill="1" applyBorder="1" applyAlignment="1">
      <alignment horizontal="right"/>
    </xf>
    <xf numFmtId="0" fontId="3" fillId="6" borderId="0" xfId="2" applyFont="1" applyFill="1"/>
    <xf numFmtId="0" fontId="3" fillId="6" borderId="0" xfId="2" applyFont="1" applyFill="1" applyBorder="1"/>
    <xf numFmtId="0" fontId="2" fillId="6" borderId="0" xfId="2" applyFont="1" applyFill="1" applyBorder="1" applyAlignment="1">
      <alignment horizontal="left"/>
    </xf>
    <xf numFmtId="189" fontId="3" fillId="6" borderId="13" xfId="1" applyNumberFormat="1" applyFont="1" applyFill="1" applyBorder="1" applyAlignment="1"/>
    <xf numFmtId="189" fontId="3" fillId="6" borderId="13" xfId="2" applyNumberFormat="1" applyFont="1" applyFill="1" applyBorder="1"/>
    <xf numFmtId="189" fontId="3" fillId="0" borderId="0" xfId="2" applyNumberFormat="1" applyFont="1" applyFill="1"/>
    <xf numFmtId="0" fontId="3" fillId="3" borderId="0" xfId="2" quotePrefix="1" applyFont="1" applyFill="1" applyBorder="1" applyAlignment="1"/>
    <xf numFmtId="0" fontId="17" fillId="3" borderId="0" xfId="2" quotePrefix="1" applyFont="1" applyFill="1" applyBorder="1" applyAlignment="1"/>
    <xf numFmtId="0" fontId="17" fillId="3" borderId="0" xfId="2" applyFont="1" applyFill="1" applyBorder="1" applyAlignment="1"/>
    <xf numFmtId="0" fontId="2" fillId="6" borderId="15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17" fontId="3" fillId="10" borderId="31" xfId="0" applyNumberFormat="1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17" fontId="3" fillId="12" borderId="31" xfId="0" applyNumberFormat="1" applyFont="1" applyFill="1" applyBorder="1" applyAlignment="1">
      <alignment horizontal="center"/>
    </xf>
    <xf numFmtId="0" fontId="0" fillId="13" borderId="28" xfId="0" applyFill="1" applyBorder="1"/>
    <xf numFmtId="189" fontId="0" fillId="6" borderId="32" xfId="0" applyNumberFormat="1" applyFill="1" applyBorder="1"/>
    <xf numFmtId="17" fontId="0" fillId="6" borderId="33" xfId="0" applyNumberFormat="1" applyFill="1" applyBorder="1"/>
    <xf numFmtId="0" fontId="0" fillId="13" borderId="34" xfId="0" applyFill="1" applyBorder="1"/>
    <xf numFmtId="189" fontId="0" fillId="6" borderId="35" xfId="0" applyNumberFormat="1" applyFill="1" applyBorder="1"/>
    <xf numFmtId="17" fontId="0" fillId="6" borderId="36" xfId="0" applyNumberFormat="1" applyFill="1" applyBorder="1"/>
    <xf numFmtId="0" fontId="12" fillId="0" borderId="0" xfId="0" applyFont="1" applyBorder="1" applyAlignment="1">
      <alignment horizontal="center"/>
    </xf>
    <xf numFmtId="43" fontId="0" fillId="0" borderId="0" xfId="0" applyNumberFormat="1"/>
    <xf numFmtId="0" fontId="3" fillId="14" borderId="37" xfId="0" applyFont="1" applyFill="1" applyBorder="1" applyAlignment="1">
      <alignment horizontal="center"/>
    </xf>
    <xf numFmtId="17" fontId="3" fillId="14" borderId="31" xfId="0" applyNumberFormat="1" applyFont="1" applyFill="1" applyBorder="1" applyAlignment="1">
      <alignment horizontal="center"/>
    </xf>
    <xf numFmtId="189" fontId="3" fillId="0" borderId="0" xfId="1" applyNumberFormat="1" applyFont="1" applyBorder="1" applyAlignment="1">
      <alignment horizontal="center"/>
    </xf>
    <xf numFmtId="43" fontId="0" fillId="0" borderId="0" xfId="0" applyNumberFormat="1" applyAlignment="1">
      <alignment horizontal="center"/>
    </xf>
    <xf numFmtId="40" fontId="3" fillId="0" borderId="0" xfId="2" applyNumberFormat="1" applyFont="1"/>
    <xf numFmtId="1" fontId="22" fillId="6" borderId="13" xfId="0" applyNumberFormat="1" applyFont="1" applyFill="1" applyBorder="1" applyAlignment="1">
      <alignment horizontal="center"/>
    </xf>
    <xf numFmtId="0" fontId="3" fillId="2" borderId="34" xfId="0" applyFont="1" applyFill="1" applyBorder="1"/>
    <xf numFmtId="0" fontId="23" fillId="0" borderId="0" xfId="0" applyFont="1" applyAlignment="1">
      <alignment horizontal="left"/>
    </xf>
    <xf numFmtId="0" fontId="0" fillId="0" borderId="0" xfId="0" applyAlignment="1">
      <alignment horizontal="left"/>
    </xf>
    <xf numFmtId="0" fontId="24" fillId="15" borderId="0" xfId="0" applyFont="1" applyFill="1" applyBorder="1" applyAlignment="1">
      <alignment horizontal="center"/>
    </xf>
    <xf numFmtId="0" fontId="10" fillId="13" borderId="0" xfId="0" applyFont="1" applyFill="1"/>
    <xf numFmtId="203" fontId="0" fillId="0" borderId="0" xfId="0" applyNumberFormat="1"/>
    <xf numFmtId="0" fontId="0" fillId="13" borderId="0" xfId="0" applyFill="1"/>
    <xf numFmtId="0" fontId="19" fillId="7" borderId="11" xfId="0" applyNumberFormat="1" applyFont="1" applyFill="1" applyBorder="1" applyAlignment="1">
      <alignment horizontal="center"/>
    </xf>
    <xf numFmtId="14" fontId="2" fillId="16" borderId="15" xfId="0" applyNumberFormat="1" applyFont="1" applyFill="1" applyBorder="1" applyAlignment="1">
      <alignment horizontal="center"/>
    </xf>
    <xf numFmtId="0" fontId="3" fillId="6" borderId="21" xfId="0" applyFont="1" applyFill="1" applyBorder="1"/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28" fillId="0" borderId="0" xfId="0" applyNumberFormat="1" applyFont="1" applyAlignment="1">
      <alignment horizontal="left"/>
    </xf>
    <xf numFmtId="0" fontId="28" fillId="0" borderId="0" xfId="0" applyFont="1" applyAlignment="1">
      <alignment horizontal="left"/>
    </xf>
    <xf numFmtId="0" fontId="9" fillId="6" borderId="38" xfId="0" applyFont="1" applyFill="1" applyBorder="1" applyAlignment="1">
      <alignment horizontal="center"/>
    </xf>
    <xf numFmtId="0" fontId="3" fillId="6" borderId="30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Gas Bench" xfId="2"/>
    <cellStyle name="Normal_New Summary" xfId="3"/>
    <cellStyle name="Normal_Report -Benchmark Change (2)" xfId="4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onnections" Target="connection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857250</xdr:colOff>
          <xdr:row>9</xdr:row>
          <xdr:rowOff>47625</xdr:rowOff>
        </xdr:from>
        <xdr:to>
          <xdr:col>2</xdr:col>
          <xdr:colOff>819150</xdr:colOff>
          <xdr:row>11</xdr:row>
          <xdr:rowOff>19050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A76773C-791A-FCFD-E9EC-5DEA4F266F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85725</xdr:colOff>
          <xdr:row>9</xdr:row>
          <xdr:rowOff>47625</xdr:rowOff>
        </xdr:from>
        <xdr:to>
          <xdr:col>5</xdr:col>
          <xdr:colOff>200025</xdr:colOff>
          <xdr:row>11</xdr:row>
          <xdr:rowOff>19050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E721AEA1-00CF-6271-4908-AB645054BD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9</xdr:row>
          <xdr:rowOff>19050</xdr:rowOff>
        </xdr:from>
        <xdr:to>
          <xdr:col>6</xdr:col>
          <xdr:colOff>723900</xdr:colOff>
          <xdr:row>11</xdr:row>
          <xdr:rowOff>114300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602CC15E-1B38-D76E-61EF-D31BF9E321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7409" name="Picture 1">
          <a:extLst>
            <a:ext uri="{FF2B5EF4-FFF2-40B4-BE49-F238E27FC236}">
              <a16:creationId xmlns:a16="http://schemas.microsoft.com/office/drawing/2014/main" id="{5B3A6979-BEF1-6570-1F0A-9110E60B5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10" name="Rectangle 2">
          <a:extLst>
            <a:ext uri="{FF2B5EF4-FFF2-40B4-BE49-F238E27FC236}">
              <a16:creationId xmlns:a16="http://schemas.microsoft.com/office/drawing/2014/main" id="{FD210357-9829-1869-9EED-D1475BAFACB8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11" name="Rectangle 3">
          <a:extLst>
            <a:ext uri="{FF2B5EF4-FFF2-40B4-BE49-F238E27FC236}">
              <a16:creationId xmlns:a16="http://schemas.microsoft.com/office/drawing/2014/main" id="{DC963A71-C9FD-C3A8-B34D-C307FA45B41C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7412" name="Rectangle 4">
          <a:extLst>
            <a:ext uri="{FF2B5EF4-FFF2-40B4-BE49-F238E27FC236}">
              <a16:creationId xmlns:a16="http://schemas.microsoft.com/office/drawing/2014/main" id="{2D3C0D8F-CE0C-03DC-19F4-B1289A349DA0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13" name="Rectangle 5">
          <a:extLst>
            <a:ext uri="{FF2B5EF4-FFF2-40B4-BE49-F238E27FC236}">
              <a16:creationId xmlns:a16="http://schemas.microsoft.com/office/drawing/2014/main" id="{533EEE39-101A-B1E5-B0BA-8878EAD133C5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14" name="Rectangle 6">
          <a:extLst>
            <a:ext uri="{FF2B5EF4-FFF2-40B4-BE49-F238E27FC236}">
              <a16:creationId xmlns:a16="http://schemas.microsoft.com/office/drawing/2014/main" id="{E5212624-C377-44EC-6D22-C03C92E8AC09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7415" name="Rectangle 7">
          <a:extLst>
            <a:ext uri="{FF2B5EF4-FFF2-40B4-BE49-F238E27FC236}">
              <a16:creationId xmlns:a16="http://schemas.microsoft.com/office/drawing/2014/main" id="{E956B691-E1D7-CCA1-333D-E17C31AF901D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7416" name="Rectangle 8">
          <a:extLst>
            <a:ext uri="{FF2B5EF4-FFF2-40B4-BE49-F238E27FC236}">
              <a16:creationId xmlns:a16="http://schemas.microsoft.com/office/drawing/2014/main" id="{01AE896D-8939-438C-F25E-40C59CD692AF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7417" name="Rectangle 9">
          <a:extLst>
            <a:ext uri="{FF2B5EF4-FFF2-40B4-BE49-F238E27FC236}">
              <a16:creationId xmlns:a16="http://schemas.microsoft.com/office/drawing/2014/main" id="{AF397164-5892-2860-9F36-17D02FB270D3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7418" name="Rectangle 10">
          <a:extLst>
            <a:ext uri="{FF2B5EF4-FFF2-40B4-BE49-F238E27FC236}">
              <a16:creationId xmlns:a16="http://schemas.microsoft.com/office/drawing/2014/main" id="{B03D5DAB-CC70-562C-AB7C-94B9C1FA06F5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7419" name="Rectangle 11">
          <a:extLst>
            <a:ext uri="{FF2B5EF4-FFF2-40B4-BE49-F238E27FC236}">
              <a16:creationId xmlns:a16="http://schemas.microsoft.com/office/drawing/2014/main" id="{23F1A801-E8AE-D657-1ED6-35425343D04C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7420" name="Rectangle 12">
          <a:extLst>
            <a:ext uri="{FF2B5EF4-FFF2-40B4-BE49-F238E27FC236}">
              <a16:creationId xmlns:a16="http://schemas.microsoft.com/office/drawing/2014/main" id="{93955D34-75E5-3493-BABA-002C28421874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7421" name="Rectangle 13">
          <a:extLst>
            <a:ext uri="{FF2B5EF4-FFF2-40B4-BE49-F238E27FC236}">
              <a16:creationId xmlns:a16="http://schemas.microsoft.com/office/drawing/2014/main" id="{794B8949-240A-73D5-72D5-A2AD5E2121BC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7422" name="Rectangle 14">
          <a:extLst>
            <a:ext uri="{FF2B5EF4-FFF2-40B4-BE49-F238E27FC236}">
              <a16:creationId xmlns:a16="http://schemas.microsoft.com/office/drawing/2014/main" id="{0FEDF4D0-6BA4-5903-C27F-6C4281C2B180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7423" name="Rectangle 15">
          <a:extLst>
            <a:ext uri="{FF2B5EF4-FFF2-40B4-BE49-F238E27FC236}">
              <a16:creationId xmlns:a16="http://schemas.microsoft.com/office/drawing/2014/main" id="{3F9C2432-E7A4-6CF1-CC21-CC6DA6F2503F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7424" name="Rectangle 16">
          <a:extLst>
            <a:ext uri="{FF2B5EF4-FFF2-40B4-BE49-F238E27FC236}">
              <a16:creationId xmlns:a16="http://schemas.microsoft.com/office/drawing/2014/main" id="{46C9325C-0FFB-5D3B-DE77-8F6C61E3E47B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7425" name="Rectangle 17">
          <a:extLst>
            <a:ext uri="{FF2B5EF4-FFF2-40B4-BE49-F238E27FC236}">
              <a16:creationId xmlns:a16="http://schemas.microsoft.com/office/drawing/2014/main" id="{14BBADA6-8E50-37C6-4F9A-2780C18827C3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7426" name="Rectangle 18">
          <a:extLst>
            <a:ext uri="{FF2B5EF4-FFF2-40B4-BE49-F238E27FC236}">
              <a16:creationId xmlns:a16="http://schemas.microsoft.com/office/drawing/2014/main" id="{AB0B30A0-B14B-4D8E-44E6-99D08C8B22F9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27" name="Rectangle 19">
          <a:extLst>
            <a:ext uri="{FF2B5EF4-FFF2-40B4-BE49-F238E27FC236}">
              <a16:creationId xmlns:a16="http://schemas.microsoft.com/office/drawing/2014/main" id="{6E78B38C-69C3-3CB0-0E0C-B0B7F3B2C439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28" name="Rectangle 20">
          <a:extLst>
            <a:ext uri="{FF2B5EF4-FFF2-40B4-BE49-F238E27FC236}">
              <a16:creationId xmlns:a16="http://schemas.microsoft.com/office/drawing/2014/main" id="{B589737D-8586-818A-ACD8-85DE4F6FA495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29" name="Rectangle 21">
          <a:extLst>
            <a:ext uri="{FF2B5EF4-FFF2-40B4-BE49-F238E27FC236}">
              <a16:creationId xmlns:a16="http://schemas.microsoft.com/office/drawing/2014/main" id="{9168A4E9-16AD-9908-F0F6-19BDD81BCF9C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30" name="Rectangle 22">
          <a:extLst>
            <a:ext uri="{FF2B5EF4-FFF2-40B4-BE49-F238E27FC236}">
              <a16:creationId xmlns:a16="http://schemas.microsoft.com/office/drawing/2014/main" id="{A67962E2-F3A2-7B06-6C72-65B10F9DB35B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31" name="Rectangle 23">
          <a:extLst>
            <a:ext uri="{FF2B5EF4-FFF2-40B4-BE49-F238E27FC236}">
              <a16:creationId xmlns:a16="http://schemas.microsoft.com/office/drawing/2014/main" id="{9CF365C3-79DD-9AA2-591F-85D1638B18F8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7432" name="Button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CE42910E-8FF1-659C-729A-09AED760B0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33" name="Rectangle 25">
          <a:extLst>
            <a:ext uri="{FF2B5EF4-FFF2-40B4-BE49-F238E27FC236}">
              <a16:creationId xmlns:a16="http://schemas.microsoft.com/office/drawing/2014/main" id="{314C2D1D-43CB-452C-3084-3174B09C6D0B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34" name="Rectangle 26">
          <a:extLst>
            <a:ext uri="{FF2B5EF4-FFF2-40B4-BE49-F238E27FC236}">
              <a16:creationId xmlns:a16="http://schemas.microsoft.com/office/drawing/2014/main" id="{0E35895D-31D5-CE44-82EC-411303C209B3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7435" name="Picture 1">
          <a:extLst>
            <a:ext uri="{FF2B5EF4-FFF2-40B4-BE49-F238E27FC236}">
              <a16:creationId xmlns:a16="http://schemas.microsoft.com/office/drawing/2014/main" id="{A2737486-47F1-3D2B-AAB8-0A5E2FC05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36" name="Rectangle 28">
          <a:extLst>
            <a:ext uri="{FF2B5EF4-FFF2-40B4-BE49-F238E27FC236}">
              <a16:creationId xmlns:a16="http://schemas.microsoft.com/office/drawing/2014/main" id="{F974BFA7-05A5-6E50-9850-64E98C063AA3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37" name="Rectangle 29">
          <a:extLst>
            <a:ext uri="{FF2B5EF4-FFF2-40B4-BE49-F238E27FC236}">
              <a16:creationId xmlns:a16="http://schemas.microsoft.com/office/drawing/2014/main" id="{61FC5944-CE79-FA31-DBF8-7EE4AC4B9E92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7438" name="Rectangle 30">
          <a:extLst>
            <a:ext uri="{FF2B5EF4-FFF2-40B4-BE49-F238E27FC236}">
              <a16:creationId xmlns:a16="http://schemas.microsoft.com/office/drawing/2014/main" id="{50640F18-F1DD-1B61-E297-9AB024197370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39" name="Rectangle 31">
          <a:extLst>
            <a:ext uri="{FF2B5EF4-FFF2-40B4-BE49-F238E27FC236}">
              <a16:creationId xmlns:a16="http://schemas.microsoft.com/office/drawing/2014/main" id="{C206D169-A2E7-8027-AD90-48EC78A37B93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40" name="Rectangle 32">
          <a:extLst>
            <a:ext uri="{FF2B5EF4-FFF2-40B4-BE49-F238E27FC236}">
              <a16:creationId xmlns:a16="http://schemas.microsoft.com/office/drawing/2014/main" id="{D5BFF9A1-EDC2-AEC1-55FB-9ED3F8A600E1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7441" name="Rectangle 33">
          <a:extLst>
            <a:ext uri="{FF2B5EF4-FFF2-40B4-BE49-F238E27FC236}">
              <a16:creationId xmlns:a16="http://schemas.microsoft.com/office/drawing/2014/main" id="{EE63C147-0B3D-812B-6624-3E16D64CD715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7442" name="Rectangle 34">
          <a:extLst>
            <a:ext uri="{FF2B5EF4-FFF2-40B4-BE49-F238E27FC236}">
              <a16:creationId xmlns:a16="http://schemas.microsoft.com/office/drawing/2014/main" id="{31F88252-4003-057F-D1D6-CEE591F1ACAF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7443" name="Rectangle 35">
          <a:extLst>
            <a:ext uri="{FF2B5EF4-FFF2-40B4-BE49-F238E27FC236}">
              <a16:creationId xmlns:a16="http://schemas.microsoft.com/office/drawing/2014/main" id="{382EFB80-DB56-7A37-4FFF-D5C1A4ADFC65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7444" name="Rectangle 36">
          <a:extLst>
            <a:ext uri="{FF2B5EF4-FFF2-40B4-BE49-F238E27FC236}">
              <a16:creationId xmlns:a16="http://schemas.microsoft.com/office/drawing/2014/main" id="{3FBE26DB-462E-86DB-B13A-174851C473DC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7445" name="Rectangle 37">
          <a:extLst>
            <a:ext uri="{FF2B5EF4-FFF2-40B4-BE49-F238E27FC236}">
              <a16:creationId xmlns:a16="http://schemas.microsoft.com/office/drawing/2014/main" id="{9CE96357-B938-73AF-D4AB-90106B3CA18F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7446" name="Rectangle 38">
          <a:extLst>
            <a:ext uri="{FF2B5EF4-FFF2-40B4-BE49-F238E27FC236}">
              <a16:creationId xmlns:a16="http://schemas.microsoft.com/office/drawing/2014/main" id="{1DF76624-1539-FBC3-4EC5-2FF90952969E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7447" name="Rectangle 39">
          <a:extLst>
            <a:ext uri="{FF2B5EF4-FFF2-40B4-BE49-F238E27FC236}">
              <a16:creationId xmlns:a16="http://schemas.microsoft.com/office/drawing/2014/main" id="{5D18C7A8-75D0-C926-75C8-95797877617E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7448" name="Rectangle 40">
          <a:extLst>
            <a:ext uri="{FF2B5EF4-FFF2-40B4-BE49-F238E27FC236}">
              <a16:creationId xmlns:a16="http://schemas.microsoft.com/office/drawing/2014/main" id="{0493D4C8-438E-6774-22FA-ED01779A874A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7449" name="Rectangle 41">
          <a:extLst>
            <a:ext uri="{FF2B5EF4-FFF2-40B4-BE49-F238E27FC236}">
              <a16:creationId xmlns:a16="http://schemas.microsoft.com/office/drawing/2014/main" id="{DB5FE816-6953-4DAF-2445-0FE6318ECCAE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7450" name="Rectangle 42">
          <a:extLst>
            <a:ext uri="{FF2B5EF4-FFF2-40B4-BE49-F238E27FC236}">
              <a16:creationId xmlns:a16="http://schemas.microsoft.com/office/drawing/2014/main" id="{F29B4A5F-7076-B593-4086-F4BFE225FE69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7451" name="Rectangle 43">
          <a:extLst>
            <a:ext uri="{FF2B5EF4-FFF2-40B4-BE49-F238E27FC236}">
              <a16:creationId xmlns:a16="http://schemas.microsoft.com/office/drawing/2014/main" id="{221CEA65-FE02-1A34-2329-D054728DA777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7452" name="Rectangle 44">
          <a:extLst>
            <a:ext uri="{FF2B5EF4-FFF2-40B4-BE49-F238E27FC236}">
              <a16:creationId xmlns:a16="http://schemas.microsoft.com/office/drawing/2014/main" id="{C48B6562-6E5F-66D9-8F58-8A8C68D2D0F3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53" name="Rectangle 45">
          <a:extLst>
            <a:ext uri="{FF2B5EF4-FFF2-40B4-BE49-F238E27FC236}">
              <a16:creationId xmlns:a16="http://schemas.microsoft.com/office/drawing/2014/main" id="{0E32AC82-6861-3649-2B0D-7CE83838C651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54" name="Rectangle 46">
          <a:extLst>
            <a:ext uri="{FF2B5EF4-FFF2-40B4-BE49-F238E27FC236}">
              <a16:creationId xmlns:a16="http://schemas.microsoft.com/office/drawing/2014/main" id="{1E82DC4D-9C01-2761-DDCA-E6C3036D9FB6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55" name="Rectangle 47">
          <a:extLst>
            <a:ext uri="{FF2B5EF4-FFF2-40B4-BE49-F238E27FC236}">
              <a16:creationId xmlns:a16="http://schemas.microsoft.com/office/drawing/2014/main" id="{3F476327-A734-FB9D-4365-C4C8D3B84838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56" name="Rectangle 48">
          <a:extLst>
            <a:ext uri="{FF2B5EF4-FFF2-40B4-BE49-F238E27FC236}">
              <a16:creationId xmlns:a16="http://schemas.microsoft.com/office/drawing/2014/main" id="{F490514D-6FCD-EC02-BBB4-172D5B592375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57" name="Rectangle 49">
          <a:extLst>
            <a:ext uri="{FF2B5EF4-FFF2-40B4-BE49-F238E27FC236}">
              <a16:creationId xmlns:a16="http://schemas.microsoft.com/office/drawing/2014/main" id="{69077E91-A7B4-E726-10DE-DC473222CD1F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7458" name="Button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233F06A6-84D2-5E4B-AF98-3174E81A60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59" name="Rectangle 51">
          <a:extLst>
            <a:ext uri="{FF2B5EF4-FFF2-40B4-BE49-F238E27FC236}">
              <a16:creationId xmlns:a16="http://schemas.microsoft.com/office/drawing/2014/main" id="{E9C83928-2393-D1B2-CD27-8215D0284248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60" name="Rectangle 52">
          <a:extLst>
            <a:ext uri="{FF2B5EF4-FFF2-40B4-BE49-F238E27FC236}">
              <a16:creationId xmlns:a16="http://schemas.microsoft.com/office/drawing/2014/main" id="{E493CC31-00DD-8037-A278-6A961B5DEDDE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7461" name="Picture 1">
          <a:extLst>
            <a:ext uri="{FF2B5EF4-FFF2-40B4-BE49-F238E27FC236}">
              <a16:creationId xmlns:a16="http://schemas.microsoft.com/office/drawing/2014/main" id="{AB47CCF9-7410-2BB6-5DE0-E48C2F689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62" name="Rectangle 54">
          <a:extLst>
            <a:ext uri="{FF2B5EF4-FFF2-40B4-BE49-F238E27FC236}">
              <a16:creationId xmlns:a16="http://schemas.microsoft.com/office/drawing/2014/main" id="{32E0974F-88CD-038B-0D3C-B0A4E446BCC2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63" name="Rectangle 55">
          <a:extLst>
            <a:ext uri="{FF2B5EF4-FFF2-40B4-BE49-F238E27FC236}">
              <a16:creationId xmlns:a16="http://schemas.microsoft.com/office/drawing/2014/main" id="{B5F0D747-CB5A-3853-B7B2-BA136AE9F7E5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7464" name="Rectangle 56">
          <a:extLst>
            <a:ext uri="{FF2B5EF4-FFF2-40B4-BE49-F238E27FC236}">
              <a16:creationId xmlns:a16="http://schemas.microsoft.com/office/drawing/2014/main" id="{A117B2F5-8505-55F9-9B59-F6773EE0FFE2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65" name="Rectangle 57">
          <a:extLst>
            <a:ext uri="{FF2B5EF4-FFF2-40B4-BE49-F238E27FC236}">
              <a16:creationId xmlns:a16="http://schemas.microsoft.com/office/drawing/2014/main" id="{F9252D33-7D73-1746-F890-7A724A30BFDE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66" name="Rectangle 58">
          <a:extLst>
            <a:ext uri="{FF2B5EF4-FFF2-40B4-BE49-F238E27FC236}">
              <a16:creationId xmlns:a16="http://schemas.microsoft.com/office/drawing/2014/main" id="{F6AE40FA-414A-11F5-3C88-B7EC1C2C8D5F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7467" name="Rectangle 59">
          <a:extLst>
            <a:ext uri="{FF2B5EF4-FFF2-40B4-BE49-F238E27FC236}">
              <a16:creationId xmlns:a16="http://schemas.microsoft.com/office/drawing/2014/main" id="{E63D8154-E95A-0BC9-91CD-BAC053139B1E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7468" name="Rectangle 60">
          <a:extLst>
            <a:ext uri="{FF2B5EF4-FFF2-40B4-BE49-F238E27FC236}">
              <a16:creationId xmlns:a16="http://schemas.microsoft.com/office/drawing/2014/main" id="{258EF9F7-BDD7-940F-B8D5-AA6D071163A7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7469" name="Rectangle 61">
          <a:extLst>
            <a:ext uri="{FF2B5EF4-FFF2-40B4-BE49-F238E27FC236}">
              <a16:creationId xmlns:a16="http://schemas.microsoft.com/office/drawing/2014/main" id="{3339B42A-D165-BF7D-9FA8-3E5AEF063253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7470" name="Rectangle 62">
          <a:extLst>
            <a:ext uri="{FF2B5EF4-FFF2-40B4-BE49-F238E27FC236}">
              <a16:creationId xmlns:a16="http://schemas.microsoft.com/office/drawing/2014/main" id="{C272BE72-50AD-EDAB-FAE0-D1254858E2AD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7471" name="Rectangle 63">
          <a:extLst>
            <a:ext uri="{FF2B5EF4-FFF2-40B4-BE49-F238E27FC236}">
              <a16:creationId xmlns:a16="http://schemas.microsoft.com/office/drawing/2014/main" id="{C35E4FAA-5EC7-DCC5-1A25-5C227DA121FB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7472" name="Rectangle 64">
          <a:extLst>
            <a:ext uri="{FF2B5EF4-FFF2-40B4-BE49-F238E27FC236}">
              <a16:creationId xmlns:a16="http://schemas.microsoft.com/office/drawing/2014/main" id="{68434555-AD0B-2EE0-8821-D7A7A6ED5CED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7473" name="Rectangle 65">
          <a:extLst>
            <a:ext uri="{FF2B5EF4-FFF2-40B4-BE49-F238E27FC236}">
              <a16:creationId xmlns:a16="http://schemas.microsoft.com/office/drawing/2014/main" id="{62345FAC-C242-D666-CA69-99111778437C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7474" name="Rectangle 66">
          <a:extLst>
            <a:ext uri="{FF2B5EF4-FFF2-40B4-BE49-F238E27FC236}">
              <a16:creationId xmlns:a16="http://schemas.microsoft.com/office/drawing/2014/main" id="{9C9C89CC-55AD-55F1-520C-63536E6ED409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7475" name="Rectangle 67">
          <a:extLst>
            <a:ext uri="{FF2B5EF4-FFF2-40B4-BE49-F238E27FC236}">
              <a16:creationId xmlns:a16="http://schemas.microsoft.com/office/drawing/2014/main" id="{C720ED32-7FCD-B57A-51C0-0E6AC5DDCCBC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7476" name="Rectangle 68">
          <a:extLst>
            <a:ext uri="{FF2B5EF4-FFF2-40B4-BE49-F238E27FC236}">
              <a16:creationId xmlns:a16="http://schemas.microsoft.com/office/drawing/2014/main" id="{AF65AC31-D7D9-E186-1618-DF7D97BA2265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7477" name="Rectangle 69">
          <a:extLst>
            <a:ext uri="{FF2B5EF4-FFF2-40B4-BE49-F238E27FC236}">
              <a16:creationId xmlns:a16="http://schemas.microsoft.com/office/drawing/2014/main" id="{A3777E30-7A51-5C38-1E2F-4E4DC5D85794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7478" name="Rectangle 70">
          <a:extLst>
            <a:ext uri="{FF2B5EF4-FFF2-40B4-BE49-F238E27FC236}">
              <a16:creationId xmlns:a16="http://schemas.microsoft.com/office/drawing/2014/main" id="{EACA4D27-9A70-1935-1F6F-B2AE338EFFA4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79" name="Rectangle 71">
          <a:extLst>
            <a:ext uri="{FF2B5EF4-FFF2-40B4-BE49-F238E27FC236}">
              <a16:creationId xmlns:a16="http://schemas.microsoft.com/office/drawing/2014/main" id="{42A30C9E-E7F2-5FF7-B21F-7291777CB9FA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80" name="Rectangle 72">
          <a:extLst>
            <a:ext uri="{FF2B5EF4-FFF2-40B4-BE49-F238E27FC236}">
              <a16:creationId xmlns:a16="http://schemas.microsoft.com/office/drawing/2014/main" id="{31A96441-E21A-56C2-3DE5-B03775FCC31F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81" name="Rectangle 73">
          <a:extLst>
            <a:ext uri="{FF2B5EF4-FFF2-40B4-BE49-F238E27FC236}">
              <a16:creationId xmlns:a16="http://schemas.microsoft.com/office/drawing/2014/main" id="{9691F887-00B2-503A-1A4A-A7D2D3E6D1FB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82" name="Rectangle 74">
          <a:extLst>
            <a:ext uri="{FF2B5EF4-FFF2-40B4-BE49-F238E27FC236}">
              <a16:creationId xmlns:a16="http://schemas.microsoft.com/office/drawing/2014/main" id="{6BF78908-3420-6DBB-DB9E-AA96BF6932F1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83" name="Rectangle 75">
          <a:extLst>
            <a:ext uri="{FF2B5EF4-FFF2-40B4-BE49-F238E27FC236}">
              <a16:creationId xmlns:a16="http://schemas.microsoft.com/office/drawing/2014/main" id="{A10AD62C-C823-EF95-F7DD-FC279C71645E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7484" name="Button 76" hidden="1">
              <a:extLst>
                <a:ext uri="{63B3BB69-23CF-44E3-9099-C40C66FF867C}">
                  <a14:compatExt spid="_x0000_s17484"/>
                </a:ext>
                <a:ext uri="{FF2B5EF4-FFF2-40B4-BE49-F238E27FC236}">
                  <a16:creationId xmlns:a16="http://schemas.microsoft.com/office/drawing/2014/main" id="{DE3BE59D-2178-A6FC-649A-F06EB057EB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85" name="Rectangle 77">
          <a:extLst>
            <a:ext uri="{FF2B5EF4-FFF2-40B4-BE49-F238E27FC236}">
              <a16:creationId xmlns:a16="http://schemas.microsoft.com/office/drawing/2014/main" id="{58E58E5B-7B7F-DD11-089A-C0B1AA4BF345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86" name="Rectangle 78">
          <a:extLst>
            <a:ext uri="{FF2B5EF4-FFF2-40B4-BE49-F238E27FC236}">
              <a16:creationId xmlns:a16="http://schemas.microsoft.com/office/drawing/2014/main" id="{8EACA74A-CC64-E76F-2953-6C6C08ACD9B2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57150</xdr:rowOff>
    </xdr:from>
    <xdr:to>
      <xdr:col>0</xdr:col>
      <xdr:colOff>1276350</xdr:colOff>
      <xdr:row>4</xdr:row>
      <xdr:rowOff>333375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19D2F127-CAA7-D2F6-9161-9273917D7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28600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4098" name="Rectangle 2">
          <a:extLst>
            <a:ext uri="{FF2B5EF4-FFF2-40B4-BE49-F238E27FC236}">
              <a16:creationId xmlns:a16="http://schemas.microsoft.com/office/drawing/2014/main" id="{60F9EC0F-46F4-1F76-67F3-91C26FA9749C}"/>
            </a:ext>
          </a:extLst>
        </xdr:cNvPr>
        <xdr:cNvSpPr>
          <a:spLocks noChangeArrowheads="1"/>
        </xdr:cNvSpPr>
      </xdr:nvSpPr>
      <xdr:spPr bwMode="auto">
        <a:xfrm>
          <a:off x="216217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4099" name="Rectangle 3">
          <a:extLst>
            <a:ext uri="{FF2B5EF4-FFF2-40B4-BE49-F238E27FC236}">
              <a16:creationId xmlns:a16="http://schemas.microsoft.com/office/drawing/2014/main" id="{AE10EE6A-2C1B-90A5-A3CC-8A84130260BB}"/>
            </a:ext>
          </a:extLst>
        </xdr:cNvPr>
        <xdr:cNvSpPr>
          <a:spLocks noChangeArrowheads="1"/>
        </xdr:cNvSpPr>
      </xdr:nvSpPr>
      <xdr:spPr bwMode="auto">
        <a:xfrm>
          <a:off x="305752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4100" name="Rectangle 4">
          <a:extLst>
            <a:ext uri="{FF2B5EF4-FFF2-40B4-BE49-F238E27FC236}">
              <a16:creationId xmlns:a16="http://schemas.microsoft.com/office/drawing/2014/main" id="{E20660BA-CC0B-BEEB-A26D-27CD30780413}"/>
            </a:ext>
          </a:extLst>
        </xdr:cNvPr>
        <xdr:cNvSpPr>
          <a:spLocks noChangeArrowheads="1"/>
        </xdr:cNvSpPr>
      </xdr:nvSpPr>
      <xdr:spPr bwMode="auto">
        <a:xfrm>
          <a:off x="395287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4101" name="Rectangle 5">
          <a:extLst>
            <a:ext uri="{FF2B5EF4-FFF2-40B4-BE49-F238E27FC236}">
              <a16:creationId xmlns:a16="http://schemas.microsoft.com/office/drawing/2014/main" id="{95A4E110-8A02-B044-6977-913EB59FC3B3}"/>
            </a:ext>
          </a:extLst>
        </xdr:cNvPr>
        <xdr:cNvSpPr>
          <a:spLocks noChangeArrowheads="1"/>
        </xdr:cNvSpPr>
      </xdr:nvSpPr>
      <xdr:spPr bwMode="auto">
        <a:xfrm>
          <a:off x="484822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4102" name="Rectangle 6">
          <a:extLst>
            <a:ext uri="{FF2B5EF4-FFF2-40B4-BE49-F238E27FC236}">
              <a16:creationId xmlns:a16="http://schemas.microsoft.com/office/drawing/2014/main" id="{A43EA3E8-0EBF-1497-F06D-E6510570CFC0}"/>
            </a:ext>
          </a:extLst>
        </xdr:cNvPr>
        <xdr:cNvSpPr>
          <a:spLocks noChangeArrowheads="1"/>
        </xdr:cNvSpPr>
      </xdr:nvSpPr>
      <xdr:spPr bwMode="auto">
        <a:xfrm>
          <a:off x="574357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4103" name="Rectangle 7">
          <a:extLst>
            <a:ext uri="{FF2B5EF4-FFF2-40B4-BE49-F238E27FC236}">
              <a16:creationId xmlns:a16="http://schemas.microsoft.com/office/drawing/2014/main" id="{704DA060-33B7-0DA7-899B-C3B37BCE7BFB}"/>
            </a:ext>
          </a:extLst>
        </xdr:cNvPr>
        <xdr:cNvSpPr>
          <a:spLocks noChangeArrowheads="1"/>
        </xdr:cNvSpPr>
      </xdr:nvSpPr>
      <xdr:spPr bwMode="auto">
        <a:xfrm>
          <a:off x="663892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4104" name="Rectangle 8">
          <a:extLst>
            <a:ext uri="{FF2B5EF4-FFF2-40B4-BE49-F238E27FC236}">
              <a16:creationId xmlns:a16="http://schemas.microsoft.com/office/drawing/2014/main" id="{F9DD8D52-61E1-09C3-5EA6-B94EBDCB4EFD}"/>
            </a:ext>
          </a:extLst>
        </xdr:cNvPr>
        <xdr:cNvSpPr>
          <a:spLocks noChangeArrowheads="1"/>
        </xdr:cNvSpPr>
      </xdr:nvSpPr>
      <xdr:spPr bwMode="auto">
        <a:xfrm>
          <a:off x="753427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4105" name="Rectangle 9">
          <a:extLst>
            <a:ext uri="{FF2B5EF4-FFF2-40B4-BE49-F238E27FC236}">
              <a16:creationId xmlns:a16="http://schemas.microsoft.com/office/drawing/2014/main" id="{C3FB21EE-AF85-DDFD-9A09-F3502823D3EE}"/>
            </a:ext>
          </a:extLst>
        </xdr:cNvPr>
        <xdr:cNvSpPr>
          <a:spLocks noChangeArrowheads="1"/>
        </xdr:cNvSpPr>
      </xdr:nvSpPr>
      <xdr:spPr bwMode="auto">
        <a:xfrm>
          <a:off x="8429625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4106" name="Rectangle 10">
          <a:extLst>
            <a:ext uri="{FF2B5EF4-FFF2-40B4-BE49-F238E27FC236}">
              <a16:creationId xmlns:a16="http://schemas.microsoft.com/office/drawing/2014/main" id="{9C08F561-C28E-DD85-5C9D-5BEAD8D2483C}"/>
            </a:ext>
          </a:extLst>
        </xdr:cNvPr>
        <xdr:cNvSpPr>
          <a:spLocks noChangeArrowheads="1"/>
        </xdr:cNvSpPr>
      </xdr:nvSpPr>
      <xdr:spPr bwMode="auto">
        <a:xfrm>
          <a:off x="9324975" y="13335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4107" name="Rectangle 11">
          <a:extLst>
            <a:ext uri="{FF2B5EF4-FFF2-40B4-BE49-F238E27FC236}">
              <a16:creationId xmlns:a16="http://schemas.microsoft.com/office/drawing/2014/main" id="{A3512E53-CB4C-E05F-BACF-89D0F4F3DA44}"/>
            </a:ext>
          </a:extLst>
        </xdr:cNvPr>
        <xdr:cNvSpPr>
          <a:spLocks noChangeArrowheads="1"/>
        </xdr:cNvSpPr>
      </xdr:nvSpPr>
      <xdr:spPr bwMode="auto">
        <a:xfrm>
          <a:off x="1021080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4108" name="Rectangle 12">
          <a:extLst>
            <a:ext uri="{FF2B5EF4-FFF2-40B4-BE49-F238E27FC236}">
              <a16:creationId xmlns:a16="http://schemas.microsoft.com/office/drawing/2014/main" id="{B5DC9347-6B88-6244-45D4-4380342DFEE4}"/>
            </a:ext>
          </a:extLst>
        </xdr:cNvPr>
        <xdr:cNvSpPr>
          <a:spLocks noChangeArrowheads="1"/>
        </xdr:cNvSpPr>
      </xdr:nvSpPr>
      <xdr:spPr bwMode="auto">
        <a:xfrm>
          <a:off x="1110615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4109" name="Rectangle 13">
          <a:extLst>
            <a:ext uri="{FF2B5EF4-FFF2-40B4-BE49-F238E27FC236}">
              <a16:creationId xmlns:a16="http://schemas.microsoft.com/office/drawing/2014/main" id="{C07BD3A7-EF7F-7A1C-C64C-2955FB47D6D9}"/>
            </a:ext>
          </a:extLst>
        </xdr:cNvPr>
        <xdr:cNvSpPr>
          <a:spLocks noChangeArrowheads="1"/>
        </xdr:cNvSpPr>
      </xdr:nvSpPr>
      <xdr:spPr bwMode="auto">
        <a:xfrm>
          <a:off x="1200150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4110" name="Rectangle 14">
          <a:extLst>
            <a:ext uri="{FF2B5EF4-FFF2-40B4-BE49-F238E27FC236}">
              <a16:creationId xmlns:a16="http://schemas.microsoft.com/office/drawing/2014/main" id="{2946B288-2AB7-0ECE-188C-6FB8FF310B46}"/>
            </a:ext>
          </a:extLst>
        </xdr:cNvPr>
        <xdr:cNvSpPr>
          <a:spLocks noChangeArrowheads="1"/>
        </xdr:cNvSpPr>
      </xdr:nvSpPr>
      <xdr:spPr bwMode="auto">
        <a:xfrm>
          <a:off x="1289685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4111" name="Rectangle 15">
          <a:extLst>
            <a:ext uri="{FF2B5EF4-FFF2-40B4-BE49-F238E27FC236}">
              <a16:creationId xmlns:a16="http://schemas.microsoft.com/office/drawing/2014/main" id="{6B984E59-3D16-3CE1-691F-8FC4AF282EF7}"/>
            </a:ext>
          </a:extLst>
        </xdr:cNvPr>
        <xdr:cNvSpPr>
          <a:spLocks noChangeArrowheads="1"/>
        </xdr:cNvSpPr>
      </xdr:nvSpPr>
      <xdr:spPr bwMode="auto">
        <a:xfrm>
          <a:off x="13792200" y="13335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4112" name="Rectangle 16">
          <a:extLst>
            <a:ext uri="{FF2B5EF4-FFF2-40B4-BE49-F238E27FC236}">
              <a16:creationId xmlns:a16="http://schemas.microsoft.com/office/drawing/2014/main" id="{D76BC9B2-7AD6-F49A-7FB8-01D1D5D37C90}"/>
            </a:ext>
          </a:extLst>
        </xdr:cNvPr>
        <xdr:cNvSpPr>
          <a:spLocks noChangeArrowheads="1"/>
        </xdr:cNvSpPr>
      </xdr:nvSpPr>
      <xdr:spPr bwMode="auto">
        <a:xfrm>
          <a:off x="14687550" y="1333500"/>
          <a:ext cx="8191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80D4A913-B5BF-21B9-3B95-B7B95DDBA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6146" name="Rectangle 2">
          <a:extLst>
            <a:ext uri="{FF2B5EF4-FFF2-40B4-BE49-F238E27FC236}">
              <a16:creationId xmlns:a16="http://schemas.microsoft.com/office/drawing/2014/main" id="{5E2FAD62-36EB-3213-EB0F-0C4A0F30CC5F}"/>
            </a:ext>
          </a:extLst>
        </xdr:cNvPr>
        <xdr:cNvSpPr>
          <a:spLocks noChangeArrowheads="1"/>
        </xdr:cNvSpPr>
      </xdr:nvSpPr>
      <xdr:spPr bwMode="auto">
        <a:xfrm>
          <a:off x="212407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6147" name="Rectangle 3">
          <a:extLst>
            <a:ext uri="{FF2B5EF4-FFF2-40B4-BE49-F238E27FC236}">
              <a16:creationId xmlns:a16="http://schemas.microsoft.com/office/drawing/2014/main" id="{2E4692DE-FD10-59EB-E6B4-666188C2D3B8}"/>
            </a:ext>
          </a:extLst>
        </xdr:cNvPr>
        <xdr:cNvSpPr>
          <a:spLocks noChangeArrowheads="1"/>
        </xdr:cNvSpPr>
      </xdr:nvSpPr>
      <xdr:spPr bwMode="auto">
        <a:xfrm>
          <a:off x="301942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5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6148" name="Rectangle 4">
          <a:extLst>
            <a:ext uri="{FF2B5EF4-FFF2-40B4-BE49-F238E27FC236}">
              <a16:creationId xmlns:a16="http://schemas.microsoft.com/office/drawing/2014/main" id="{1D203E90-83B1-1E05-9441-FB9D6CB26FFD}"/>
            </a:ext>
          </a:extLst>
        </xdr:cNvPr>
        <xdr:cNvSpPr>
          <a:spLocks noChangeArrowheads="1"/>
        </xdr:cNvSpPr>
      </xdr:nvSpPr>
      <xdr:spPr bwMode="auto">
        <a:xfrm>
          <a:off x="391477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6149" name="Rectangle 5">
          <a:extLst>
            <a:ext uri="{FF2B5EF4-FFF2-40B4-BE49-F238E27FC236}">
              <a16:creationId xmlns:a16="http://schemas.microsoft.com/office/drawing/2014/main" id="{B3F6882C-7F51-AB93-BBB5-0678CB888A31}"/>
            </a:ext>
          </a:extLst>
        </xdr:cNvPr>
        <xdr:cNvSpPr>
          <a:spLocks noChangeArrowheads="1"/>
        </xdr:cNvSpPr>
      </xdr:nvSpPr>
      <xdr:spPr bwMode="auto">
        <a:xfrm>
          <a:off x="212407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6150" name="Rectangle 6">
          <a:extLst>
            <a:ext uri="{FF2B5EF4-FFF2-40B4-BE49-F238E27FC236}">
              <a16:creationId xmlns:a16="http://schemas.microsoft.com/office/drawing/2014/main" id="{91D3CF77-79CE-0999-FC40-78E84BD83001}"/>
            </a:ext>
          </a:extLst>
        </xdr:cNvPr>
        <xdr:cNvSpPr>
          <a:spLocks noChangeArrowheads="1"/>
        </xdr:cNvSpPr>
      </xdr:nvSpPr>
      <xdr:spPr bwMode="auto">
        <a:xfrm>
          <a:off x="301942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5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6151" name="Rectangle 7">
          <a:extLst>
            <a:ext uri="{FF2B5EF4-FFF2-40B4-BE49-F238E27FC236}">
              <a16:creationId xmlns:a16="http://schemas.microsoft.com/office/drawing/2014/main" id="{3601EFB7-CE83-A8FC-0745-1B6A167F5EEC}"/>
            </a:ext>
          </a:extLst>
        </xdr:cNvPr>
        <xdr:cNvSpPr>
          <a:spLocks noChangeArrowheads="1"/>
        </xdr:cNvSpPr>
      </xdr:nvSpPr>
      <xdr:spPr bwMode="auto">
        <a:xfrm>
          <a:off x="391477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5</xdr:row>
      <xdr:rowOff>0</xdr:rowOff>
    </xdr:from>
    <xdr:to>
      <xdr:col>12</xdr:col>
      <xdr:colOff>0</xdr:colOff>
      <xdr:row>7</xdr:row>
      <xdr:rowOff>0</xdr:rowOff>
    </xdr:to>
    <xdr:sp macro="" textlink="">
      <xdr:nvSpPr>
        <xdr:cNvPr id="6152" name="Rectangle 8">
          <a:extLst>
            <a:ext uri="{FF2B5EF4-FFF2-40B4-BE49-F238E27FC236}">
              <a16:creationId xmlns:a16="http://schemas.microsoft.com/office/drawing/2014/main" id="{835BE6FE-0675-5C32-40F5-1743E1AA76F0}"/>
            </a:ext>
          </a:extLst>
        </xdr:cNvPr>
        <xdr:cNvSpPr>
          <a:spLocks noChangeArrowheads="1"/>
        </xdr:cNvSpPr>
      </xdr:nvSpPr>
      <xdr:spPr bwMode="auto">
        <a:xfrm>
          <a:off x="481012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5</xdr:row>
      <xdr:rowOff>0</xdr:rowOff>
    </xdr:from>
    <xdr:to>
      <xdr:col>14</xdr:col>
      <xdr:colOff>0</xdr:colOff>
      <xdr:row>7</xdr:row>
      <xdr:rowOff>0</xdr:rowOff>
    </xdr:to>
    <xdr:sp macro="" textlink="">
      <xdr:nvSpPr>
        <xdr:cNvPr id="6153" name="Rectangle 9">
          <a:extLst>
            <a:ext uri="{FF2B5EF4-FFF2-40B4-BE49-F238E27FC236}">
              <a16:creationId xmlns:a16="http://schemas.microsoft.com/office/drawing/2014/main" id="{C6C0C918-921A-04F5-39D5-5A47DCBAD2ED}"/>
            </a:ext>
          </a:extLst>
        </xdr:cNvPr>
        <xdr:cNvSpPr>
          <a:spLocks noChangeArrowheads="1"/>
        </xdr:cNvSpPr>
      </xdr:nvSpPr>
      <xdr:spPr bwMode="auto">
        <a:xfrm>
          <a:off x="570547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5</xdr:row>
      <xdr:rowOff>0</xdr:rowOff>
    </xdr:from>
    <xdr:to>
      <xdr:col>16</xdr:col>
      <xdr:colOff>0</xdr:colOff>
      <xdr:row>7</xdr:row>
      <xdr:rowOff>0</xdr:rowOff>
    </xdr:to>
    <xdr:sp macro="" textlink="">
      <xdr:nvSpPr>
        <xdr:cNvPr id="6154" name="Rectangle 10">
          <a:extLst>
            <a:ext uri="{FF2B5EF4-FFF2-40B4-BE49-F238E27FC236}">
              <a16:creationId xmlns:a16="http://schemas.microsoft.com/office/drawing/2014/main" id="{0A852172-C2E8-E6F8-90CC-EDD05EDEC795}"/>
            </a:ext>
          </a:extLst>
        </xdr:cNvPr>
        <xdr:cNvSpPr>
          <a:spLocks noChangeArrowheads="1"/>
        </xdr:cNvSpPr>
      </xdr:nvSpPr>
      <xdr:spPr bwMode="auto">
        <a:xfrm>
          <a:off x="660082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5</xdr:row>
      <xdr:rowOff>0</xdr:rowOff>
    </xdr:from>
    <xdr:to>
      <xdr:col>18</xdr:col>
      <xdr:colOff>0</xdr:colOff>
      <xdr:row>7</xdr:row>
      <xdr:rowOff>0</xdr:rowOff>
    </xdr:to>
    <xdr:sp macro="" textlink="">
      <xdr:nvSpPr>
        <xdr:cNvPr id="6155" name="Rectangle 11">
          <a:extLst>
            <a:ext uri="{FF2B5EF4-FFF2-40B4-BE49-F238E27FC236}">
              <a16:creationId xmlns:a16="http://schemas.microsoft.com/office/drawing/2014/main" id="{3138E2D7-0D76-CAEF-CE94-8198AA86E1DF}"/>
            </a:ext>
          </a:extLst>
        </xdr:cNvPr>
        <xdr:cNvSpPr>
          <a:spLocks noChangeArrowheads="1"/>
        </xdr:cNvSpPr>
      </xdr:nvSpPr>
      <xdr:spPr bwMode="auto">
        <a:xfrm>
          <a:off x="749617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5</xdr:row>
      <xdr:rowOff>0</xdr:rowOff>
    </xdr:from>
    <xdr:to>
      <xdr:col>20</xdr:col>
      <xdr:colOff>0</xdr:colOff>
      <xdr:row>7</xdr:row>
      <xdr:rowOff>0</xdr:rowOff>
    </xdr:to>
    <xdr:sp macro="" textlink="">
      <xdr:nvSpPr>
        <xdr:cNvPr id="6156" name="Rectangle 12">
          <a:extLst>
            <a:ext uri="{FF2B5EF4-FFF2-40B4-BE49-F238E27FC236}">
              <a16:creationId xmlns:a16="http://schemas.microsoft.com/office/drawing/2014/main" id="{F1562E47-7522-4DA2-ACE6-1A5FD3ABD923}"/>
            </a:ext>
          </a:extLst>
        </xdr:cNvPr>
        <xdr:cNvSpPr>
          <a:spLocks noChangeArrowheads="1"/>
        </xdr:cNvSpPr>
      </xdr:nvSpPr>
      <xdr:spPr bwMode="auto">
        <a:xfrm>
          <a:off x="839152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5</xdr:row>
      <xdr:rowOff>0</xdr:rowOff>
    </xdr:from>
    <xdr:to>
      <xdr:col>22</xdr:col>
      <xdr:colOff>0</xdr:colOff>
      <xdr:row>7</xdr:row>
      <xdr:rowOff>0</xdr:rowOff>
    </xdr:to>
    <xdr:sp macro="" textlink="">
      <xdr:nvSpPr>
        <xdr:cNvPr id="6157" name="Rectangle 13">
          <a:extLst>
            <a:ext uri="{FF2B5EF4-FFF2-40B4-BE49-F238E27FC236}">
              <a16:creationId xmlns:a16="http://schemas.microsoft.com/office/drawing/2014/main" id="{2CB65BA0-BF50-A68B-4E42-A5F7E1FD69A6}"/>
            </a:ext>
          </a:extLst>
        </xdr:cNvPr>
        <xdr:cNvSpPr>
          <a:spLocks noChangeArrowheads="1"/>
        </xdr:cNvSpPr>
      </xdr:nvSpPr>
      <xdr:spPr bwMode="auto">
        <a:xfrm>
          <a:off x="928687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5</xdr:row>
      <xdr:rowOff>0</xdr:rowOff>
    </xdr:from>
    <xdr:to>
      <xdr:col>24</xdr:col>
      <xdr:colOff>0</xdr:colOff>
      <xdr:row>7</xdr:row>
      <xdr:rowOff>0</xdr:rowOff>
    </xdr:to>
    <xdr:sp macro="" textlink="">
      <xdr:nvSpPr>
        <xdr:cNvPr id="6158" name="Rectangle 14">
          <a:extLst>
            <a:ext uri="{FF2B5EF4-FFF2-40B4-BE49-F238E27FC236}">
              <a16:creationId xmlns:a16="http://schemas.microsoft.com/office/drawing/2014/main" id="{1C055590-2116-B867-0EB7-F90F767ADB3B}"/>
            </a:ext>
          </a:extLst>
        </xdr:cNvPr>
        <xdr:cNvSpPr>
          <a:spLocks noChangeArrowheads="1"/>
        </xdr:cNvSpPr>
      </xdr:nvSpPr>
      <xdr:spPr bwMode="auto">
        <a:xfrm>
          <a:off x="1018222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5</xdr:row>
      <xdr:rowOff>0</xdr:rowOff>
    </xdr:from>
    <xdr:to>
      <xdr:col>26</xdr:col>
      <xdr:colOff>0</xdr:colOff>
      <xdr:row>7</xdr:row>
      <xdr:rowOff>0</xdr:rowOff>
    </xdr:to>
    <xdr:sp macro="" textlink="">
      <xdr:nvSpPr>
        <xdr:cNvPr id="6159" name="Rectangle 15">
          <a:extLst>
            <a:ext uri="{FF2B5EF4-FFF2-40B4-BE49-F238E27FC236}">
              <a16:creationId xmlns:a16="http://schemas.microsoft.com/office/drawing/2014/main" id="{9C2FD276-FAAA-11CF-E62D-2930B45FA48D}"/>
            </a:ext>
          </a:extLst>
        </xdr:cNvPr>
        <xdr:cNvSpPr>
          <a:spLocks noChangeArrowheads="1"/>
        </xdr:cNvSpPr>
      </xdr:nvSpPr>
      <xdr:spPr bwMode="auto">
        <a:xfrm>
          <a:off x="1107757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5</xdr:row>
      <xdr:rowOff>0</xdr:rowOff>
    </xdr:from>
    <xdr:to>
      <xdr:col>28</xdr:col>
      <xdr:colOff>0</xdr:colOff>
      <xdr:row>7</xdr:row>
      <xdr:rowOff>0</xdr:rowOff>
    </xdr:to>
    <xdr:sp macro="" textlink="">
      <xdr:nvSpPr>
        <xdr:cNvPr id="6160" name="Rectangle 16">
          <a:extLst>
            <a:ext uri="{FF2B5EF4-FFF2-40B4-BE49-F238E27FC236}">
              <a16:creationId xmlns:a16="http://schemas.microsoft.com/office/drawing/2014/main" id="{99AC8EEB-794C-92C7-E593-D26148A4181A}"/>
            </a:ext>
          </a:extLst>
        </xdr:cNvPr>
        <xdr:cNvSpPr>
          <a:spLocks noChangeArrowheads="1"/>
        </xdr:cNvSpPr>
      </xdr:nvSpPr>
      <xdr:spPr bwMode="auto">
        <a:xfrm>
          <a:off x="1197292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5</xdr:row>
      <xdr:rowOff>0</xdr:rowOff>
    </xdr:from>
    <xdr:to>
      <xdr:col>30</xdr:col>
      <xdr:colOff>0</xdr:colOff>
      <xdr:row>7</xdr:row>
      <xdr:rowOff>0</xdr:rowOff>
    </xdr:to>
    <xdr:sp macro="" textlink="">
      <xdr:nvSpPr>
        <xdr:cNvPr id="6161" name="Rectangle 17">
          <a:extLst>
            <a:ext uri="{FF2B5EF4-FFF2-40B4-BE49-F238E27FC236}">
              <a16:creationId xmlns:a16="http://schemas.microsoft.com/office/drawing/2014/main" id="{8C4B9E6B-A293-B6DB-A25B-391E50CAED60}"/>
            </a:ext>
          </a:extLst>
        </xdr:cNvPr>
        <xdr:cNvSpPr>
          <a:spLocks noChangeArrowheads="1"/>
        </xdr:cNvSpPr>
      </xdr:nvSpPr>
      <xdr:spPr bwMode="auto">
        <a:xfrm>
          <a:off x="1286827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5</xdr:row>
      <xdr:rowOff>0</xdr:rowOff>
    </xdr:from>
    <xdr:to>
      <xdr:col>32</xdr:col>
      <xdr:colOff>0</xdr:colOff>
      <xdr:row>7</xdr:row>
      <xdr:rowOff>0</xdr:rowOff>
    </xdr:to>
    <xdr:sp macro="" textlink="">
      <xdr:nvSpPr>
        <xdr:cNvPr id="6162" name="Rectangle 18">
          <a:extLst>
            <a:ext uri="{FF2B5EF4-FFF2-40B4-BE49-F238E27FC236}">
              <a16:creationId xmlns:a16="http://schemas.microsoft.com/office/drawing/2014/main" id="{354EF999-8B0C-B90E-0D18-FFD7FE1824D1}"/>
            </a:ext>
          </a:extLst>
        </xdr:cNvPr>
        <xdr:cNvSpPr>
          <a:spLocks noChangeArrowheads="1"/>
        </xdr:cNvSpPr>
      </xdr:nvSpPr>
      <xdr:spPr bwMode="auto">
        <a:xfrm>
          <a:off x="13763625" y="1228725"/>
          <a:ext cx="7905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5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163" name="Rectangle 19">
          <a:extLst>
            <a:ext uri="{FF2B5EF4-FFF2-40B4-BE49-F238E27FC236}">
              <a16:creationId xmlns:a16="http://schemas.microsoft.com/office/drawing/2014/main" id="{5DC77F3F-1F23-A10C-8251-74DB7DC5B54F}"/>
            </a:ext>
          </a:extLst>
        </xdr:cNvPr>
        <xdr:cNvSpPr>
          <a:spLocks noChangeArrowheads="1"/>
        </xdr:cNvSpPr>
      </xdr:nvSpPr>
      <xdr:spPr bwMode="auto">
        <a:xfrm>
          <a:off x="14658975" y="1228725"/>
          <a:ext cx="80962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5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164" name="Rectangle 20">
          <a:extLst>
            <a:ext uri="{FF2B5EF4-FFF2-40B4-BE49-F238E27FC236}">
              <a16:creationId xmlns:a16="http://schemas.microsoft.com/office/drawing/2014/main" id="{1D60A33D-8BBB-5F6B-EF73-3F7784375543}"/>
            </a:ext>
          </a:extLst>
        </xdr:cNvPr>
        <xdr:cNvSpPr>
          <a:spLocks noChangeArrowheads="1"/>
        </xdr:cNvSpPr>
      </xdr:nvSpPr>
      <xdr:spPr bwMode="auto">
        <a:xfrm>
          <a:off x="14658975" y="1228725"/>
          <a:ext cx="80962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5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165" name="Rectangle 21">
          <a:extLst>
            <a:ext uri="{FF2B5EF4-FFF2-40B4-BE49-F238E27FC236}">
              <a16:creationId xmlns:a16="http://schemas.microsoft.com/office/drawing/2014/main" id="{BD2CDA37-5124-8302-242F-7140B29509E4}"/>
            </a:ext>
          </a:extLst>
        </xdr:cNvPr>
        <xdr:cNvSpPr>
          <a:spLocks noChangeArrowheads="1"/>
        </xdr:cNvSpPr>
      </xdr:nvSpPr>
      <xdr:spPr bwMode="auto">
        <a:xfrm>
          <a:off x="15468600" y="1228725"/>
          <a:ext cx="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5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166" name="Rectangle 22">
          <a:extLst>
            <a:ext uri="{FF2B5EF4-FFF2-40B4-BE49-F238E27FC236}">
              <a16:creationId xmlns:a16="http://schemas.microsoft.com/office/drawing/2014/main" id="{0CFA2CBE-88F4-68F7-A710-34120BFCFB1A}"/>
            </a:ext>
          </a:extLst>
        </xdr:cNvPr>
        <xdr:cNvSpPr>
          <a:spLocks noChangeArrowheads="1"/>
        </xdr:cNvSpPr>
      </xdr:nvSpPr>
      <xdr:spPr bwMode="auto">
        <a:xfrm>
          <a:off x="15468600" y="1228725"/>
          <a:ext cx="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5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167" name="Rectangle 23">
          <a:extLst>
            <a:ext uri="{FF2B5EF4-FFF2-40B4-BE49-F238E27FC236}">
              <a16:creationId xmlns:a16="http://schemas.microsoft.com/office/drawing/2014/main" id="{9248F0E2-C870-717E-EAAC-C39943130A14}"/>
            </a:ext>
          </a:extLst>
        </xdr:cNvPr>
        <xdr:cNvSpPr>
          <a:spLocks noChangeArrowheads="1"/>
        </xdr:cNvSpPr>
      </xdr:nvSpPr>
      <xdr:spPr bwMode="auto">
        <a:xfrm>
          <a:off x="15468600" y="1228725"/>
          <a:ext cx="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6169" name="Rectangle 25">
          <a:extLst>
            <a:ext uri="{FF2B5EF4-FFF2-40B4-BE49-F238E27FC236}">
              <a16:creationId xmlns:a16="http://schemas.microsoft.com/office/drawing/2014/main" id="{E461DA8B-B81E-2001-12C2-958A0F64923A}"/>
            </a:ext>
          </a:extLst>
        </xdr:cNvPr>
        <xdr:cNvSpPr>
          <a:spLocks noChangeArrowheads="1"/>
        </xdr:cNvSpPr>
      </xdr:nvSpPr>
      <xdr:spPr bwMode="auto">
        <a:xfrm>
          <a:off x="212407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6170" name="Rectangle 26">
          <a:extLst>
            <a:ext uri="{FF2B5EF4-FFF2-40B4-BE49-F238E27FC236}">
              <a16:creationId xmlns:a16="http://schemas.microsoft.com/office/drawing/2014/main" id="{723236D6-B30F-17F5-55E6-F1C720AE858E}"/>
            </a:ext>
          </a:extLst>
        </xdr:cNvPr>
        <xdr:cNvSpPr>
          <a:spLocks noChangeArrowheads="1"/>
        </xdr:cNvSpPr>
      </xdr:nvSpPr>
      <xdr:spPr bwMode="auto">
        <a:xfrm>
          <a:off x="301942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6171" name="Rectangle 27">
          <a:extLst>
            <a:ext uri="{FF2B5EF4-FFF2-40B4-BE49-F238E27FC236}">
              <a16:creationId xmlns:a16="http://schemas.microsoft.com/office/drawing/2014/main" id="{D4341873-2A23-ABA4-BF58-CB36BAB35364}"/>
            </a:ext>
          </a:extLst>
        </xdr:cNvPr>
        <xdr:cNvSpPr>
          <a:spLocks noChangeArrowheads="1"/>
        </xdr:cNvSpPr>
      </xdr:nvSpPr>
      <xdr:spPr bwMode="auto">
        <a:xfrm>
          <a:off x="391477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6172" name="Rectangle 28">
          <a:extLst>
            <a:ext uri="{FF2B5EF4-FFF2-40B4-BE49-F238E27FC236}">
              <a16:creationId xmlns:a16="http://schemas.microsoft.com/office/drawing/2014/main" id="{62516038-9AB9-8DD3-4C63-9FC7E01B4D72}"/>
            </a:ext>
          </a:extLst>
        </xdr:cNvPr>
        <xdr:cNvSpPr>
          <a:spLocks noChangeArrowheads="1"/>
        </xdr:cNvSpPr>
      </xdr:nvSpPr>
      <xdr:spPr bwMode="auto">
        <a:xfrm>
          <a:off x="212407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6173" name="Rectangle 29">
          <a:extLst>
            <a:ext uri="{FF2B5EF4-FFF2-40B4-BE49-F238E27FC236}">
              <a16:creationId xmlns:a16="http://schemas.microsoft.com/office/drawing/2014/main" id="{D9314D22-3AA1-108D-4784-68B49A5B7034}"/>
            </a:ext>
          </a:extLst>
        </xdr:cNvPr>
        <xdr:cNvSpPr>
          <a:spLocks noChangeArrowheads="1"/>
        </xdr:cNvSpPr>
      </xdr:nvSpPr>
      <xdr:spPr bwMode="auto">
        <a:xfrm>
          <a:off x="301942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9525</xdr:rowOff>
    </xdr:from>
    <xdr:to>
      <xdr:col>10</xdr:col>
      <xdr:colOff>0</xdr:colOff>
      <xdr:row>8</xdr:row>
      <xdr:rowOff>9525</xdr:rowOff>
    </xdr:to>
    <xdr:sp macro="" textlink="">
      <xdr:nvSpPr>
        <xdr:cNvPr id="6174" name="Rectangle 30">
          <a:extLst>
            <a:ext uri="{FF2B5EF4-FFF2-40B4-BE49-F238E27FC236}">
              <a16:creationId xmlns:a16="http://schemas.microsoft.com/office/drawing/2014/main" id="{968EB920-25D0-47BF-C2E8-716D2BDDCCCA}"/>
            </a:ext>
          </a:extLst>
        </xdr:cNvPr>
        <xdr:cNvSpPr>
          <a:spLocks noChangeArrowheads="1"/>
        </xdr:cNvSpPr>
      </xdr:nvSpPr>
      <xdr:spPr bwMode="auto">
        <a:xfrm>
          <a:off x="3914775" y="123825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6175" name="Rectangle 31">
          <a:extLst>
            <a:ext uri="{FF2B5EF4-FFF2-40B4-BE49-F238E27FC236}">
              <a16:creationId xmlns:a16="http://schemas.microsoft.com/office/drawing/2014/main" id="{EC9D2CB5-4F8C-79CD-8699-DEE90380B20E}"/>
            </a:ext>
          </a:extLst>
        </xdr:cNvPr>
        <xdr:cNvSpPr>
          <a:spLocks noChangeArrowheads="1"/>
        </xdr:cNvSpPr>
      </xdr:nvSpPr>
      <xdr:spPr bwMode="auto">
        <a:xfrm>
          <a:off x="481012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176" name="Rectangle 32">
          <a:extLst>
            <a:ext uri="{FF2B5EF4-FFF2-40B4-BE49-F238E27FC236}">
              <a16:creationId xmlns:a16="http://schemas.microsoft.com/office/drawing/2014/main" id="{A5A88B93-283F-DA3C-5AF0-F83D8AF04BEB}"/>
            </a:ext>
          </a:extLst>
        </xdr:cNvPr>
        <xdr:cNvSpPr>
          <a:spLocks noChangeArrowheads="1"/>
        </xdr:cNvSpPr>
      </xdr:nvSpPr>
      <xdr:spPr bwMode="auto">
        <a:xfrm>
          <a:off x="570547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6177" name="Rectangle 33">
          <a:extLst>
            <a:ext uri="{FF2B5EF4-FFF2-40B4-BE49-F238E27FC236}">
              <a16:creationId xmlns:a16="http://schemas.microsoft.com/office/drawing/2014/main" id="{C01C5D01-8033-C556-E884-A3BCEFB0ADE4}"/>
            </a:ext>
          </a:extLst>
        </xdr:cNvPr>
        <xdr:cNvSpPr>
          <a:spLocks noChangeArrowheads="1"/>
        </xdr:cNvSpPr>
      </xdr:nvSpPr>
      <xdr:spPr bwMode="auto">
        <a:xfrm>
          <a:off x="660082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6178" name="Rectangle 34">
          <a:extLst>
            <a:ext uri="{FF2B5EF4-FFF2-40B4-BE49-F238E27FC236}">
              <a16:creationId xmlns:a16="http://schemas.microsoft.com/office/drawing/2014/main" id="{5E2BD6CF-090B-FBC9-79C6-CB7532528F2C}"/>
            </a:ext>
          </a:extLst>
        </xdr:cNvPr>
        <xdr:cNvSpPr>
          <a:spLocks noChangeArrowheads="1"/>
        </xdr:cNvSpPr>
      </xdr:nvSpPr>
      <xdr:spPr bwMode="auto">
        <a:xfrm>
          <a:off x="749617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6179" name="Rectangle 35">
          <a:extLst>
            <a:ext uri="{FF2B5EF4-FFF2-40B4-BE49-F238E27FC236}">
              <a16:creationId xmlns:a16="http://schemas.microsoft.com/office/drawing/2014/main" id="{A835ECC2-79D5-1572-EBC6-7EB54022AA53}"/>
            </a:ext>
          </a:extLst>
        </xdr:cNvPr>
        <xdr:cNvSpPr>
          <a:spLocks noChangeArrowheads="1"/>
        </xdr:cNvSpPr>
      </xdr:nvSpPr>
      <xdr:spPr bwMode="auto">
        <a:xfrm>
          <a:off x="839152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6180" name="Rectangle 36">
          <a:extLst>
            <a:ext uri="{FF2B5EF4-FFF2-40B4-BE49-F238E27FC236}">
              <a16:creationId xmlns:a16="http://schemas.microsoft.com/office/drawing/2014/main" id="{BEA2EE2C-B5AA-938D-C081-4391EB5BC5C8}"/>
            </a:ext>
          </a:extLst>
        </xdr:cNvPr>
        <xdr:cNvSpPr>
          <a:spLocks noChangeArrowheads="1"/>
        </xdr:cNvSpPr>
      </xdr:nvSpPr>
      <xdr:spPr bwMode="auto">
        <a:xfrm>
          <a:off x="928687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6181" name="Rectangle 37">
          <a:extLst>
            <a:ext uri="{FF2B5EF4-FFF2-40B4-BE49-F238E27FC236}">
              <a16:creationId xmlns:a16="http://schemas.microsoft.com/office/drawing/2014/main" id="{2F660D57-8E16-DDB1-96D0-888B6BC11DE2}"/>
            </a:ext>
          </a:extLst>
        </xdr:cNvPr>
        <xdr:cNvSpPr>
          <a:spLocks noChangeArrowheads="1"/>
        </xdr:cNvSpPr>
      </xdr:nvSpPr>
      <xdr:spPr bwMode="auto">
        <a:xfrm>
          <a:off x="1018222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6182" name="Rectangle 38">
          <a:extLst>
            <a:ext uri="{FF2B5EF4-FFF2-40B4-BE49-F238E27FC236}">
              <a16:creationId xmlns:a16="http://schemas.microsoft.com/office/drawing/2014/main" id="{162BC077-E033-EC15-1140-FBBFA64AB3DC}"/>
            </a:ext>
          </a:extLst>
        </xdr:cNvPr>
        <xdr:cNvSpPr>
          <a:spLocks noChangeArrowheads="1"/>
        </xdr:cNvSpPr>
      </xdr:nvSpPr>
      <xdr:spPr bwMode="auto">
        <a:xfrm>
          <a:off x="1107757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6183" name="Rectangle 39">
          <a:extLst>
            <a:ext uri="{FF2B5EF4-FFF2-40B4-BE49-F238E27FC236}">
              <a16:creationId xmlns:a16="http://schemas.microsoft.com/office/drawing/2014/main" id="{491117F8-B155-7D8F-4EEB-A3E162D62BB6}"/>
            </a:ext>
          </a:extLst>
        </xdr:cNvPr>
        <xdr:cNvSpPr>
          <a:spLocks noChangeArrowheads="1"/>
        </xdr:cNvSpPr>
      </xdr:nvSpPr>
      <xdr:spPr bwMode="auto">
        <a:xfrm>
          <a:off x="1197292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6184" name="Rectangle 40">
          <a:extLst>
            <a:ext uri="{FF2B5EF4-FFF2-40B4-BE49-F238E27FC236}">
              <a16:creationId xmlns:a16="http://schemas.microsoft.com/office/drawing/2014/main" id="{5F32986E-CD93-BC85-E7B9-78A1A48EC20A}"/>
            </a:ext>
          </a:extLst>
        </xdr:cNvPr>
        <xdr:cNvSpPr>
          <a:spLocks noChangeArrowheads="1"/>
        </xdr:cNvSpPr>
      </xdr:nvSpPr>
      <xdr:spPr bwMode="auto">
        <a:xfrm>
          <a:off x="1286827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6185" name="Rectangle 41">
          <a:extLst>
            <a:ext uri="{FF2B5EF4-FFF2-40B4-BE49-F238E27FC236}">
              <a16:creationId xmlns:a16="http://schemas.microsoft.com/office/drawing/2014/main" id="{DE9942FF-F7A3-ACB3-8DAE-490014D91B2B}"/>
            </a:ext>
          </a:extLst>
        </xdr:cNvPr>
        <xdr:cNvSpPr>
          <a:spLocks noChangeArrowheads="1"/>
        </xdr:cNvSpPr>
      </xdr:nvSpPr>
      <xdr:spPr bwMode="auto">
        <a:xfrm>
          <a:off x="13763625" y="12287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6186" name="Rectangle 42">
          <a:extLst>
            <a:ext uri="{FF2B5EF4-FFF2-40B4-BE49-F238E27FC236}">
              <a16:creationId xmlns:a16="http://schemas.microsoft.com/office/drawing/2014/main" id="{BDDE31A1-4702-7A31-4389-B6590133EDC4}"/>
            </a:ext>
          </a:extLst>
        </xdr:cNvPr>
        <xdr:cNvSpPr>
          <a:spLocks noChangeArrowheads="1"/>
        </xdr:cNvSpPr>
      </xdr:nvSpPr>
      <xdr:spPr bwMode="auto">
        <a:xfrm>
          <a:off x="14658975" y="1228725"/>
          <a:ext cx="8096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6187" name="Rectangle 43">
          <a:extLst>
            <a:ext uri="{FF2B5EF4-FFF2-40B4-BE49-F238E27FC236}">
              <a16:creationId xmlns:a16="http://schemas.microsoft.com/office/drawing/2014/main" id="{85B0B83D-CEED-843A-14F7-01E0059148F5}"/>
            </a:ext>
          </a:extLst>
        </xdr:cNvPr>
        <xdr:cNvSpPr>
          <a:spLocks noChangeArrowheads="1"/>
        </xdr:cNvSpPr>
      </xdr:nvSpPr>
      <xdr:spPr bwMode="auto">
        <a:xfrm>
          <a:off x="14658975" y="1228725"/>
          <a:ext cx="8096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6188" name="Rectangle 44">
          <a:extLst>
            <a:ext uri="{FF2B5EF4-FFF2-40B4-BE49-F238E27FC236}">
              <a16:creationId xmlns:a16="http://schemas.microsoft.com/office/drawing/2014/main" id="{C4584AD7-4BC1-8163-785D-DF66ACCCF315}"/>
            </a:ext>
          </a:extLst>
        </xdr:cNvPr>
        <xdr:cNvSpPr>
          <a:spLocks noChangeArrowheads="1"/>
        </xdr:cNvSpPr>
      </xdr:nvSpPr>
      <xdr:spPr bwMode="auto">
        <a:xfrm>
          <a:off x="16002000" y="1228725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6189" name="Rectangle 45">
          <a:extLst>
            <a:ext uri="{FF2B5EF4-FFF2-40B4-BE49-F238E27FC236}">
              <a16:creationId xmlns:a16="http://schemas.microsoft.com/office/drawing/2014/main" id="{12D4C3AA-C0E5-EC78-BE92-16D5F1DBC478}"/>
            </a:ext>
          </a:extLst>
        </xdr:cNvPr>
        <xdr:cNvSpPr>
          <a:spLocks noChangeArrowheads="1"/>
        </xdr:cNvSpPr>
      </xdr:nvSpPr>
      <xdr:spPr bwMode="auto">
        <a:xfrm>
          <a:off x="16002000" y="1228725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6190" name="Rectangle 46">
          <a:extLst>
            <a:ext uri="{FF2B5EF4-FFF2-40B4-BE49-F238E27FC236}">
              <a16:creationId xmlns:a16="http://schemas.microsoft.com/office/drawing/2014/main" id="{0D8BACCB-B364-B0F0-FA3F-91E4D0ED054C}"/>
            </a:ext>
          </a:extLst>
        </xdr:cNvPr>
        <xdr:cNvSpPr>
          <a:spLocks noChangeArrowheads="1"/>
        </xdr:cNvSpPr>
      </xdr:nvSpPr>
      <xdr:spPr bwMode="auto">
        <a:xfrm>
          <a:off x="16002000" y="1228725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6191" name="Rectangle 47">
          <a:extLst>
            <a:ext uri="{FF2B5EF4-FFF2-40B4-BE49-F238E27FC236}">
              <a16:creationId xmlns:a16="http://schemas.microsoft.com/office/drawing/2014/main" id="{A5D8E8F4-8098-C5D2-DC5F-FB31FC5BDEAB}"/>
            </a:ext>
          </a:extLst>
        </xdr:cNvPr>
        <xdr:cNvSpPr>
          <a:spLocks noChangeArrowheads="1"/>
        </xdr:cNvSpPr>
      </xdr:nvSpPr>
      <xdr:spPr bwMode="auto">
        <a:xfrm>
          <a:off x="14658975" y="1228725"/>
          <a:ext cx="8096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6192" name="Rectangle 48">
          <a:extLst>
            <a:ext uri="{FF2B5EF4-FFF2-40B4-BE49-F238E27FC236}">
              <a16:creationId xmlns:a16="http://schemas.microsoft.com/office/drawing/2014/main" id="{009B4F5E-0B8D-D2D5-E681-6528D9ED689B}"/>
            </a:ext>
          </a:extLst>
        </xdr:cNvPr>
        <xdr:cNvSpPr>
          <a:spLocks noChangeArrowheads="1"/>
        </xdr:cNvSpPr>
      </xdr:nvSpPr>
      <xdr:spPr bwMode="auto">
        <a:xfrm>
          <a:off x="14658975" y="1228725"/>
          <a:ext cx="8096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2BB8DFC5-BDB2-4BBE-04E8-31B33860C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88783F47-99C7-4B8E-D4C5-51FF35794D73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>
          <a:extLst>
            <a:ext uri="{FF2B5EF4-FFF2-40B4-BE49-F238E27FC236}">
              <a16:creationId xmlns:a16="http://schemas.microsoft.com/office/drawing/2014/main" id="{B4A0D03E-055B-B114-65B4-A8606DA53812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>
          <a:extLst>
            <a:ext uri="{FF2B5EF4-FFF2-40B4-BE49-F238E27FC236}">
              <a16:creationId xmlns:a16="http://schemas.microsoft.com/office/drawing/2014/main" id="{BE5DC9DB-E8C4-106A-3441-560E6F131E11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>
          <a:extLst>
            <a:ext uri="{FF2B5EF4-FFF2-40B4-BE49-F238E27FC236}">
              <a16:creationId xmlns:a16="http://schemas.microsoft.com/office/drawing/2014/main" id="{E26A81F8-96B7-C3D7-E0A2-C31DD84CAEC8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>
          <a:extLst>
            <a:ext uri="{FF2B5EF4-FFF2-40B4-BE49-F238E27FC236}">
              <a16:creationId xmlns:a16="http://schemas.microsoft.com/office/drawing/2014/main" id="{A9474AFA-968F-ACF1-BFC7-332B20124ED2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3079" name="Rectangle 7">
          <a:extLst>
            <a:ext uri="{FF2B5EF4-FFF2-40B4-BE49-F238E27FC236}">
              <a16:creationId xmlns:a16="http://schemas.microsoft.com/office/drawing/2014/main" id="{D6C02D96-F635-ECC3-A6E2-78E796917B8B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>
          <a:extLst>
            <a:ext uri="{FF2B5EF4-FFF2-40B4-BE49-F238E27FC236}">
              <a16:creationId xmlns:a16="http://schemas.microsoft.com/office/drawing/2014/main" id="{110972B2-2EC6-0C99-DE24-87C682C9A6E3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>
          <a:extLst>
            <a:ext uri="{FF2B5EF4-FFF2-40B4-BE49-F238E27FC236}">
              <a16:creationId xmlns:a16="http://schemas.microsoft.com/office/drawing/2014/main" id="{575D32D6-D628-45C5-CC24-0E27A6F4526D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142B765F-B943-345E-8A99-2430A47AEEFE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>
          <a:extLst>
            <a:ext uri="{FF2B5EF4-FFF2-40B4-BE49-F238E27FC236}">
              <a16:creationId xmlns:a16="http://schemas.microsoft.com/office/drawing/2014/main" id="{620F7BE6-8115-48F1-3DE7-25858C74CF20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>
          <a:extLst>
            <a:ext uri="{FF2B5EF4-FFF2-40B4-BE49-F238E27FC236}">
              <a16:creationId xmlns:a16="http://schemas.microsoft.com/office/drawing/2014/main" id="{9BFCE518-3B65-792F-42CD-81FCCB3BF9C5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>
          <a:extLst>
            <a:ext uri="{FF2B5EF4-FFF2-40B4-BE49-F238E27FC236}">
              <a16:creationId xmlns:a16="http://schemas.microsoft.com/office/drawing/2014/main" id="{00EAB137-6194-2110-71E0-C5E715A8188A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>
          <a:extLst>
            <a:ext uri="{FF2B5EF4-FFF2-40B4-BE49-F238E27FC236}">
              <a16:creationId xmlns:a16="http://schemas.microsoft.com/office/drawing/2014/main" id="{A09B87BB-0B63-2272-FCAC-5E9962C59745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>
          <a:extLst>
            <a:ext uri="{FF2B5EF4-FFF2-40B4-BE49-F238E27FC236}">
              <a16:creationId xmlns:a16="http://schemas.microsoft.com/office/drawing/2014/main" id="{E0201285-88E4-3DFB-776E-3F178EB5D34C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>
          <a:extLst>
            <a:ext uri="{FF2B5EF4-FFF2-40B4-BE49-F238E27FC236}">
              <a16:creationId xmlns:a16="http://schemas.microsoft.com/office/drawing/2014/main" id="{633FA01D-80D1-7C1A-FC60-54D94BD376C7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>
          <a:extLst>
            <a:ext uri="{FF2B5EF4-FFF2-40B4-BE49-F238E27FC236}">
              <a16:creationId xmlns:a16="http://schemas.microsoft.com/office/drawing/2014/main" id="{09E94F3B-27EA-F98E-A566-8BA0B406A082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0" name="Rectangle 18">
          <a:extLst>
            <a:ext uri="{FF2B5EF4-FFF2-40B4-BE49-F238E27FC236}">
              <a16:creationId xmlns:a16="http://schemas.microsoft.com/office/drawing/2014/main" id="{20D8A3BE-5A60-D7F3-BBFE-FECB8E033042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091" name="Rectangle 19">
          <a:extLst>
            <a:ext uri="{FF2B5EF4-FFF2-40B4-BE49-F238E27FC236}">
              <a16:creationId xmlns:a16="http://schemas.microsoft.com/office/drawing/2014/main" id="{2E0F5E1F-3583-EAE5-B4DC-BE16609A6D9A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092" name="Rectangle 20">
          <a:extLst>
            <a:ext uri="{FF2B5EF4-FFF2-40B4-BE49-F238E27FC236}">
              <a16:creationId xmlns:a16="http://schemas.microsoft.com/office/drawing/2014/main" id="{C88EEA66-15C1-5B75-0948-DD77D3AB71E2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3" name="Rectangle 21">
          <a:extLst>
            <a:ext uri="{FF2B5EF4-FFF2-40B4-BE49-F238E27FC236}">
              <a16:creationId xmlns:a16="http://schemas.microsoft.com/office/drawing/2014/main" id="{B37157C7-B6D9-792F-5B9B-66630F37BFA5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4" name="Rectangle 22">
          <a:extLst>
            <a:ext uri="{FF2B5EF4-FFF2-40B4-BE49-F238E27FC236}">
              <a16:creationId xmlns:a16="http://schemas.microsoft.com/office/drawing/2014/main" id="{E9C2730E-BB73-43C1-A862-48ED637B4BE6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5" name="Rectangle 23">
          <a:extLst>
            <a:ext uri="{FF2B5EF4-FFF2-40B4-BE49-F238E27FC236}">
              <a16:creationId xmlns:a16="http://schemas.microsoft.com/office/drawing/2014/main" id="{7B65CC5F-6772-B7E1-AC2C-B27F2CA193A6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5824E94A-7182-D16A-538C-9C277A2F81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>
          <a:extLst>
            <a:ext uri="{FF2B5EF4-FFF2-40B4-BE49-F238E27FC236}">
              <a16:creationId xmlns:a16="http://schemas.microsoft.com/office/drawing/2014/main" id="{5EC4A34D-6E4F-9DA3-D7B7-279452A36DA6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>
          <a:extLst>
            <a:ext uri="{FF2B5EF4-FFF2-40B4-BE49-F238E27FC236}">
              <a16:creationId xmlns:a16="http://schemas.microsoft.com/office/drawing/2014/main" id="{19BFEDCB-0004-6BF4-AE9F-31BE97EB9460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123825</xdr:rowOff>
        </xdr:from>
        <xdr:to>
          <xdr:col>1</xdr:col>
          <xdr:colOff>695325</xdr:colOff>
          <xdr:row>3</xdr:row>
          <xdr:rowOff>85725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731CF7B9-552B-6261-555A-BB38C305D9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8D3BC2C4-CFA5-C4E4-DECD-29AAF58CB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9218" name="Rectangle 2">
          <a:extLst>
            <a:ext uri="{FF2B5EF4-FFF2-40B4-BE49-F238E27FC236}">
              <a16:creationId xmlns:a16="http://schemas.microsoft.com/office/drawing/2014/main" id="{61480C1E-9060-E26E-E08C-1C1D39A6F5DA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9219" name="Rectangle 3">
          <a:extLst>
            <a:ext uri="{FF2B5EF4-FFF2-40B4-BE49-F238E27FC236}">
              <a16:creationId xmlns:a16="http://schemas.microsoft.com/office/drawing/2014/main" id="{730F293F-52D3-98D6-AA5F-A1DB4A7353F9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9220" name="Rectangle 4">
          <a:extLst>
            <a:ext uri="{FF2B5EF4-FFF2-40B4-BE49-F238E27FC236}">
              <a16:creationId xmlns:a16="http://schemas.microsoft.com/office/drawing/2014/main" id="{AF5D98D9-C8CE-AD4B-18EC-FC9CDD758D67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9221" name="Rectangle 5">
          <a:extLst>
            <a:ext uri="{FF2B5EF4-FFF2-40B4-BE49-F238E27FC236}">
              <a16:creationId xmlns:a16="http://schemas.microsoft.com/office/drawing/2014/main" id="{83189C29-CE90-32AF-5EEF-588B0F881D54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9222" name="Rectangle 6">
          <a:extLst>
            <a:ext uri="{FF2B5EF4-FFF2-40B4-BE49-F238E27FC236}">
              <a16:creationId xmlns:a16="http://schemas.microsoft.com/office/drawing/2014/main" id="{4FDE0107-398A-47E2-F3AD-CA24C5DE100C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9223" name="Rectangle 7">
          <a:extLst>
            <a:ext uri="{FF2B5EF4-FFF2-40B4-BE49-F238E27FC236}">
              <a16:creationId xmlns:a16="http://schemas.microsoft.com/office/drawing/2014/main" id="{6246DE06-ACD0-881B-522C-38346EA08595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9224" name="Rectangle 8">
          <a:extLst>
            <a:ext uri="{FF2B5EF4-FFF2-40B4-BE49-F238E27FC236}">
              <a16:creationId xmlns:a16="http://schemas.microsoft.com/office/drawing/2014/main" id="{5F460AAA-A579-8C30-3999-A5D3048F5CBD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9225" name="Rectangle 9">
          <a:extLst>
            <a:ext uri="{FF2B5EF4-FFF2-40B4-BE49-F238E27FC236}">
              <a16:creationId xmlns:a16="http://schemas.microsoft.com/office/drawing/2014/main" id="{EE3C6DD5-5109-05AA-2856-9E58D7D37B92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9226" name="Rectangle 10">
          <a:extLst>
            <a:ext uri="{FF2B5EF4-FFF2-40B4-BE49-F238E27FC236}">
              <a16:creationId xmlns:a16="http://schemas.microsoft.com/office/drawing/2014/main" id="{814BB456-0614-86E6-D9A3-218C71083518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9227" name="Rectangle 11">
          <a:extLst>
            <a:ext uri="{FF2B5EF4-FFF2-40B4-BE49-F238E27FC236}">
              <a16:creationId xmlns:a16="http://schemas.microsoft.com/office/drawing/2014/main" id="{2D1CCFD1-0834-031A-2457-81DA269D81E0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9228" name="Rectangle 12">
          <a:extLst>
            <a:ext uri="{FF2B5EF4-FFF2-40B4-BE49-F238E27FC236}">
              <a16:creationId xmlns:a16="http://schemas.microsoft.com/office/drawing/2014/main" id="{E9C836EC-F379-103D-0687-02A81FBE7DC5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9229" name="Rectangle 13">
          <a:extLst>
            <a:ext uri="{FF2B5EF4-FFF2-40B4-BE49-F238E27FC236}">
              <a16:creationId xmlns:a16="http://schemas.microsoft.com/office/drawing/2014/main" id="{F5D6E778-4B36-A25E-8B10-930BA2093062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9230" name="Rectangle 14">
          <a:extLst>
            <a:ext uri="{FF2B5EF4-FFF2-40B4-BE49-F238E27FC236}">
              <a16:creationId xmlns:a16="http://schemas.microsoft.com/office/drawing/2014/main" id="{80EDD607-2148-E090-3305-EC17A7670258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9231" name="Rectangle 15">
          <a:extLst>
            <a:ext uri="{FF2B5EF4-FFF2-40B4-BE49-F238E27FC236}">
              <a16:creationId xmlns:a16="http://schemas.microsoft.com/office/drawing/2014/main" id="{D15343F3-21A9-8B2E-E109-8C5009742D53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9232" name="Rectangle 16">
          <a:extLst>
            <a:ext uri="{FF2B5EF4-FFF2-40B4-BE49-F238E27FC236}">
              <a16:creationId xmlns:a16="http://schemas.microsoft.com/office/drawing/2014/main" id="{F8583046-D364-609B-4550-0D1B6F21D8F8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9233" name="Rectangle 17">
          <a:extLst>
            <a:ext uri="{FF2B5EF4-FFF2-40B4-BE49-F238E27FC236}">
              <a16:creationId xmlns:a16="http://schemas.microsoft.com/office/drawing/2014/main" id="{70969B1D-9C9E-7D45-FB01-BC0CCBB75567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9234" name="Rectangle 18">
          <a:extLst>
            <a:ext uri="{FF2B5EF4-FFF2-40B4-BE49-F238E27FC236}">
              <a16:creationId xmlns:a16="http://schemas.microsoft.com/office/drawing/2014/main" id="{197DC49A-C488-5124-1A0B-D91299FAE614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9235" name="Rectangle 19">
          <a:extLst>
            <a:ext uri="{FF2B5EF4-FFF2-40B4-BE49-F238E27FC236}">
              <a16:creationId xmlns:a16="http://schemas.microsoft.com/office/drawing/2014/main" id="{D1D5F6F2-BC5A-3769-458E-5F4DC267169C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9236" name="Rectangle 20">
          <a:extLst>
            <a:ext uri="{FF2B5EF4-FFF2-40B4-BE49-F238E27FC236}">
              <a16:creationId xmlns:a16="http://schemas.microsoft.com/office/drawing/2014/main" id="{C7B60C91-90B9-3D0E-5109-35804737ACAD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9237" name="Rectangle 21">
          <a:extLst>
            <a:ext uri="{FF2B5EF4-FFF2-40B4-BE49-F238E27FC236}">
              <a16:creationId xmlns:a16="http://schemas.microsoft.com/office/drawing/2014/main" id="{087803FE-15C4-0709-509E-44739DFB065F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9238" name="Rectangle 22">
          <a:extLst>
            <a:ext uri="{FF2B5EF4-FFF2-40B4-BE49-F238E27FC236}">
              <a16:creationId xmlns:a16="http://schemas.microsoft.com/office/drawing/2014/main" id="{307E16A8-B4CD-DE08-90FB-FCFA72A59EFC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9239" name="Rectangle 23">
          <a:extLst>
            <a:ext uri="{FF2B5EF4-FFF2-40B4-BE49-F238E27FC236}">
              <a16:creationId xmlns:a16="http://schemas.microsoft.com/office/drawing/2014/main" id="{3CDDA0E6-F28B-5566-1188-DB39B026CA18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9240" name="Button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278D4A80-D372-FFF6-61D2-F211FA8A2E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9241" name="Rectangle 25">
          <a:extLst>
            <a:ext uri="{FF2B5EF4-FFF2-40B4-BE49-F238E27FC236}">
              <a16:creationId xmlns:a16="http://schemas.microsoft.com/office/drawing/2014/main" id="{FFC09F49-3328-607E-1B9B-8073EB666D96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9242" name="Rectangle 26">
          <a:extLst>
            <a:ext uri="{FF2B5EF4-FFF2-40B4-BE49-F238E27FC236}">
              <a16:creationId xmlns:a16="http://schemas.microsoft.com/office/drawing/2014/main" id="{B7E73A9C-9317-8EB2-5C37-9F7F0E850A6D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88B16573-36A7-6E77-4BB7-8795E711A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42" name="Rectangle 2">
          <a:extLst>
            <a:ext uri="{FF2B5EF4-FFF2-40B4-BE49-F238E27FC236}">
              <a16:creationId xmlns:a16="http://schemas.microsoft.com/office/drawing/2014/main" id="{7B2E8668-9A84-E339-42F8-A8F62D1DCD15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43" name="Rectangle 3">
          <a:extLst>
            <a:ext uri="{FF2B5EF4-FFF2-40B4-BE49-F238E27FC236}">
              <a16:creationId xmlns:a16="http://schemas.microsoft.com/office/drawing/2014/main" id="{62D16B6A-730A-1764-B2A1-CEB83069FC22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0244" name="Rectangle 4">
          <a:extLst>
            <a:ext uri="{FF2B5EF4-FFF2-40B4-BE49-F238E27FC236}">
              <a16:creationId xmlns:a16="http://schemas.microsoft.com/office/drawing/2014/main" id="{7AB1ADFA-4005-533F-8977-8A0067F96ABD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45" name="Rectangle 5">
          <a:extLst>
            <a:ext uri="{FF2B5EF4-FFF2-40B4-BE49-F238E27FC236}">
              <a16:creationId xmlns:a16="http://schemas.microsoft.com/office/drawing/2014/main" id="{CB75AFB9-FF52-EBEB-35DB-F7A325B2AD89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46" name="Rectangle 6">
          <a:extLst>
            <a:ext uri="{FF2B5EF4-FFF2-40B4-BE49-F238E27FC236}">
              <a16:creationId xmlns:a16="http://schemas.microsoft.com/office/drawing/2014/main" id="{2A6E7BEF-FB06-3154-763E-3FD13F4DC559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0247" name="Rectangle 7">
          <a:extLst>
            <a:ext uri="{FF2B5EF4-FFF2-40B4-BE49-F238E27FC236}">
              <a16:creationId xmlns:a16="http://schemas.microsoft.com/office/drawing/2014/main" id="{C09610FB-A8F2-0925-45AC-65F119DB9D48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248" name="Rectangle 8">
          <a:extLst>
            <a:ext uri="{FF2B5EF4-FFF2-40B4-BE49-F238E27FC236}">
              <a16:creationId xmlns:a16="http://schemas.microsoft.com/office/drawing/2014/main" id="{09BD8524-8F3B-D7B5-3D48-F6F9522C56C1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0249" name="Rectangle 9">
          <a:extLst>
            <a:ext uri="{FF2B5EF4-FFF2-40B4-BE49-F238E27FC236}">
              <a16:creationId xmlns:a16="http://schemas.microsoft.com/office/drawing/2014/main" id="{DAD85DA5-D21B-B1DC-9031-188FF774FB0E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0250" name="Rectangle 10">
          <a:extLst>
            <a:ext uri="{FF2B5EF4-FFF2-40B4-BE49-F238E27FC236}">
              <a16:creationId xmlns:a16="http://schemas.microsoft.com/office/drawing/2014/main" id="{E7867FF7-EF6C-8000-8507-DBD51320AB6A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0251" name="Rectangle 11">
          <a:extLst>
            <a:ext uri="{FF2B5EF4-FFF2-40B4-BE49-F238E27FC236}">
              <a16:creationId xmlns:a16="http://schemas.microsoft.com/office/drawing/2014/main" id="{D66335D9-0275-39F1-8EEB-9248A30B2F1C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0252" name="Rectangle 12">
          <a:extLst>
            <a:ext uri="{FF2B5EF4-FFF2-40B4-BE49-F238E27FC236}">
              <a16:creationId xmlns:a16="http://schemas.microsoft.com/office/drawing/2014/main" id="{F51982FC-203E-FC9F-4E3D-671293A5084C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0253" name="Rectangle 13">
          <a:extLst>
            <a:ext uri="{FF2B5EF4-FFF2-40B4-BE49-F238E27FC236}">
              <a16:creationId xmlns:a16="http://schemas.microsoft.com/office/drawing/2014/main" id="{2AF8FC75-9246-720E-6EBE-93D96847D10E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0254" name="Rectangle 14">
          <a:extLst>
            <a:ext uri="{FF2B5EF4-FFF2-40B4-BE49-F238E27FC236}">
              <a16:creationId xmlns:a16="http://schemas.microsoft.com/office/drawing/2014/main" id="{4119FD51-B315-14D2-F48F-EB9D457613FB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0255" name="Rectangle 15">
          <a:extLst>
            <a:ext uri="{FF2B5EF4-FFF2-40B4-BE49-F238E27FC236}">
              <a16:creationId xmlns:a16="http://schemas.microsoft.com/office/drawing/2014/main" id="{89B13E98-A302-9419-C5E0-E9BA1D0D8D06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0256" name="Rectangle 16">
          <a:extLst>
            <a:ext uri="{FF2B5EF4-FFF2-40B4-BE49-F238E27FC236}">
              <a16:creationId xmlns:a16="http://schemas.microsoft.com/office/drawing/2014/main" id="{1A4B3376-B38F-1C70-8D14-2C11A2572859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0257" name="Rectangle 17">
          <a:extLst>
            <a:ext uri="{FF2B5EF4-FFF2-40B4-BE49-F238E27FC236}">
              <a16:creationId xmlns:a16="http://schemas.microsoft.com/office/drawing/2014/main" id="{77CF2A2D-B227-3EEA-7C8A-EAD5F4381523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0258" name="Rectangle 18">
          <a:extLst>
            <a:ext uri="{FF2B5EF4-FFF2-40B4-BE49-F238E27FC236}">
              <a16:creationId xmlns:a16="http://schemas.microsoft.com/office/drawing/2014/main" id="{3BDF3936-9D21-34D2-A49E-DE9A82CE43BD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59" name="Rectangle 19">
          <a:extLst>
            <a:ext uri="{FF2B5EF4-FFF2-40B4-BE49-F238E27FC236}">
              <a16:creationId xmlns:a16="http://schemas.microsoft.com/office/drawing/2014/main" id="{E93274BF-B36B-AC4D-7D79-367466DC95A7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60" name="Rectangle 20">
          <a:extLst>
            <a:ext uri="{FF2B5EF4-FFF2-40B4-BE49-F238E27FC236}">
              <a16:creationId xmlns:a16="http://schemas.microsoft.com/office/drawing/2014/main" id="{1C99F438-A3FD-007B-0006-FDDA487D65F3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61" name="Rectangle 21">
          <a:extLst>
            <a:ext uri="{FF2B5EF4-FFF2-40B4-BE49-F238E27FC236}">
              <a16:creationId xmlns:a16="http://schemas.microsoft.com/office/drawing/2014/main" id="{C2FFC947-866A-20C0-16CF-04D0EED894F6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62" name="Rectangle 22">
          <a:extLst>
            <a:ext uri="{FF2B5EF4-FFF2-40B4-BE49-F238E27FC236}">
              <a16:creationId xmlns:a16="http://schemas.microsoft.com/office/drawing/2014/main" id="{408442C8-413B-16CA-368D-6429188C67C4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63" name="Rectangle 23">
          <a:extLst>
            <a:ext uri="{FF2B5EF4-FFF2-40B4-BE49-F238E27FC236}">
              <a16:creationId xmlns:a16="http://schemas.microsoft.com/office/drawing/2014/main" id="{73A06A06-8C6E-D718-5A16-06E39D63E62D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0264" name="Button 24" hidden="1">
              <a:extLst>
                <a:ext uri="{63B3BB69-23CF-44E3-9099-C40C66FF867C}">
                  <a14:compatExt spid="_x0000_s10264"/>
                </a:ext>
                <a:ext uri="{FF2B5EF4-FFF2-40B4-BE49-F238E27FC236}">
                  <a16:creationId xmlns:a16="http://schemas.microsoft.com/office/drawing/2014/main" id="{3025702C-CC4A-1B14-3A06-C54AF80E31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65" name="Rectangle 25">
          <a:extLst>
            <a:ext uri="{FF2B5EF4-FFF2-40B4-BE49-F238E27FC236}">
              <a16:creationId xmlns:a16="http://schemas.microsoft.com/office/drawing/2014/main" id="{6D2B2C2B-DC69-4023-30B0-7EC770D8D69D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66" name="Rectangle 26">
          <a:extLst>
            <a:ext uri="{FF2B5EF4-FFF2-40B4-BE49-F238E27FC236}">
              <a16:creationId xmlns:a16="http://schemas.microsoft.com/office/drawing/2014/main" id="{F1A5A7FC-CD5B-0664-CE8E-1275BBA1B20D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0267" name="Picture 1">
          <a:extLst>
            <a:ext uri="{FF2B5EF4-FFF2-40B4-BE49-F238E27FC236}">
              <a16:creationId xmlns:a16="http://schemas.microsoft.com/office/drawing/2014/main" id="{9BC96320-2CC5-E512-66F3-DE961059E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68" name="Rectangle 28">
          <a:extLst>
            <a:ext uri="{FF2B5EF4-FFF2-40B4-BE49-F238E27FC236}">
              <a16:creationId xmlns:a16="http://schemas.microsoft.com/office/drawing/2014/main" id="{1834D05C-8D1D-6A6C-B5DC-FF0BC23F365D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69" name="Rectangle 29">
          <a:extLst>
            <a:ext uri="{FF2B5EF4-FFF2-40B4-BE49-F238E27FC236}">
              <a16:creationId xmlns:a16="http://schemas.microsoft.com/office/drawing/2014/main" id="{7483ED10-CBDE-9F8C-C7FA-50876CBAF0CD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0270" name="Rectangle 30">
          <a:extLst>
            <a:ext uri="{FF2B5EF4-FFF2-40B4-BE49-F238E27FC236}">
              <a16:creationId xmlns:a16="http://schemas.microsoft.com/office/drawing/2014/main" id="{82EDD451-0E72-7295-6DEA-244EECF1B1EE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71" name="Rectangle 31">
          <a:extLst>
            <a:ext uri="{FF2B5EF4-FFF2-40B4-BE49-F238E27FC236}">
              <a16:creationId xmlns:a16="http://schemas.microsoft.com/office/drawing/2014/main" id="{BAA9BCD2-DE83-B340-0006-10BFC3931A9B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72" name="Rectangle 32">
          <a:extLst>
            <a:ext uri="{FF2B5EF4-FFF2-40B4-BE49-F238E27FC236}">
              <a16:creationId xmlns:a16="http://schemas.microsoft.com/office/drawing/2014/main" id="{1D104247-3226-7C4C-D4BD-F0CBA8885A8E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0273" name="Rectangle 33">
          <a:extLst>
            <a:ext uri="{FF2B5EF4-FFF2-40B4-BE49-F238E27FC236}">
              <a16:creationId xmlns:a16="http://schemas.microsoft.com/office/drawing/2014/main" id="{C27039C1-93DD-B413-B7E7-19CE36459501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274" name="Rectangle 34">
          <a:extLst>
            <a:ext uri="{FF2B5EF4-FFF2-40B4-BE49-F238E27FC236}">
              <a16:creationId xmlns:a16="http://schemas.microsoft.com/office/drawing/2014/main" id="{F0ACC61F-96D0-35D4-8451-920B9981A56F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0275" name="Rectangle 35">
          <a:extLst>
            <a:ext uri="{FF2B5EF4-FFF2-40B4-BE49-F238E27FC236}">
              <a16:creationId xmlns:a16="http://schemas.microsoft.com/office/drawing/2014/main" id="{0B8E23D6-4BC4-DD7E-BD43-84E61BF8DA30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0276" name="Rectangle 36">
          <a:extLst>
            <a:ext uri="{FF2B5EF4-FFF2-40B4-BE49-F238E27FC236}">
              <a16:creationId xmlns:a16="http://schemas.microsoft.com/office/drawing/2014/main" id="{4B17CC0E-CFFD-40B8-1FA6-11A419FE19C5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0277" name="Rectangle 37">
          <a:extLst>
            <a:ext uri="{FF2B5EF4-FFF2-40B4-BE49-F238E27FC236}">
              <a16:creationId xmlns:a16="http://schemas.microsoft.com/office/drawing/2014/main" id="{A1EDFFC3-8473-8FDB-C379-B6D691A1845C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0278" name="Rectangle 38">
          <a:extLst>
            <a:ext uri="{FF2B5EF4-FFF2-40B4-BE49-F238E27FC236}">
              <a16:creationId xmlns:a16="http://schemas.microsoft.com/office/drawing/2014/main" id="{3D36B45E-5D4C-C805-DEA4-D7B5FCAAECFC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0279" name="Rectangle 39">
          <a:extLst>
            <a:ext uri="{FF2B5EF4-FFF2-40B4-BE49-F238E27FC236}">
              <a16:creationId xmlns:a16="http://schemas.microsoft.com/office/drawing/2014/main" id="{6DBD32BF-9C9E-C34F-5629-5A044F9DC2F3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0280" name="Rectangle 40">
          <a:extLst>
            <a:ext uri="{FF2B5EF4-FFF2-40B4-BE49-F238E27FC236}">
              <a16:creationId xmlns:a16="http://schemas.microsoft.com/office/drawing/2014/main" id="{93E65A4C-3BC9-312D-A2E8-598E0F6E401C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0281" name="Rectangle 41">
          <a:extLst>
            <a:ext uri="{FF2B5EF4-FFF2-40B4-BE49-F238E27FC236}">
              <a16:creationId xmlns:a16="http://schemas.microsoft.com/office/drawing/2014/main" id="{F8FDBDC3-0D97-A538-96D6-97A33097AEF4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0282" name="Rectangle 42">
          <a:extLst>
            <a:ext uri="{FF2B5EF4-FFF2-40B4-BE49-F238E27FC236}">
              <a16:creationId xmlns:a16="http://schemas.microsoft.com/office/drawing/2014/main" id="{87FDCFCE-0BC4-DC65-4CF4-530722C1B338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0283" name="Rectangle 43">
          <a:extLst>
            <a:ext uri="{FF2B5EF4-FFF2-40B4-BE49-F238E27FC236}">
              <a16:creationId xmlns:a16="http://schemas.microsoft.com/office/drawing/2014/main" id="{999E02FF-2497-2F2B-970C-4572E2E21DA7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0284" name="Rectangle 44">
          <a:extLst>
            <a:ext uri="{FF2B5EF4-FFF2-40B4-BE49-F238E27FC236}">
              <a16:creationId xmlns:a16="http://schemas.microsoft.com/office/drawing/2014/main" id="{2C9F2E36-E2FF-5113-0206-664B8172371A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85" name="Rectangle 45">
          <a:extLst>
            <a:ext uri="{FF2B5EF4-FFF2-40B4-BE49-F238E27FC236}">
              <a16:creationId xmlns:a16="http://schemas.microsoft.com/office/drawing/2014/main" id="{271F4827-34A0-D45D-2240-FB09A2355379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86" name="Rectangle 46">
          <a:extLst>
            <a:ext uri="{FF2B5EF4-FFF2-40B4-BE49-F238E27FC236}">
              <a16:creationId xmlns:a16="http://schemas.microsoft.com/office/drawing/2014/main" id="{471E3290-E6E8-5D06-6370-416DF3EC66A2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87" name="Rectangle 47">
          <a:extLst>
            <a:ext uri="{FF2B5EF4-FFF2-40B4-BE49-F238E27FC236}">
              <a16:creationId xmlns:a16="http://schemas.microsoft.com/office/drawing/2014/main" id="{ACE120B1-D5FC-1F6E-153F-525F1D8E8144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88" name="Rectangle 48">
          <a:extLst>
            <a:ext uri="{FF2B5EF4-FFF2-40B4-BE49-F238E27FC236}">
              <a16:creationId xmlns:a16="http://schemas.microsoft.com/office/drawing/2014/main" id="{8FEB20FD-5EE6-7F24-1171-DC1455959A21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89" name="Rectangle 49">
          <a:extLst>
            <a:ext uri="{FF2B5EF4-FFF2-40B4-BE49-F238E27FC236}">
              <a16:creationId xmlns:a16="http://schemas.microsoft.com/office/drawing/2014/main" id="{C3B4D5E1-B9F4-2191-9CF2-0F73C622F4A4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0290" name="Button 50" hidden="1">
              <a:extLst>
                <a:ext uri="{63B3BB69-23CF-44E3-9099-C40C66FF867C}">
                  <a14:compatExt spid="_x0000_s10290"/>
                </a:ext>
                <a:ext uri="{FF2B5EF4-FFF2-40B4-BE49-F238E27FC236}">
                  <a16:creationId xmlns:a16="http://schemas.microsoft.com/office/drawing/2014/main" id="{4A17A59F-D9BC-F99B-D5DB-C05E1639A0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91" name="Rectangle 51">
          <a:extLst>
            <a:ext uri="{FF2B5EF4-FFF2-40B4-BE49-F238E27FC236}">
              <a16:creationId xmlns:a16="http://schemas.microsoft.com/office/drawing/2014/main" id="{503135BE-E16D-EA00-816D-CD706CD33C00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92" name="Rectangle 52">
          <a:extLst>
            <a:ext uri="{FF2B5EF4-FFF2-40B4-BE49-F238E27FC236}">
              <a16:creationId xmlns:a16="http://schemas.microsoft.com/office/drawing/2014/main" id="{C111A814-EC28-5A06-757F-B2F0EF6FE3D1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11E8CC27-B16F-9F30-3FA3-F837FD439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66" name="Rectangle 2">
          <a:extLst>
            <a:ext uri="{FF2B5EF4-FFF2-40B4-BE49-F238E27FC236}">
              <a16:creationId xmlns:a16="http://schemas.microsoft.com/office/drawing/2014/main" id="{827E7389-D876-882F-244C-69BE145FF23D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67" name="Rectangle 3">
          <a:extLst>
            <a:ext uri="{FF2B5EF4-FFF2-40B4-BE49-F238E27FC236}">
              <a16:creationId xmlns:a16="http://schemas.microsoft.com/office/drawing/2014/main" id="{E8BF0CD8-3219-A532-C3D7-5EBAE47B56D2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1268" name="Rectangle 4">
          <a:extLst>
            <a:ext uri="{FF2B5EF4-FFF2-40B4-BE49-F238E27FC236}">
              <a16:creationId xmlns:a16="http://schemas.microsoft.com/office/drawing/2014/main" id="{0D6C1804-6F89-C0F2-B5C1-0AF181EE1875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69" name="Rectangle 5">
          <a:extLst>
            <a:ext uri="{FF2B5EF4-FFF2-40B4-BE49-F238E27FC236}">
              <a16:creationId xmlns:a16="http://schemas.microsoft.com/office/drawing/2014/main" id="{7E384DCB-F4ED-3815-3977-99316AA5C78E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70" name="Rectangle 6">
          <a:extLst>
            <a:ext uri="{FF2B5EF4-FFF2-40B4-BE49-F238E27FC236}">
              <a16:creationId xmlns:a16="http://schemas.microsoft.com/office/drawing/2014/main" id="{455E729E-82D4-3D4F-2752-7E220220339B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1271" name="Rectangle 7">
          <a:extLst>
            <a:ext uri="{FF2B5EF4-FFF2-40B4-BE49-F238E27FC236}">
              <a16:creationId xmlns:a16="http://schemas.microsoft.com/office/drawing/2014/main" id="{AD66754B-F503-D99A-6C8F-3635A2677350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1272" name="Rectangle 8">
          <a:extLst>
            <a:ext uri="{FF2B5EF4-FFF2-40B4-BE49-F238E27FC236}">
              <a16:creationId xmlns:a16="http://schemas.microsoft.com/office/drawing/2014/main" id="{B1358839-E0A7-D14E-42F8-B5CE9D54F42B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1273" name="Rectangle 9">
          <a:extLst>
            <a:ext uri="{FF2B5EF4-FFF2-40B4-BE49-F238E27FC236}">
              <a16:creationId xmlns:a16="http://schemas.microsoft.com/office/drawing/2014/main" id="{6F62A18C-E70D-0276-45DE-E1BEB53BF931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1274" name="Rectangle 10">
          <a:extLst>
            <a:ext uri="{FF2B5EF4-FFF2-40B4-BE49-F238E27FC236}">
              <a16:creationId xmlns:a16="http://schemas.microsoft.com/office/drawing/2014/main" id="{D4F54620-1A6F-B1ED-80F2-541B9ABD0B52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1275" name="Rectangle 11">
          <a:extLst>
            <a:ext uri="{FF2B5EF4-FFF2-40B4-BE49-F238E27FC236}">
              <a16:creationId xmlns:a16="http://schemas.microsoft.com/office/drawing/2014/main" id="{3F1E9B16-1398-E161-162D-FBFF9B6EC13A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1276" name="Rectangle 12">
          <a:extLst>
            <a:ext uri="{FF2B5EF4-FFF2-40B4-BE49-F238E27FC236}">
              <a16:creationId xmlns:a16="http://schemas.microsoft.com/office/drawing/2014/main" id="{B573834A-D61B-3ADB-0551-FA2AFDF40879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1277" name="Rectangle 13">
          <a:extLst>
            <a:ext uri="{FF2B5EF4-FFF2-40B4-BE49-F238E27FC236}">
              <a16:creationId xmlns:a16="http://schemas.microsoft.com/office/drawing/2014/main" id="{6B596F12-5FFD-6B35-C26E-6FC4BD5F8B9B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1278" name="Rectangle 14">
          <a:extLst>
            <a:ext uri="{FF2B5EF4-FFF2-40B4-BE49-F238E27FC236}">
              <a16:creationId xmlns:a16="http://schemas.microsoft.com/office/drawing/2014/main" id="{8DF471E7-0933-81E1-E5C0-4CD666499B73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1279" name="Rectangle 15">
          <a:extLst>
            <a:ext uri="{FF2B5EF4-FFF2-40B4-BE49-F238E27FC236}">
              <a16:creationId xmlns:a16="http://schemas.microsoft.com/office/drawing/2014/main" id="{4D5B8888-05C2-7D92-1D65-B9E8800A2B23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1280" name="Rectangle 16">
          <a:extLst>
            <a:ext uri="{FF2B5EF4-FFF2-40B4-BE49-F238E27FC236}">
              <a16:creationId xmlns:a16="http://schemas.microsoft.com/office/drawing/2014/main" id="{E892E79A-988A-DAC5-76CB-98CF45C3A0B4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1281" name="Rectangle 17">
          <a:extLst>
            <a:ext uri="{FF2B5EF4-FFF2-40B4-BE49-F238E27FC236}">
              <a16:creationId xmlns:a16="http://schemas.microsoft.com/office/drawing/2014/main" id="{FA04FDE4-9B36-4B79-17CF-02989722880F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282" name="Rectangle 18">
          <a:extLst>
            <a:ext uri="{FF2B5EF4-FFF2-40B4-BE49-F238E27FC236}">
              <a16:creationId xmlns:a16="http://schemas.microsoft.com/office/drawing/2014/main" id="{0EC1E053-F8AE-7D91-9111-4820B5A679BC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283" name="Rectangle 19">
          <a:extLst>
            <a:ext uri="{FF2B5EF4-FFF2-40B4-BE49-F238E27FC236}">
              <a16:creationId xmlns:a16="http://schemas.microsoft.com/office/drawing/2014/main" id="{E394DC73-CFBC-7412-FDE7-BCA6EEF36C29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284" name="Rectangle 20">
          <a:extLst>
            <a:ext uri="{FF2B5EF4-FFF2-40B4-BE49-F238E27FC236}">
              <a16:creationId xmlns:a16="http://schemas.microsoft.com/office/drawing/2014/main" id="{1194BE31-E689-FF6F-0291-D7F8E4937BDD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285" name="Rectangle 21">
          <a:extLst>
            <a:ext uri="{FF2B5EF4-FFF2-40B4-BE49-F238E27FC236}">
              <a16:creationId xmlns:a16="http://schemas.microsoft.com/office/drawing/2014/main" id="{7C7BEC2C-1B6A-58EA-D6F0-55874F4BF3AD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286" name="Rectangle 22">
          <a:extLst>
            <a:ext uri="{FF2B5EF4-FFF2-40B4-BE49-F238E27FC236}">
              <a16:creationId xmlns:a16="http://schemas.microsoft.com/office/drawing/2014/main" id="{3CE4F70B-926F-A7D6-AAC1-C59831DE776D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287" name="Rectangle 23">
          <a:extLst>
            <a:ext uri="{FF2B5EF4-FFF2-40B4-BE49-F238E27FC236}">
              <a16:creationId xmlns:a16="http://schemas.microsoft.com/office/drawing/2014/main" id="{10D4549B-6DDA-FFE8-696E-2DDCCE528105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268748A7-0B1A-CF00-9AA1-2D7052828C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289" name="Rectangle 25">
          <a:extLst>
            <a:ext uri="{FF2B5EF4-FFF2-40B4-BE49-F238E27FC236}">
              <a16:creationId xmlns:a16="http://schemas.microsoft.com/office/drawing/2014/main" id="{DA6A457F-1EA5-657F-431E-BA7DBC5ABD9F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290" name="Rectangle 26">
          <a:extLst>
            <a:ext uri="{FF2B5EF4-FFF2-40B4-BE49-F238E27FC236}">
              <a16:creationId xmlns:a16="http://schemas.microsoft.com/office/drawing/2014/main" id="{873A77EC-3341-D69D-AE6B-8556A795F509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1291" name="Picture 1">
          <a:extLst>
            <a:ext uri="{FF2B5EF4-FFF2-40B4-BE49-F238E27FC236}">
              <a16:creationId xmlns:a16="http://schemas.microsoft.com/office/drawing/2014/main" id="{C0625AF6-F7C2-9261-14D1-109EFF23E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92" name="Rectangle 28">
          <a:extLst>
            <a:ext uri="{FF2B5EF4-FFF2-40B4-BE49-F238E27FC236}">
              <a16:creationId xmlns:a16="http://schemas.microsoft.com/office/drawing/2014/main" id="{283966F7-8307-D4A3-7758-8C9777510864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93" name="Rectangle 29">
          <a:extLst>
            <a:ext uri="{FF2B5EF4-FFF2-40B4-BE49-F238E27FC236}">
              <a16:creationId xmlns:a16="http://schemas.microsoft.com/office/drawing/2014/main" id="{C6DE1B68-85F9-9494-726D-9F21C42891ED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1294" name="Rectangle 30">
          <a:extLst>
            <a:ext uri="{FF2B5EF4-FFF2-40B4-BE49-F238E27FC236}">
              <a16:creationId xmlns:a16="http://schemas.microsoft.com/office/drawing/2014/main" id="{DDD4C98B-5C21-448D-318C-1ECF1AC0849F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95" name="Rectangle 31">
          <a:extLst>
            <a:ext uri="{FF2B5EF4-FFF2-40B4-BE49-F238E27FC236}">
              <a16:creationId xmlns:a16="http://schemas.microsoft.com/office/drawing/2014/main" id="{A9570A93-B0D8-BF15-1A03-78466C276C0B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96" name="Rectangle 32">
          <a:extLst>
            <a:ext uri="{FF2B5EF4-FFF2-40B4-BE49-F238E27FC236}">
              <a16:creationId xmlns:a16="http://schemas.microsoft.com/office/drawing/2014/main" id="{1C02A730-5C1E-B947-4F5C-32C91513CBDB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1297" name="Rectangle 33">
          <a:extLst>
            <a:ext uri="{FF2B5EF4-FFF2-40B4-BE49-F238E27FC236}">
              <a16:creationId xmlns:a16="http://schemas.microsoft.com/office/drawing/2014/main" id="{0B56973D-9CA6-6F6F-DF1F-09EE263E6D93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1298" name="Rectangle 34">
          <a:extLst>
            <a:ext uri="{FF2B5EF4-FFF2-40B4-BE49-F238E27FC236}">
              <a16:creationId xmlns:a16="http://schemas.microsoft.com/office/drawing/2014/main" id="{635CE510-F90E-52EA-6CD5-E1758C07402C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1299" name="Rectangle 35">
          <a:extLst>
            <a:ext uri="{FF2B5EF4-FFF2-40B4-BE49-F238E27FC236}">
              <a16:creationId xmlns:a16="http://schemas.microsoft.com/office/drawing/2014/main" id="{A3EAD798-CAF6-8FE3-B022-196FE7B7BDA2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1300" name="Rectangle 36">
          <a:extLst>
            <a:ext uri="{FF2B5EF4-FFF2-40B4-BE49-F238E27FC236}">
              <a16:creationId xmlns:a16="http://schemas.microsoft.com/office/drawing/2014/main" id="{0E07C02B-6AC5-6DAF-5769-5DBE471D7B27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1301" name="Rectangle 37">
          <a:extLst>
            <a:ext uri="{FF2B5EF4-FFF2-40B4-BE49-F238E27FC236}">
              <a16:creationId xmlns:a16="http://schemas.microsoft.com/office/drawing/2014/main" id="{22E43D72-43A3-4B94-1727-D280418B9DA8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1302" name="Rectangle 38">
          <a:extLst>
            <a:ext uri="{FF2B5EF4-FFF2-40B4-BE49-F238E27FC236}">
              <a16:creationId xmlns:a16="http://schemas.microsoft.com/office/drawing/2014/main" id="{2507CED0-46B6-CACD-2A27-24EF43A49625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1303" name="Rectangle 39">
          <a:extLst>
            <a:ext uri="{FF2B5EF4-FFF2-40B4-BE49-F238E27FC236}">
              <a16:creationId xmlns:a16="http://schemas.microsoft.com/office/drawing/2014/main" id="{A9D5B028-6E6A-ED52-FDB5-4915DE47E244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1304" name="Rectangle 40">
          <a:extLst>
            <a:ext uri="{FF2B5EF4-FFF2-40B4-BE49-F238E27FC236}">
              <a16:creationId xmlns:a16="http://schemas.microsoft.com/office/drawing/2014/main" id="{E37397FD-626F-4303-47A4-07731EBFA3C2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1305" name="Rectangle 41">
          <a:extLst>
            <a:ext uri="{FF2B5EF4-FFF2-40B4-BE49-F238E27FC236}">
              <a16:creationId xmlns:a16="http://schemas.microsoft.com/office/drawing/2014/main" id="{A6209D79-E37B-2C19-19AD-3033A0BA6696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1306" name="Rectangle 42">
          <a:extLst>
            <a:ext uri="{FF2B5EF4-FFF2-40B4-BE49-F238E27FC236}">
              <a16:creationId xmlns:a16="http://schemas.microsoft.com/office/drawing/2014/main" id="{267571C5-3B1E-E56C-500C-EE5DCF657BEC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1307" name="Rectangle 43">
          <a:extLst>
            <a:ext uri="{FF2B5EF4-FFF2-40B4-BE49-F238E27FC236}">
              <a16:creationId xmlns:a16="http://schemas.microsoft.com/office/drawing/2014/main" id="{815D03AC-ADE0-263D-44E1-4B2E9247F3B1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308" name="Rectangle 44">
          <a:extLst>
            <a:ext uri="{FF2B5EF4-FFF2-40B4-BE49-F238E27FC236}">
              <a16:creationId xmlns:a16="http://schemas.microsoft.com/office/drawing/2014/main" id="{337F5012-E5C6-4A7C-D3E4-5380D404F536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09" name="Rectangle 45">
          <a:extLst>
            <a:ext uri="{FF2B5EF4-FFF2-40B4-BE49-F238E27FC236}">
              <a16:creationId xmlns:a16="http://schemas.microsoft.com/office/drawing/2014/main" id="{535E0302-7DCB-A8A5-2F22-6CF7AC2B122B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10" name="Rectangle 46">
          <a:extLst>
            <a:ext uri="{FF2B5EF4-FFF2-40B4-BE49-F238E27FC236}">
              <a16:creationId xmlns:a16="http://schemas.microsoft.com/office/drawing/2014/main" id="{71ACCBC9-977F-630B-7024-39CFF5F1289F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11" name="Rectangle 47">
          <a:extLst>
            <a:ext uri="{FF2B5EF4-FFF2-40B4-BE49-F238E27FC236}">
              <a16:creationId xmlns:a16="http://schemas.microsoft.com/office/drawing/2014/main" id="{EB3836EF-F536-43ED-941E-CDF97E9D8721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12" name="Rectangle 48">
          <a:extLst>
            <a:ext uri="{FF2B5EF4-FFF2-40B4-BE49-F238E27FC236}">
              <a16:creationId xmlns:a16="http://schemas.microsoft.com/office/drawing/2014/main" id="{330FCB01-1D4A-D1A4-E37D-84A6AFC91B2E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13" name="Rectangle 49">
          <a:extLst>
            <a:ext uri="{FF2B5EF4-FFF2-40B4-BE49-F238E27FC236}">
              <a16:creationId xmlns:a16="http://schemas.microsoft.com/office/drawing/2014/main" id="{476A33D9-D290-EC96-E49B-4EEF61C27B34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  <a:ext uri="{FF2B5EF4-FFF2-40B4-BE49-F238E27FC236}">
                  <a16:creationId xmlns:a16="http://schemas.microsoft.com/office/drawing/2014/main" id="{FCC42ED3-D156-8EF2-014D-2849F1FD4E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15" name="Rectangle 51">
          <a:extLst>
            <a:ext uri="{FF2B5EF4-FFF2-40B4-BE49-F238E27FC236}">
              <a16:creationId xmlns:a16="http://schemas.microsoft.com/office/drawing/2014/main" id="{B4897B2B-F105-48EB-7887-A577BF49BFD1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16" name="Rectangle 52">
          <a:extLst>
            <a:ext uri="{FF2B5EF4-FFF2-40B4-BE49-F238E27FC236}">
              <a16:creationId xmlns:a16="http://schemas.microsoft.com/office/drawing/2014/main" id="{3E5302B6-8255-D545-8842-F7C0017105FD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1317" name="Picture 1">
          <a:extLst>
            <a:ext uri="{FF2B5EF4-FFF2-40B4-BE49-F238E27FC236}">
              <a16:creationId xmlns:a16="http://schemas.microsoft.com/office/drawing/2014/main" id="{E221F9F1-9ACB-37BB-5BC4-4CA22E4DB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318" name="Rectangle 54">
          <a:extLst>
            <a:ext uri="{FF2B5EF4-FFF2-40B4-BE49-F238E27FC236}">
              <a16:creationId xmlns:a16="http://schemas.microsoft.com/office/drawing/2014/main" id="{26D93A2F-909E-B60F-5F35-F8F65EFB333C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319" name="Rectangle 55">
          <a:extLst>
            <a:ext uri="{FF2B5EF4-FFF2-40B4-BE49-F238E27FC236}">
              <a16:creationId xmlns:a16="http://schemas.microsoft.com/office/drawing/2014/main" id="{89317FF9-C908-D759-3CF9-B61EC0EC9ED5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1320" name="Rectangle 56">
          <a:extLst>
            <a:ext uri="{FF2B5EF4-FFF2-40B4-BE49-F238E27FC236}">
              <a16:creationId xmlns:a16="http://schemas.microsoft.com/office/drawing/2014/main" id="{014B9009-6D75-5C35-BCC3-060B3C0BA738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321" name="Rectangle 57">
          <a:extLst>
            <a:ext uri="{FF2B5EF4-FFF2-40B4-BE49-F238E27FC236}">
              <a16:creationId xmlns:a16="http://schemas.microsoft.com/office/drawing/2014/main" id="{9AE2BC04-A743-2539-FC46-DCA492AFB3B8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322" name="Rectangle 58">
          <a:extLst>
            <a:ext uri="{FF2B5EF4-FFF2-40B4-BE49-F238E27FC236}">
              <a16:creationId xmlns:a16="http://schemas.microsoft.com/office/drawing/2014/main" id="{B9DEBFE8-FDBF-1C3D-2FAA-B858F2606F08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1323" name="Rectangle 59">
          <a:extLst>
            <a:ext uri="{FF2B5EF4-FFF2-40B4-BE49-F238E27FC236}">
              <a16:creationId xmlns:a16="http://schemas.microsoft.com/office/drawing/2014/main" id="{66FC45A7-F172-5355-817B-9C1C62B4515B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1324" name="Rectangle 60">
          <a:extLst>
            <a:ext uri="{FF2B5EF4-FFF2-40B4-BE49-F238E27FC236}">
              <a16:creationId xmlns:a16="http://schemas.microsoft.com/office/drawing/2014/main" id="{54946CA2-F2E9-6D91-9C9F-A5290239889E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1325" name="Rectangle 61">
          <a:extLst>
            <a:ext uri="{FF2B5EF4-FFF2-40B4-BE49-F238E27FC236}">
              <a16:creationId xmlns:a16="http://schemas.microsoft.com/office/drawing/2014/main" id="{3DEF6D21-7010-80CC-FD93-FC80D3852E26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1326" name="Rectangle 62">
          <a:extLst>
            <a:ext uri="{FF2B5EF4-FFF2-40B4-BE49-F238E27FC236}">
              <a16:creationId xmlns:a16="http://schemas.microsoft.com/office/drawing/2014/main" id="{BB1F2A91-4325-94CC-D8AA-C0395365B0FF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1327" name="Rectangle 63">
          <a:extLst>
            <a:ext uri="{FF2B5EF4-FFF2-40B4-BE49-F238E27FC236}">
              <a16:creationId xmlns:a16="http://schemas.microsoft.com/office/drawing/2014/main" id="{800C8A9D-555F-D71A-3858-4DFA7B5A6DFC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1328" name="Rectangle 64">
          <a:extLst>
            <a:ext uri="{FF2B5EF4-FFF2-40B4-BE49-F238E27FC236}">
              <a16:creationId xmlns:a16="http://schemas.microsoft.com/office/drawing/2014/main" id="{2EC2A0B9-6DB0-8F94-05EB-A482505B133D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1329" name="Rectangle 65">
          <a:extLst>
            <a:ext uri="{FF2B5EF4-FFF2-40B4-BE49-F238E27FC236}">
              <a16:creationId xmlns:a16="http://schemas.microsoft.com/office/drawing/2014/main" id="{1BF5B23E-DA14-66AB-1F40-887AB2FBF7AE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1330" name="Rectangle 66">
          <a:extLst>
            <a:ext uri="{FF2B5EF4-FFF2-40B4-BE49-F238E27FC236}">
              <a16:creationId xmlns:a16="http://schemas.microsoft.com/office/drawing/2014/main" id="{59372733-B049-9807-DB0E-F19EF8DDA715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1331" name="Rectangle 67">
          <a:extLst>
            <a:ext uri="{FF2B5EF4-FFF2-40B4-BE49-F238E27FC236}">
              <a16:creationId xmlns:a16="http://schemas.microsoft.com/office/drawing/2014/main" id="{976DE2F0-620D-7E52-9A6B-298F53CFE157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1332" name="Rectangle 68">
          <a:extLst>
            <a:ext uri="{FF2B5EF4-FFF2-40B4-BE49-F238E27FC236}">
              <a16:creationId xmlns:a16="http://schemas.microsoft.com/office/drawing/2014/main" id="{7853E9D4-F685-4D64-FF69-EF0102CE6004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1333" name="Rectangle 69">
          <a:extLst>
            <a:ext uri="{FF2B5EF4-FFF2-40B4-BE49-F238E27FC236}">
              <a16:creationId xmlns:a16="http://schemas.microsoft.com/office/drawing/2014/main" id="{CC78ED8F-BCFD-B5F7-2BE5-6803CFC9200A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334" name="Rectangle 70">
          <a:extLst>
            <a:ext uri="{FF2B5EF4-FFF2-40B4-BE49-F238E27FC236}">
              <a16:creationId xmlns:a16="http://schemas.microsoft.com/office/drawing/2014/main" id="{23BBB4E7-B18A-148A-CB4D-9A52CF97687F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35" name="Rectangle 71">
          <a:extLst>
            <a:ext uri="{FF2B5EF4-FFF2-40B4-BE49-F238E27FC236}">
              <a16:creationId xmlns:a16="http://schemas.microsoft.com/office/drawing/2014/main" id="{E3F80DB2-B2B2-005A-F0B0-BDA6EC6A35C3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36" name="Rectangle 72">
          <a:extLst>
            <a:ext uri="{FF2B5EF4-FFF2-40B4-BE49-F238E27FC236}">
              <a16:creationId xmlns:a16="http://schemas.microsoft.com/office/drawing/2014/main" id="{26C7E104-113F-2724-297E-8008801A70D5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37" name="Rectangle 73">
          <a:extLst>
            <a:ext uri="{FF2B5EF4-FFF2-40B4-BE49-F238E27FC236}">
              <a16:creationId xmlns:a16="http://schemas.microsoft.com/office/drawing/2014/main" id="{EC41A370-CFF2-E2D8-FA2D-10A566268C4F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38" name="Rectangle 74">
          <a:extLst>
            <a:ext uri="{FF2B5EF4-FFF2-40B4-BE49-F238E27FC236}">
              <a16:creationId xmlns:a16="http://schemas.microsoft.com/office/drawing/2014/main" id="{893C9EBA-2118-E271-10AF-692E57ED4308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39" name="Rectangle 75">
          <a:extLst>
            <a:ext uri="{FF2B5EF4-FFF2-40B4-BE49-F238E27FC236}">
              <a16:creationId xmlns:a16="http://schemas.microsoft.com/office/drawing/2014/main" id="{B5201C47-79E9-B739-6C88-E4B1C7DCABE9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1340" name="Button 76" hidden="1">
              <a:extLst>
                <a:ext uri="{63B3BB69-23CF-44E3-9099-C40C66FF867C}">
                  <a14:compatExt spid="_x0000_s11340"/>
                </a:ext>
                <a:ext uri="{FF2B5EF4-FFF2-40B4-BE49-F238E27FC236}">
                  <a16:creationId xmlns:a16="http://schemas.microsoft.com/office/drawing/2014/main" id="{D46DA9AC-3848-8A00-210B-D638FC5E69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41" name="Rectangle 77">
          <a:extLst>
            <a:ext uri="{FF2B5EF4-FFF2-40B4-BE49-F238E27FC236}">
              <a16:creationId xmlns:a16="http://schemas.microsoft.com/office/drawing/2014/main" id="{28F4A4B4-5659-7B41-E3AB-90B8941ED7D6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42" name="Rectangle 78">
          <a:extLst>
            <a:ext uri="{FF2B5EF4-FFF2-40B4-BE49-F238E27FC236}">
              <a16:creationId xmlns:a16="http://schemas.microsoft.com/office/drawing/2014/main" id="{E6661E81-4519-AF18-7042-1E8BEEA0868A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3313" name="Picture 1">
          <a:extLst>
            <a:ext uri="{FF2B5EF4-FFF2-40B4-BE49-F238E27FC236}">
              <a16:creationId xmlns:a16="http://schemas.microsoft.com/office/drawing/2014/main" id="{66BFB76F-BCB2-4445-429F-035517406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14" name="Rectangle 2">
          <a:extLst>
            <a:ext uri="{FF2B5EF4-FFF2-40B4-BE49-F238E27FC236}">
              <a16:creationId xmlns:a16="http://schemas.microsoft.com/office/drawing/2014/main" id="{35281FA6-BAEB-3248-CFE7-F8BA168FCD38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15" name="Rectangle 3">
          <a:extLst>
            <a:ext uri="{FF2B5EF4-FFF2-40B4-BE49-F238E27FC236}">
              <a16:creationId xmlns:a16="http://schemas.microsoft.com/office/drawing/2014/main" id="{9CC0665A-3C4A-3A3F-CB03-7954BB364707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3316" name="Rectangle 4">
          <a:extLst>
            <a:ext uri="{FF2B5EF4-FFF2-40B4-BE49-F238E27FC236}">
              <a16:creationId xmlns:a16="http://schemas.microsoft.com/office/drawing/2014/main" id="{22996AA3-ACB5-B730-ADD1-9EC89A348F49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17" name="Rectangle 5">
          <a:extLst>
            <a:ext uri="{FF2B5EF4-FFF2-40B4-BE49-F238E27FC236}">
              <a16:creationId xmlns:a16="http://schemas.microsoft.com/office/drawing/2014/main" id="{844B16A3-45BF-F9ED-0D59-350617B196F7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18" name="Rectangle 6">
          <a:extLst>
            <a:ext uri="{FF2B5EF4-FFF2-40B4-BE49-F238E27FC236}">
              <a16:creationId xmlns:a16="http://schemas.microsoft.com/office/drawing/2014/main" id="{5EA5B840-5919-52E8-7F9A-E7F04564AEBC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3319" name="Rectangle 7">
          <a:extLst>
            <a:ext uri="{FF2B5EF4-FFF2-40B4-BE49-F238E27FC236}">
              <a16:creationId xmlns:a16="http://schemas.microsoft.com/office/drawing/2014/main" id="{15FF0E2D-D835-96CD-902B-DDD2A4CA6FA5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320" name="Rectangle 8">
          <a:extLst>
            <a:ext uri="{FF2B5EF4-FFF2-40B4-BE49-F238E27FC236}">
              <a16:creationId xmlns:a16="http://schemas.microsoft.com/office/drawing/2014/main" id="{A0744CC0-B285-2648-E193-EF2F1408C55F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3321" name="Rectangle 9">
          <a:extLst>
            <a:ext uri="{FF2B5EF4-FFF2-40B4-BE49-F238E27FC236}">
              <a16:creationId xmlns:a16="http://schemas.microsoft.com/office/drawing/2014/main" id="{CF1C3053-58A8-2561-F99E-BD2CB5D2A344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3322" name="Rectangle 10">
          <a:extLst>
            <a:ext uri="{FF2B5EF4-FFF2-40B4-BE49-F238E27FC236}">
              <a16:creationId xmlns:a16="http://schemas.microsoft.com/office/drawing/2014/main" id="{6E017A77-E483-7271-F6B4-ABBA6FFE6E20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3323" name="Rectangle 11">
          <a:extLst>
            <a:ext uri="{FF2B5EF4-FFF2-40B4-BE49-F238E27FC236}">
              <a16:creationId xmlns:a16="http://schemas.microsoft.com/office/drawing/2014/main" id="{6B24FE17-3740-076A-FAAE-F10640E27BAD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3324" name="Rectangle 12">
          <a:extLst>
            <a:ext uri="{FF2B5EF4-FFF2-40B4-BE49-F238E27FC236}">
              <a16:creationId xmlns:a16="http://schemas.microsoft.com/office/drawing/2014/main" id="{03D26A19-7688-081A-AA82-37A8F7CA787A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3325" name="Rectangle 13">
          <a:extLst>
            <a:ext uri="{FF2B5EF4-FFF2-40B4-BE49-F238E27FC236}">
              <a16:creationId xmlns:a16="http://schemas.microsoft.com/office/drawing/2014/main" id="{1A1DFF3E-FB1C-1DB1-C381-6420080CBB75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3326" name="Rectangle 14">
          <a:extLst>
            <a:ext uri="{FF2B5EF4-FFF2-40B4-BE49-F238E27FC236}">
              <a16:creationId xmlns:a16="http://schemas.microsoft.com/office/drawing/2014/main" id="{F4C80389-9726-7948-9A26-071DE8BF310B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3327" name="Rectangle 15">
          <a:extLst>
            <a:ext uri="{FF2B5EF4-FFF2-40B4-BE49-F238E27FC236}">
              <a16:creationId xmlns:a16="http://schemas.microsoft.com/office/drawing/2014/main" id="{113DEA7C-0B14-663F-7228-811F3EE907BC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3328" name="Rectangle 16">
          <a:extLst>
            <a:ext uri="{FF2B5EF4-FFF2-40B4-BE49-F238E27FC236}">
              <a16:creationId xmlns:a16="http://schemas.microsoft.com/office/drawing/2014/main" id="{E233B986-7CF5-F157-0075-AB188AAE15AA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3329" name="Rectangle 17">
          <a:extLst>
            <a:ext uri="{FF2B5EF4-FFF2-40B4-BE49-F238E27FC236}">
              <a16:creationId xmlns:a16="http://schemas.microsoft.com/office/drawing/2014/main" id="{E27F1B06-F018-3CED-10AD-212557A9F832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3330" name="Rectangle 18">
          <a:extLst>
            <a:ext uri="{FF2B5EF4-FFF2-40B4-BE49-F238E27FC236}">
              <a16:creationId xmlns:a16="http://schemas.microsoft.com/office/drawing/2014/main" id="{11937911-AB4D-020C-37BE-5A683D427FE9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31" name="Rectangle 19">
          <a:extLst>
            <a:ext uri="{FF2B5EF4-FFF2-40B4-BE49-F238E27FC236}">
              <a16:creationId xmlns:a16="http://schemas.microsoft.com/office/drawing/2014/main" id="{9166269A-63FF-9F8E-67C3-9B3A3FAC4015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32" name="Rectangle 20">
          <a:extLst>
            <a:ext uri="{FF2B5EF4-FFF2-40B4-BE49-F238E27FC236}">
              <a16:creationId xmlns:a16="http://schemas.microsoft.com/office/drawing/2014/main" id="{9604A47E-AB93-6247-11A5-B2C0A248AB83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33" name="Rectangle 21">
          <a:extLst>
            <a:ext uri="{FF2B5EF4-FFF2-40B4-BE49-F238E27FC236}">
              <a16:creationId xmlns:a16="http://schemas.microsoft.com/office/drawing/2014/main" id="{7B65700E-69B0-D4C5-F6C1-7ED3911DA8E8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34" name="Rectangle 22">
          <a:extLst>
            <a:ext uri="{FF2B5EF4-FFF2-40B4-BE49-F238E27FC236}">
              <a16:creationId xmlns:a16="http://schemas.microsoft.com/office/drawing/2014/main" id="{A1564C9A-2E1D-E53B-F51A-AE6B4972BD29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35" name="Rectangle 23">
          <a:extLst>
            <a:ext uri="{FF2B5EF4-FFF2-40B4-BE49-F238E27FC236}">
              <a16:creationId xmlns:a16="http://schemas.microsoft.com/office/drawing/2014/main" id="{37808AB1-0987-AFB2-3198-CF3722A0E924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3336" name="Button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671C7FA4-99AA-73A0-B2BF-482981E046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37" name="Rectangle 25">
          <a:extLst>
            <a:ext uri="{FF2B5EF4-FFF2-40B4-BE49-F238E27FC236}">
              <a16:creationId xmlns:a16="http://schemas.microsoft.com/office/drawing/2014/main" id="{B4AA1B9C-F179-10D1-A703-CB3C8C90A2E5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38" name="Rectangle 26">
          <a:extLst>
            <a:ext uri="{FF2B5EF4-FFF2-40B4-BE49-F238E27FC236}">
              <a16:creationId xmlns:a16="http://schemas.microsoft.com/office/drawing/2014/main" id="{69042481-82A9-5B45-3DA1-0A897147268F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3339" name="Picture 1">
          <a:extLst>
            <a:ext uri="{FF2B5EF4-FFF2-40B4-BE49-F238E27FC236}">
              <a16:creationId xmlns:a16="http://schemas.microsoft.com/office/drawing/2014/main" id="{499BC2EA-9A5A-CC9B-F3F5-F9A95F91E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40" name="Rectangle 28">
          <a:extLst>
            <a:ext uri="{FF2B5EF4-FFF2-40B4-BE49-F238E27FC236}">
              <a16:creationId xmlns:a16="http://schemas.microsoft.com/office/drawing/2014/main" id="{D904BAC0-BE3C-4FF7-3575-E4163F66E03B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41" name="Rectangle 29">
          <a:extLst>
            <a:ext uri="{FF2B5EF4-FFF2-40B4-BE49-F238E27FC236}">
              <a16:creationId xmlns:a16="http://schemas.microsoft.com/office/drawing/2014/main" id="{31583AA9-ADAA-DBB9-F52A-178E706FA360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3342" name="Rectangle 30">
          <a:extLst>
            <a:ext uri="{FF2B5EF4-FFF2-40B4-BE49-F238E27FC236}">
              <a16:creationId xmlns:a16="http://schemas.microsoft.com/office/drawing/2014/main" id="{D304C352-52E8-11FE-C430-D9640B3CC263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43" name="Rectangle 31">
          <a:extLst>
            <a:ext uri="{FF2B5EF4-FFF2-40B4-BE49-F238E27FC236}">
              <a16:creationId xmlns:a16="http://schemas.microsoft.com/office/drawing/2014/main" id="{9BF64339-6788-68EE-E46C-E97757A5BF40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44" name="Rectangle 32">
          <a:extLst>
            <a:ext uri="{FF2B5EF4-FFF2-40B4-BE49-F238E27FC236}">
              <a16:creationId xmlns:a16="http://schemas.microsoft.com/office/drawing/2014/main" id="{6314754E-E1FC-4807-03A9-937D5A72190E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3345" name="Rectangle 33">
          <a:extLst>
            <a:ext uri="{FF2B5EF4-FFF2-40B4-BE49-F238E27FC236}">
              <a16:creationId xmlns:a16="http://schemas.microsoft.com/office/drawing/2014/main" id="{74C9B17B-7973-719D-D305-3EFD01DD5B6D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346" name="Rectangle 34">
          <a:extLst>
            <a:ext uri="{FF2B5EF4-FFF2-40B4-BE49-F238E27FC236}">
              <a16:creationId xmlns:a16="http://schemas.microsoft.com/office/drawing/2014/main" id="{1D4F1510-314E-4B5F-C3AC-C4E481F98B9B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3347" name="Rectangle 35">
          <a:extLst>
            <a:ext uri="{FF2B5EF4-FFF2-40B4-BE49-F238E27FC236}">
              <a16:creationId xmlns:a16="http://schemas.microsoft.com/office/drawing/2014/main" id="{884283FE-C67A-1A4D-80D9-8B50C243B2FC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3348" name="Rectangle 36">
          <a:extLst>
            <a:ext uri="{FF2B5EF4-FFF2-40B4-BE49-F238E27FC236}">
              <a16:creationId xmlns:a16="http://schemas.microsoft.com/office/drawing/2014/main" id="{9FEDE001-CC5C-CAEF-8E9E-739C6BFBA6DA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3349" name="Rectangle 37">
          <a:extLst>
            <a:ext uri="{FF2B5EF4-FFF2-40B4-BE49-F238E27FC236}">
              <a16:creationId xmlns:a16="http://schemas.microsoft.com/office/drawing/2014/main" id="{D266F074-2F31-8120-03F5-7DD47FF4F2BB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3350" name="Rectangle 38">
          <a:extLst>
            <a:ext uri="{FF2B5EF4-FFF2-40B4-BE49-F238E27FC236}">
              <a16:creationId xmlns:a16="http://schemas.microsoft.com/office/drawing/2014/main" id="{5995C21C-123F-DEF4-89D0-7D482644CAD3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3351" name="Rectangle 39">
          <a:extLst>
            <a:ext uri="{FF2B5EF4-FFF2-40B4-BE49-F238E27FC236}">
              <a16:creationId xmlns:a16="http://schemas.microsoft.com/office/drawing/2014/main" id="{72AB6B14-865D-1724-D20D-E0D0D9577140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3352" name="Rectangle 40">
          <a:extLst>
            <a:ext uri="{FF2B5EF4-FFF2-40B4-BE49-F238E27FC236}">
              <a16:creationId xmlns:a16="http://schemas.microsoft.com/office/drawing/2014/main" id="{8B7A5E8D-D833-B2F3-E670-5C38B8960108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3353" name="Rectangle 41">
          <a:extLst>
            <a:ext uri="{FF2B5EF4-FFF2-40B4-BE49-F238E27FC236}">
              <a16:creationId xmlns:a16="http://schemas.microsoft.com/office/drawing/2014/main" id="{F58BC073-16BF-6A95-6A6E-62B64E09C526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3354" name="Rectangle 42">
          <a:extLst>
            <a:ext uri="{FF2B5EF4-FFF2-40B4-BE49-F238E27FC236}">
              <a16:creationId xmlns:a16="http://schemas.microsoft.com/office/drawing/2014/main" id="{A744A20A-F67B-BD0A-C9D6-38460F6DF8A2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3355" name="Rectangle 43">
          <a:extLst>
            <a:ext uri="{FF2B5EF4-FFF2-40B4-BE49-F238E27FC236}">
              <a16:creationId xmlns:a16="http://schemas.microsoft.com/office/drawing/2014/main" id="{111B2A28-30CC-7914-7CC2-D38F7FF91CC0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3356" name="Rectangle 44">
          <a:extLst>
            <a:ext uri="{FF2B5EF4-FFF2-40B4-BE49-F238E27FC236}">
              <a16:creationId xmlns:a16="http://schemas.microsoft.com/office/drawing/2014/main" id="{E5703476-29B6-7B0D-4120-6DCAF48FE019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57" name="Rectangle 45">
          <a:extLst>
            <a:ext uri="{FF2B5EF4-FFF2-40B4-BE49-F238E27FC236}">
              <a16:creationId xmlns:a16="http://schemas.microsoft.com/office/drawing/2014/main" id="{B6BF7A72-C8A8-B00C-A88D-5A3F262A2C0A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58" name="Rectangle 46">
          <a:extLst>
            <a:ext uri="{FF2B5EF4-FFF2-40B4-BE49-F238E27FC236}">
              <a16:creationId xmlns:a16="http://schemas.microsoft.com/office/drawing/2014/main" id="{5F1F2FFF-8D92-3223-37F7-56ED5DADE7AF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59" name="Rectangle 47">
          <a:extLst>
            <a:ext uri="{FF2B5EF4-FFF2-40B4-BE49-F238E27FC236}">
              <a16:creationId xmlns:a16="http://schemas.microsoft.com/office/drawing/2014/main" id="{D4C0C3E1-3783-7939-6177-56D00AEBFAF6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60" name="Rectangle 48">
          <a:extLst>
            <a:ext uri="{FF2B5EF4-FFF2-40B4-BE49-F238E27FC236}">
              <a16:creationId xmlns:a16="http://schemas.microsoft.com/office/drawing/2014/main" id="{F41AF033-17BC-6CB0-2BB9-F8C3B6D427BF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61" name="Rectangle 49">
          <a:extLst>
            <a:ext uri="{FF2B5EF4-FFF2-40B4-BE49-F238E27FC236}">
              <a16:creationId xmlns:a16="http://schemas.microsoft.com/office/drawing/2014/main" id="{24157B0B-4698-2863-F34C-3737C23EDA32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3362" name="Button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A29A9ED8-F5C7-78AF-AC0C-9B9F8D5061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63" name="Rectangle 51">
          <a:extLst>
            <a:ext uri="{FF2B5EF4-FFF2-40B4-BE49-F238E27FC236}">
              <a16:creationId xmlns:a16="http://schemas.microsoft.com/office/drawing/2014/main" id="{429E55B5-E8EC-E719-A90A-E8B8E8CA3B48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64" name="Rectangle 52">
          <a:extLst>
            <a:ext uri="{FF2B5EF4-FFF2-40B4-BE49-F238E27FC236}">
              <a16:creationId xmlns:a16="http://schemas.microsoft.com/office/drawing/2014/main" id="{62A25CCE-43A6-0781-1ED3-6A338C6B4D23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3365" name="Picture 1">
          <a:extLst>
            <a:ext uri="{FF2B5EF4-FFF2-40B4-BE49-F238E27FC236}">
              <a16:creationId xmlns:a16="http://schemas.microsoft.com/office/drawing/2014/main" id="{0FC76CB8-ACA7-74EA-F57E-86734503E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66" name="Rectangle 54">
          <a:extLst>
            <a:ext uri="{FF2B5EF4-FFF2-40B4-BE49-F238E27FC236}">
              <a16:creationId xmlns:a16="http://schemas.microsoft.com/office/drawing/2014/main" id="{F6DD7759-CA0B-3808-19C4-8E7D117ECE57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67" name="Rectangle 55">
          <a:extLst>
            <a:ext uri="{FF2B5EF4-FFF2-40B4-BE49-F238E27FC236}">
              <a16:creationId xmlns:a16="http://schemas.microsoft.com/office/drawing/2014/main" id="{C93F9FFF-2772-DFDF-87BB-6A4BED7D28FB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3368" name="Rectangle 56">
          <a:extLst>
            <a:ext uri="{FF2B5EF4-FFF2-40B4-BE49-F238E27FC236}">
              <a16:creationId xmlns:a16="http://schemas.microsoft.com/office/drawing/2014/main" id="{CD226253-64BE-4673-D6AC-D3ED04E19B98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69" name="Rectangle 57">
          <a:extLst>
            <a:ext uri="{FF2B5EF4-FFF2-40B4-BE49-F238E27FC236}">
              <a16:creationId xmlns:a16="http://schemas.microsoft.com/office/drawing/2014/main" id="{3F5CA6A9-BE95-2A55-3B0C-9B184A2684F0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70" name="Rectangle 58">
          <a:extLst>
            <a:ext uri="{FF2B5EF4-FFF2-40B4-BE49-F238E27FC236}">
              <a16:creationId xmlns:a16="http://schemas.microsoft.com/office/drawing/2014/main" id="{F7901C16-B83F-06B8-A84E-48EAC222A66D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3371" name="Rectangle 59">
          <a:extLst>
            <a:ext uri="{FF2B5EF4-FFF2-40B4-BE49-F238E27FC236}">
              <a16:creationId xmlns:a16="http://schemas.microsoft.com/office/drawing/2014/main" id="{628FF6C1-6A3B-BF97-8DEA-5181AB8A1389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372" name="Rectangle 60">
          <a:extLst>
            <a:ext uri="{FF2B5EF4-FFF2-40B4-BE49-F238E27FC236}">
              <a16:creationId xmlns:a16="http://schemas.microsoft.com/office/drawing/2014/main" id="{E06D309F-534B-896A-788B-8B09D37F0EB8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3373" name="Rectangle 61">
          <a:extLst>
            <a:ext uri="{FF2B5EF4-FFF2-40B4-BE49-F238E27FC236}">
              <a16:creationId xmlns:a16="http://schemas.microsoft.com/office/drawing/2014/main" id="{1B2515F0-1725-33F6-915E-6F503FBED7D9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3374" name="Rectangle 62">
          <a:extLst>
            <a:ext uri="{FF2B5EF4-FFF2-40B4-BE49-F238E27FC236}">
              <a16:creationId xmlns:a16="http://schemas.microsoft.com/office/drawing/2014/main" id="{05719D55-915A-3F95-D640-77001D12417D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3375" name="Rectangle 63">
          <a:extLst>
            <a:ext uri="{FF2B5EF4-FFF2-40B4-BE49-F238E27FC236}">
              <a16:creationId xmlns:a16="http://schemas.microsoft.com/office/drawing/2014/main" id="{7DF0896D-BEB7-3935-4EA0-325E60B73056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3376" name="Rectangle 64">
          <a:extLst>
            <a:ext uri="{FF2B5EF4-FFF2-40B4-BE49-F238E27FC236}">
              <a16:creationId xmlns:a16="http://schemas.microsoft.com/office/drawing/2014/main" id="{2D2BF45F-1333-FC2B-E0F6-125319BB0235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3377" name="Rectangle 65">
          <a:extLst>
            <a:ext uri="{FF2B5EF4-FFF2-40B4-BE49-F238E27FC236}">
              <a16:creationId xmlns:a16="http://schemas.microsoft.com/office/drawing/2014/main" id="{6AACE087-59F0-E9D1-91C1-CEF945F75B84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3378" name="Rectangle 66">
          <a:extLst>
            <a:ext uri="{FF2B5EF4-FFF2-40B4-BE49-F238E27FC236}">
              <a16:creationId xmlns:a16="http://schemas.microsoft.com/office/drawing/2014/main" id="{2DB01403-1EA0-048F-A128-49046DCEF020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3379" name="Rectangle 67">
          <a:extLst>
            <a:ext uri="{FF2B5EF4-FFF2-40B4-BE49-F238E27FC236}">
              <a16:creationId xmlns:a16="http://schemas.microsoft.com/office/drawing/2014/main" id="{65051BE2-4D79-0C28-53C0-2FF564E072C2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3380" name="Rectangle 68">
          <a:extLst>
            <a:ext uri="{FF2B5EF4-FFF2-40B4-BE49-F238E27FC236}">
              <a16:creationId xmlns:a16="http://schemas.microsoft.com/office/drawing/2014/main" id="{72E951D4-C09A-3A3E-A782-E548EF94A773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3381" name="Rectangle 69">
          <a:extLst>
            <a:ext uri="{FF2B5EF4-FFF2-40B4-BE49-F238E27FC236}">
              <a16:creationId xmlns:a16="http://schemas.microsoft.com/office/drawing/2014/main" id="{B51205DB-548B-3294-B85E-15C66549D749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3382" name="Rectangle 70">
          <a:extLst>
            <a:ext uri="{FF2B5EF4-FFF2-40B4-BE49-F238E27FC236}">
              <a16:creationId xmlns:a16="http://schemas.microsoft.com/office/drawing/2014/main" id="{561C0ABF-C1FE-0168-7DF3-E69BC35FD679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83" name="Rectangle 71">
          <a:extLst>
            <a:ext uri="{FF2B5EF4-FFF2-40B4-BE49-F238E27FC236}">
              <a16:creationId xmlns:a16="http://schemas.microsoft.com/office/drawing/2014/main" id="{1A9BB84E-D594-D65C-83C5-3B24F8C945EB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84" name="Rectangle 72">
          <a:extLst>
            <a:ext uri="{FF2B5EF4-FFF2-40B4-BE49-F238E27FC236}">
              <a16:creationId xmlns:a16="http://schemas.microsoft.com/office/drawing/2014/main" id="{9BE2D6D1-4781-C67F-C546-2B7919041D1E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85" name="Rectangle 73">
          <a:extLst>
            <a:ext uri="{FF2B5EF4-FFF2-40B4-BE49-F238E27FC236}">
              <a16:creationId xmlns:a16="http://schemas.microsoft.com/office/drawing/2014/main" id="{763474C5-130F-C3F3-E056-27AE8561C2BF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86" name="Rectangle 74">
          <a:extLst>
            <a:ext uri="{FF2B5EF4-FFF2-40B4-BE49-F238E27FC236}">
              <a16:creationId xmlns:a16="http://schemas.microsoft.com/office/drawing/2014/main" id="{7F6EE39D-48BD-4469-24D2-14CA3D8F6BBA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87" name="Rectangle 75">
          <a:extLst>
            <a:ext uri="{FF2B5EF4-FFF2-40B4-BE49-F238E27FC236}">
              <a16:creationId xmlns:a16="http://schemas.microsoft.com/office/drawing/2014/main" id="{CE2E15C1-DFFF-C81F-EACD-A0663A30EF9E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3388" name="Button 76" hidden="1">
              <a:extLst>
                <a:ext uri="{63B3BB69-23CF-44E3-9099-C40C66FF867C}">
                  <a14:compatExt spid="_x0000_s13388"/>
                </a:ext>
                <a:ext uri="{FF2B5EF4-FFF2-40B4-BE49-F238E27FC236}">
                  <a16:creationId xmlns:a16="http://schemas.microsoft.com/office/drawing/2014/main" id="{83DECEA0-8FFE-2349-363A-FE829790F3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89" name="Rectangle 77">
          <a:extLst>
            <a:ext uri="{FF2B5EF4-FFF2-40B4-BE49-F238E27FC236}">
              <a16:creationId xmlns:a16="http://schemas.microsoft.com/office/drawing/2014/main" id="{C2440953-263A-C315-53A8-ACAE28B207F3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90" name="Rectangle 78">
          <a:extLst>
            <a:ext uri="{FF2B5EF4-FFF2-40B4-BE49-F238E27FC236}">
              <a16:creationId xmlns:a16="http://schemas.microsoft.com/office/drawing/2014/main" id="{7A24CFF6-D435-91D7-F00F-224A53B3D03D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316F1AD9-89DC-A46F-2239-822FCCCAD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290" name="Rectangle 2">
          <a:extLst>
            <a:ext uri="{FF2B5EF4-FFF2-40B4-BE49-F238E27FC236}">
              <a16:creationId xmlns:a16="http://schemas.microsoft.com/office/drawing/2014/main" id="{D6D9683B-C524-9FA6-EF44-3010E09F1FD8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291" name="Rectangle 3">
          <a:extLst>
            <a:ext uri="{FF2B5EF4-FFF2-40B4-BE49-F238E27FC236}">
              <a16:creationId xmlns:a16="http://schemas.microsoft.com/office/drawing/2014/main" id="{ADA75106-96EC-F7F4-0D47-8251D2AB58B7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2292" name="Rectangle 4">
          <a:extLst>
            <a:ext uri="{FF2B5EF4-FFF2-40B4-BE49-F238E27FC236}">
              <a16:creationId xmlns:a16="http://schemas.microsoft.com/office/drawing/2014/main" id="{8C68CC7F-A519-6231-1293-B52A023243D6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293" name="Rectangle 5">
          <a:extLst>
            <a:ext uri="{FF2B5EF4-FFF2-40B4-BE49-F238E27FC236}">
              <a16:creationId xmlns:a16="http://schemas.microsoft.com/office/drawing/2014/main" id="{201C4D94-57F2-06CF-2135-F59587F070FA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294" name="Rectangle 6">
          <a:extLst>
            <a:ext uri="{FF2B5EF4-FFF2-40B4-BE49-F238E27FC236}">
              <a16:creationId xmlns:a16="http://schemas.microsoft.com/office/drawing/2014/main" id="{66EF652D-C2A4-B8E5-0D7F-C60BC5CDC9C3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2295" name="Rectangle 7">
          <a:extLst>
            <a:ext uri="{FF2B5EF4-FFF2-40B4-BE49-F238E27FC236}">
              <a16:creationId xmlns:a16="http://schemas.microsoft.com/office/drawing/2014/main" id="{7941A6AA-87C5-8753-E2D6-2E34E6CD11F7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2296" name="Rectangle 8">
          <a:extLst>
            <a:ext uri="{FF2B5EF4-FFF2-40B4-BE49-F238E27FC236}">
              <a16:creationId xmlns:a16="http://schemas.microsoft.com/office/drawing/2014/main" id="{B9EC0E7E-BEFF-FB77-D9C9-9763112F6A1C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2297" name="Rectangle 9">
          <a:extLst>
            <a:ext uri="{FF2B5EF4-FFF2-40B4-BE49-F238E27FC236}">
              <a16:creationId xmlns:a16="http://schemas.microsoft.com/office/drawing/2014/main" id="{0B63E215-51EC-8688-3916-948E0C8F931A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2298" name="Rectangle 10">
          <a:extLst>
            <a:ext uri="{FF2B5EF4-FFF2-40B4-BE49-F238E27FC236}">
              <a16:creationId xmlns:a16="http://schemas.microsoft.com/office/drawing/2014/main" id="{0CA7E7F4-0E77-895B-3171-462F8F5EAA4D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2299" name="Rectangle 11">
          <a:extLst>
            <a:ext uri="{FF2B5EF4-FFF2-40B4-BE49-F238E27FC236}">
              <a16:creationId xmlns:a16="http://schemas.microsoft.com/office/drawing/2014/main" id="{D81D3D38-1020-5979-ADAB-49E72499C9C9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2300" name="Rectangle 12">
          <a:extLst>
            <a:ext uri="{FF2B5EF4-FFF2-40B4-BE49-F238E27FC236}">
              <a16:creationId xmlns:a16="http://schemas.microsoft.com/office/drawing/2014/main" id="{136B40CB-29BB-AB99-8A9C-B85AF9C7E0C5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2301" name="Rectangle 13">
          <a:extLst>
            <a:ext uri="{FF2B5EF4-FFF2-40B4-BE49-F238E27FC236}">
              <a16:creationId xmlns:a16="http://schemas.microsoft.com/office/drawing/2014/main" id="{BEB947C4-D856-B94D-C444-3D744D94FA5E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2302" name="Rectangle 14">
          <a:extLst>
            <a:ext uri="{FF2B5EF4-FFF2-40B4-BE49-F238E27FC236}">
              <a16:creationId xmlns:a16="http://schemas.microsoft.com/office/drawing/2014/main" id="{6E189D8F-AD55-2FA9-09E6-9328EBD26D63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2303" name="Rectangle 15">
          <a:extLst>
            <a:ext uri="{FF2B5EF4-FFF2-40B4-BE49-F238E27FC236}">
              <a16:creationId xmlns:a16="http://schemas.microsoft.com/office/drawing/2014/main" id="{3CA98A58-C39C-D97A-C912-2F7D60A393EC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2304" name="Rectangle 16">
          <a:extLst>
            <a:ext uri="{FF2B5EF4-FFF2-40B4-BE49-F238E27FC236}">
              <a16:creationId xmlns:a16="http://schemas.microsoft.com/office/drawing/2014/main" id="{90C75DC8-02E9-DE96-98CD-1FF2CABE7D24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2305" name="Rectangle 17">
          <a:extLst>
            <a:ext uri="{FF2B5EF4-FFF2-40B4-BE49-F238E27FC236}">
              <a16:creationId xmlns:a16="http://schemas.microsoft.com/office/drawing/2014/main" id="{DB20FEBC-EB88-F65B-B365-66F7E28F6D2A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2306" name="Rectangle 18">
          <a:extLst>
            <a:ext uri="{FF2B5EF4-FFF2-40B4-BE49-F238E27FC236}">
              <a16:creationId xmlns:a16="http://schemas.microsoft.com/office/drawing/2014/main" id="{0B4E70F7-0D5C-C963-7D35-EBDFA686D0F6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07" name="Rectangle 19">
          <a:extLst>
            <a:ext uri="{FF2B5EF4-FFF2-40B4-BE49-F238E27FC236}">
              <a16:creationId xmlns:a16="http://schemas.microsoft.com/office/drawing/2014/main" id="{8B909313-5BB0-5E32-B4FD-C96941C1D6EF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08" name="Rectangle 20">
          <a:extLst>
            <a:ext uri="{FF2B5EF4-FFF2-40B4-BE49-F238E27FC236}">
              <a16:creationId xmlns:a16="http://schemas.microsoft.com/office/drawing/2014/main" id="{6AFA2C0A-3CBF-E78F-5E56-F9DECEB37FEE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09" name="Rectangle 21">
          <a:extLst>
            <a:ext uri="{FF2B5EF4-FFF2-40B4-BE49-F238E27FC236}">
              <a16:creationId xmlns:a16="http://schemas.microsoft.com/office/drawing/2014/main" id="{2768A022-391F-812B-CEE1-7D7A82C32E1C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10" name="Rectangle 22">
          <a:extLst>
            <a:ext uri="{FF2B5EF4-FFF2-40B4-BE49-F238E27FC236}">
              <a16:creationId xmlns:a16="http://schemas.microsoft.com/office/drawing/2014/main" id="{B444D49B-738D-7BAC-019D-939CA334985E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11" name="Rectangle 23">
          <a:extLst>
            <a:ext uri="{FF2B5EF4-FFF2-40B4-BE49-F238E27FC236}">
              <a16:creationId xmlns:a16="http://schemas.microsoft.com/office/drawing/2014/main" id="{83385046-9DC1-BE7D-AAC7-4BAA19F10A05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2312" name="Button 24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2BED5383-DBBA-CB8E-ED5F-5F528C0D5A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13" name="Rectangle 25">
          <a:extLst>
            <a:ext uri="{FF2B5EF4-FFF2-40B4-BE49-F238E27FC236}">
              <a16:creationId xmlns:a16="http://schemas.microsoft.com/office/drawing/2014/main" id="{50F0D171-E976-37E1-7BBC-3BC39DFCB60C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14" name="Rectangle 26">
          <a:extLst>
            <a:ext uri="{FF2B5EF4-FFF2-40B4-BE49-F238E27FC236}">
              <a16:creationId xmlns:a16="http://schemas.microsoft.com/office/drawing/2014/main" id="{F93B3D5B-A59A-058A-EDF8-03BBAEF205C2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2315" name="Picture 1">
          <a:extLst>
            <a:ext uri="{FF2B5EF4-FFF2-40B4-BE49-F238E27FC236}">
              <a16:creationId xmlns:a16="http://schemas.microsoft.com/office/drawing/2014/main" id="{D2112AAD-BB9E-9E14-C3AA-139A0C933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16" name="Rectangle 28">
          <a:extLst>
            <a:ext uri="{FF2B5EF4-FFF2-40B4-BE49-F238E27FC236}">
              <a16:creationId xmlns:a16="http://schemas.microsoft.com/office/drawing/2014/main" id="{93C35E6F-6B78-3C39-87AE-4FF249CB49EC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17" name="Rectangle 29">
          <a:extLst>
            <a:ext uri="{FF2B5EF4-FFF2-40B4-BE49-F238E27FC236}">
              <a16:creationId xmlns:a16="http://schemas.microsoft.com/office/drawing/2014/main" id="{BA2703D1-247C-F6A0-9FB7-E22C0AB63831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2318" name="Rectangle 30">
          <a:extLst>
            <a:ext uri="{FF2B5EF4-FFF2-40B4-BE49-F238E27FC236}">
              <a16:creationId xmlns:a16="http://schemas.microsoft.com/office/drawing/2014/main" id="{058F63E6-E179-544A-90C0-98ADC518BAB8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19" name="Rectangle 31">
          <a:extLst>
            <a:ext uri="{FF2B5EF4-FFF2-40B4-BE49-F238E27FC236}">
              <a16:creationId xmlns:a16="http://schemas.microsoft.com/office/drawing/2014/main" id="{971B5C75-FD1A-FFDC-6E74-A3B610B0E221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20" name="Rectangle 32">
          <a:extLst>
            <a:ext uri="{FF2B5EF4-FFF2-40B4-BE49-F238E27FC236}">
              <a16:creationId xmlns:a16="http://schemas.microsoft.com/office/drawing/2014/main" id="{4EB2C192-B00A-6C4E-4911-F49131C74A64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2321" name="Rectangle 33">
          <a:extLst>
            <a:ext uri="{FF2B5EF4-FFF2-40B4-BE49-F238E27FC236}">
              <a16:creationId xmlns:a16="http://schemas.microsoft.com/office/drawing/2014/main" id="{BFB38EA3-70EA-5684-44CB-277BB17BE3D4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2322" name="Rectangle 34">
          <a:extLst>
            <a:ext uri="{FF2B5EF4-FFF2-40B4-BE49-F238E27FC236}">
              <a16:creationId xmlns:a16="http://schemas.microsoft.com/office/drawing/2014/main" id="{8C8D0843-96D7-4506-EA6D-02D641DE2859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2323" name="Rectangle 35">
          <a:extLst>
            <a:ext uri="{FF2B5EF4-FFF2-40B4-BE49-F238E27FC236}">
              <a16:creationId xmlns:a16="http://schemas.microsoft.com/office/drawing/2014/main" id="{EE86FCF5-43EB-0915-DD30-E46EDDF854F0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2324" name="Rectangle 36">
          <a:extLst>
            <a:ext uri="{FF2B5EF4-FFF2-40B4-BE49-F238E27FC236}">
              <a16:creationId xmlns:a16="http://schemas.microsoft.com/office/drawing/2014/main" id="{AC4ADCB5-31CB-99BB-C91D-11E9ADADDD34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2325" name="Rectangle 37">
          <a:extLst>
            <a:ext uri="{FF2B5EF4-FFF2-40B4-BE49-F238E27FC236}">
              <a16:creationId xmlns:a16="http://schemas.microsoft.com/office/drawing/2014/main" id="{D3828112-B255-8F7D-85CB-EFF8A105D70E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2326" name="Rectangle 38">
          <a:extLst>
            <a:ext uri="{FF2B5EF4-FFF2-40B4-BE49-F238E27FC236}">
              <a16:creationId xmlns:a16="http://schemas.microsoft.com/office/drawing/2014/main" id="{E8BB0271-DCEF-851D-B402-069C21822197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2327" name="Rectangle 39">
          <a:extLst>
            <a:ext uri="{FF2B5EF4-FFF2-40B4-BE49-F238E27FC236}">
              <a16:creationId xmlns:a16="http://schemas.microsoft.com/office/drawing/2014/main" id="{B7FFA0F1-7FD5-3D5B-EB9F-9034BDF61173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2328" name="Rectangle 40">
          <a:extLst>
            <a:ext uri="{FF2B5EF4-FFF2-40B4-BE49-F238E27FC236}">
              <a16:creationId xmlns:a16="http://schemas.microsoft.com/office/drawing/2014/main" id="{A0DFEEF3-538C-BD77-E43E-6FE8505E49D5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2329" name="Rectangle 41">
          <a:extLst>
            <a:ext uri="{FF2B5EF4-FFF2-40B4-BE49-F238E27FC236}">
              <a16:creationId xmlns:a16="http://schemas.microsoft.com/office/drawing/2014/main" id="{768B34C6-867E-153F-5DF1-8B57DA8DDF40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2330" name="Rectangle 42">
          <a:extLst>
            <a:ext uri="{FF2B5EF4-FFF2-40B4-BE49-F238E27FC236}">
              <a16:creationId xmlns:a16="http://schemas.microsoft.com/office/drawing/2014/main" id="{F4A028DA-FE4E-4223-9F6D-71E2E1D26E37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2331" name="Rectangle 43">
          <a:extLst>
            <a:ext uri="{FF2B5EF4-FFF2-40B4-BE49-F238E27FC236}">
              <a16:creationId xmlns:a16="http://schemas.microsoft.com/office/drawing/2014/main" id="{3F4C98D6-9C9D-776E-C9E2-848AC9FE7FF1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2332" name="Rectangle 44">
          <a:extLst>
            <a:ext uri="{FF2B5EF4-FFF2-40B4-BE49-F238E27FC236}">
              <a16:creationId xmlns:a16="http://schemas.microsoft.com/office/drawing/2014/main" id="{9DC12702-F049-D68C-6EA9-08C3AA50DFD5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33" name="Rectangle 45">
          <a:extLst>
            <a:ext uri="{FF2B5EF4-FFF2-40B4-BE49-F238E27FC236}">
              <a16:creationId xmlns:a16="http://schemas.microsoft.com/office/drawing/2014/main" id="{B3297579-197F-B34D-A587-D908311DC126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34" name="Rectangle 46">
          <a:extLst>
            <a:ext uri="{FF2B5EF4-FFF2-40B4-BE49-F238E27FC236}">
              <a16:creationId xmlns:a16="http://schemas.microsoft.com/office/drawing/2014/main" id="{23881AC6-697F-7981-7BB0-76BA6B3B5CAC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35" name="Rectangle 47">
          <a:extLst>
            <a:ext uri="{FF2B5EF4-FFF2-40B4-BE49-F238E27FC236}">
              <a16:creationId xmlns:a16="http://schemas.microsoft.com/office/drawing/2014/main" id="{3B92AD15-A9DD-1B18-CC43-78D88FEEBA57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36" name="Rectangle 48">
          <a:extLst>
            <a:ext uri="{FF2B5EF4-FFF2-40B4-BE49-F238E27FC236}">
              <a16:creationId xmlns:a16="http://schemas.microsoft.com/office/drawing/2014/main" id="{CEBCAD0B-5E57-809B-7C9D-5AD3DFE3FA69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37" name="Rectangle 49">
          <a:extLst>
            <a:ext uri="{FF2B5EF4-FFF2-40B4-BE49-F238E27FC236}">
              <a16:creationId xmlns:a16="http://schemas.microsoft.com/office/drawing/2014/main" id="{60DB725E-B243-6CB6-5983-68C65A530989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2338" name="Button 50" hidden="1">
              <a:extLst>
                <a:ext uri="{63B3BB69-23CF-44E3-9099-C40C66FF867C}">
                  <a14:compatExt spid="_x0000_s12338"/>
                </a:ext>
                <a:ext uri="{FF2B5EF4-FFF2-40B4-BE49-F238E27FC236}">
                  <a16:creationId xmlns:a16="http://schemas.microsoft.com/office/drawing/2014/main" id="{FFE966FB-6E25-C5D6-4CBE-822DE47051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39" name="Rectangle 51">
          <a:extLst>
            <a:ext uri="{FF2B5EF4-FFF2-40B4-BE49-F238E27FC236}">
              <a16:creationId xmlns:a16="http://schemas.microsoft.com/office/drawing/2014/main" id="{EF99E5B1-401B-E147-5587-47179C4E2C7D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40" name="Rectangle 52">
          <a:extLst>
            <a:ext uri="{FF2B5EF4-FFF2-40B4-BE49-F238E27FC236}">
              <a16:creationId xmlns:a16="http://schemas.microsoft.com/office/drawing/2014/main" id="{5DB3CFB7-CF5A-6761-971D-12B05F66A44B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2341" name="Picture 1">
          <a:extLst>
            <a:ext uri="{FF2B5EF4-FFF2-40B4-BE49-F238E27FC236}">
              <a16:creationId xmlns:a16="http://schemas.microsoft.com/office/drawing/2014/main" id="{FD3B1C79-63F9-AAE1-2299-8E4DCD894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42" name="Rectangle 54">
          <a:extLst>
            <a:ext uri="{FF2B5EF4-FFF2-40B4-BE49-F238E27FC236}">
              <a16:creationId xmlns:a16="http://schemas.microsoft.com/office/drawing/2014/main" id="{BE167CEA-BA25-A7CC-7BAE-F2F8ABDDCAAB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43" name="Rectangle 55">
          <a:extLst>
            <a:ext uri="{FF2B5EF4-FFF2-40B4-BE49-F238E27FC236}">
              <a16:creationId xmlns:a16="http://schemas.microsoft.com/office/drawing/2014/main" id="{7B50B129-E7D7-8FA2-EF93-C4D045D555B9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2344" name="Rectangle 56">
          <a:extLst>
            <a:ext uri="{FF2B5EF4-FFF2-40B4-BE49-F238E27FC236}">
              <a16:creationId xmlns:a16="http://schemas.microsoft.com/office/drawing/2014/main" id="{23988746-38A8-7164-6339-37BD32E9EF66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45" name="Rectangle 57">
          <a:extLst>
            <a:ext uri="{FF2B5EF4-FFF2-40B4-BE49-F238E27FC236}">
              <a16:creationId xmlns:a16="http://schemas.microsoft.com/office/drawing/2014/main" id="{3E416E0A-D0EF-94DD-C3A0-D5EDF164E7D2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46" name="Rectangle 58">
          <a:extLst>
            <a:ext uri="{FF2B5EF4-FFF2-40B4-BE49-F238E27FC236}">
              <a16:creationId xmlns:a16="http://schemas.microsoft.com/office/drawing/2014/main" id="{56DED3AF-7B54-311E-F13B-4B59A322C299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2347" name="Rectangle 59">
          <a:extLst>
            <a:ext uri="{FF2B5EF4-FFF2-40B4-BE49-F238E27FC236}">
              <a16:creationId xmlns:a16="http://schemas.microsoft.com/office/drawing/2014/main" id="{C63A4078-6B05-D9D7-49E9-F3BACC5A6850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2348" name="Rectangle 60">
          <a:extLst>
            <a:ext uri="{FF2B5EF4-FFF2-40B4-BE49-F238E27FC236}">
              <a16:creationId xmlns:a16="http://schemas.microsoft.com/office/drawing/2014/main" id="{A38E1F4E-96D5-5571-FE8C-C485B5FB5C7F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2349" name="Rectangle 61">
          <a:extLst>
            <a:ext uri="{FF2B5EF4-FFF2-40B4-BE49-F238E27FC236}">
              <a16:creationId xmlns:a16="http://schemas.microsoft.com/office/drawing/2014/main" id="{2C7C872A-D769-225B-414C-4B01532ECA0B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2350" name="Rectangle 62">
          <a:extLst>
            <a:ext uri="{FF2B5EF4-FFF2-40B4-BE49-F238E27FC236}">
              <a16:creationId xmlns:a16="http://schemas.microsoft.com/office/drawing/2014/main" id="{61002A7F-AC7A-E8C5-021C-0C61B945B66B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2351" name="Rectangle 63">
          <a:extLst>
            <a:ext uri="{FF2B5EF4-FFF2-40B4-BE49-F238E27FC236}">
              <a16:creationId xmlns:a16="http://schemas.microsoft.com/office/drawing/2014/main" id="{5F3CA755-F4BD-A8B7-A6A7-328305C7AAF3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2352" name="Rectangle 64">
          <a:extLst>
            <a:ext uri="{FF2B5EF4-FFF2-40B4-BE49-F238E27FC236}">
              <a16:creationId xmlns:a16="http://schemas.microsoft.com/office/drawing/2014/main" id="{7E0D7CE5-2F60-B4C7-D672-1F089175E24E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2353" name="Rectangle 65">
          <a:extLst>
            <a:ext uri="{FF2B5EF4-FFF2-40B4-BE49-F238E27FC236}">
              <a16:creationId xmlns:a16="http://schemas.microsoft.com/office/drawing/2014/main" id="{F76ACDE4-6C8B-F963-0A13-DA2407FA84D3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2354" name="Rectangle 66">
          <a:extLst>
            <a:ext uri="{FF2B5EF4-FFF2-40B4-BE49-F238E27FC236}">
              <a16:creationId xmlns:a16="http://schemas.microsoft.com/office/drawing/2014/main" id="{3A8E03F1-3C34-B8F3-34BF-25FDD5B03C9E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2355" name="Rectangle 67">
          <a:extLst>
            <a:ext uri="{FF2B5EF4-FFF2-40B4-BE49-F238E27FC236}">
              <a16:creationId xmlns:a16="http://schemas.microsoft.com/office/drawing/2014/main" id="{1BA1741A-18FA-C1FD-8DB6-460AF631C873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2356" name="Rectangle 68">
          <a:extLst>
            <a:ext uri="{FF2B5EF4-FFF2-40B4-BE49-F238E27FC236}">
              <a16:creationId xmlns:a16="http://schemas.microsoft.com/office/drawing/2014/main" id="{F25EE0B6-DE19-8B6C-BE47-E8707B3256DA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2357" name="Rectangle 69">
          <a:extLst>
            <a:ext uri="{FF2B5EF4-FFF2-40B4-BE49-F238E27FC236}">
              <a16:creationId xmlns:a16="http://schemas.microsoft.com/office/drawing/2014/main" id="{6A5AE2BF-F59C-43AB-7F3B-2F5B3C703137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2358" name="Rectangle 70">
          <a:extLst>
            <a:ext uri="{FF2B5EF4-FFF2-40B4-BE49-F238E27FC236}">
              <a16:creationId xmlns:a16="http://schemas.microsoft.com/office/drawing/2014/main" id="{07EBE2C9-6513-0AB8-0E54-97AC8001965B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59" name="Rectangle 71">
          <a:extLst>
            <a:ext uri="{FF2B5EF4-FFF2-40B4-BE49-F238E27FC236}">
              <a16:creationId xmlns:a16="http://schemas.microsoft.com/office/drawing/2014/main" id="{7C6899C6-4336-F4A8-EC04-1B4217BF1A0F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60" name="Rectangle 72">
          <a:extLst>
            <a:ext uri="{FF2B5EF4-FFF2-40B4-BE49-F238E27FC236}">
              <a16:creationId xmlns:a16="http://schemas.microsoft.com/office/drawing/2014/main" id="{2148EF45-0144-B93F-F3BC-A635D6FC4261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61" name="Rectangle 73">
          <a:extLst>
            <a:ext uri="{FF2B5EF4-FFF2-40B4-BE49-F238E27FC236}">
              <a16:creationId xmlns:a16="http://schemas.microsoft.com/office/drawing/2014/main" id="{0CBBB9D7-9721-E5A9-5CDE-CF9AFC48E7BE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62" name="Rectangle 74">
          <a:extLst>
            <a:ext uri="{FF2B5EF4-FFF2-40B4-BE49-F238E27FC236}">
              <a16:creationId xmlns:a16="http://schemas.microsoft.com/office/drawing/2014/main" id="{2B839F7B-EB8C-B15B-1637-E67F8CB584FD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63" name="Rectangle 75">
          <a:extLst>
            <a:ext uri="{FF2B5EF4-FFF2-40B4-BE49-F238E27FC236}">
              <a16:creationId xmlns:a16="http://schemas.microsoft.com/office/drawing/2014/main" id="{55B26185-B25F-EC1D-4B9A-8844DC969768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2364" name="Button 76" hidden="1">
              <a:extLst>
                <a:ext uri="{63B3BB69-23CF-44E3-9099-C40C66FF867C}">
                  <a14:compatExt spid="_x0000_s12364"/>
                </a:ext>
                <a:ext uri="{FF2B5EF4-FFF2-40B4-BE49-F238E27FC236}">
                  <a16:creationId xmlns:a16="http://schemas.microsoft.com/office/drawing/2014/main" id="{EAB0D671-6AD0-F6B0-89A6-7756CD7839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65" name="Rectangle 77">
          <a:extLst>
            <a:ext uri="{FF2B5EF4-FFF2-40B4-BE49-F238E27FC236}">
              <a16:creationId xmlns:a16="http://schemas.microsoft.com/office/drawing/2014/main" id="{F77058DE-2BE6-B058-D07E-1440C7CAEE9D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66" name="Rectangle 78">
          <a:extLst>
            <a:ext uri="{FF2B5EF4-FFF2-40B4-BE49-F238E27FC236}">
              <a16:creationId xmlns:a16="http://schemas.microsoft.com/office/drawing/2014/main" id="{E0C5B4C7-D803-1DE2-8B84-63DD9B5D3332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6385" name="Picture 1">
          <a:extLst>
            <a:ext uri="{FF2B5EF4-FFF2-40B4-BE49-F238E27FC236}">
              <a16:creationId xmlns:a16="http://schemas.microsoft.com/office/drawing/2014/main" id="{87AABCC5-A0D0-0970-C25B-5FC258DF3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386" name="Rectangle 2">
          <a:extLst>
            <a:ext uri="{FF2B5EF4-FFF2-40B4-BE49-F238E27FC236}">
              <a16:creationId xmlns:a16="http://schemas.microsoft.com/office/drawing/2014/main" id="{07E165FA-8885-22F0-BE3C-3332A898E367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387" name="Rectangle 3">
          <a:extLst>
            <a:ext uri="{FF2B5EF4-FFF2-40B4-BE49-F238E27FC236}">
              <a16:creationId xmlns:a16="http://schemas.microsoft.com/office/drawing/2014/main" id="{24B04DAC-6DD0-57E1-607B-E5497173592E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6388" name="Rectangle 4">
          <a:extLst>
            <a:ext uri="{FF2B5EF4-FFF2-40B4-BE49-F238E27FC236}">
              <a16:creationId xmlns:a16="http://schemas.microsoft.com/office/drawing/2014/main" id="{0E97EA67-8B90-C189-EFD4-1C26615D4E26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389" name="Rectangle 5">
          <a:extLst>
            <a:ext uri="{FF2B5EF4-FFF2-40B4-BE49-F238E27FC236}">
              <a16:creationId xmlns:a16="http://schemas.microsoft.com/office/drawing/2014/main" id="{CFAE8748-57CD-9E48-6B2A-C2758A24507F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390" name="Rectangle 6">
          <a:extLst>
            <a:ext uri="{FF2B5EF4-FFF2-40B4-BE49-F238E27FC236}">
              <a16:creationId xmlns:a16="http://schemas.microsoft.com/office/drawing/2014/main" id="{103E211D-E9C7-B2DE-A9B1-28C113D05BAE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6391" name="Rectangle 7">
          <a:extLst>
            <a:ext uri="{FF2B5EF4-FFF2-40B4-BE49-F238E27FC236}">
              <a16:creationId xmlns:a16="http://schemas.microsoft.com/office/drawing/2014/main" id="{A461ECE1-87B5-F493-C208-3A67166E92EB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6392" name="Rectangle 8">
          <a:extLst>
            <a:ext uri="{FF2B5EF4-FFF2-40B4-BE49-F238E27FC236}">
              <a16:creationId xmlns:a16="http://schemas.microsoft.com/office/drawing/2014/main" id="{96EF2011-F459-7A58-78A2-DADEC4C15587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6393" name="Rectangle 9">
          <a:extLst>
            <a:ext uri="{FF2B5EF4-FFF2-40B4-BE49-F238E27FC236}">
              <a16:creationId xmlns:a16="http://schemas.microsoft.com/office/drawing/2014/main" id="{3D6DC813-ED0D-A0DB-BD94-BA0A5265A0A6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6394" name="Rectangle 10">
          <a:extLst>
            <a:ext uri="{FF2B5EF4-FFF2-40B4-BE49-F238E27FC236}">
              <a16:creationId xmlns:a16="http://schemas.microsoft.com/office/drawing/2014/main" id="{0640EBDB-5F7E-0B04-F8F8-8068955715BA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6395" name="Rectangle 11">
          <a:extLst>
            <a:ext uri="{FF2B5EF4-FFF2-40B4-BE49-F238E27FC236}">
              <a16:creationId xmlns:a16="http://schemas.microsoft.com/office/drawing/2014/main" id="{054F78AE-AE04-CDAD-C328-52DFB8AA0C96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6396" name="Rectangle 12">
          <a:extLst>
            <a:ext uri="{FF2B5EF4-FFF2-40B4-BE49-F238E27FC236}">
              <a16:creationId xmlns:a16="http://schemas.microsoft.com/office/drawing/2014/main" id="{ADD80392-B073-62EE-3845-B9894BFF305E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6397" name="Rectangle 13">
          <a:extLst>
            <a:ext uri="{FF2B5EF4-FFF2-40B4-BE49-F238E27FC236}">
              <a16:creationId xmlns:a16="http://schemas.microsoft.com/office/drawing/2014/main" id="{BCC7FE29-802F-620A-5CA6-BA4EF134A9C6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6398" name="Rectangle 14">
          <a:extLst>
            <a:ext uri="{FF2B5EF4-FFF2-40B4-BE49-F238E27FC236}">
              <a16:creationId xmlns:a16="http://schemas.microsoft.com/office/drawing/2014/main" id="{07717678-61F5-5E0A-A0A0-0D5E4D99C881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6399" name="Rectangle 15">
          <a:extLst>
            <a:ext uri="{FF2B5EF4-FFF2-40B4-BE49-F238E27FC236}">
              <a16:creationId xmlns:a16="http://schemas.microsoft.com/office/drawing/2014/main" id="{F84F0FFB-D4AA-9F0F-E668-B1111491A0FF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6400" name="Rectangle 16">
          <a:extLst>
            <a:ext uri="{FF2B5EF4-FFF2-40B4-BE49-F238E27FC236}">
              <a16:creationId xmlns:a16="http://schemas.microsoft.com/office/drawing/2014/main" id="{7D0CC780-50D8-884F-65AF-159C2DF2684B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6401" name="Rectangle 17">
          <a:extLst>
            <a:ext uri="{FF2B5EF4-FFF2-40B4-BE49-F238E27FC236}">
              <a16:creationId xmlns:a16="http://schemas.microsoft.com/office/drawing/2014/main" id="{C56F3118-BE6D-883B-245B-14BF11CE0D4A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6402" name="Rectangle 18">
          <a:extLst>
            <a:ext uri="{FF2B5EF4-FFF2-40B4-BE49-F238E27FC236}">
              <a16:creationId xmlns:a16="http://schemas.microsoft.com/office/drawing/2014/main" id="{FA0D5C3B-2BF7-6822-FA3A-6ABD86A27FE8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03" name="Rectangle 19">
          <a:extLst>
            <a:ext uri="{FF2B5EF4-FFF2-40B4-BE49-F238E27FC236}">
              <a16:creationId xmlns:a16="http://schemas.microsoft.com/office/drawing/2014/main" id="{0E054DCE-D847-2031-00E4-09CD18191E7B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04" name="Rectangle 20">
          <a:extLst>
            <a:ext uri="{FF2B5EF4-FFF2-40B4-BE49-F238E27FC236}">
              <a16:creationId xmlns:a16="http://schemas.microsoft.com/office/drawing/2014/main" id="{E22D261B-6A90-5102-EE0D-FAA4725C28CE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05" name="Rectangle 21">
          <a:extLst>
            <a:ext uri="{FF2B5EF4-FFF2-40B4-BE49-F238E27FC236}">
              <a16:creationId xmlns:a16="http://schemas.microsoft.com/office/drawing/2014/main" id="{D1675FCF-7A93-5979-A803-1DABE0361DEE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06" name="Rectangle 22">
          <a:extLst>
            <a:ext uri="{FF2B5EF4-FFF2-40B4-BE49-F238E27FC236}">
              <a16:creationId xmlns:a16="http://schemas.microsoft.com/office/drawing/2014/main" id="{AAFF318F-28B0-45C8-13DE-6E7BC4DB6A12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07" name="Rectangle 23">
          <a:extLst>
            <a:ext uri="{FF2B5EF4-FFF2-40B4-BE49-F238E27FC236}">
              <a16:creationId xmlns:a16="http://schemas.microsoft.com/office/drawing/2014/main" id="{DC96D726-1176-9D3F-6590-0561531E96D8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6408" name="Button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6F820DA3-27A0-9EFF-F221-C649C8F07F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09" name="Rectangle 25">
          <a:extLst>
            <a:ext uri="{FF2B5EF4-FFF2-40B4-BE49-F238E27FC236}">
              <a16:creationId xmlns:a16="http://schemas.microsoft.com/office/drawing/2014/main" id="{2D3E13CE-2122-C8FD-E79D-36BC39093115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10" name="Rectangle 26">
          <a:extLst>
            <a:ext uri="{FF2B5EF4-FFF2-40B4-BE49-F238E27FC236}">
              <a16:creationId xmlns:a16="http://schemas.microsoft.com/office/drawing/2014/main" id="{D99E233D-CCB3-918D-0E60-AEC0F8DB4580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6411" name="Picture 1">
          <a:extLst>
            <a:ext uri="{FF2B5EF4-FFF2-40B4-BE49-F238E27FC236}">
              <a16:creationId xmlns:a16="http://schemas.microsoft.com/office/drawing/2014/main" id="{274EE51A-238E-A7D2-9C49-B3939F42A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412" name="Rectangle 28">
          <a:extLst>
            <a:ext uri="{FF2B5EF4-FFF2-40B4-BE49-F238E27FC236}">
              <a16:creationId xmlns:a16="http://schemas.microsoft.com/office/drawing/2014/main" id="{D6784A4E-8591-3197-6572-EDE18AD760E5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413" name="Rectangle 29">
          <a:extLst>
            <a:ext uri="{FF2B5EF4-FFF2-40B4-BE49-F238E27FC236}">
              <a16:creationId xmlns:a16="http://schemas.microsoft.com/office/drawing/2014/main" id="{B9092823-8947-4807-C517-0A32365003B2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6414" name="Rectangle 30">
          <a:extLst>
            <a:ext uri="{FF2B5EF4-FFF2-40B4-BE49-F238E27FC236}">
              <a16:creationId xmlns:a16="http://schemas.microsoft.com/office/drawing/2014/main" id="{A16A147F-C4BB-9EA1-EECA-4926AE9B40A4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415" name="Rectangle 31">
          <a:extLst>
            <a:ext uri="{FF2B5EF4-FFF2-40B4-BE49-F238E27FC236}">
              <a16:creationId xmlns:a16="http://schemas.microsoft.com/office/drawing/2014/main" id="{01158251-079D-5B86-453B-1F292935DCA6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416" name="Rectangle 32">
          <a:extLst>
            <a:ext uri="{FF2B5EF4-FFF2-40B4-BE49-F238E27FC236}">
              <a16:creationId xmlns:a16="http://schemas.microsoft.com/office/drawing/2014/main" id="{6E498147-8C96-D2AF-5085-8D3B859E4043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6417" name="Rectangle 33">
          <a:extLst>
            <a:ext uri="{FF2B5EF4-FFF2-40B4-BE49-F238E27FC236}">
              <a16:creationId xmlns:a16="http://schemas.microsoft.com/office/drawing/2014/main" id="{FF37AE5D-A2CB-EAE9-480E-D3901CDDD944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6418" name="Rectangle 34">
          <a:extLst>
            <a:ext uri="{FF2B5EF4-FFF2-40B4-BE49-F238E27FC236}">
              <a16:creationId xmlns:a16="http://schemas.microsoft.com/office/drawing/2014/main" id="{B39CA3A0-C172-CD39-43DD-B46CE48242AC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6419" name="Rectangle 35">
          <a:extLst>
            <a:ext uri="{FF2B5EF4-FFF2-40B4-BE49-F238E27FC236}">
              <a16:creationId xmlns:a16="http://schemas.microsoft.com/office/drawing/2014/main" id="{B6773045-2360-0FA5-8C55-6642C1D764C6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6420" name="Rectangle 36">
          <a:extLst>
            <a:ext uri="{FF2B5EF4-FFF2-40B4-BE49-F238E27FC236}">
              <a16:creationId xmlns:a16="http://schemas.microsoft.com/office/drawing/2014/main" id="{FF1DAF38-7A23-69B7-21FC-4EE674C1E91B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6421" name="Rectangle 37">
          <a:extLst>
            <a:ext uri="{FF2B5EF4-FFF2-40B4-BE49-F238E27FC236}">
              <a16:creationId xmlns:a16="http://schemas.microsoft.com/office/drawing/2014/main" id="{0447B7FC-7176-9464-86AD-4EE302B77F6D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6422" name="Rectangle 38">
          <a:extLst>
            <a:ext uri="{FF2B5EF4-FFF2-40B4-BE49-F238E27FC236}">
              <a16:creationId xmlns:a16="http://schemas.microsoft.com/office/drawing/2014/main" id="{2E9381F8-611A-7764-B725-3A6921AE2F5E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6423" name="Rectangle 39">
          <a:extLst>
            <a:ext uri="{FF2B5EF4-FFF2-40B4-BE49-F238E27FC236}">
              <a16:creationId xmlns:a16="http://schemas.microsoft.com/office/drawing/2014/main" id="{8C9E592D-ACCE-7FE5-7368-BA3040B59D22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6424" name="Rectangle 40">
          <a:extLst>
            <a:ext uri="{FF2B5EF4-FFF2-40B4-BE49-F238E27FC236}">
              <a16:creationId xmlns:a16="http://schemas.microsoft.com/office/drawing/2014/main" id="{025DF8F6-CB6C-5ACA-AA8E-2BD7CA9AFC7E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6425" name="Rectangle 41">
          <a:extLst>
            <a:ext uri="{FF2B5EF4-FFF2-40B4-BE49-F238E27FC236}">
              <a16:creationId xmlns:a16="http://schemas.microsoft.com/office/drawing/2014/main" id="{2A671587-6A19-73AC-1653-236F882789B7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6426" name="Rectangle 42">
          <a:extLst>
            <a:ext uri="{FF2B5EF4-FFF2-40B4-BE49-F238E27FC236}">
              <a16:creationId xmlns:a16="http://schemas.microsoft.com/office/drawing/2014/main" id="{33DF603A-5B32-C7D1-B3FC-DC0385A53697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6427" name="Rectangle 43">
          <a:extLst>
            <a:ext uri="{FF2B5EF4-FFF2-40B4-BE49-F238E27FC236}">
              <a16:creationId xmlns:a16="http://schemas.microsoft.com/office/drawing/2014/main" id="{56BBF18A-DBC4-512D-9EDF-B07D0BDF7428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6428" name="Rectangle 44">
          <a:extLst>
            <a:ext uri="{FF2B5EF4-FFF2-40B4-BE49-F238E27FC236}">
              <a16:creationId xmlns:a16="http://schemas.microsoft.com/office/drawing/2014/main" id="{139185DD-840B-1424-B997-EA31B20E8FC7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29" name="Rectangle 45">
          <a:extLst>
            <a:ext uri="{FF2B5EF4-FFF2-40B4-BE49-F238E27FC236}">
              <a16:creationId xmlns:a16="http://schemas.microsoft.com/office/drawing/2014/main" id="{7842704E-112A-C1FF-E371-055086ADA34C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30" name="Rectangle 46">
          <a:extLst>
            <a:ext uri="{FF2B5EF4-FFF2-40B4-BE49-F238E27FC236}">
              <a16:creationId xmlns:a16="http://schemas.microsoft.com/office/drawing/2014/main" id="{F15D78EB-29D9-544C-CD49-4ABAB1BA7FDE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31" name="Rectangle 47">
          <a:extLst>
            <a:ext uri="{FF2B5EF4-FFF2-40B4-BE49-F238E27FC236}">
              <a16:creationId xmlns:a16="http://schemas.microsoft.com/office/drawing/2014/main" id="{B0B754D9-3680-653D-212C-485F1E87B41E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32" name="Rectangle 48">
          <a:extLst>
            <a:ext uri="{FF2B5EF4-FFF2-40B4-BE49-F238E27FC236}">
              <a16:creationId xmlns:a16="http://schemas.microsoft.com/office/drawing/2014/main" id="{0D6F8327-8A0F-380A-4B3A-657EA1EDA6B3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33" name="Rectangle 49">
          <a:extLst>
            <a:ext uri="{FF2B5EF4-FFF2-40B4-BE49-F238E27FC236}">
              <a16:creationId xmlns:a16="http://schemas.microsoft.com/office/drawing/2014/main" id="{D6E15DBD-049F-8F77-2D28-B4A5B632475F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6434" name="Button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FEE6DC31-B51E-7BDF-72C4-50AC45619A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35" name="Rectangle 51">
          <a:extLst>
            <a:ext uri="{FF2B5EF4-FFF2-40B4-BE49-F238E27FC236}">
              <a16:creationId xmlns:a16="http://schemas.microsoft.com/office/drawing/2014/main" id="{FFCEC098-4197-E888-7E8D-C1610BF8CD22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36" name="Rectangle 52">
          <a:extLst>
            <a:ext uri="{FF2B5EF4-FFF2-40B4-BE49-F238E27FC236}">
              <a16:creationId xmlns:a16="http://schemas.microsoft.com/office/drawing/2014/main" id="{92E1C530-B7FE-9477-EA4A-145106D1CAD1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6437" name="Picture 1">
          <a:extLst>
            <a:ext uri="{FF2B5EF4-FFF2-40B4-BE49-F238E27FC236}">
              <a16:creationId xmlns:a16="http://schemas.microsoft.com/office/drawing/2014/main" id="{093A0285-517B-E299-7E6E-79022130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438" name="Rectangle 54">
          <a:extLst>
            <a:ext uri="{FF2B5EF4-FFF2-40B4-BE49-F238E27FC236}">
              <a16:creationId xmlns:a16="http://schemas.microsoft.com/office/drawing/2014/main" id="{8DA9B614-4F93-9FEE-A3CA-49BF0078BB1B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439" name="Rectangle 55">
          <a:extLst>
            <a:ext uri="{FF2B5EF4-FFF2-40B4-BE49-F238E27FC236}">
              <a16:creationId xmlns:a16="http://schemas.microsoft.com/office/drawing/2014/main" id="{139486B2-36B2-C0F2-1972-60723F47DE25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6440" name="Rectangle 56">
          <a:extLst>
            <a:ext uri="{FF2B5EF4-FFF2-40B4-BE49-F238E27FC236}">
              <a16:creationId xmlns:a16="http://schemas.microsoft.com/office/drawing/2014/main" id="{1E8540F2-04CB-2AB9-268F-D02CDEB03D8B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441" name="Rectangle 57">
          <a:extLst>
            <a:ext uri="{FF2B5EF4-FFF2-40B4-BE49-F238E27FC236}">
              <a16:creationId xmlns:a16="http://schemas.microsoft.com/office/drawing/2014/main" id="{0816CF3D-6AC4-3CC5-0962-DEF16699E25B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442" name="Rectangle 58">
          <a:extLst>
            <a:ext uri="{FF2B5EF4-FFF2-40B4-BE49-F238E27FC236}">
              <a16:creationId xmlns:a16="http://schemas.microsoft.com/office/drawing/2014/main" id="{1FC1461D-8BDF-BDA5-FC95-0D6739D73627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6443" name="Rectangle 59">
          <a:extLst>
            <a:ext uri="{FF2B5EF4-FFF2-40B4-BE49-F238E27FC236}">
              <a16:creationId xmlns:a16="http://schemas.microsoft.com/office/drawing/2014/main" id="{776F2F5F-AD9E-112B-3750-C12E87EF4E17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6444" name="Rectangle 60">
          <a:extLst>
            <a:ext uri="{FF2B5EF4-FFF2-40B4-BE49-F238E27FC236}">
              <a16:creationId xmlns:a16="http://schemas.microsoft.com/office/drawing/2014/main" id="{E9759C70-F0F6-9B70-7B7A-F3484EDDF064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6445" name="Rectangle 61">
          <a:extLst>
            <a:ext uri="{FF2B5EF4-FFF2-40B4-BE49-F238E27FC236}">
              <a16:creationId xmlns:a16="http://schemas.microsoft.com/office/drawing/2014/main" id="{DD97803A-8E73-E869-6F49-C4EA82AD3C7B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6446" name="Rectangle 62">
          <a:extLst>
            <a:ext uri="{FF2B5EF4-FFF2-40B4-BE49-F238E27FC236}">
              <a16:creationId xmlns:a16="http://schemas.microsoft.com/office/drawing/2014/main" id="{5A8001B5-C63D-E849-BB78-0389E11A28FB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6447" name="Rectangle 63">
          <a:extLst>
            <a:ext uri="{FF2B5EF4-FFF2-40B4-BE49-F238E27FC236}">
              <a16:creationId xmlns:a16="http://schemas.microsoft.com/office/drawing/2014/main" id="{4E22D87A-7B83-04CC-52FF-B7D15EA01ADA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6448" name="Rectangle 64">
          <a:extLst>
            <a:ext uri="{FF2B5EF4-FFF2-40B4-BE49-F238E27FC236}">
              <a16:creationId xmlns:a16="http://schemas.microsoft.com/office/drawing/2014/main" id="{3E6D9990-3CA0-446E-9BC9-080FEE31FB8B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6449" name="Rectangle 65">
          <a:extLst>
            <a:ext uri="{FF2B5EF4-FFF2-40B4-BE49-F238E27FC236}">
              <a16:creationId xmlns:a16="http://schemas.microsoft.com/office/drawing/2014/main" id="{3C84DDD5-CBBB-3931-2C2A-92951ABFB6C8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6450" name="Rectangle 66">
          <a:extLst>
            <a:ext uri="{FF2B5EF4-FFF2-40B4-BE49-F238E27FC236}">
              <a16:creationId xmlns:a16="http://schemas.microsoft.com/office/drawing/2014/main" id="{99CEB590-BB33-4BB8-C5F6-CB75F0EBEBF6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6451" name="Rectangle 67">
          <a:extLst>
            <a:ext uri="{FF2B5EF4-FFF2-40B4-BE49-F238E27FC236}">
              <a16:creationId xmlns:a16="http://schemas.microsoft.com/office/drawing/2014/main" id="{9C331022-F20C-95E3-F3A8-28942613C1C5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6452" name="Rectangle 68">
          <a:extLst>
            <a:ext uri="{FF2B5EF4-FFF2-40B4-BE49-F238E27FC236}">
              <a16:creationId xmlns:a16="http://schemas.microsoft.com/office/drawing/2014/main" id="{DF8372DB-B7C5-FDFE-5DE0-275C47408CE1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6453" name="Rectangle 69">
          <a:extLst>
            <a:ext uri="{FF2B5EF4-FFF2-40B4-BE49-F238E27FC236}">
              <a16:creationId xmlns:a16="http://schemas.microsoft.com/office/drawing/2014/main" id="{A2879920-B48E-B7EB-3AFA-A5B44F7C4A8A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6454" name="Rectangle 70">
          <a:extLst>
            <a:ext uri="{FF2B5EF4-FFF2-40B4-BE49-F238E27FC236}">
              <a16:creationId xmlns:a16="http://schemas.microsoft.com/office/drawing/2014/main" id="{D2CC7D8C-FF39-98A3-0E45-2A817B0D64F1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55" name="Rectangle 71">
          <a:extLst>
            <a:ext uri="{FF2B5EF4-FFF2-40B4-BE49-F238E27FC236}">
              <a16:creationId xmlns:a16="http://schemas.microsoft.com/office/drawing/2014/main" id="{79F06E9D-263C-DDAE-A49D-347AC15039EE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56" name="Rectangle 72">
          <a:extLst>
            <a:ext uri="{FF2B5EF4-FFF2-40B4-BE49-F238E27FC236}">
              <a16:creationId xmlns:a16="http://schemas.microsoft.com/office/drawing/2014/main" id="{D1FFA05B-9B3E-9516-2AB0-3333CA87DAA7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57" name="Rectangle 73">
          <a:extLst>
            <a:ext uri="{FF2B5EF4-FFF2-40B4-BE49-F238E27FC236}">
              <a16:creationId xmlns:a16="http://schemas.microsoft.com/office/drawing/2014/main" id="{46A332A6-6498-1441-F351-1A4C3EC45F79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58" name="Rectangle 74">
          <a:extLst>
            <a:ext uri="{FF2B5EF4-FFF2-40B4-BE49-F238E27FC236}">
              <a16:creationId xmlns:a16="http://schemas.microsoft.com/office/drawing/2014/main" id="{77367F90-208C-8306-4080-ADBB1933D48E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59" name="Rectangle 75">
          <a:extLst>
            <a:ext uri="{FF2B5EF4-FFF2-40B4-BE49-F238E27FC236}">
              <a16:creationId xmlns:a16="http://schemas.microsoft.com/office/drawing/2014/main" id="{55E720CC-28C9-8EAB-CAB1-81E2BA751F6B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6460" name="Button 76" hidden="1">
              <a:extLst>
                <a:ext uri="{63B3BB69-23CF-44E3-9099-C40C66FF867C}">
                  <a14:compatExt spid="_x0000_s16460"/>
                </a:ext>
                <a:ext uri="{FF2B5EF4-FFF2-40B4-BE49-F238E27FC236}">
                  <a16:creationId xmlns:a16="http://schemas.microsoft.com/office/drawing/2014/main" id="{A9CC93F7-373E-C793-3CF0-459007781C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61" name="Rectangle 77">
          <a:extLst>
            <a:ext uri="{FF2B5EF4-FFF2-40B4-BE49-F238E27FC236}">
              <a16:creationId xmlns:a16="http://schemas.microsoft.com/office/drawing/2014/main" id="{5E964E8B-B88A-46CD-3B36-686F06D0CB6E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62" name="Rectangle 78">
          <a:extLst>
            <a:ext uri="{FF2B5EF4-FFF2-40B4-BE49-F238E27FC236}">
              <a16:creationId xmlns:a16="http://schemas.microsoft.com/office/drawing/2014/main" id="{62099B20-CF96-0E8E-81A4-AEA0746459D0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2001/0101phy/Regions/EMW0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 Summary"/>
      <sheetName val="Postid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Intra-EMWNSS1"/>
      <sheetName val="Intra-EMWNSS2"/>
      <sheetName val="TP-EMWNSS"/>
      <sheetName val="Intra-Enovate"/>
      <sheetName val="Total Intra"/>
      <sheetName val="Physical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 Phys"/>
      <sheetName val="Enovate Phys"/>
      <sheetName val="Total Phys"/>
      <sheetName val="Orig Sched"/>
      <sheetName val="OA Flash"/>
      <sheetName val="Daily Macros"/>
      <sheetName val="Monthly Macros"/>
    </sheetNames>
    <sheetDataSet>
      <sheetData sheetId="0"/>
      <sheetData sheetId="1">
        <row r="5">
          <cell r="V5" t="str">
            <v>Value</v>
          </cell>
          <cell r="W5" t="str">
            <v>Value</v>
          </cell>
          <cell r="X5" t="str">
            <v>Value</v>
          </cell>
          <cell r="Y5" t="str">
            <v>Value</v>
          </cell>
          <cell r="Z5" t="str">
            <v>Value</v>
          </cell>
          <cell r="AA5" t="str">
            <v>Value</v>
          </cell>
          <cell r="AB5" t="str">
            <v>Value</v>
          </cell>
          <cell r="AC5" t="str">
            <v>Positions</v>
          </cell>
          <cell r="AD5" t="str">
            <v>Positions</v>
          </cell>
          <cell r="AE5" t="str">
            <v>Positions</v>
          </cell>
          <cell r="AF5" t="str">
            <v>Positions</v>
          </cell>
          <cell r="AG5" t="str">
            <v>Positions</v>
          </cell>
          <cell r="AH5" t="str">
            <v>Positions</v>
          </cell>
          <cell r="AI5" t="str">
            <v>Positions</v>
          </cell>
          <cell r="AJ5" t="str">
            <v>Value</v>
          </cell>
          <cell r="AK5" t="str">
            <v>Value</v>
          </cell>
          <cell r="AL5" t="str">
            <v>Value</v>
          </cell>
          <cell r="AM5" t="str">
            <v>Value</v>
          </cell>
        </row>
        <row r="6">
          <cell r="A6" t="str">
            <v>January</v>
          </cell>
          <cell r="B6" t="str">
            <v>Meta Calc</v>
          </cell>
          <cell r="C6" t="str">
            <v>NSS1</v>
          </cell>
          <cell r="D6" t="str">
            <v>NSS1</v>
          </cell>
          <cell r="E6" t="str">
            <v>NSS1</v>
          </cell>
          <cell r="F6" t="str">
            <v>NSS2</v>
          </cell>
          <cell r="G6" t="str">
            <v>NSS2</v>
          </cell>
          <cell r="H6" t="str">
            <v>NSS2</v>
          </cell>
          <cell r="I6" t="str">
            <v>FT-Enovate</v>
          </cell>
          <cell r="J6" t="str">
            <v>FT-Enovate</v>
          </cell>
          <cell r="K6" t="str">
            <v>FT-Enovate</v>
          </cell>
          <cell r="L6" t="str">
            <v>Enovate</v>
          </cell>
          <cell r="M6" t="str">
            <v>Enovate</v>
          </cell>
          <cell r="N6" t="str">
            <v>Enovate</v>
          </cell>
          <cell r="O6" t="str">
            <v>TP</v>
          </cell>
          <cell r="P6" t="str">
            <v>TP</v>
          </cell>
          <cell r="Q6" t="str">
            <v>TP</v>
          </cell>
          <cell r="R6" t="str">
            <v>FT</v>
          </cell>
          <cell r="S6" t="str">
            <v>FT</v>
          </cell>
          <cell r="T6" t="str">
            <v>FT</v>
          </cell>
          <cell r="U6" t="str">
            <v>FT</v>
          </cell>
          <cell r="V6" t="str">
            <v>NSS1</v>
          </cell>
          <cell r="W6" t="str">
            <v>NSS2</v>
          </cell>
          <cell r="X6" t="str">
            <v>FT-Enovate</v>
          </cell>
          <cell r="Y6" t="str">
            <v>Enovate</v>
          </cell>
          <cell r="Z6" t="str">
            <v>TP</v>
          </cell>
          <cell r="AA6" t="str">
            <v>FT Enovrt</v>
          </cell>
          <cell r="AB6" t="str">
            <v>FT Enovpb</v>
          </cell>
          <cell r="AC6" t="str">
            <v>NSS1</v>
          </cell>
          <cell r="AD6" t="str">
            <v>NSS2</v>
          </cell>
          <cell r="AE6" t="str">
            <v>FT-Enovate</v>
          </cell>
          <cell r="AF6" t="str">
            <v>Enovate</v>
          </cell>
          <cell r="AG6" t="str">
            <v>TP</v>
          </cell>
          <cell r="AH6" t="str">
            <v>FT Enovrt</v>
          </cell>
          <cell r="AI6" t="str">
            <v>FT Enovpb</v>
          </cell>
          <cell r="AJ6" t="str">
            <v>NSS1</v>
          </cell>
          <cell r="AK6" t="str">
            <v>NSS2</v>
          </cell>
          <cell r="AL6" t="str">
            <v>Midwest</v>
          </cell>
          <cell r="AM6" t="str">
            <v>Enovate</v>
          </cell>
          <cell r="AN6" t="str">
            <v>Calculate</v>
          </cell>
          <cell r="AO6" t="str">
            <v>For P&amp;L</v>
          </cell>
          <cell r="AP6" t="str">
            <v>Phys</v>
          </cell>
          <cell r="AR6" t="str">
            <v>Weapon-X Dates</v>
          </cell>
          <cell r="AT6" t="str">
            <v>Days</v>
          </cell>
        </row>
        <row r="7">
          <cell r="A7">
            <v>2001</v>
          </cell>
          <cell r="B7" t="str">
            <v xml:space="preserve"> </v>
          </cell>
          <cell r="C7" t="str">
            <v>Price</v>
          </cell>
          <cell r="D7" t="str">
            <v>Basis</v>
          </cell>
          <cell r="E7" t="str">
            <v>Index</v>
          </cell>
          <cell r="F7" t="str">
            <v>Price</v>
          </cell>
          <cell r="G7" t="str">
            <v>Basis</v>
          </cell>
          <cell r="H7" t="str">
            <v>Index</v>
          </cell>
          <cell r="I7" t="str">
            <v>Price</v>
          </cell>
          <cell r="J7" t="str">
            <v>Basis</v>
          </cell>
          <cell r="K7" t="str">
            <v>Index</v>
          </cell>
          <cell r="L7" t="str">
            <v>Price</v>
          </cell>
          <cell r="M7" t="str">
            <v>Basis</v>
          </cell>
          <cell r="N7" t="str">
            <v>Index</v>
          </cell>
          <cell r="O7" t="str">
            <v>Price</v>
          </cell>
          <cell r="P7" t="str">
            <v>Basis</v>
          </cell>
          <cell r="Q7" t="str">
            <v>Index</v>
          </cell>
          <cell r="R7" t="str">
            <v>Enovrt</v>
          </cell>
          <cell r="S7" t="str">
            <v>Enovrt</v>
          </cell>
          <cell r="T7" t="str">
            <v>Enovpb</v>
          </cell>
          <cell r="U7" t="str">
            <v>Enovpb</v>
          </cell>
          <cell r="V7" t="str">
            <v>GD</v>
          </cell>
          <cell r="W7" t="str">
            <v>GD</v>
          </cell>
          <cell r="X7" t="str">
            <v>GD</v>
          </cell>
          <cell r="Y7" t="str">
            <v>GD</v>
          </cell>
          <cell r="Z7" t="str">
            <v>GD</v>
          </cell>
          <cell r="AA7" t="str">
            <v>GD</v>
          </cell>
          <cell r="AB7" t="str">
            <v>GD</v>
          </cell>
          <cell r="AC7" t="str">
            <v>GD</v>
          </cell>
          <cell r="AD7" t="str">
            <v>GD</v>
          </cell>
          <cell r="AE7" t="str">
            <v>GD</v>
          </cell>
          <cell r="AF7" t="str">
            <v>GD</v>
          </cell>
          <cell r="AG7" t="str">
            <v>GD</v>
          </cell>
          <cell r="AH7" t="str">
            <v>GD</v>
          </cell>
          <cell r="AI7" t="str">
            <v>GD</v>
          </cell>
          <cell r="AJ7" t="str">
            <v>Physical</v>
          </cell>
          <cell r="AK7" t="str">
            <v>Physical</v>
          </cell>
          <cell r="AL7" t="str">
            <v>Physical</v>
          </cell>
          <cell r="AM7" t="str">
            <v>Physical</v>
          </cell>
          <cell r="AN7" t="str">
            <v>Night of</v>
          </cell>
          <cell r="AO7" t="str">
            <v>of</v>
          </cell>
          <cell r="AP7" t="str">
            <v>Positions</v>
          </cell>
          <cell r="AR7" t="str">
            <v>C</v>
          </cell>
          <cell r="AS7" t="str">
            <v>P</v>
          </cell>
          <cell r="AT7" t="str">
            <v>Accrued</v>
          </cell>
        </row>
        <row r="9">
          <cell r="A9">
            <v>36893</v>
          </cell>
          <cell r="B9">
            <v>74743</v>
          </cell>
          <cell r="C9">
            <v>995720</v>
          </cell>
          <cell r="D9">
            <v>995721</v>
          </cell>
          <cell r="E9">
            <v>995722</v>
          </cell>
          <cell r="F9">
            <v>995723</v>
          </cell>
          <cell r="G9">
            <v>995724</v>
          </cell>
          <cell r="H9">
            <v>995725</v>
          </cell>
          <cell r="I9">
            <v>995726</v>
          </cell>
          <cell r="J9">
            <v>995727</v>
          </cell>
          <cell r="K9">
            <v>995728</v>
          </cell>
          <cell r="L9">
            <v>995729</v>
          </cell>
          <cell r="M9">
            <v>995730</v>
          </cell>
          <cell r="N9">
            <v>995731</v>
          </cell>
          <cell r="O9">
            <v>995732</v>
          </cell>
          <cell r="P9">
            <v>995733</v>
          </cell>
          <cell r="Q9">
            <v>995734</v>
          </cell>
          <cell r="V9">
            <v>995735</v>
          </cell>
          <cell r="W9">
            <v>995736</v>
          </cell>
          <cell r="X9">
            <v>995737</v>
          </cell>
          <cell r="Y9">
            <v>999998</v>
          </cell>
          <cell r="Z9">
            <v>999998</v>
          </cell>
          <cell r="AC9">
            <v>995738</v>
          </cell>
          <cell r="AE9">
            <v>995739</v>
          </cell>
          <cell r="AJ9">
            <v>995740</v>
          </cell>
          <cell r="AK9">
            <v>995741</v>
          </cell>
          <cell r="AL9">
            <v>995742</v>
          </cell>
          <cell r="AM9">
            <v>995743</v>
          </cell>
          <cell r="AN9">
            <v>2</v>
          </cell>
          <cell r="AO9">
            <v>3</v>
          </cell>
          <cell r="AP9">
            <v>4</v>
          </cell>
          <cell r="AQ9" t="str">
            <v>-1</v>
          </cell>
          <cell r="AR9">
            <v>0</v>
          </cell>
          <cell r="AS9">
            <v>0</v>
          </cell>
          <cell r="AT9">
            <v>0</v>
          </cell>
        </row>
        <row r="10">
          <cell r="A10">
            <v>36894</v>
          </cell>
          <cell r="B10">
            <v>74848</v>
          </cell>
          <cell r="C10">
            <v>996965</v>
          </cell>
          <cell r="D10">
            <v>996966</v>
          </cell>
          <cell r="E10">
            <v>996967</v>
          </cell>
          <cell r="F10">
            <v>996968</v>
          </cell>
          <cell r="G10">
            <v>996969</v>
          </cell>
          <cell r="H10">
            <v>996970</v>
          </cell>
          <cell r="I10">
            <v>996971</v>
          </cell>
          <cell r="J10">
            <v>996972</v>
          </cell>
          <cell r="K10">
            <v>996973</v>
          </cell>
          <cell r="L10">
            <v>996974</v>
          </cell>
          <cell r="M10">
            <v>996975</v>
          </cell>
          <cell r="N10">
            <v>996976</v>
          </cell>
          <cell r="O10">
            <v>996977</v>
          </cell>
          <cell r="P10">
            <v>996978</v>
          </cell>
          <cell r="Q10">
            <v>996979</v>
          </cell>
          <cell r="V10">
            <v>996984</v>
          </cell>
          <cell r="W10">
            <v>996985</v>
          </cell>
          <cell r="X10">
            <v>996986</v>
          </cell>
          <cell r="Y10">
            <v>999998</v>
          </cell>
          <cell r="Z10">
            <v>999998</v>
          </cell>
          <cell r="AC10">
            <v>996987</v>
          </cell>
          <cell r="AE10">
            <v>996989</v>
          </cell>
          <cell r="AJ10">
            <v>996990</v>
          </cell>
          <cell r="AK10">
            <v>996991</v>
          </cell>
          <cell r="AL10">
            <v>996992</v>
          </cell>
          <cell r="AM10">
            <v>996993</v>
          </cell>
          <cell r="AN10">
            <v>3</v>
          </cell>
          <cell r="AO10">
            <v>4</v>
          </cell>
          <cell r="AP10">
            <v>5</v>
          </cell>
          <cell r="AQ10" t="str">
            <v>-1</v>
          </cell>
          <cell r="AR10">
            <v>0</v>
          </cell>
          <cell r="AS10">
            <v>0</v>
          </cell>
          <cell r="AT10">
            <v>0</v>
          </cell>
        </row>
        <row r="11">
          <cell r="A11">
            <v>36895</v>
          </cell>
          <cell r="B11">
            <v>74887</v>
          </cell>
          <cell r="C11">
            <v>997284</v>
          </cell>
          <cell r="D11">
            <v>997285</v>
          </cell>
          <cell r="E11">
            <v>997286</v>
          </cell>
          <cell r="F11">
            <v>997287</v>
          </cell>
          <cell r="G11">
            <v>997288</v>
          </cell>
          <cell r="H11">
            <v>997289</v>
          </cell>
          <cell r="I11">
            <v>997290</v>
          </cell>
          <cell r="J11">
            <v>997291</v>
          </cell>
          <cell r="K11">
            <v>997292</v>
          </cell>
          <cell r="L11">
            <v>997293</v>
          </cell>
          <cell r="M11">
            <v>997294</v>
          </cell>
          <cell r="N11">
            <v>997295</v>
          </cell>
          <cell r="O11">
            <v>997296</v>
          </cell>
          <cell r="P11">
            <v>997297</v>
          </cell>
          <cell r="Q11">
            <v>997298</v>
          </cell>
          <cell r="V11">
            <v>997308</v>
          </cell>
          <cell r="W11">
            <v>997309</v>
          </cell>
          <cell r="X11">
            <v>997314</v>
          </cell>
          <cell r="Y11">
            <v>999998</v>
          </cell>
          <cell r="Z11">
            <v>999998</v>
          </cell>
          <cell r="AC11">
            <v>997315</v>
          </cell>
          <cell r="AD11" t="str">
            <v xml:space="preserve"> </v>
          </cell>
          <cell r="AE11">
            <v>997316</v>
          </cell>
          <cell r="AJ11">
            <v>997317</v>
          </cell>
          <cell r="AK11">
            <v>997361</v>
          </cell>
          <cell r="AL11">
            <v>997362</v>
          </cell>
          <cell r="AM11">
            <v>997364</v>
          </cell>
          <cell r="AN11">
            <v>4</v>
          </cell>
          <cell r="AO11">
            <v>5</v>
          </cell>
          <cell r="AP11">
            <v>6</v>
          </cell>
          <cell r="AQ11" t="str">
            <v>-1</v>
          </cell>
          <cell r="AR11">
            <v>2</v>
          </cell>
          <cell r="AS11">
            <v>0</v>
          </cell>
          <cell r="AT11">
            <v>2</v>
          </cell>
        </row>
        <row r="12">
          <cell r="A12">
            <v>36896</v>
          </cell>
          <cell r="B12">
            <v>75005</v>
          </cell>
          <cell r="C12">
            <v>998907</v>
          </cell>
          <cell r="D12">
            <v>998908</v>
          </cell>
          <cell r="E12">
            <v>1013826</v>
          </cell>
          <cell r="F12">
            <v>1013827</v>
          </cell>
          <cell r="G12">
            <v>1013828</v>
          </cell>
          <cell r="H12">
            <v>1013829</v>
          </cell>
          <cell r="I12">
            <v>1013830</v>
          </cell>
          <cell r="J12">
            <v>1013831</v>
          </cell>
          <cell r="K12">
            <v>1013832</v>
          </cell>
          <cell r="L12">
            <v>1013833</v>
          </cell>
          <cell r="M12">
            <v>1013834</v>
          </cell>
          <cell r="N12">
            <v>1013835</v>
          </cell>
          <cell r="O12">
            <v>1013836</v>
          </cell>
          <cell r="P12">
            <v>1013837</v>
          </cell>
          <cell r="Q12">
            <v>1013838</v>
          </cell>
          <cell r="V12">
            <v>998991</v>
          </cell>
          <cell r="W12">
            <v>998993</v>
          </cell>
          <cell r="X12">
            <v>998994</v>
          </cell>
          <cell r="Y12">
            <v>999998</v>
          </cell>
          <cell r="Z12">
            <v>999998</v>
          </cell>
          <cell r="AC12">
            <v>998996</v>
          </cell>
          <cell r="AE12">
            <v>998999</v>
          </cell>
          <cell r="AJ12">
            <v>999000</v>
          </cell>
          <cell r="AK12">
            <v>999002</v>
          </cell>
          <cell r="AL12">
            <v>999004</v>
          </cell>
          <cell r="AM12">
            <v>999006</v>
          </cell>
          <cell r="AN12">
            <v>5</v>
          </cell>
          <cell r="AO12">
            <v>8</v>
          </cell>
          <cell r="AP12">
            <v>9</v>
          </cell>
          <cell r="AQ12" t="str">
            <v>-1</v>
          </cell>
          <cell r="AR12">
            <v>3</v>
          </cell>
          <cell r="AS12">
            <v>2</v>
          </cell>
          <cell r="AT12">
            <v>3</v>
          </cell>
        </row>
        <row r="13">
          <cell r="A13">
            <v>36899</v>
          </cell>
          <cell r="B13">
            <v>75187</v>
          </cell>
          <cell r="C13">
            <v>1001315</v>
          </cell>
          <cell r="D13">
            <v>1001316</v>
          </cell>
          <cell r="E13">
            <v>1001317</v>
          </cell>
          <cell r="F13">
            <v>1001318</v>
          </cell>
          <cell r="G13">
            <v>1001319</v>
          </cell>
          <cell r="H13">
            <v>1001320</v>
          </cell>
          <cell r="I13">
            <v>1001321</v>
          </cell>
          <cell r="J13">
            <v>1001322</v>
          </cell>
          <cell r="K13">
            <v>1001323</v>
          </cell>
          <cell r="L13">
            <v>1001324</v>
          </cell>
          <cell r="M13">
            <v>1001325</v>
          </cell>
          <cell r="N13">
            <v>1001326</v>
          </cell>
          <cell r="O13">
            <v>1001327</v>
          </cell>
          <cell r="P13">
            <v>1001328</v>
          </cell>
          <cell r="Q13">
            <v>1001329</v>
          </cell>
          <cell r="V13">
            <v>1001332</v>
          </cell>
          <cell r="W13">
            <v>1001333</v>
          </cell>
          <cell r="X13">
            <v>1001336</v>
          </cell>
          <cell r="Y13">
            <v>9999998</v>
          </cell>
          <cell r="Z13">
            <v>9999998</v>
          </cell>
          <cell r="AC13">
            <v>1001337</v>
          </cell>
          <cell r="AE13">
            <v>1001338</v>
          </cell>
          <cell r="AJ13">
            <v>1001339</v>
          </cell>
          <cell r="AK13">
            <v>1001340</v>
          </cell>
          <cell r="AL13">
            <v>1001341</v>
          </cell>
          <cell r="AM13">
            <v>1001342</v>
          </cell>
          <cell r="AN13">
            <v>8</v>
          </cell>
          <cell r="AO13">
            <v>9</v>
          </cell>
          <cell r="AP13">
            <v>10</v>
          </cell>
          <cell r="AQ13" t="str">
            <v>-1</v>
          </cell>
          <cell r="AR13">
            <v>4</v>
          </cell>
          <cell r="AS13">
            <v>3</v>
          </cell>
          <cell r="AT13">
            <v>4</v>
          </cell>
        </row>
        <row r="14">
          <cell r="A14">
            <v>36900</v>
          </cell>
          <cell r="B14">
            <v>75272</v>
          </cell>
          <cell r="C14">
            <v>1002582</v>
          </cell>
          <cell r="D14">
            <v>1002583</v>
          </cell>
          <cell r="E14">
            <v>1002584</v>
          </cell>
          <cell r="F14">
            <v>1002585</v>
          </cell>
          <cell r="G14">
            <v>1002586</v>
          </cell>
          <cell r="H14">
            <v>1002587</v>
          </cell>
          <cell r="I14">
            <v>1002588</v>
          </cell>
          <cell r="J14">
            <v>1002589</v>
          </cell>
          <cell r="K14">
            <v>1002590</v>
          </cell>
          <cell r="L14">
            <v>1002591</v>
          </cell>
          <cell r="M14">
            <v>1002592</v>
          </cell>
          <cell r="N14">
            <v>1002593</v>
          </cell>
          <cell r="O14">
            <v>1002594</v>
          </cell>
          <cell r="P14">
            <v>1002595</v>
          </cell>
          <cell r="Q14">
            <v>1002596</v>
          </cell>
          <cell r="V14">
            <v>1002642</v>
          </cell>
          <cell r="W14">
            <v>1002643</v>
          </cell>
          <cell r="X14">
            <v>1002644</v>
          </cell>
          <cell r="Y14">
            <v>9999998</v>
          </cell>
          <cell r="Z14">
            <v>9999998</v>
          </cell>
          <cell r="AC14">
            <v>1002645</v>
          </cell>
          <cell r="AE14">
            <v>1002647</v>
          </cell>
          <cell r="AJ14">
            <v>1002648</v>
          </cell>
          <cell r="AK14">
            <v>1002649</v>
          </cell>
          <cell r="AL14">
            <v>1002651</v>
          </cell>
          <cell r="AM14">
            <v>1002652</v>
          </cell>
          <cell r="AN14">
            <v>9</v>
          </cell>
          <cell r="AO14">
            <v>10</v>
          </cell>
          <cell r="AP14">
            <v>11</v>
          </cell>
          <cell r="AQ14" t="str">
            <v>-1</v>
          </cell>
          <cell r="AR14">
            <v>7</v>
          </cell>
          <cell r="AS14">
            <v>4</v>
          </cell>
          <cell r="AT14">
            <v>7</v>
          </cell>
        </row>
        <row r="15">
          <cell r="A15">
            <v>36901</v>
          </cell>
          <cell r="B15">
            <v>75362</v>
          </cell>
          <cell r="C15">
            <v>1003410</v>
          </cell>
          <cell r="D15">
            <v>1003411</v>
          </cell>
          <cell r="E15">
            <v>1003412</v>
          </cell>
          <cell r="F15">
            <v>1003413</v>
          </cell>
          <cell r="G15">
            <v>1003414</v>
          </cell>
          <cell r="H15">
            <v>1003415</v>
          </cell>
          <cell r="I15">
            <v>1003416</v>
          </cell>
          <cell r="J15">
            <v>1003417</v>
          </cell>
          <cell r="K15">
            <v>1003418</v>
          </cell>
          <cell r="L15">
            <v>1003419</v>
          </cell>
          <cell r="M15">
            <v>1003420</v>
          </cell>
          <cell r="N15">
            <v>1003421</v>
          </cell>
          <cell r="O15">
            <v>1003422</v>
          </cell>
          <cell r="P15">
            <v>1003423</v>
          </cell>
          <cell r="Q15">
            <v>1003424</v>
          </cell>
          <cell r="V15">
            <v>1003453</v>
          </cell>
          <cell r="W15">
            <v>1003454</v>
          </cell>
          <cell r="X15">
            <v>1003455</v>
          </cell>
          <cell r="Y15">
            <v>9999998</v>
          </cell>
          <cell r="Z15">
            <v>9999998</v>
          </cell>
          <cell r="AC15">
            <v>1003477</v>
          </cell>
          <cell r="AE15">
            <v>1003478</v>
          </cell>
          <cell r="AJ15">
            <v>1003479</v>
          </cell>
          <cell r="AK15">
            <v>1003480</v>
          </cell>
          <cell r="AL15">
            <v>1003481</v>
          </cell>
          <cell r="AM15">
            <v>1003482</v>
          </cell>
          <cell r="AN15">
            <v>10</v>
          </cell>
          <cell r="AO15">
            <v>11</v>
          </cell>
          <cell r="AP15">
            <v>12</v>
          </cell>
          <cell r="AQ15" t="str">
            <v>-1</v>
          </cell>
          <cell r="AR15">
            <v>8</v>
          </cell>
          <cell r="AS15">
            <v>7</v>
          </cell>
          <cell r="AT15">
            <v>8</v>
          </cell>
        </row>
        <row r="16">
          <cell r="A16">
            <v>36902</v>
          </cell>
          <cell r="B16">
            <v>75478</v>
          </cell>
          <cell r="C16">
            <v>1005035</v>
          </cell>
          <cell r="D16">
            <v>1005036</v>
          </cell>
          <cell r="E16">
            <v>1005037</v>
          </cell>
          <cell r="F16">
            <v>1005038</v>
          </cell>
          <cell r="G16">
            <v>1005039</v>
          </cell>
          <cell r="H16">
            <v>1005040</v>
          </cell>
          <cell r="I16">
            <v>1005041</v>
          </cell>
          <cell r="J16">
            <v>1005042</v>
          </cell>
          <cell r="K16">
            <v>1005043</v>
          </cell>
          <cell r="L16">
            <v>1005044</v>
          </cell>
          <cell r="M16">
            <v>1005045</v>
          </cell>
          <cell r="N16">
            <v>1005046</v>
          </cell>
          <cell r="O16">
            <v>1005047</v>
          </cell>
          <cell r="P16">
            <v>1005048</v>
          </cell>
          <cell r="Q16">
            <v>1005049</v>
          </cell>
          <cell r="V16">
            <v>1005071</v>
          </cell>
          <cell r="W16">
            <v>1005072</v>
          </cell>
          <cell r="X16">
            <v>1005073</v>
          </cell>
          <cell r="Y16">
            <v>9999998</v>
          </cell>
          <cell r="Z16">
            <v>9999998</v>
          </cell>
          <cell r="AC16">
            <v>1005074</v>
          </cell>
          <cell r="AE16">
            <v>1005076</v>
          </cell>
          <cell r="AJ16">
            <v>1005077</v>
          </cell>
          <cell r="AK16">
            <v>1005078</v>
          </cell>
          <cell r="AL16">
            <v>1005079</v>
          </cell>
          <cell r="AM16">
            <v>1005080</v>
          </cell>
          <cell r="AN16">
            <v>11</v>
          </cell>
          <cell r="AO16">
            <v>12</v>
          </cell>
          <cell r="AP16">
            <v>13</v>
          </cell>
          <cell r="AQ16" t="str">
            <v>-1</v>
          </cell>
          <cell r="AR16">
            <v>9</v>
          </cell>
          <cell r="AS16">
            <v>8</v>
          </cell>
          <cell r="AT16">
            <v>9</v>
          </cell>
        </row>
        <row r="17">
          <cell r="A17">
            <v>36903</v>
          </cell>
          <cell r="B17">
            <v>75582</v>
          </cell>
          <cell r="C17">
            <v>1006669</v>
          </cell>
          <cell r="D17">
            <v>1006670</v>
          </cell>
          <cell r="E17">
            <v>1006671</v>
          </cell>
          <cell r="F17">
            <v>1006672</v>
          </cell>
          <cell r="G17">
            <v>1006673</v>
          </cell>
          <cell r="H17">
            <v>1006674</v>
          </cell>
          <cell r="I17">
            <v>1006675</v>
          </cell>
          <cell r="J17">
            <v>1006676</v>
          </cell>
          <cell r="K17">
            <v>1006677</v>
          </cell>
          <cell r="L17">
            <v>1006678</v>
          </cell>
          <cell r="M17">
            <v>1006679</v>
          </cell>
          <cell r="N17">
            <v>1006680</v>
          </cell>
          <cell r="O17">
            <v>1006681</v>
          </cell>
          <cell r="P17">
            <v>1006682</v>
          </cell>
          <cell r="Q17">
            <v>1006683</v>
          </cell>
          <cell r="V17">
            <v>1006701</v>
          </cell>
          <cell r="W17">
            <v>1006702</v>
          </cell>
          <cell r="X17">
            <v>1006703</v>
          </cell>
          <cell r="Y17">
            <v>9999998</v>
          </cell>
          <cell r="Z17">
            <v>9999998</v>
          </cell>
          <cell r="AC17">
            <v>1006704</v>
          </cell>
          <cell r="AE17">
            <v>1006705</v>
          </cell>
          <cell r="AJ17">
            <v>1006706</v>
          </cell>
          <cell r="AK17">
            <v>1006707</v>
          </cell>
          <cell r="AL17">
            <v>1006708</v>
          </cell>
          <cell r="AM17">
            <v>1006709</v>
          </cell>
          <cell r="AN17">
            <v>12</v>
          </cell>
          <cell r="AO17">
            <v>16</v>
          </cell>
          <cell r="AP17">
            <v>17</v>
          </cell>
          <cell r="AQ17" t="str">
            <v>-1</v>
          </cell>
          <cell r="AR17">
            <v>10</v>
          </cell>
          <cell r="AS17">
            <v>9</v>
          </cell>
          <cell r="AT17">
            <v>10</v>
          </cell>
        </row>
        <row r="18">
          <cell r="A18">
            <v>36907</v>
          </cell>
          <cell r="B18">
            <v>75799</v>
          </cell>
          <cell r="C18">
            <v>1009511</v>
          </cell>
          <cell r="D18">
            <v>1009512</v>
          </cell>
          <cell r="E18">
            <v>1009513</v>
          </cell>
          <cell r="F18">
            <v>1009514</v>
          </cell>
          <cell r="G18">
            <v>1009515</v>
          </cell>
          <cell r="H18">
            <v>1009516</v>
          </cell>
          <cell r="I18">
            <v>1009517</v>
          </cell>
          <cell r="J18">
            <v>1009518</v>
          </cell>
          <cell r="K18">
            <v>1009519</v>
          </cell>
          <cell r="L18">
            <v>1009520</v>
          </cell>
          <cell r="M18">
            <v>1009521</v>
          </cell>
          <cell r="N18">
            <v>1009522</v>
          </cell>
          <cell r="O18">
            <v>1009523</v>
          </cell>
          <cell r="P18">
            <v>1009524</v>
          </cell>
          <cell r="Q18">
            <v>1009525</v>
          </cell>
          <cell r="R18">
            <v>1009526</v>
          </cell>
          <cell r="S18">
            <v>1009527</v>
          </cell>
          <cell r="T18">
            <v>1009528</v>
          </cell>
          <cell r="U18">
            <v>1009529</v>
          </cell>
          <cell r="V18">
            <v>1009584</v>
          </cell>
          <cell r="W18">
            <v>1009585</v>
          </cell>
          <cell r="X18">
            <v>1009586</v>
          </cell>
          <cell r="Y18">
            <v>1009588</v>
          </cell>
          <cell r="Z18">
            <v>1009589</v>
          </cell>
          <cell r="AA18">
            <v>1009609</v>
          </cell>
          <cell r="AB18">
            <v>1009611</v>
          </cell>
          <cell r="AC18">
            <v>1008193</v>
          </cell>
          <cell r="AE18">
            <v>1008194</v>
          </cell>
          <cell r="AG18" t="str">
            <v xml:space="preserve"> </v>
          </cell>
          <cell r="AH18">
            <v>1009628</v>
          </cell>
          <cell r="AI18">
            <v>1009629</v>
          </cell>
          <cell r="AJ18">
            <v>1008195</v>
          </cell>
          <cell r="AK18">
            <v>1008196</v>
          </cell>
          <cell r="AL18">
            <v>1008197</v>
          </cell>
          <cell r="AM18">
            <v>1008198</v>
          </cell>
          <cell r="AN18">
            <v>16</v>
          </cell>
          <cell r="AO18">
            <v>17</v>
          </cell>
          <cell r="AP18">
            <v>18</v>
          </cell>
          <cell r="AQ18" t="str">
            <v>-1</v>
          </cell>
          <cell r="AR18">
            <v>11</v>
          </cell>
          <cell r="AS18">
            <v>10</v>
          </cell>
          <cell r="AT18">
            <v>11</v>
          </cell>
        </row>
        <row r="19">
          <cell r="A19">
            <v>36908</v>
          </cell>
          <cell r="B19">
            <v>75820</v>
          </cell>
          <cell r="C19">
            <v>1009799</v>
          </cell>
          <cell r="D19">
            <v>1009800</v>
          </cell>
          <cell r="E19">
            <v>1009801</v>
          </cell>
          <cell r="F19">
            <v>1009802</v>
          </cell>
          <cell r="G19">
            <v>1009803</v>
          </cell>
          <cell r="H19">
            <v>1009804</v>
          </cell>
          <cell r="I19">
            <v>1009805</v>
          </cell>
          <cell r="J19">
            <v>1009806</v>
          </cell>
          <cell r="K19">
            <v>1009807</v>
          </cell>
          <cell r="L19">
            <v>1009808</v>
          </cell>
          <cell r="M19">
            <v>1009809</v>
          </cell>
          <cell r="N19">
            <v>1009810</v>
          </cell>
          <cell r="O19">
            <v>1009811</v>
          </cell>
          <cell r="P19">
            <v>1009812</v>
          </cell>
          <cell r="Q19">
            <v>1009813</v>
          </cell>
          <cell r="R19">
            <v>1009814</v>
          </cell>
          <cell r="S19">
            <v>1009815</v>
          </cell>
          <cell r="T19">
            <v>1009816</v>
          </cell>
          <cell r="U19">
            <v>1009817</v>
          </cell>
          <cell r="V19">
            <v>1009886</v>
          </cell>
          <cell r="W19">
            <v>1009890</v>
          </cell>
          <cell r="X19">
            <v>1009897</v>
          </cell>
          <cell r="Y19">
            <v>1009900</v>
          </cell>
          <cell r="Z19">
            <v>1009902</v>
          </cell>
          <cell r="AA19">
            <v>1009904</v>
          </cell>
          <cell r="AB19">
            <v>1009910</v>
          </cell>
          <cell r="AC19">
            <v>1009911</v>
          </cell>
          <cell r="AE19">
            <v>1009912</v>
          </cell>
          <cell r="AH19">
            <v>1009913</v>
          </cell>
          <cell r="AI19">
            <v>1009914</v>
          </cell>
          <cell r="AJ19">
            <v>1009915</v>
          </cell>
          <cell r="AK19">
            <v>1009916</v>
          </cell>
          <cell r="AL19">
            <v>1009917</v>
          </cell>
          <cell r="AM19">
            <v>1009918</v>
          </cell>
          <cell r="AN19">
            <v>17</v>
          </cell>
          <cell r="AO19">
            <v>18</v>
          </cell>
          <cell r="AP19">
            <v>19</v>
          </cell>
          <cell r="AQ19" t="str">
            <v>-1</v>
          </cell>
          <cell r="AR19">
            <v>15</v>
          </cell>
          <cell r="AS19">
            <v>11</v>
          </cell>
          <cell r="AT19">
            <v>15</v>
          </cell>
        </row>
        <row r="20">
          <cell r="A20">
            <v>36909</v>
          </cell>
          <cell r="B20">
            <v>75909</v>
          </cell>
          <cell r="C20">
            <v>1010870</v>
          </cell>
          <cell r="D20">
            <v>1010871</v>
          </cell>
          <cell r="E20">
            <v>1010872</v>
          </cell>
          <cell r="F20">
            <v>1010873</v>
          </cell>
          <cell r="G20">
            <v>1010874</v>
          </cell>
          <cell r="H20">
            <v>1010875</v>
          </cell>
          <cell r="I20">
            <v>1010876</v>
          </cell>
          <cell r="J20">
            <v>1010877</v>
          </cell>
          <cell r="K20">
            <v>1010878</v>
          </cell>
          <cell r="L20">
            <v>1010879</v>
          </cell>
          <cell r="M20">
            <v>1010880</v>
          </cell>
          <cell r="N20">
            <v>1010881</v>
          </cell>
          <cell r="O20">
            <v>1010882</v>
          </cell>
          <cell r="P20">
            <v>1010883</v>
          </cell>
          <cell r="Q20">
            <v>1010884</v>
          </cell>
          <cell r="R20">
            <v>1010885</v>
          </cell>
          <cell r="S20">
            <v>1010886</v>
          </cell>
          <cell r="T20">
            <v>1010887</v>
          </cell>
          <cell r="U20">
            <v>1010888</v>
          </cell>
          <cell r="V20">
            <v>1010904</v>
          </cell>
          <cell r="W20">
            <v>1010905</v>
          </cell>
          <cell r="X20">
            <v>1010906</v>
          </cell>
          <cell r="Y20">
            <v>1010907</v>
          </cell>
          <cell r="Z20">
            <v>1010908</v>
          </cell>
          <cell r="AA20">
            <v>1010909</v>
          </cell>
          <cell r="AB20">
            <v>1010912</v>
          </cell>
          <cell r="AC20">
            <v>1010913</v>
          </cell>
          <cell r="AE20">
            <v>1010914</v>
          </cell>
          <cell r="AH20">
            <v>1010916</v>
          </cell>
          <cell r="AI20">
            <v>1010917</v>
          </cell>
          <cell r="AJ20">
            <v>1010918</v>
          </cell>
          <cell r="AK20">
            <v>1010919</v>
          </cell>
          <cell r="AL20">
            <v>1010920</v>
          </cell>
          <cell r="AM20">
            <v>1010922</v>
          </cell>
          <cell r="AN20">
            <v>18</v>
          </cell>
          <cell r="AO20">
            <v>19</v>
          </cell>
          <cell r="AP20">
            <v>20</v>
          </cell>
          <cell r="AQ20" t="str">
            <v>-1</v>
          </cell>
          <cell r="AR20">
            <v>16</v>
          </cell>
          <cell r="AS20">
            <v>15</v>
          </cell>
          <cell r="AT20">
            <v>16</v>
          </cell>
        </row>
        <row r="21">
          <cell r="A21">
            <v>36910</v>
          </cell>
          <cell r="B21">
            <v>76000</v>
          </cell>
          <cell r="C21">
            <v>1012131</v>
          </cell>
          <cell r="D21">
            <v>1012132</v>
          </cell>
          <cell r="E21">
            <v>1012133</v>
          </cell>
          <cell r="F21">
            <v>1012134</v>
          </cell>
          <cell r="G21">
            <v>1012135</v>
          </cell>
          <cell r="H21">
            <v>1012136</v>
          </cell>
          <cell r="I21">
            <v>1012137</v>
          </cell>
          <cell r="J21">
            <v>1012138</v>
          </cell>
          <cell r="K21">
            <v>1012139</v>
          </cell>
          <cell r="L21">
            <v>1012140</v>
          </cell>
          <cell r="M21">
            <v>1012141</v>
          </cell>
          <cell r="N21">
            <v>1012142</v>
          </cell>
          <cell r="O21">
            <v>1012143</v>
          </cell>
          <cell r="P21">
            <v>1012144</v>
          </cell>
          <cell r="Q21">
            <v>1012145</v>
          </cell>
          <cell r="R21">
            <v>1012146</v>
          </cell>
          <cell r="S21">
            <v>1012147</v>
          </cell>
          <cell r="T21">
            <v>1012148</v>
          </cell>
          <cell r="U21">
            <v>1012149</v>
          </cell>
          <cell r="V21">
            <v>1012176</v>
          </cell>
          <cell r="W21">
            <v>1012184</v>
          </cell>
          <cell r="X21">
            <v>1012185</v>
          </cell>
          <cell r="Y21">
            <v>1012210</v>
          </cell>
          <cell r="Z21">
            <v>1012211</v>
          </cell>
          <cell r="AA21">
            <v>1012229</v>
          </cell>
          <cell r="AB21">
            <v>1012230</v>
          </cell>
          <cell r="AC21">
            <v>1012236</v>
          </cell>
          <cell r="AE21">
            <v>1012256</v>
          </cell>
          <cell r="AH21">
            <v>1012266</v>
          </cell>
          <cell r="AI21">
            <v>1012268</v>
          </cell>
          <cell r="AJ21">
            <v>1012269</v>
          </cell>
          <cell r="AK21">
            <v>1012270</v>
          </cell>
          <cell r="AL21">
            <v>1012271</v>
          </cell>
          <cell r="AM21">
            <v>1012272</v>
          </cell>
          <cell r="AN21">
            <v>19</v>
          </cell>
          <cell r="AO21">
            <v>22</v>
          </cell>
          <cell r="AP21">
            <v>23</v>
          </cell>
          <cell r="AQ21" t="str">
            <v>-1</v>
          </cell>
          <cell r="AR21">
            <v>17</v>
          </cell>
          <cell r="AS21">
            <v>16</v>
          </cell>
          <cell r="AT21">
            <v>17</v>
          </cell>
        </row>
        <row r="22">
          <cell r="A22">
            <v>36913</v>
          </cell>
          <cell r="B22">
            <v>76127</v>
          </cell>
          <cell r="C22">
            <v>1013788</v>
          </cell>
          <cell r="D22">
            <v>1013789</v>
          </cell>
          <cell r="E22">
            <v>1013790</v>
          </cell>
          <cell r="F22">
            <v>1013791</v>
          </cell>
          <cell r="G22">
            <v>1013792</v>
          </cell>
          <cell r="H22">
            <v>1013793</v>
          </cell>
          <cell r="I22">
            <v>1013794</v>
          </cell>
          <cell r="J22">
            <v>1013795</v>
          </cell>
          <cell r="K22">
            <v>1013796</v>
          </cell>
          <cell r="L22">
            <v>1013797</v>
          </cell>
          <cell r="M22">
            <v>1013798</v>
          </cell>
          <cell r="N22">
            <v>1013799</v>
          </cell>
          <cell r="O22">
            <v>1013800</v>
          </cell>
          <cell r="P22">
            <v>1013801</v>
          </cell>
          <cell r="Q22">
            <v>1013802</v>
          </cell>
          <cell r="R22">
            <v>1013803</v>
          </cell>
          <cell r="S22">
            <v>1013804</v>
          </cell>
          <cell r="T22">
            <v>1013805</v>
          </cell>
          <cell r="U22">
            <v>1013806</v>
          </cell>
          <cell r="V22">
            <v>1013826</v>
          </cell>
          <cell r="W22">
            <v>1013827</v>
          </cell>
          <cell r="X22">
            <v>1013828</v>
          </cell>
          <cell r="Y22">
            <v>1013830</v>
          </cell>
          <cell r="Z22">
            <v>1013831</v>
          </cell>
          <cell r="AA22">
            <v>1013833</v>
          </cell>
          <cell r="AB22">
            <v>1013834</v>
          </cell>
          <cell r="AC22">
            <v>1013835</v>
          </cell>
          <cell r="AE22">
            <v>1013836</v>
          </cell>
          <cell r="AH22">
            <v>1013837</v>
          </cell>
          <cell r="AI22">
            <v>1013838</v>
          </cell>
          <cell r="AJ22">
            <v>1013839</v>
          </cell>
          <cell r="AK22">
            <v>1013840</v>
          </cell>
          <cell r="AL22">
            <v>1013841</v>
          </cell>
          <cell r="AM22">
            <v>1013842</v>
          </cell>
          <cell r="AN22">
            <v>22</v>
          </cell>
          <cell r="AO22">
            <v>23</v>
          </cell>
          <cell r="AP22">
            <v>24</v>
          </cell>
          <cell r="AQ22" t="str">
            <v>-1</v>
          </cell>
          <cell r="AR22">
            <v>18</v>
          </cell>
          <cell r="AS22">
            <v>17</v>
          </cell>
          <cell r="AT22">
            <v>18</v>
          </cell>
        </row>
        <row r="23">
          <cell r="A23">
            <v>36914</v>
          </cell>
          <cell r="B23">
            <v>76245</v>
          </cell>
          <cell r="C23">
            <v>1015356</v>
          </cell>
          <cell r="D23">
            <v>1015357</v>
          </cell>
          <cell r="E23">
            <v>1015358</v>
          </cell>
          <cell r="F23">
            <v>1015359</v>
          </cell>
          <cell r="G23">
            <v>1015360</v>
          </cell>
          <cell r="H23">
            <v>1015361</v>
          </cell>
          <cell r="I23">
            <v>1015362</v>
          </cell>
          <cell r="J23">
            <v>1015363</v>
          </cell>
          <cell r="K23">
            <v>1015364</v>
          </cell>
          <cell r="L23">
            <v>1015365</v>
          </cell>
          <cell r="M23">
            <v>1015366</v>
          </cell>
          <cell r="N23">
            <v>1015367</v>
          </cell>
          <cell r="O23">
            <v>1015368</v>
          </cell>
          <cell r="P23">
            <v>1015369</v>
          </cell>
          <cell r="Q23">
            <v>1015370</v>
          </cell>
          <cell r="R23">
            <v>1015371</v>
          </cell>
          <cell r="S23">
            <v>1015372</v>
          </cell>
          <cell r="T23">
            <v>1015373</v>
          </cell>
          <cell r="U23">
            <v>1015374</v>
          </cell>
          <cell r="V23">
            <v>1015387</v>
          </cell>
          <cell r="W23">
            <v>1015391</v>
          </cell>
          <cell r="X23">
            <v>1015392</v>
          </cell>
          <cell r="Y23">
            <v>1015393</v>
          </cell>
          <cell r="Z23">
            <v>1015394</v>
          </cell>
          <cell r="AA23">
            <v>1015395</v>
          </cell>
          <cell r="AB23">
            <v>1015396</v>
          </cell>
          <cell r="AC23">
            <v>1015408</v>
          </cell>
          <cell r="AE23">
            <v>1015409</v>
          </cell>
          <cell r="AH23">
            <v>1015410</v>
          </cell>
          <cell r="AI23">
            <v>1015411</v>
          </cell>
          <cell r="AJ23">
            <v>1015960</v>
          </cell>
          <cell r="AK23">
            <v>1015414</v>
          </cell>
          <cell r="AL23">
            <v>1015415</v>
          </cell>
          <cell r="AM23">
            <v>1015417</v>
          </cell>
          <cell r="AN23">
            <v>23</v>
          </cell>
          <cell r="AO23">
            <v>24</v>
          </cell>
          <cell r="AP23">
            <v>25</v>
          </cell>
          <cell r="AQ23" t="str">
            <v>-1</v>
          </cell>
          <cell r="AR23">
            <v>21</v>
          </cell>
          <cell r="AS23">
            <v>18</v>
          </cell>
          <cell r="AT23">
            <v>21</v>
          </cell>
        </row>
        <row r="24">
          <cell r="A24">
            <v>36915</v>
          </cell>
          <cell r="B24">
            <v>76325</v>
          </cell>
          <cell r="C24">
            <v>1016350</v>
          </cell>
          <cell r="D24">
            <v>1016351</v>
          </cell>
          <cell r="E24">
            <v>1016352</v>
          </cell>
          <cell r="F24">
            <v>1016353</v>
          </cell>
          <cell r="G24">
            <v>1016354</v>
          </cell>
          <cell r="H24">
            <v>1016355</v>
          </cell>
          <cell r="I24">
            <v>1016356</v>
          </cell>
          <cell r="J24">
            <v>1016357</v>
          </cell>
          <cell r="K24">
            <v>1016358</v>
          </cell>
          <cell r="L24">
            <v>1016359</v>
          </cell>
          <cell r="M24">
            <v>1016360</v>
          </cell>
          <cell r="N24">
            <v>1016361</v>
          </cell>
          <cell r="O24">
            <v>1016362</v>
          </cell>
          <cell r="P24">
            <v>1016363</v>
          </cell>
          <cell r="Q24">
            <v>1016364</v>
          </cell>
          <cell r="R24">
            <v>1016365</v>
          </cell>
          <cell r="S24">
            <v>1016366</v>
          </cell>
          <cell r="T24">
            <v>1016367</v>
          </cell>
          <cell r="U24">
            <v>1016368</v>
          </cell>
          <cell r="V24">
            <v>1016451</v>
          </cell>
          <cell r="W24">
            <v>1016452</v>
          </cell>
          <cell r="X24">
            <v>1016453</v>
          </cell>
          <cell r="Y24">
            <v>1016454</v>
          </cell>
          <cell r="Z24">
            <v>1016455</v>
          </cell>
          <cell r="AA24">
            <v>1016456</v>
          </cell>
          <cell r="AB24">
            <v>1016457</v>
          </cell>
          <cell r="AC24">
            <v>1016488</v>
          </cell>
          <cell r="AE24">
            <v>1016502</v>
          </cell>
          <cell r="AH24">
            <v>1016508</v>
          </cell>
          <cell r="AI24">
            <v>1016520</v>
          </cell>
          <cell r="AJ24">
            <v>1016544</v>
          </cell>
          <cell r="AK24">
            <v>1016547</v>
          </cell>
          <cell r="AL24">
            <v>1016551</v>
          </cell>
          <cell r="AM24">
            <v>1016552</v>
          </cell>
          <cell r="AN24">
            <v>24</v>
          </cell>
          <cell r="AO24">
            <v>25</v>
          </cell>
          <cell r="AP24">
            <v>26</v>
          </cell>
          <cell r="AQ24" t="str">
            <v>-1</v>
          </cell>
          <cell r="AR24">
            <v>22</v>
          </cell>
          <cell r="AS24">
            <v>21</v>
          </cell>
          <cell r="AT24">
            <v>22</v>
          </cell>
        </row>
        <row r="25">
          <cell r="A25">
            <v>36916</v>
          </cell>
          <cell r="C25">
            <v>0</v>
          </cell>
          <cell r="D25">
            <v>1</v>
          </cell>
          <cell r="E25">
            <v>2</v>
          </cell>
          <cell r="F25">
            <v>3</v>
          </cell>
          <cell r="G25">
            <v>4</v>
          </cell>
          <cell r="H25">
            <v>5</v>
          </cell>
          <cell r="I25">
            <v>6</v>
          </cell>
          <cell r="J25">
            <v>7</v>
          </cell>
          <cell r="K25">
            <v>8</v>
          </cell>
          <cell r="L25">
            <v>9</v>
          </cell>
          <cell r="M25">
            <v>10</v>
          </cell>
          <cell r="N25">
            <v>11</v>
          </cell>
          <cell r="O25">
            <v>12</v>
          </cell>
          <cell r="P25">
            <v>13</v>
          </cell>
          <cell r="Q25">
            <v>14</v>
          </cell>
          <cell r="R25">
            <v>15</v>
          </cell>
          <cell r="S25">
            <v>16</v>
          </cell>
          <cell r="T25">
            <v>17</v>
          </cell>
          <cell r="U25">
            <v>18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N25">
            <v>25</v>
          </cell>
          <cell r="AO25">
            <v>26</v>
          </cell>
          <cell r="AP25">
            <v>27</v>
          </cell>
          <cell r="AQ25" t="str">
            <v>-1</v>
          </cell>
          <cell r="AR25">
            <v>23</v>
          </cell>
          <cell r="AS25">
            <v>22</v>
          </cell>
          <cell r="AT25">
            <v>23</v>
          </cell>
        </row>
        <row r="26">
          <cell r="A26">
            <v>36917</v>
          </cell>
          <cell r="C26">
            <v>0</v>
          </cell>
          <cell r="D26">
            <v>1</v>
          </cell>
          <cell r="E26">
            <v>2</v>
          </cell>
          <cell r="F26">
            <v>3</v>
          </cell>
          <cell r="G26">
            <v>4</v>
          </cell>
          <cell r="H26">
            <v>5</v>
          </cell>
          <cell r="I26">
            <v>6</v>
          </cell>
          <cell r="J26">
            <v>7</v>
          </cell>
          <cell r="K26">
            <v>8</v>
          </cell>
          <cell r="L26">
            <v>9</v>
          </cell>
          <cell r="M26">
            <v>10</v>
          </cell>
          <cell r="N26">
            <v>11</v>
          </cell>
          <cell r="O26">
            <v>12</v>
          </cell>
          <cell r="P26">
            <v>13</v>
          </cell>
          <cell r="Q26">
            <v>14</v>
          </cell>
          <cell r="R26">
            <v>15</v>
          </cell>
          <cell r="S26">
            <v>16</v>
          </cell>
          <cell r="T26">
            <v>17</v>
          </cell>
          <cell r="U26">
            <v>18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N26">
            <v>26</v>
          </cell>
          <cell r="AO26">
            <v>29</v>
          </cell>
          <cell r="AP26">
            <v>30</v>
          </cell>
          <cell r="AQ26" t="str">
            <v>-1</v>
          </cell>
          <cell r="AR26">
            <v>24</v>
          </cell>
          <cell r="AS26">
            <v>23</v>
          </cell>
          <cell r="AT26">
            <v>24</v>
          </cell>
        </row>
        <row r="27">
          <cell r="A27">
            <v>36920</v>
          </cell>
          <cell r="C27">
            <v>0</v>
          </cell>
          <cell r="D27">
            <v>1</v>
          </cell>
          <cell r="E27">
            <v>2</v>
          </cell>
          <cell r="F27">
            <v>3</v>
          </cell>
          <cell r="G27">
            <v>4</v>
          </cell>
          <cell r="H27">
            <v>5</v>
          </cell>
          <cell r="I27">
            <v>6</v>
          </cell>
          <cell r="J27">
            <v>7</v>
          </cell>
          <cell r="K27">
            <v>8</v>
          </cell>
          <cell r="L27">
            <v>9</v>
          </cell>
          <cell r="M27">
            <v>10</v>
          </cell>
          <cell r="N27">
            <v>11</v>
          </cell>
          <cell r="O27">
            <v>12</v>
          </cell>
          <cell r="P27">
            <v>13</v>
          </cell>
          <cell r="Q27">
            <v>14</v>
          </cell>
          <cell r="R27">
            <v>15</v>
          </cell>
          <cell r="S27">
            <v>16</v>
          </cell>
          <cell r="T27">
            <v>17</v>
          </cell>
          <cell r="U27">
            <v>18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N27">
            <v>29</v>
          </cell>
          <cell r="AO27">
            <v>30</v>
          </cell>
          <cell r="AP27">
            <v>28</v>
          </cell>
          <cell r="AQ27" t="str">
            <v>-1</v>
          </cell>
          <cell r="AR27">
            <v>25</v>
          </cell>
          <cell r="AS27">
            <v>24</v>
          </cell>
          <cell r="AT27">
            <v>25</v>
          </cell>
        </row>
        <row r="28">
          <cell r="A28">
            <v>36921</v>
          </cell>
          <cell r="C28">
            <v>0</v>
          </cell>
          <cell r="D28">
            <v>1</v>
          </cell>
          <cell r="E28">
            <v>2</v>
          </cell>
          <cell r="F28">
            <v>3</v>
          </cell>
          <cell r="G28">
            <v>4</v>
          </cell>
          <cell r="H28">
            <v>5</v>
          </cell>
          <cell r="I28">
            <v>6</v>
          </cell>
          <cell r="J28">
            <v>7</v>
          </cell>
          <cell r="K28">
            <v>8</v>
          </cell>
          <cell r="L28">
            <v>9</v>
          </cell>
          <cell r="M28">
            <v>10</v>
          </cell>
          <cell r="N28">
            <v>11</v>
          </cell>
          <cell r="O28">
            <v>12</v>
          </cell>
          <cell r="P28">
            <v>13</v>
          </cell>
          <cell r="Q28">
            <v>14</v>
          </cell>
          <cell r="R28">
            <v>15</v>
          </cell>
          <cell r="S28">
            <v>16</v>
          </cell>
          <cell r="T28">
            <v>17</v>
          </cell>
          <cell r="U28">
            <v>18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N28">
            <v>30</v>
          </cell>
          <cell r="AO28">
            <v>31</v>
          </cell>
          <cell r="AP28">
            <v>29</v>
          </cell>
          <cell r="AQ28" t="str">
            <v>-1</v>
          </cell>
          <cell r="AR28">
            <v>28</v>
          </cell>
          <cell r="AS28">
            <v>25</v>
          </cell>
          <cell r="AT28">
            <v>28</v>
          </cell>
        </row>
        <row r="29">
          <cell r="A29">
            <v>36922</v>
          </cell>
          <cell r="C29">
            <v>0</v>
          </cell>
          <cell r="D29">
            <v>1</v>
          </cell>
          <cell r="E29">
            <v>2</v>
          </cell>
          <cell r="F29">
            <v>3</v>
          </cell>
          <cell r="G29">
            <v>4</v>
          </cell>
          <cell r="H29">
            <v>5</v>
          </cell>
          <cell r="I29">
            <v>6</v>
          </cell>
          <cell r="J29">
            <v>7</v>
          </cell>
          <cell r="K29">
            <v>8</v>
          </cell>
          <cell r="L29">
            <v>9</v>
          </cell>
          <cell r="M29">
            <v>10</v>
          </cell>
          <cell r="N29">
            <v>11</v>
          </cell>
          <cell r="O29">
            <v>12</v>
          </cell>
          <cell r="P29">
            <v>13</v>
          </cell>
          <cell r="Q29">
            <v>14</v>
          </cell>
          <cell r="R29">
            <v>15</v>
          </cell>
          <cell r="S29">
            <v>16</v>
          </cell>
          <cell r="T29">
            <v>17</v>
          </cell>
          <cell r="U29">
            <v>18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N29">
            <v>31</v>
          </cell>
          <cell r="AO29">
            <v>0</v>
          </cell>
          <cell r="AP29">
            <v>36923</v>
          </cell>
          <cell r="AQ29">
            <v>36951</v>
          </cell>
          <cell r="AR29">
            <v>29</v>
          </cell>
          <cell r="AS29">
            <v>28</v>
          </cell>
          <cell r="AT29">
            <v>29</v>
          </cell>
        </row>
        <row r="32">
          <cell r="A32" t="str">
            <v>Liqidated calc for TK</v>
          </cell>
          <cell r="B32">
            <v>0</v>
          </cell>
          <cell r="C32">
            <v>0</v>
          </cell>
          <cell r="D32">
            <v>1</v>
          </cell>
          <cell r="E32">
            <v>2</v>
          </cell>
          <cell r="F32">
            <v>3</v>
          </cell>
          <cell r="G32">
            <v>4</v>
          </cell>
          <cell r="H32">
            <v>5</v>
          </cell>
          <cell r="I32">
            <v>6</v>
          </cell>
          <cell r="J32">
            <v>7</v>
          </cell>
          <cell r="K32">
            <v>8</v>
          </cell>
          <cell r="L32">
            <v>9</v>
          </cell>
          <cell r="M32">
            <v>10</v>
          </cell>
          <cell r="N32">
            <v>11</v>
          </cell>
          <cell r="O32">
            <v>12</v>
          </cell>
          <cell r="P32">
            <v>13</v>
          </cell>
          <cell r="Q32">
            <v>14</v>
          </cell>
          <cell r="AE32" t="str">
            <v xml:space="preserve"> </v>
          </cell>
        </row>
        <row r="33">
          <cell r="A33" t="str">
            <v>Final Post-id's</v>
          </cell>
          <cell r="B33">
            <v>0</v>
          </cell>
          <cell r="C33">
            <v>0</v>
          </cell>
          <cell r="D33">
            <v>1</v>
          </cell>
          <cell r="E33">
            <v>2</v>
          </cell>
          <cell r="F33">
            <v>3</v>
          </cell>
          <cell r="G33">
            <v>4</v>
          </cell>
          <cell r="H33">
            <v>5</v>
          </cell>
          <cell r="I33">
            <v>6</v>
          </cell>
          <cell r="J33">
            <v>7</v>
          </cell>
          <cell r="K33">
            <v>8</v>
          </cell>
          <cell r="L33">
            <v>9</v>
          </cell>
          <cell r="M33">
            <v>10</v>
          </cell>
          <cell r="N33">
            <v>11</v>
          </cell>
          <cell r="O33">
            <v>12</v>
          </cell>
          <cell r="P33">
            <v>13</v>
          </cell>
          <cell r="Q33">
            <v>14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C33">
            <v>0</v>
          </cell>
          <cell r="AE33">
            <v>0</v>
          </cell>
          <cell r="AJ33" t="str">
            <v xml:space="preserve"> </v>
          </cell>
          <cell r="AK33" t="str">
            <v xml:space="preserve"> </v>
          </cell>
          <cell r="AL33" t="str">
            <v xml:space="preserve"> </v>
          </cell>
          <cell r="AM33" t="str">
            <v xml:space="preserve"> 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</sheetDataSet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0.xml"/><Relationship Id="rId5" Type="http://schemas.openxmlformats.org/officeDocument/2006/relationships/ctrlProp" Target="../ctrlProps/ctrlProp19.xml"/><Relationship Id="rId4" Type="http://schemas.openxmlformats.org/officeDocument/2006/relationships/ctrlProp" Target="../ctrlProps/ctrlProp1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23.xml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4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61"/>
  <sheetViews>
    <sheetView showGridLines="0" zoomScaleNormal="100" workbookViewId="0">
      <selection sqref="A1:B1"/>
    </sheetView>
  </sheetViews>
  <sheetFormatPr defaultRowHeight="12.75" x14ac:dyDescent="0.2"/>
  <cols>
    <col min="1" max="1" width="15.7109375" style="2" customWidth="1"/>
    <col min="2" max="3" width="14.42578125" style="2" customWidth="1"/>
    <col min="4" max="4" width="3" style="2" customWidth="1"/>
    <col min="5" max="6" width="9.140625" style="2"/>
    <col min="7" max="7" width="13.85546875" style="2" customWidth="1"/>
    <col min="8" max="8" width="20.5703125" style="2" customWidth="1"/>
    <col min="9" max="9" width="11.7109375" style="2" bestFit="1" customWidth="1"/>
    <col min="10" max="11" width="9.140625" style="2"/>
    <col min="12" max="12" width="10.7109375" style="2" bestFit="1" customWidth="1"/>
    <col min="13" max="16384" width="9.140625" style="2"/>
  </cols>
  <sheetData>
    <row r="1" spans="1:5" x14ac:dyDescent="0.2">
      <c r="A1" s="179" t="s">
        <v>19</v>
      </c>
      <c r="B1" s="180"/>
    </row>
    <row r="2" spans="1:5" x14ac:dyDescent="0.2">
      <c r="A2" s="5" t="s">
        <v>0</v>
      </c>
      <c r="B2" s="6"/>
    </row>
    <row r="3" spans="1:5" x14ac:dyDescent="0.2">
      <c r="A3" s="5" t="s">
        <v>1</v>
      </c>
      <c r="B3" s="6"/>
    </row>
    <row r="4" spans="1:5" ht="13.5" thickBot="1" x14ac:dyDescent="0.25">
      <c r="A4" s="7" t="s">
        <v>2</v>
      </c>
      <c r="B4" s="8" t="s">
        <v>7</v>
      </c>
    </row>
    <row r="5" spans="1:5" ht="13.5" hidden="1" thickBot="1" x14ac:dyDescent="0.25">
      <c r="A5" s="7" t="s">
        <v>66</v>
      </c>
      <c r="B5" s="96">
        <f ca="1">NOW()</f>
        <v>36915.758839699076</v>
      </c>
    </row>
    <row r="6" spans="1:5" ht="13.5" thickBot="1" x14ac:dyDescent="0.25">
      <c r="A6" s="7" t="s">
        <v>67</v>
      </c>
      <c r="B6" s="112">
        <v>30</v>
      </c>
    </row>
    <row r="7" spans="1:5" ht="13.5" thickBot="1" x14ac:dyDescent="0.25">
      <c r="A7" s="20" t="s">
        <v>16</v>
      </c>
      <c r="B7" s="172">
        <f>DAY(C7)</f>
        <v>24</v>
      </c>
      <c r="C7" s="173">
        <v>36915</v>
      </c>
      <c r="D7" s="114" t="s">
        <v>75</v>
      </c>
      <c r="E7" s="115"/>
    </row>
    <row r="8" spans="1:5" ht="13.5" thickBot="1" x14ac:dyDescent="0.25">
      <c r="A8" s="20" t="s">
        <v>17</v>
      </c>
      <c r="B8" s="113">
        <v>36923</v>
      </c>
      <c r="C8" s="113">
        <f>EOMONTH(PromptMonth,0)</f>
        <v>36950</v>
      </c>
    </row>
    <row r="9" spans="1:5" ht="13.5" hidden="1" thickBot="1" x14ac:dyDescent="0.25">
      <c r="A9" s="20" t="s">
        <v>18</v>
      </c>
      <c r="B9" s="21" t="s">
        <v>46</v>
      </c>
    </row>
    <row r="12" spans="1:5" x14ac:dyDescent="0.2">
      <c r="A12" s="3"/>
    </row>
    <row r="13" spans="1:5" ht="13.5" thickBot="1" x14ac:dyDescent="0.25">
      <c r="A13" s="2" t="s">
        <v>71</v>
      </c>
    </row>
    <row r="14" spans="1:5" ht="13.5" thickBot="1" x14ac:dyDescent="0.25">
      <c r="A14" s="143" t="s">
        <v>57</v>
      </c>
      <c r="B14" s="143" t="s">
        <v>58</v>
      </c>
      <c r="C14" s="143" t="s">
        <v>59</v>
      </c>
    </row>
    <row r="15" spans="1:5" ht="13.5" thickBot="1" x14ac:dyDescent="0.25">
      <c r="A15" s="106">
        <v>36916</v>
      </c>
      <c r="B15" s="106">
        <v>36917</v>
      </c>
      <c r="C15" s="106">
        <v>36920</v>
      </c>
    </row>
    <row r="16" spans="1:5" x14ac:dyDescent="0.2">
      <c r="A16" s="3"/>
    </row>
    <row r="17" spans="1:12" x14ac:dyDescent="0.2">
      <c r="A17" s="3"/>
    </row>
    <row r="18" spans="1:12" x14ac:dyDescent="0.2">
      <c r="A18" s="3"/>
    </row>
    <row r="19" spans="1:12" x14ac:dyDescent="0.2">
      <c r="E19" s="2" t="s">
        <v>41</v>
      </c>
    </row>
    <row r="20" spans="1:12" x14ac:dyDescent="0.2">
      <c r="A20" s="4" t="s">
        <v>70</v>
      </c>
    </row>
    <row r="21" spans="1:12" ht="13.5" thickBot="1" x14ac:dyDescent="0.25">
      <c r="A21" s="123">
        <v>36915</v>
      </c>
      <c r="B21" s="114" t="s">
        <v>75</v>
      </c>
      <c r="C21" s="115"/>
      <c r="D21" s="122"/>
      <c r="L21" s="26"/>
    </row>
    <row r="22" spans="1:12" x14ac:dyDescent="0.2">
      <c r="A22" s="116"/>
      <c r="B22" s="117"/>
      <c r="C22" s="117"/>
      <c r="L22" s="27"/>
    </row>
    <row r="23" spans="1:12" ht="26.25" thickBot="1" x14ac:dyDescent="0.25">
      <c r="A23" s="118" t="s">
        <v>1</v>
      </c>
      <c r="B23" s="119" t="s">
        <v>22</v>
      </c>
      <c r="C23" s="119" t="s">
        <v>23</v>
      </c>
      <c r="L23" s="26"/>
    </row>
    <row r="24" spans="1:12" ht="13.5" thickBot="1" x14ac:dyDescent="0.25">
      <c r="A24" s="127" t="s">
        <v>8</v>
      </c>
      <c r="B24" s="124">
        <f>+A21</f>
        <v>36915</v>
      </c>
      <c r="C24" s="124"/>
      <c r="D24" s="72" t="s">
        <v>47</v>
      </c>
      <c r="E24" s="2" t="s">
        <v>48</v>
      </c>
      <c r="F24" s="2" t="s">
        <v>65</v>
      </c>
      <c r="G24" s="131" t="s">
        <v>95</v>
      </c>
      <c r="H24" s="131" t="s">
        <v>80</v>
      </c>
    </row>
    <row r="25" spans="1:12" x14ac:dyDescent="0.2">
      <c r="A25" s="128" t="s">
        <v>9</v>
      </c>
      <c r="B25" s="132">
        <f>VLOOKUP($A$21,[2]Postid!$A$5:$BS$33,3,FALSE)</f>
        <v>1016350</v>
      </c>
      <c r="C25" s="125"/>
      <c r="D25" s="17">
        <v>1</v>
      </c>
      <c r="E25" s="16" t="s">
        <v>79</v>
      </c>
      <c r="F25" s="17"/>
      <c r="G25" s="19" t="s">
        <v>33</v>
      </c>
      <c r="H25" s="19" t="s">
        <v>102</v>
      </c>
    </row>
    <row r="26" spans="1:12" x14ac:dyDescent="0.2">
      <c r="A26" s="129"/>
      <c r="B26" s="132">
        <f>VLOOKUP($A$21,[2]Postid!$A$5:$BS$33,4,FALSE)</f>
        <v>1016351</v>
      </c>
      <c r="C26" s="126"/>
      <c r="D26" s="19">
        <f>D25+1</f>
        <v>2</v>
      </c>
      <c r="E26" s="18" t="s">
        <v>54</v>
      </c>
      <c r="F26" s="19" t="s">
        <v>54</v>
      </c>
      <c r="G26" s="19" t="s">
        <v>37</v>
      </c>
      <c r="H26" s="19" t="s">
        <v>103</v>
      </c>
    </row>
    <row r="27" spans="1:12" x14ac:dyDescent="0.2">
      <c r="A27" s="129"/>
      <c r="B27" s="132">
        <f>VLOOKUP($A$21,[2]Postid!$A$5:$BS$33,5,FALSE)</f>
        <v>1016352</v>
      </c>
      <c r="C27" s="125"/>
      <c r="D27" s="19">
        <f t="shared" ref="D27:D53" si="0">D26+1</f>
        <v>3</v>
      </c>
      <c r="E27" s="18" t="s">
        <v>76</v>
      </c>
      <c r="F27" s="19"/>
      <c r="G27" s="19" t="s">
        <v>96</v>
      </c>
      <c r="H27" s="19" t="s">
        <v>104</v>
      </c>
    </row>
    <row r="28" spans="1:12" x14ac:dyDescent="0.2">
      <c r="A28" s="129"/>
      <c r="B28" s="132">
        <f>VLOOKUP($A$21,[2]Postid!$A$5:$BS$33,6,FALSE)</f>
        <v>1016353</v>
      </c>
      <c r="C28" s="126"/>
      <c r="D28" s="19">
        <f t="shared" si="0"/>
        <v>4</v>
      </c>
      <c r="E28" s="18" t="s">
        <v>79</v>
      </c>
      <c r="F28" s="19"/>
      <c r="G28" s="19" t="s">
        <v>33</v>
      </c>
      <c r="H28" s="19" t="s">
        <v>105</v>
      </c>
    </row>
    <row r="29" spans="1:12" x14ac:dyDescent="0.2">
      <c r="A29" s="130"/>
      <c r="B29" s="132">
        <f>VLOOKUP($A$21,[2]Postid!$A$5:$BS$33,7,FALSE)</f>
        <v>1016354</v>
      </c>
      <c r="C29" s="126"/>
      <c r="D29" s="19">
        <f t="shared" si="0"/>
        <v>5</v>
      </c>
      <c r="E29" s="2" t="s">
        <v>54</v>
      </c>
      <c r="F29" s="2" t="s">
        <v>54</v>
      </c>
      <c r="G29" s="19" t="s">
        <v>37</v>
      </c>
      <c r="H29" s="19" t="s">
        <v>106</v>
      </c>
    </row>
    <row r="30" spans="1:12" x14ac:dyDescent="0.2">
      <c r="A30" s="130"/>
      <c r="B30" s="132">
        <f>VLOOKUP($A$21,[2]Postid!$A$5:$BS$33,8,FALSE)</f>
        <v>1016355</v>
      </c>
      <c r="C30" s="126"/>
      <c r="D30" s="19">
        <f t="shared" si="0"/>
        <v>6</v>
      </c>
      <c r="E30" s="2" t="s">
        <v>76</v>
      </c>
      <c r="G30" s="19" t="s">
        <v>96</v>
      </c>
      <c r="H30" s="19" t="s">
        <v>107</v>
      </c>
    </row>
    <row r="31" spans="1:12" x14ac:dyDescent="0.2">
      <c r="A31" s="130"/>
      <c r="B31" s="132">
        <f>VLOOKUP($A$21,[2]Postid!$A$5:$BS$33,9,FALSE)</f>
        <v>1016356</v>
      </c>
      <c r="C31" s="126"/>
      <c r="D31" s="19">
        <f t="shared" si="0"/>
        <v>7</v>
      </c>
      <c r="E31" s="2" t="s">
        <v>79</v>
      </c>
      <c r="G31" s="19" t="s">
        <v>33</v>
      </c>
      <c r="H31" s="19" t="s">
        <v>108</v>
      </c>
    </row>
    <row r="32" spans="1:12" x14ac:dyDescent="0.2">
      <c r="A32" s="130"/>
      <c r="B32" s="132">
        <f>VLOOKUP($A$21,[2]Postid!$A$5:$BS$33,10,FALSE)</f>
        <v>1016357</v>
      </c>
      <c r="C32" s="126"/>
      <c r="D32" s="19">
        <f t="shared" si="0"/>
        <v>8</v>
      </c>
      <c r="E32" s="2" t="s">
        <v>54</v>
      </c>
      <c r="F32" s="2" t="s">
        <v>54</v>
      </c>
      <c r="G32" s="19" t="s">
        <v>37</v>
      </c>
      <c r="H32" s="19" t="s">
        <v>109</v>
      </c>
    </row>
    <row r="33" spans="1:8" x14ac:dyDescent="0.2">
      <c r="A33" s="130"/>
      <c r="B33" s="132">
        <f>VLOOKUP($A$21,[2]Postid!$A$5:$BS$33,11,FALSE)</f>
        <v>1016358</v>
      </c>
      <c r="C33" s="126"/>
      <c r="D33" s="19">
        <f t="shared" si="0"/>
        <v>9</v>
      </c>
      <c r="E33" s="2" t="s">
        <v>76</v>
      </c>
      <c r="G33" s="19" t="s">
        <v>96</v>
      </c>
      <c r="H33" s="19" t="s">
        <v>110</v>
      </c>
    </row>
    <row r="34" spans="1:8" x14ac:dyDescent="0.2">
      <c r="A34" s="130"/>
      <c r="B34" s="132">
        <f>VLOOKUP($A$21,[2]Postid!$A$5:$BS$33,12,FALSE)</f>
        <v>1016359</v>
      </c>
      <c r="C34" s="126"/>
      <c r="D34" s="19">
        <f t="shared" si="0"/>
        <v>10</v>
      </c>
      <c r="E34" s="2" t="s">
        <v>79</v>
      </c>
      <c r="G34" s="19" t="s">
        <v>33</v>
      </c>
      <c r="H34" s="2" t="s">
        <v>111</v>
      </c>
    </row>
    <row r="35" spans="1:8" x14ac:dyDescent="0.2">
      <c r="A35" s="130"/>
      <c r="B35" s="132">
        <f>VLOOKUP($A$21,[2]Postid!$A$5:$BS$33,13,FALSE)</f>
        <v>1016360</v>
      </c>
      <c r="C35" s="126"/>
      <c r="D35" s="19">
        <f t="shared" si="0"/>
        <v>11</v>
      </c>
      <c r="E35" s="2" t="s">
        <v>54</v>
      </c>
      <c r="F35" s="2" t="s">
        <v>54</v>
      </c>
      <c r="G35" s="19" t="s">
        <v>37</v>
      </c>
      <c r="H35" s="2" t="s">
        <v>112</v>
      </c>
    </row>
    <row r="36" spans="1:8" x14ac:dyDescent="0.2">
      <c r="A36" s="130"/>
      <c r="B36" s="132">
        <f>VLOOKUP($A$21,[2]Postid!$A$5:$BS$33,14,FALSE)</f>
        <v>1016361</v>
      </c>
      <c r="C36" s="126"/>
      <c r="D36" s="19">
        <f t="shared" si="0"/>
        <v>12</v>
      </c>
      <c r="E36" s="2" t="s">
        <v>76</v>
      </c>
      <c r="G36" s="19" t="s">
        <v>96</v>
      </c>
      <c r="H36" s="2" t="s">
        <v>113</v>
      </c>
    </row>
    <row r="37" spans="1:8" x14ac:dyDescent="0.2">
      <c r="A37" s="130"/>
      <c r="B37" s="132">
        <f>VLOOKUP($A$21,[2]Postid!$A$5:$BS$33,15,FALSE)</f>
        <v>1016362</v>
      </c>
      <c r="C37" s="126"/>
      <c r="D37" s="19">
        <f t="shared" si="0"/>
        <v>13</v>
      </c>
      <c r="E37" s="18" t="s">
        <v>79</v>
      </c>
      <c r="F37" s="19"/>
      <c r="G37" s="19" t="s">
        <v>33</v>
      </c>
      <c r="H37" s="2" t="s">
        <v>130</v>
      </c>
    </row>
    <row r="38" spans="1:8" x14ac:dyDescent="0.2">
      <c r="A38" s="130"/>
      <c r="B38" s="132">
        <f>VLOOKUP($A$21,[2]Postid!$A$5:$BS$33,16,FALSE)</f>
        <v>1016363</v>
      </c>
      <c r="C38" s="126"/>
      <c r="D38" s="19">
        <f t="shared" si="0"/>
        <v>14</v>
      </c>
      <c r="E38" s="2" t="s">
        <v>54</v>
      </c>
      <c r="F38" s="2" t="s">
        <v>54</v>
      </c>
      <c r="G38" s="19" t="s">
        <v>37</v>
      </c>
      <c r="H38" s="2" t="s">
        <v>131</v>
      </c>
    </row>
    <row r="39" spans="1:8" x14ac:dyDescent="0.2">
      <c r="A39" s="130"/>
      <c r="B39" s="164">
        <f>VLOOKUP($A$21,[2]Postid!$A$5:$BS$33,17,FALSE)</f>
        <v>1016364</v>
      </c>
      <c r="C39" s="126"/>
      <c r="D39" s="19">
        <f t="shared" si="0"/>
        <v>15</v>
      </c>
      <c r="E39" s="2" t="s">
        <v>76</v>
      </c>
      <c r="G39" s="19" t="s">
        <v>96</v>
      </c>
      <c r="H39" s="2" t="s">
        <v>132</v>
      </c>
    </row>
    <row r="40" spans="1:8" x14ac:dyDescent="0.2">
      <c r="A40" s="130"/>
      <c r="B40" s="132">
        <f>VLOOKUP($A$21,[2]Postid!$A$5:$BS$33,29,FALSE)</f>
        <v>1016488</v>
      </c>
      <c r="C40" s="126"/>
      <c r="D40" s="19">
        <f t="shared" si="0"/>
        <v>16</v>
      </c>
      <c r="E40" s="2" t="s">
        <v>93</v>
      </c>
      <c r="F40" s="2" t="s">
        <v>94</v>
      </c>
      <c r="G40" s="2" t="s">
        <v>97</v>
      </c>
      <c r="H40" s="19" t="s">
        <v>136</v>
      </c>
    </row>
    <row r="41" spans="1:8" x14ac:dyDescent="0.2">
      <c r="A41" s="130"/>
      <c r="B41" s="132">
        <f>VLOOKUP($A$21,[2]Postid!$A$5:$BS$33,30,FALSE)</f>
        <v>0</v>
      </c>
      <c r="C41" s="126"/>
      <c r="D41" s="19">
        <f t="shared" si="0"/>
        <v>17</v>
      </c>
      <c r="E41" s="2" t="s">
        <v>93</v>
      </c>
      <c r="F41" s="2" t="s">
        <v>94</v>
      </c>
      <c r="G41" s="2" t="s">
        <v>97</v>
      </c>
      <c r="H41" s="19" t="s">
        <v>114</v>
      </c>
    </row>
    <row r="42" spans="1:8" x14ac:dyDescent="0.2">
      <c r="A42" s="130"/>
      <c r="B42" s="132">
        <f>VLOOKUP($A$21,[2]Postid!$A$5:$BS$33,31,FALSE)</f>
        <v>1016502</v>
      </c>
      <c r="C42" s="126"/>
      <c r="D42" s="19">
        <f t="shared" si="0"/>
        <v>18</v>
      </c>
      <c r="E42" s="18" t="s">
        <v>93</v>
      </c>
      <c r="F42" s="19" t="s">
        <v>94</v>
      </c>
      <c r="G42" s="2" t="s">
        <v>97</v>
      </c>
      <c r="H42" s="19" t="s">
        <v>115</v>
      </c>
    </row>
    <row r="43" spans="1:8" x14ac:dyDescent="0.2">
      <c r="A43" s="130"/>
      <c r="B43" s="132">
        <f>VLOOKUP($A$21,[2]Postid!$A$5:$BS$33,32,FALSE)</f>
        <v>0</v>
      </c>
      <c r="C43" s="126"/>
      <c r="D43" s="19">
        <f t="shared" si="0"/>
        <v>19</v>
      </c>
      <c r="E43" s="2" t="s">
        <v>93</v>
      </c>
      <c r="F43" s="2" t="s">
        <v>94</v>
      </c>
      <c r="G43" s="2" t="s">
        <v>97</v>
      </c>
      <c r="H43" s="2" t="s">
        <v>116</v>
      </c>
    </row>
    <row r="44" spans="1:8" x14ac:dyDescent="0.2">
      <c r="A44" s="130"/>
      <c r="B44" s="164">
        <f>VLOOKUP($A$21,[2]Postid!$A$5:$BS$33,33,FALSE)</f>
        <v>0</v>
      </c>
      <c r="C44" s="126"/>
      <c r="D44" s="19">
        <f t="shared" si="0"/>
        <v>20</v>
      </c>
      <c r="E44" s="2" t="s">
        <v>93</v>
      </c>
      <c r="F44" s="2" t="s">
        <v>94</v>
      </c>
      <c r="G44" s="2" t="s">
        <v>97</v>
      </c>
      <c r="H44" s="2" t="s">
        <v>144</v>
      </c>
    </row>
    <row r="45" spans="1:8" x14ac:dyDescent="0.2">
      <c r="A45" s="130"/>
      <c r="B45" s="132">
        <v>915457</v>
      </c>
      <c r="C45" s="126"/>
      <c r="D45" s="19">
        <f t="shared" si="0"/>
        <v>21</v>
      </c>
      <c r="E45" s="2" t="s">
        <v>72</v>
      </c>
      <c r="G45" s="2" t="s">
        <v>98</v>
      </c>
      <c r="H45" s="2" t="s">
        <v>134</v>
      </c>
    </row>
    <row r="46" spans="1:8" x14ac:dyDescent="0.2">
      <c r="A46" s="130"/>
      <c r="B46" s="132">
        <v>915458</v>
      </c>
      <c r="C46" s="126"/>
      <c r="D46" s="19">
        <f t="shared" si="0"/>
        <v>22</v>
      </c>
      <c r="E46" s="2" t="s">
        <v>72</v>
      </c>
      <c r="G46" s="2" t="s">
        <v>98</v>
      </c>
      <c r="H46" s="2" t="s">
        <v>135</v>
      </c>
    </row>
    <row r="47" spans="1:8" x14ac:dyDescent="0.2">
      <c r="A47" s="130"/>
      <c r="B47" s="132">
        <v>926669</v>
      </c>
      <c r="C47" s="126"/>
      <c r="D47" s="19">
        <f t="shared" si="0"/>
        <v>23</v>
      </c>
      <c r="E47" s="18" t="s">
        <v>72</v>
      </c>
      <c r="F47" s="19"/>
      <c r="G47" s="2" t="s">
        <v>98</v>
      </c>
      <c r="H47" s="2" t="s">
        <v>117</v>
      </c>
    </row>
    <row r="48" spans="1:8" x14ac:dyDescent="0.2">
      <c r="A48" s="130"/>
      <c r="B48" s="132">
        <v>926670</v>
      </c>
      <c r="C48" s="126"/>
      <c r="D48" s="19">
        <f t="shared" si="0"/>
        <v>24</v>
      </c>
      <c r="E48" s="2" t="s">
        <v>72</v>
      </c>
      <c r="G48" s="2" t="s">
        <v>98</v>
      </c>
      <c r="H48" s="2" t="s">
        <v>118</v>
      </c>
    </row>
    <row r="49" spans="1:8" x14ac:dyDescent="0.2">
      <c r="A49" s="130"/>
      <c r="B49" s="164">
        <v>945990</v>
      </c>
      <c r="C49" s="126"/>
      <c r="D49" s="19">
        <f t="shared" si="0"/>
        <v>25</v>
      </c>
      <c r="E49" s="2" t="s">
        <v>93</v>
      </c>
      <c r="F49" s="2" t="s">
        <v>101</v>
      </c>
      <c r="G49" s="2" t="s">
        <v>97</v>
      </c>
    </row>
    <row r="50" spans="1:8" x14ac:dyDescent="0.2">
      <c r="A50" s="130"/>
      <c r="B50" s="132">
        <v>945991</v>
      </c>
      <c r="C50" s="126"/>
      <c r="D50" s="19">
        <f t="shared" si="0"/>
        <v>26</v>
      </c>
      <c r="E50" s="2" t="s">
        <v>93</v>
      </c>
      <c r="F50" s="2" t="s">
        <v>101</v>
      </c>
      <c r="G50" s="2" t="s">
        <v>97</v>
      </c>
    </row>
    <row r="51" spans="1:8" x14ac:dyDescent="0.2">
      <c r="A51" s="130"/>
      <c r="B51" s="132">
        <v>945992</v>
      </c>
      <c r="C51" s="126"/>
      <c r="D51" s="19">
        <f t="shared" si="0"/>
        <v>27</v>
      </c>
      <c r="E51" s="2" t="s">
        <v>93</v>
      </c>
      <c r="F51" s="2" t="s">
        <v>101</v>
      </c>
      <c r="G51" s="2" t="s">
        <v>97</v>
      </c>
    </row>
    <row r="52" spans="1:8" x14ac:dyDescent="0.2">
      <c r="A52" s="130"/>
      <c r="B52" s="132">
        <v>945993</v>
      </c>
      <c r="C52" s="126"/>
      <c r="D52" s="19">
        <f t="shared" si="0"/>
        <v>28</v>
      </c>
      <c r="E52" s="18" t="s">
        <v>93</v>
      </c>
      <c r="F52" s="2" t="s">
        <v>101</v>
      </c>
      <c r="G52" s="2" t="s">
        <v>97</v>
      </c>
    </row>
    <row r="53" spans="1:8" x14ac:dyDescent="0.2">
      <c r="A53" s="130"/>
      <c r="B53" s="132">
        <v>945995</v>
      </c>
      <c r="C53" s="126"/>
      <c r="D53" s="19">
        <f t="shared" si="0"/>
        <v>29</v>
      </c>
      <c r="E53" s="2" t="s">
        <v>93</v>
      </c>
      <c r="F53" s="2" t="s">
        <v>101</v>
      </c>
      <c r="G53" s="2" t="s">
        <v>97</v>
      </c>
    </row>
    <row r="54" spans="1:8" x14ac:dyDescent="0.2">
      <c r="A54" s="130"/>
      <c r="B54" s="164">
        <f>VLOOKUP($A$21,[2]Postid!$A$5:$BS$33,18,FALSE)</f>
        <v>1016365</v>
      </c>
      <c r="C54" s="126"/>
      <c r="D54" s="2">
        <v>30</v>
      </c>
      <c r="E54" s="2" t="s">
        <v>79</v>
      </c>
      <c r="G54" s="2" t="s">
        <v>33</v>
      </c>
      <c r="H54" s="2" t="s">
        <v>138</v>
      </c>
    </row>
    <row r="55" spans="1:8" x14ac:dyDescent="0.2">
      <c r="A55" s="130"/>
      <c r="B55" s="132">
        <f>VLOOKUP($A$21,[2]Postid!$A$5:$BS$33,19,FALSE)</f>
        <v>1016366</v>
      </c>
      <c r="C55" s="126"/>
      <c r="D55" s="2">
        <v>31</v>
      </c>
      <c r="E55" s="2" t="s">
        <v>54</v>
      </c>
      <c r="F55" s="2" t="s">
        <v>54</v>
      </c>
      <c r="G55" s="2" t="s">
        <v>37</v>
      </c>
      <c r="H55" s="2" t="s">
        <v>139</v>
      </c>
    </row>
    <row r="56" spans="1:8" x14ac:dyDescent="0.2">
      <c r="A56" s="130"/>
      <c r="B56" s="132">
        <v>0</v>
      </c>
      <c r="C56" s="126"/>
      <c r="D56" s="2">
        <v>32</v>
      </c>
      <c r="E56" s="2" t="s">
        <v>93</v>
      </c>
      <c r="F56" s="2" t="s">
        <v>101</v>
      </c>
      <c r="G56" s="2" t="s">
        <v>97</v>
      </c>
    </row>
    <row r="57" spans="1:8" x14ac:dyDescent="0.2">
      <c r="A57" s="130"/>
      <c r="B57" s="132">
        <f>VLOOKUP($A$21,[2]Postid!$A$5:$BS$33,34,FALSE)</f>
        <v>1016508</v>
      </c>
      <c r="C57" s="126"/>
      <c r="D57" s="2">
        <v>33</v>
      </c>
      <c r="E57" s="2" t="s">
        <v>93</v>
      </c>
      <c r="F57" s="2" t="s">
        <v>94</v>
      </c>
      <c r="G57" s="2" t="s">
        <v>97</v>
      </c>
      <c r="H57" s="2" t="s">
        <v>140</v>
      </c>
    </row>
    <row r="58" spans="1:8" x14ac:dyDescent="0.2">
      <c r="A58" s="130"/>
      <c r="B58" s="164">
        <f>VLOOKUP($A$21,[2]Postid!$A$5:$BS$33,20,FALSE)</f>
        <v>1016367</v>
      </c>
      <c r="C58" s="126"/>
      <c r="D58" s="2">
        <v>34</v>
      </c>
      <c r="E58" s="2" t="s">
        <v>79</v>
      </c>
      <c r="G58" s="2" t="s">
        <v>33</v>
      </c>
      <c r="H58" s="2" t="s">
        <v>141</v>
      </c>
    </row>
    <row r="59" spans="1:8" x14ac:dyDescent="0.2">
      <c r="A59" s="130"/>
      <c r="B59" s="132">
        <f>VLOOKUP($A$21,[2]Postid!$A$5:$BS$33,21,FALSE)</f>
        <v>1016368</v>
      </c>
      <c r="C59" s="126"/>
      <c r="D59" s="2">
        <v>35</v>
      </c>
      <c r="E59" s="2" t="s">
        <v>54</v>
      </c>
      <c r="F59" s="2" t="s">
        <v>54</v>
      </c>
      <c r="G59" s="2" t="s">
        <v>37</v>
      </c>
      <c r="H59" s="2" t="s">
        <v>142</v>
      </c>
    </row>
    <row r="60" spans="1:8" x14ac:dyDescent="0.2">
      <c r="A60" s="130"/>
      <c r="B60" s="132">
        <v>0</v>
      </c>
      <c r="C60" s="126"/>
      <c r="D60" s="2">
        <v>36</v>
      </c>
      <c r="E60" s="2" t="s">
        <v>93</v>
      </c>
      <c r="F60" s="2" t="s">
        <v>101</v>
      </c>
      <c r="G60" s="2" t="s">
        <v>97</v>
      </c>
    </row>
    <row r="61" spans="1:8" x14ac:dyDescent="0.2">
      <c r="A61" s="165"/>
      <c r="B61" s="132">
        <f>VLOOKUP($A$21,[2]Postid!$A$5:$BS$33,35,FALSE)</f>
        <v>1016520</v>
      </c>
      <c r="C61" s="126"/>
      <c r="D61" s="2">
        <v>37</v>
      </c>
      <c r="E61" s="2" t="s">
        <v>93</v>
      </c>
      <c r="F61" s="2" t="s">
        <v>94</v>
      </c>
      <c r="G61" s="2" t="s">
        <v>97</v>
      </c>
      <c r="H61" s="2" t="s">
        <v>143</v>
      </c>
    </row>
  </sheetData>
  <mergeCells count="1">
    <mergeCell ref="A1:B1"/>
  </mergeCells>
  <pageMargins left="0.75" right="0.75" top="1" bottom="1" header="0.5" footer="0.5"/>
  <pageSetup scale="81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857250</xdr:colOff>
                    <xdr:row>9</xdr:row>
                    <xdr:rowOff>47625</xdr:rowOff>
                  </from>
                  <to>
                    <xdr:col>2</xdr:col>
                    <xdr:colOff>819150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85725</xdr:colOff>
                    <xdr:row>9</xdr:row>
                    <xdr:rowOff>47625</xdr:rowOff>
                  </from>
                  <to>
                    <xdr:col>5</xdr:col>
                    <xdr:colOff>200025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409575</xdr:colOff>
                    <xdr:row>9</xdr:row>
                    <xdr:rowOff>19050</xdr:rowOff>
                  </from>
                  <to>
                    <xdr:col>6</xdr:col>
                    <xdr:colOff>723900</xdr:colOff>
                    <xdr:row>11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K20"/>
  <sheetViews>
    <sheetView workbookViewId="0">
      <selection activeCell="A12" sqref="A12"/>
    </sheetView>
  </sheetViews>
  <sheetFormatPr defaultRowHeight="12.75" x14ac:dyDescent="0.2"/>
  <cols>
    <col min="1" max="1" width="37" style="34" customWidth="1"/>
    <col min="2" max="2" width="16.7109375" style="34" hidden="1" customWidth="1"/>
    <col min="3" max="3" width="1.42578125" style="29" hidden="1" customWidth="1"/>
    <col min="4" max="4" width="11.5703125" style="30" hidden="1" customWidth="1"/>
    <col min="5" max="5" width="13.5703125" style="30" hidden="1" customWidth="1"/>
    <col min="6" max="6" width="11.85546875" style="29" customWidth="1"/>
    <col min="7" max="7" width="1.5703125" style="29" customWidth="1"/>
    <col min="8" max="8" width="11.7109375" style="29" customWidth="1"/>
    <col min="9" max="9" width="1.5703125" style="29" customWidth="1"/>
    <col min="10" max="10" width="11.85546875" style="29" customWidth="1"/>
    <col min="11" max="11" width="1.5703125" style="29" customWidth="1"/>
    <col min="12" max="12" width="11.85546875" style="29" customWidth="1"/>
    <col min="13" max="13" width="1.5703125" style="29" customWidth="1"/>
    <col min="14" max="14" width="11.85546875" style="29" customWidth="1"/>
    <col min="15" max="15" width="1.5703125" style="29" customWidth="1"/>
    <col min="16" max="16" width="11.85546875" style="29" customWidth="1"/>
    <col min="17" max="17" width="1.5703125" style="29" customWidth="1"/>
    <col min="18" max="18" width="11.85546875" style="29" customWidth="1"/>
    <col min="19" max="19" width="1.5703125" style="29" customWidth="1"/>
    <col min="20" max="20" width="11.85546875" style="29" customWidth="1"/>
    <col min="21" max="21" width="1.5703125" style="29" customWidth="1"/>
    <col min="22" max="22" width="11.85546875" style="29" customWidth="1"/>
    <col min="23" max="23" width="1.5703125" style="29" customWidth="1"/>
    <col min="24" max="24" width="11.85546875" style="29" customWidth="1"/>
    <col min="25" max="25" width="1.5703125" style="29" customWidth="1"/>
    <col min="26" max="26" width="11.85546875" style="29" customWidth="1"/>
    <col min="27" max="27" width="1.5703125" style="29" customWidth="1"/>
    <col min="28" max="28" width="11.85546875" style="29" customWidth="1"/>
    <col min="29" max="29" width="1.5703125" style="29" customWidth="1"/>
    <col min="30" max="30" width="11.85546875" style="29" customWidth="1"/>
    <col min="31" max="31" width="1.5703125" style="29" customWidth="1"/>
    <col min="32" max="32" width="11.7109375" style="29" customWidth="1"/>
    <col min="33" max="33" width="1.140625" style="29" customWidth="1"/>
    <col min="34" max="34" width="12.7109375" style="29" customWidth="1"/>
    <col min="35" max="35" width="1.140625" style="29" customWidth="1"/>
    <col min="36" max="36" width="14.140625" style="29" customWidth="1"/>
    <col min="37" max="37" width="2.5703125" style="32" customWidth="1"/>
    <col min="38" max="16384" width="9.140625" style="29"/>
  </cols>
  <sheetData>
    <row r="1" spans="1:37" x14ac:dyDescent="0.2">
      <c r="A1" s="28" t="s">
        <v>41</v>
      </c>
      <c r="B1" s="28"/>
      <c r="AJ1" s="31"/>
    </row>
    <row r="2" spans="1:37" x14ac:dyDescent="0.2">
      <c r="A2" s="28"/>
      <c r="B2" s="28"/>
      <c r="AH2" s="33"/>
      <c r="AJ2" s="33"/>
    </row>
    <row r="3" spans="1:37" x14ac:dyDescent="0.2">
      <c r="J3" s="35"/>
      <c r="L3" s="35"/>
      <c r="N3" s="35"/>
      <c r="AJ3" s="36"/>
    </row>
    <row r="4" spans="1:37" ht="45.75" customHeight="1" x14ac:dyDescent="0.2">
      <c r="AJ4" s="36"/>
    </row>
    <row r="5" spans="1:37" ht="14.25" customHeight="1" x14ac:dyDescent="0.2">
      <c r="A5" s="37">
        <f>EDATE(PromptMonth,-1)+DayOfTheMonth-1</f>
        <v>36915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">
      <c r="A7" s="46" t="s">
        <v>28</v>
      </c>
      <c r="B7" s="46" t="s">
        <v>29</v>
      </c>
      <c r="C7" s="47"/>
      <c r="D7" s="48"/>
      <c r="E7" s="48"/>
      <c r="F7" s="49">
        <f ca="1">NOW()+4</f>
        <v>36919.758839699076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">
      <c r="A8" s="46" t="s">
        <v>31</v>
      </c>
      <c r="B8" s="52" t="s">
        <v>32</v>
      </c>
      <c r="C8" s="47"/>
      <c r="D8" s="48"/>
      <c r="E8" s="48"/>
      <c r="F8" s="49">
        <f ca="1">NOW()+4</f>
        <v>36919.758839699076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5" x14ac:dyDescent="0.25">
      <c r="A9" s="65" t="s">
        <v>83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v>0</v>
      </c>
      <c r="G10" s="55"/>
      <c r="H10" s="55">
        <v>0</v>
      </c>
      <c r="I10" s="55"/>
      <c r="J10" s="55">
        <v>0</v>
      </c>
      <c r="K10" s="55"/>
      <c r="L10" s="55">
        <v>0</v>
      </c>
      <c r="M10" s="55"/>
      <c r="N10" s="55">
        <v>0</v>
      </c>
      <c r="O10" s="55"/>
      <c r="P10" s="55">
        <v>0</v>
      </c>
      <c r="Q10" s="55"/>
      <c r="R10" s="55">
        <v>0</v>
      </c>
      <c r="S10" s="55"/>
      <c r="T10" s="55">
        <v>0</v>
      </c>
      <c r="U10" s="55"/>
      <c r="V10" s="55">
        <v>0</v>
      </c>
      <c r="W10" s="55"/>
      <c r="X10" s="55">
        <v>0</v>
      </c>
      <c r="Y10" s="55"/>
      <c r="Z10" s="55">
        <v>0</v>
      </c>
      <c r="AA10" s="55"/>
      <c r="AB10" s="55">
        <v>0</v>
      </c>
      <c r="AC10" s="55"/>
      <c r="AD10" s="55">
        <v>0</v>
      </c>
      <c r="AE10" s="55"/>
      <c r="AF10" s="55">
        <v>0</v>
      </c>
      <c r="AG10" s="55"/>
      <c r="AH10" s="55">
        <v>0</v>
      </c>
      <c r="AI10" s="56"/>
      <c r="AJ10" s="57">
        <f t="shared" ref="AJ10:AJ15" si="0">SUM(F10:AH10)-H10</f>
        <v>0</v>
      </c>
      <c r="AK10" s="139"/>
    </row>
    <row r="11" spans="1:37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f ca="1">SUMIF(INDIRECT('R15'!$A$1),H$6,INDIRECT('R15'!$B$1))</f>
        <v>2.8270343900000086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ca="1" si="0"/>
        <v>0</v>
      </c>
      <c r="AK11" s="139"/>
    </row>
    <row r="12" spans="1:37" x14ac:dyDescent="0.2">
      <c r="A12" s="120" t="s">
        <v>78</v>
      </c>
      <c r="B12" s="29"/>
      <c r="C12" s="38"/>
      <c r="D12" s="54"/>
      <c r="E12" s="54"/>
      <c r="F12" s="55">
        <f ca="1">SUMIF(INDIRECT('R20'!$A$1),F$6,INDIRECT('R20'!$B$1))</f>
        <v>0</v>
      </c>
      <c r="G12" s="55"/>
      <c r="H12" s="55">
        <f ca="1">SUMIF(INDIRECT('R29'!$A$1),H$6,INDIRECT('R29'!$B$1))</f>
        <v>0</v>
      </c>
      <c r="I12" s="55"/>
      <c r="J12" s="55">
        <f ca="1">SUMIF(INDIRECT('R20'!$A$1),J$6,INDIRECT('R20'!$B$1))</f>
        <v>0</v>
      </c>
      <c r="K12" s="55"/>
      <c r="L12" s="55">
        <f ca="1">SUMIF(INDIRECT('R20'!$A$1),L$6,INDIRECT('R20'!$B$1))</f>
        <v>0</v>
      </c>
      <c r="M12" s="55"/>
      <c r="N12" s="55">
        <f ca="1">SUMIF(INDIRECT('R20'!$A$1),N$6,INDIRECT('R20'!$B$1))</f>
        <v>0</v>
      </c>
      <c r="O12" s="55"/>
      <c r="P12" s="55">
        <f ca="1">SUMIF(INDIRECT('R20'!$A$1),P$6,INDIRECT('R20'!$B$1))</f>
        <v>0</v>
      </c>
      <c r="Q12" s="55"/>
      <c r="R12" s="55">
        <f ca="1">SUMIF(INDIRECT('R20'!$A$1),R$6,INDIRECT('R20'!$B$1))</f>
        <v>0</v>
      </c>
      <c r="S12" s="55"/>
      <c r="T12" s="55">
        <f ca="1">SUMIF(INDIRECT('R20'!$A$1),T$6,INDIRECT('R20'!$B$1))</f>
        <v>0</v>
      </c>
      <c r="U12" s="55"/>
      <c r="V12" s="55">
        <f ca="1">SUMIF(INDIRECT('R20'!$A$1),V$6,INDIRECT('R20'!$B$1))</f>
        <v>0</v>
      </c>
      <c r="W12" s="55"/>
      <c r="X12" s="55">
        <f ca="1">SUMIF(INDIRECT('R20'!$A$1),X$6,INDIRECT('R20'!$B$1))</f>
        <v>0</v>
      </c>
      <c r="Y12" s="55"/>
      <c r="Z12" s="55">
        <f ca="1">SUMIF(INDIRECT('R20'!$A$1),Z$6,INDIRECT('R20'!$B$1))</f>
        <v>0</v>
      </c>
      <c r="AA12" s="55"/>
      <c r="AB12" s="55">
        <f ca="1">SUMIF(INDIRECT('R20'!$A$1),AB$6,INDIRECT('R20'!$B$1))</f>
        <v>0</v>
      </c>
      <c r="AC12" s="55"/>
      <c r="AD12" s="55">
        <f ca="1">SUMIF(INDIRECT('R20'!$A$1),AD$6,INDIRECT('R20'!$B$1))</f>
        <v>0</v>
      </c>
      <c r="AE12" s="55"/>
      <c r="AF12" s="55">
        <f ca="1">SUMIF(INDIRECT('R20'!$A$1),AF$6,INDIRECT('R20'!$B$1))</f>
        <v>0</v>
      </c>
      <c r="AG12" s="55"/>
      <c r="AH12" s="55">
        <f ca="1">SUMIF(INDIRECT('R20'!$A$1),AH$6,INDIRECT('R20'!$B$1))</f>
        <v>0</v>
      </c>
      <c r="AI12" s="55"/>
      <c r="AJ12" s="57">
        <f t="shared" ca="1" si="0"/>
        <v>0</v>
      </c>
      <c r="AK12" s="139"/>
    </row>
    <row r="13" spans="1:37" x14ac:dyDescent="0.2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IF(TODAY()&gt;=_NX1,0,SUMIF(INDIRECT('R14'!$A$1),J$6,INDIRECT('R14'!$C$1)))</f>
        <v>2.8270343900000086</v>
      </c>
      <c r="K13" s="55"/>
      <c r="L13" s="55">
        <f ca="1">SUMIF(INDIRECT('R14'!$A$1),L$6,INDIRECT('R14'!$C$1))</f>
        <v>3.116175400000003</v>
      </c>
      <c r="M13" s="55"/>
      <c r="N13" s="55">
        <f ca="1">SUMIF(INDIRECT('R14'!$A$1),N$6,INDIRECT('R14'!$C$1))</f>
        <v>0</v>
      </c>
      <c r="O13" s="55"/>
      <c r="P13" s="55">
        <f ca="1">SUMIF(INDIRECT('R14'!$A$1),P$6,INDIRECT('R14'!$C$1))</f>
        <v>0</v>
      </c>
      <c r="Q13" s="55"/>
      <c r="R13" s="55">
        <f ca="1">SUMIF(INDIRECT('R14'!$A$1),R$6,INDIRECT('R14'!$C$1))</f>
        <v>0</v>
      </c>
      <c r="S13" s="55">
        <f>SUMIF('R2'!$A$3:$A$3,S$6,'R2'!$E$3:$E$3)</f>
        <v>0</v>
      </c>
      <c r="T13" s="55">
        <f ca="1">SUMIF(INDIRECT('R14'!$A$1),T$6,INDIRECT('R14'!$C$1))</f>
        <v>0</v>
      </c>
      <c r="U13" s="55"/>
      <c r="V13" s="55">
        <f ca="1">SUMIF(INDIRECT('R14'!$A$1),V$6,INDIRECT('R14'!$C$1))</f>
        <v>1E-8</v>
      </c>
      <c r="W13" s="55"/>
      <c r="X13" s="55">
        <f ca="1">SUMIF(INDIRECT('R14'!$A$1),X$6,INDIRECT('R14'!$C$1))</f>
        <v>0</v>
      </c>
      <c r="Y13" s="55"/>
      <c r="Z13" s="55">
        <f ca="1">SUMIF(INDIRECT('R14'!$A$1),Z$6,INDIRECT('R14'!$C$1))</f>
        <v>0</v>
      </c>
      <c r="AA13" s="55"/>
      <c r="AB13" s="55">
        <f ca="1">SUMIF(INDIRECT('R14'!$A$1),AB$6,INDIRECT('R14'!$C$1))</f>
        <v>0</v>
      </c>
      <c r="AC13" s="55"/>
      <c r="AD13" s="55">
        <f ca="1">SUMIF(INDIRECT('R14'!$A$1),AD$6,INDIRECT('R14'!$C$1))</f>
        <v>0</v>
      </c>
      <c r="AE13" s="55"/>
      <c r="AF13" s="55">
        <f ca="1">SUMIF(INDIRECT('R14'!$A$1),AF$6,INDIRECT('R14'!$C$1))</f>
        <v>0</v>
      </c>
      <c r="AG13" s="55"/>
      <c r="AH13" s="55">
        <f ca="1">SUMIF(INDIRECT('R14'!$A$1),AH$6,INDIRECT('R14'!$C$1))</f>
        <v>0</v>
      </c>
      <c r="AI13" s="55"/>
      <c r="AJ13" s="57">
        <f t="shared" ca="1" si="0"/>
        <v>5.9432098000000115</v>
      </c>
      <c r="AK13" s="139"/>
    </row>
    <row r="14" spans="1:37" x14ac:dyDescent="0.2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IF(TODAY()&gt;=_NX1,0,SUMIF(INDIRECT('R14'!$A$1),J$6,INDIRECT('R14'!$D$1)))</f>
        <v>-4.5704966991300005</v>
      </c>
      <c r="K14" s="55"/>
      <c r="L14" s="55">
        <f ca="1">SUMIF(INDIRECT('R14'!$A$1),L$6,INDIRECT('R14'!$D$1))</f>
        <v>-5.5002946256849992</v>
      </c>
      <c r="M14" s="55"/>
      <c r="N14" s="55">
        <f ca="1">SUMIF(INDIRECT('R14'!$A$1),N$6,INDIRECT('R14'!$D$1))</f>
        <v>0</v>
      </c>
      <c r="O14" s="55"/>
      <c r="P14" s="55">
        <f ca="1">SUMIF(INDIRECT('R14'!$A$1),P$6,INDIRECT('R14'!$D$1))</f>
        <v>0</v>
      </c>
      <c r="Q14" s="55"/>
      <c r="R14" s="55">
        <f ca="1">SUMIF(INDIRECT('R14'!$A$1),R$6,INDIRECT('R14'!$D$1))</f>
        <v>0</v>
      </c>
      <c r="S14" s="55">
        <f>SUMIF('R2'!$A$3:$A$3,S$6,'R2'!$I$3:$I$3)</f>
        <v>0</v>
      </c>
      <c r="T14" s="55">
        <f ca="1">SUMIF(INDIRECT('R14'!$A$1),T$6,INDIRECT('R14'!$D$1))</f>
        <v>0</v>
      </c>
      <c r="U14" s="55"/>
      <c r="V14" s="55">
        <f ca="1">SUMIF(INDIRECT('R14'!$A$1),V$6,INDIRECT('R14'!$D$1))</f>
        <v>5.0000000000000005E-12</v>
      </c>
      <c r="W14" s="55"/>
      <c r="X14" s="55">
        <f ca="1">SUMIF(INDIRECT('R14'!$A$1),X$6,INDIRECT('R14'!$D$1))</f>
        <v>0</v>
      </c>
      <c r="Y14" s="55"/>
      <c r="Z14" s="55">
        <f ca="1">SUMIF(INDIRECT('R14'!$A$1),Z$6,INDIRECT('R14'!$D$1))</f>
        <v>0</v>
      </c>
      <c r="AA14" s="55"/>
      <c r="AB14" s="55">
        <f ca="1">SUMIF(INDIRECT('R14'!$A$1),AB$6,INDIRECT('R14'!$D$1))</f>
        <v>0</v>
      </c>
      <c r="AC14" s="55"/>
      <c r="AD14" s="55">
        <f ca="1">SUMIF(INDIRECT('R14'!$A$1),AD$6,INDIRECT('R14'!$D$1))</f>
        <v>0</v>
      </c>
      <c r="AE14" s="55"/>
      <c r="AF14" s="55">
        <f ca="1">SUMIF(INDIRECT('R14'!$A$1),AF$6,INDIRECT('R14'!$D$1))</f>
        <v>0</v>
      </c>
      <c r="AG14" s="55"/>
      <c r="AH14" s="55">
        <f ca="1">SUMIF(INDIRECT('R14'!$A$1),AH$6,INDIRECT('R14'!$D$1))</f>
        <v>0</v>
      </c>
      <c r="AI14" s="55"/>
      <c r="AJ14" s="57">
        <f t="shared" ca="1" si="0"/>
        <v>-10.070791324809999</v>
      </c>
      <c r="AK14" s="139"/>
    </row>
    <row r="15" spans="1:37" x14ac:dyDescent="0.2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IF(TODAY()&gt;=_NX1,0,SUMIF(INDIRECT('R13'!$A$1),J$6,INDIRECT('R13'!$B$1))+J19)</f>
        <v>2.8270343900000001</v>
      </c>
      <c r="K15" s="55"/>
      <c r="L15" s="55">
        <f ca="1">SUMIF(INDIRECT('R13'!$A$1),L$6,INDIRECT('R13'!$B$1))+L19</f>
        <v>3.1161753999999999</v>
      </c>
      <c r="M15" s="55"/>
      <c r="N15" s="55">
        <f ca="1">SUMIF(INDIRECT('R13'!$A$1),N$6,INDIRECT('R13'!$B$1))+N19</f>
        <v>0</v>
      </c>
      <c r="O15" s="55"/>
      <c r="P15" s="55">
        <f ca="1">SUMIF(INDIRECT('R13'!$A$1),P$6,INDIRECT('R13'!$B$1))+P19</f>
        <v>0</v>
      </c>
      <c r="Q15" s="55"/>
      <c r="R15" s="55">
        <f ca="1">SUMIF(INDIRECT('R13'!$A$1),R$6,INDIRECT('R13'!$B$1))+R19</f>
        <v>0</v>
      </c>
      <c r="S15" s="55"/>
      <c r="T15" s="55">
        <f ca="1">SUMIF(INDIRECT('R13'!$A$1),T$6,INDIRECT('R13'!$B$1))+T19</f>
        <v>0</v>
      </c>
      <c r="U15" s="55"/>
      <c r="V15" s="55">
        <f ca="1">SUMIF(INDIRECT('R13'!$A$1),V$6,INDIRECT('R13'!$B$1))+V19</f>
        <v>1E-8</v>
      </c>
      <c r="W15" s="55"/>
      <c r="X15" s="55">
        <f ca="1">SUMIF(INDIRECT('R13'!$A$1),X$6,INDIRECT('R13'!$B$1))+X19</f>
        <v>0</v>
      </c>
      <c r="Y15" s="55"/>
      <c r="Z15" s="55">
        <f ca="1">SUMIF(INDIRECT('R13'!$A$1),Z$6,INDIRECT('R13'!$B$1))+Z19</f>
        <v>0</v>
      </c>
      <c r="AA15" s="55"/>
      <c r="AB15" s="55">
        <f ca="1">SUMIF(INDIRECT('R13'!$A$1),AB$6,INDIRECT('R13'!$B$1))+AB19</f>
        <v>0</v>
      </c>
      <c r="AC15" s="55"/>
      <c r="AD15" s="55">
        <f ca="1">SUMIF(INDIRECT('R13'!$A$1),AD$6,INDIRECT('R13'!$B$1))+AD19</f>
        <v>0</v>
      </c>
      <c r="AE15" s="55"/>
      <c r="AF15" s="55">
        <f ca="1">SUMIF(INDIRECT('R13'!$A$1),AF$6,INDIRECT('R13'!$B$1))+AF19</f>
        <v>0</v>
      </c>
      <c r="AG15" s="55"/>
      <c r="AH15" s="55">
        <f ca="1">SUMIF(INDIRECT('R13'!$A$1),AH$6,INDIRECT('R13'!$B$1))+AH19</f>
        <v>0</v>
      </c>
      <c r="AI15" s="55"/>
      <c r="AJ15" s="57">
        <f t="shared" ca="1" si="0"/>
        <v>5.9432098</v>
      </c>
      <c r="AK15" s="139"/>
    </row>
    <row r="16" spans="1:37" ht="13.5" x14ac:dyDescent="0.25">
      <c r="A16" s="133" t="s">
        <v>40</v>
      </c>
      <c r="B16" s="134"/>
      <c r="C16" s="135"/>
      <c r="D16" s="136"/>
      <c r="E16" s="136"/>
      <c r="F16" s="137">
        <f ca="1">+F10+F14+F15+F12</f>
        <v>0</v>
      </c>
      <c r="G16" s="59"/>
      <c r="H16" s="138">
        <f ca="1">SUM(H10:H15)</f>
        <v>2.8270343900000086</v>
      </c>
      <c r="I16" s="59"/>
      <c r="J16" s="137">
        <f ca="1">+J10+J14+J15</f>
        <v>-1.7434623091300003</v>
      </c>
      <c r="K16" s="59"/>
      <c r="L16" s="137">
        <f ca="1">+L10+L14+L15</f>
        <v>-2.3841192256849992</v>
      </c>
      <c r="M16" s="59"/>
      <c r="N16" s="137">
        <f ca="1">+N10+N14+N15</f>
        <v>0</v>
      </c>
      <c r="O16" s="59"/>
      <c r="P16" s="137">
        <f ca="1">+P10+P14+P15</f>
        <v>0</v>
      </c>
      <c r="Q16" s="59"/>
      <c r="R16" s="137">
        <f ca="1">+R10+R14+R15</f>
        <v>0</v>
      </c>
      <c r="S16" s="59"/>
      <c r="T16" s="137">
        <f ca="1">+T10+T14+T15</f>
        <v>0</v>
      </c>
      <c r="U16" s="59"/>
      <c r="V16" s="137">
        <f ca="1">+V10+V14+V15</f>
        <v>1.0005000000000001E-8</v>
      </c>
      <c r="W16" s="59"/>
      <c r="X16" s="137">
        <f ca="1">+X10+X14+X15</f>
        <v>0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-4.1275815248099992</v>
      </c>
      <c r="AK16" s="139"/>
    </row>
    <row r="19" spans="1:37" x14ac:dyDescent="0.2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>
        <f>SUMIF('R8'!$A$3:$A$3,J$6,'R8'!$F$3:$F$3)</f>
        <v>0</v>
      </c>
      <c r="K19" s="55"/>
      <c r="L19" s="55">
        <f>SUMIF('R8'!$A$3:$A$3,L$6,'R8'!$F$3:$F$3)</f>
        <v>0</v>
      </c>
      <c r="M19" s="55"/>
      <c r="N19" s="55">
        <f>SUMIF('R8'!$A$3:$A$3,N$6,'R8'!$F$3:$F$3)</f>
        <v>0</v>
      </c>
      <c r="O19" s="55"/>
      <c r="P19" s="55">
        <f>SUMIF('R8'!$A$3:$A$3,P$6,'R8'!$F$3:$F$3)</f>
        <v>0</v>
      </c>
      <c r="Q19" s="55"/>
      <c r="R19" s="55">
        <f>SUMIF('R8'!$A$3:$A$3,R$6,'R8'!$F$3:$F$3)</f>
        <v>0</v>
      </c>
      <c r="S19" s="55"/>
      <c r="T19" s="55">
        <f>SUMIF('R8'!$A$3:$A$3,T$6,'R8'!$F$3:$F$3)</f>
        <v>0</v>
      </c>
      <c r="U19" s="55"/>
      <c r="V19" s="55">
        <f>SUMIF('R8'!$A$3:$A$3,V$6,'R8'!$F$3:$F$3)</f>
        <v>0</v>
      </c>
      <c r="W19" s="55"/>
      <c r="X19" s="55">
        <f>SUMIF('R8'!$A$3:$A$3,X$6,'R8'!$F$3:$F$3)</f>
        <v>0</v>
      </c>
      <c r="Y19" s="55"/>
      <c r="Z19" s="55">
        <f>SUMIF('R8'!$A$3:$A$3,Z$6,'R8'!$F$3:$F$3)</f>
        <v>0</v>
      </c>
      <c r="AA19" s="55"/>
      <c r="AB19" s="55">
        <f>SUMIF('R8'!$A$3:$A$3,AB$6,'R8'!$F$3:$F$3)</f>
        <v>0</v>
      </c>
      <c r="AC19" s="55"/>
      <c r="AD19" s="55">
        <f>SUMIF('R8'!$A$3:$A$3,AD$6,'R8'!$F$3:$F$3)</f>
        <v>0</v>
      </c>
      <c r="AE19" s="55"/>
      <c r="AF19" s="55">
        <f>SUMIF('R8'!$A$3:$A$3,AF$6,'R8'!$F$3:$F$3)</f>
        <v>0</v>
      </c>
      <c r="AG19" s="55"/>
      <c r="AH19" s="55">
        <f>SUMIF('R8'!$A$3:$A$3,AH$6,'R8'!$F$3:$F$3)</f>
        <v>0</v>
      </c>
      <c r="AI19" s="55"/>
      <c r="AJ19" s="57">
        <f>SUM(F19:AH19)</f>
        <v>0</v>
      </c>
      <c r="AK19" s="139"/>
    </row>
    <row r="20" spans="1:37" x14ac:dyDescent="0.2">
      <c r="AH20" s="111"/>
    </row>
  </sheetData>
  <pageMargins left="0.75" right="0.75" top="1" bottom="1" header="0.5" footer="0.5"/>
  <pageSetup paperSize="5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12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8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4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K20"/>
  <sheetViews>
    <sheetView topLeftCell="S1" workbookViewId="0">
      <selection activeCell="F10" sqref="F10:AH15"/>
    </sheetView>
  </sheetViews>
  <sheetFormatPr defaultRowHeight="12.75" x14ac:dyDescent="0.2"/>
  <cols>
    <col min="1" max="1" width="37" style="34" customWidth="1"/>
    <col min="2" max="2" width="16.7109375" style="34" hidden="1" customWidth="1"/>
    <col min="3" max="3" width="1.42578125" style="29" hidden="1" customWidth="1"/>
    <col min="4" max="4" width="11.5703125" style="30" hidden="1" customWidth="1"/>
    <col min="5" max="5" width="13.5703125" style="30" hidden="1" customWidth="1"/>
    <col min="6" max="6" width="11.85546875" style="29" customWidth="1"/>
    <col min="7" max="7" width="1.5703125" style="29" customWidth="1"/>
    <col min="8" max="8" width="11.7109375" style="29" customWidth="1"/>
    <col min="9" max="9" width="1.5703125" style="29" customWidth="1"/>
    <col min="10" max="10" width="11.85546875" style="29" customWidth="1"/>
    <col min="11" max="11" width="1.5703125" style="29" customWidth="1"/>
    <col min="12" max="12" width="11.85546875" style="29" customWidth="1"/>
    <col min="13" max="13" width="1.5703125" style="29" customWidth="1"/>
    <col min="14" max="14" width="11.85546875" style="29" customWidth="1"/>
    <col min="15" max="15" width="1.5703125" style="29" customWidth="1"/>
    <col min="16" max="16" width="11.85546875" style="29" customWidth="1"/>
    <col min="17" max="17" width="1.5703125" style="29" customWidth="1"/>
    <col min="18" max="18" width="11.85546875" style="29" customWidth="1"/>
    <col min="19" max="19" width="1.5703125" style="29" customWidth="1"/>
    <col min="20" max="20" width="11.85546875" style="29" customWidth="1"/>
    <col min="21" max="21" width="1.5703125" style="29" customWidth="1"/>
    <col min="22" max="22" width="11.85546875" style="29" customWidth="1"/>
    <col min="23" max="23" width="1.5703125" style="29" customWidth="1"/>
    <col min="24" max="24" width="11.85546875" style="29" customWidth="1"/>
    <col min="25" max="25" width="1.5703125" style="29" customWidth="1"/>
    <col min="26" max="26" width="11.85546875" style="29" customWidth="1"/>
    <col min="27" max="27" width="1.5703125" style="29" customWidth="1"/>
    <col min="28" max="28" width="11.85546875" style="29" customWidth="1"/>
    <col min="29" max="29" width="1.5703125" style="29" customWidth="1"/>
    <col min="30" max="30" width="11.85546875" style="29" customWidth="1"/>
    <col min="31" max="31" width="1.5703125" style="29" customWidth="1"/>
    <col min="32" max="32" width="11.7109375" style="29" customWidth="1"/>
    <col min="33" max="33" width="1.140625" style="29" customWidth="1"/>
    <col min="34" max="34" width="12.7109375" style="29" customWidth="1"/>
    <col min="35" max="35" width="1.140625" style="29" customWidth="1"/>
    <col min="36" max="36" width="14.140625" style="29" customWidth="1"/>
    <col min="37" max="37" width="2.5703125" style="32" customWidth="1"/>
    <col min="38" max="16384" width="9.140625" style="29"/>
  </cols>
  <sheetData>
    <row r="1" spans="1:37" x14ac:dyDescent="0.2">
      <c r="A1" s="28" t="s">
        <v>41</v>
      </c>
      <c r="B1" s="28"/>
      <c r="AJ1" s="31"/>
    </row>
    <row r="2" spans="1:37" x14ac:dyDescent="0.2">
      <c r="A2" s="28"/>
      <c r="B2" s="28"/>
      <c r="AH2" s="33"/>
      <c r="AJ2" s="33"/>
    </row>
    <row r="3" spans="1:37" x14ac:dyDescent="0.2">
      <c r="J3" s="35"/>
      <c r="L3" s="35"/>
      <c r="N3" s="35"/>
      <c r="AJ3" s="36"/>
    </row>
    <row r="4" spans="1:37" ht="45.75" customHeight="1" x14ac:dyDescent="0.2">
      <c r="AJ4" s="36"/>
    </row>
    <row r="5" spans="1:37" ht="14.25" customHeight="1" x14ac:dyDescent="0.2">
      <c r="A5" s="37">
        <f>EDATE(PromptMonth,-1)+DayOfTheMonth-1</f>
        <v>36915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">
      <c r="A7" s="46" t="s">
        <v>28</v>
      </c>
      <c r="B7" s="46" t="s">
        <v>29</v>
      </c>
      <c r="C7" s="47"/>
      <c r="D7" s="48"/>
      <c r="E7" s="48"/>
      <c r="F7" s="49">
        <f ca="1">NOW()+4</f>
        <v>36919.758838773145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">
      <c r="A8" s="46" t="s">
        <v>31</v>
      </c>
      <c r="B8" s="52" t="s">
        <v>32</v>
      </c>
      <c r="C8" s="47"/>
      <c r="D8" s="48"/>
      <c r="E8" s="48"/>
      <c r="F8" s="49">
        <f ca="1">NOW()+4</f>
        <v>36919.758838773145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5" x14ac:dyDescent="0.25">
      <c r="A9" s="65" t="s">
        <v>145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v>0</v>
      </c>
      <c r="G10" s="55"/>
      <c r="H10" s="55">
        <v>0</v>
      </c>
      <c r="I10" s="55"/>
      <c r="J10" s="55">
        <v>0</v>
      </c>
      <c r="K10" s="55"/>
      <c r="L10" s="55">
        <v>0</v>
      </c>
      <c r="M10" s="55"/>
      <c r="N10" s="55">
        <v>0</v>
      </c>
      <c r="O10" s="55"/>
      <c r="P10" s="55">
        <v>0</v>
      </c>
      <c r="Q10" s="55"/>
      <c r="R10" s="55">
        <v>0</v>
      </c>
      <c r="S10" s="55"/>
      <c r="T10" s="55">
        <v>0</v>
      </c>
      <c r="U10" s="55"/>
      <c r="V10" s="55">
        <v>0</v>
      </c>
      <c r="W10" s="55"/>
      <c r="X10" s="55">
        <v>0</v>
      </c>
      <c r="Y10" s="55"/>
      <c r="Z10" s="55">
        <v>0</v>
      </c>
      <c r="AA10" s="55"/>
      <c r="AB10" s="55">
        <v>0</v>
      </c>
      <c r="AC10" s="55"/>
      <c r="AD10" s="55">
        <v>0</v>
      </c>
      <c r="AE10" s="55"/>
      <c r="AF10" s="55">
        <v>0</v>
      </c>
      <c r="AG10" s="55"/>
      <c r="AH10" s="55">
        <v>0</v>
      </c>
      <c r="AI10" s="56"/>
      <c r="AJ10" s="57">
        <f t="shared" ref="AJ10:AJ15" si="0">SUM(F10:AH10)-H10</f>
        <v>0</v>
      </c>
      <c r="AK10" s="139"/>
    </row>
    <row r="11" spans="1:37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v>0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si="0"/>
        <v>0</v>
      </c>
      <c r="AK11" s="139"/>
    </row>
    <row r="12" spans="1:37" x14ac:dyDescent="0.2">
      <c r="A12" s="120" t="s">
        <v>78</v>
      </c>
      <c r="B12" s="29"/>
      <c r="C12" s="38"/>
      <c r="D12" s="54"/>
      <c r="E12" s="54"/>
      <c r="F12" s="55">
        <f ca="1">SUMIF(INDIRECT('R33'!$A$1),F$6,INDIRECT('R33'!$B$1))</f>
        <v>0</v>
      </c>
      <c r="G12" s="55"/>
      <c r="H12" s="55">
        <f ca="1">SUMIF(INDIRECT('R32'!$A$1),H$6,INDIRECT('R32'!$B$1))</f>
        <v>0</v>
      </c>
      <c r="I12" s="55"/>
      <c r="J12" s="55">
        <f ca="1">SUMIF(INDIRECT('R33'!$A$1),J$6,INDIRECT('R33'!$B$1))</f>
        <v>0</v>
      </c>
      <c r="K12" s="55"/>
      <c r="L12" s="55">
        <f ca="1">SUMIF(INDIRECT('R33'!$A$1),L$6,INDIRECT('R33'!$B$1))</f>
        <v>0</v>
      </c>
      <c r="M12" s="55"/>
      <c r="N12" s="55">
        <f ca="1">SUMIF(INDIRECT('R33'!$A$1),N$6,INDIRECT('R33'!$B$1))</f>
        <v>0</v>
      </c>
      <c r="O12" s="55"/>
      <c r="P12" s="55">
        <f ca="1">SUMIF(INDIRECT('R33'!$A$1),P$6,INDIRECT('R33'!$B$1))</f>
        <v>0</v>
      </c>
      <c r="Q12" s="55"/>
      <c r="R12" s="55">
        <f ca="1">SUMIF(INDIRECT('R33'!$A$1),R$6,INDIRECT('R33'!$B$1))</f>
        <v>0</v>
      </c>
      <c r="S12" s="55"/>
      <c r="T12" s="55">
        <f ca="1">SUMIF(INDIRECT('R33'!$A$1),T$6,INDIRECT('R33'!$B$1))</f>
        <v>0</v>
      </c>
      <c r="U12" s="55"/>
      <c r="V12" s="55">
        <f ca="1">SUMIF(INDIRECT('R33'!$A$1),V$6,INDIRECT('R33'!$B$1))</f>
        <v>0</v>
      </c>
      <c r="W12" s="55"/>
      <c r="X12" s="55">
        <f ca="1">SUMIF(INDIRECT('R33'!$A$1),X$6,INDIRECT('R33'!$B$1))</f>
        <v>0</v>
      </c>
      <c r="Y12" s="55"/>
      <c r="Z12" s="55">
        <f ca="1">SUMIF(INDIRECT('R33'!$A$1),Z$6,INDIRECT('R33'!$B$1))</f>
        <v>0</v>
      </c>
      <c r="AA12" s="55"/>
      <c r="AB12" s="55">
        <f ca="1">SUMIF(INDIRECT('R33'!$A$1),AB$6,INDIRECT('R33'!$B$1))</f>
        <v>0</v>
      </c>
      <c r="AC12" s="55"/>
      <c r="AD12" s="55">
        <f ca="1">SUMIF(INDIRECT('R33'!$A$1),AD$6,INDIRECT('R33'!$B$1))</f>
        <v>0</v>
      </c>
      <c r="AE12" s="55"/>
      <c r="AF12" s="55">
        <f ca="1">SUMIF(INDIRECT('R33'!$A$1),AF$6,INDIRECT('R33'!$B$1))</f>
        <v>0</v>
      </c>
      <c r="AG12" s="55"/>
      <c r="AH12" s="55">
        <f ca="1">SUMIF(INDIRECT('R33'!$A$1),AH$6,INDIRECT('R33'!$B$1))</f>
        <v>0</v>
      </c>
      <c r="AI12" s="55"/>
      <c r="AJ12" s="57">
        <f t="shared" ca="1" si="0"/>
        <v>0</v>
      </c>
      <c r="AK12" s="139"/>
    </row>
    <row r="13" spans="1:37" x14ac:dyDescent="0.2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IF(TODAY()&gt;=_NX1,0,SUMIF(INDIRECT('R31'!$A$1),J$6,INDIRECT('R31'!$C$1)))</f>
        <v>0</v>
      </c>
      <c r="K13" s="55"/>
      <c r="L13" s="55">
        <f ca="1">SUMIF(INDIRECT('R31'!$A$1),L$6,INDIRECT('R31'!$C$1))</f>
        <v>0</v>
      </c>
      <c r="M13" s="55"/>
      <c r="N13" s="55">
        <f ca="1">SUMIF(INDIRECT('R31'!$A$1),N$6,INDIRECT('R31'!$C$1))</f>
        <v>0</v>
      </c>
      <c r="O13" s="55"/>
      <c r="P13" s="55">
        <f ca="1">SUMIF(INDIRECT('R31'!$A$1),P$6,INDIRECT('R31'!$C$1))</f>
        <v>0</v>
      </c>
      <c r="Q13" s="55"/>
      <c r="R13" s="55">
        <f ca="1">SUMIF(INDIRECT('R31'!$A$1),R$6,INDIRECT('R31'!$C$1))</f>
        <v>0</v>
      </c>
      <c r="S13" s="55">
        <f>SUMIF('R2'!$A$3:$A$3,S$6,'R2'!$E$3:$E$3)</f>
        <v>0</v>
      </c>
      <c r="T13" s="55">
        <f ca="1">SUMIF(INDIRECT('R31'!$A$1),T$6,INDIRECT('R31'!$C$1))</f>
        <v>0</v>
      </c>
      <c r="U13" s="55"/>
      <c r="V13" s="55">
        <f ca="1">SUMIF(INDIRECT('R31'!$A$1),V$6,INDIRECT('R31'!$C$1))</f>
        <v>0</v>
      </c>
      <c r="W13" s="55"/>
      <c r="X13" s="55">
        <f ca="1">SUMIF(INDIRECT('R31'!$A$1),X$6,INDIRECT('R31'!$C$1))</f>
        <v>0</v>
      </c>
      <c r="Y13" s="55"/>
      <c r="Z13" s="55">
        <f ca="1">SUMIF(INDIRECT('R31'!$A$1),Z$6,INDIRECT('R31'!$C$1))</f>
        <v>0</v>
      </c>
      <c r="AA13" s="55"/>
      <c r="AB13" s="55">
        <f ca="1">SUMIF(INDIRECT('R31'!$A$1),AB$6,INDIRECT('R31'!$C$1))</f>
        <v>0</v>
      </c>
      <c r="AC13" s="55"/>
      <c r="AD13" s="55">
        <f ca="1">SUMIF(INDIRECT('R31'!$A$1),AD$6,INDIRECT('R31'!$C$1))</f>
        <v>0</v>
      </c>
      <c r="AE13" s="55"/>
      <c r="AF13" s="55">
        <f ca="1">SUMIF(INDIRECT('R31'!$A$1),AF$6,INDIRECT('R31'!$C$1))</f>
        <v>0</v>
      </c>
      <c r="AG13" s="55"/>
      <c r="AH13" s="55">
        <f ca="1">SUMIF(INDIRECT('R31'!$A$1),AH$6,INDIRECT('R31'!$C$1))</f>
        <v>0</v>
      </c>
      <c r="AI13" s="55"/>
      <c r="AJ13" s="57">
        <f t="shared" ca="1" si="0"/>
        <v>0</v>
      </c>
      <c r="AK13" s="139"/>
    </row>
    <row r="14" spans="1:37" x14ac:dyDescent="0.2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IF(TODAY()&gt;=_NX1,0,SUMIF(INDIRECT('R31'!$A$1),J$6,INDIRECT('R31'!$D$1)))</f>
        <v>0</v>
      </c>
      <c r="K14" s="55"/>
      <c r="L14" s="55">
        <f ca="1">SUMIF(INDIRECT('R31'!$A$1),L$6,INDIRECT('R31'!$D$1))</f>
        <v>0</v>
      </c>
      <c r="M14" s="55"/>
      <c r="N14" s="55">
        <f ca="1">SUMIF(INDIRECT('R31'!$A$1),N$6,INDIRECT('R31'!$D$1))</f>
        <v>0</v>
      </c>
      <c r="O14" s="55"/>
      <c r="P14" s="55">
        <f ca="1">SUMIF(INDIRECT('R31'!$A$1),P$6,INDIRECT('R31'!$D$1))</f>
        <v>0</v>
      </c>
      <c r="Q14" s="55"/>
      <c r="R14" s="55">
        <f ca="1">SUMIF(INDIRECT('R31'!$A$1),R$6,INDIRECT('R31'!$D$1))</f>
        <v>0</v>
      </c>
      <c r="S14" s="55">
        <f>SUMIF('R2'!$A$3:$A$3,S$6,'R2'!$I$3:$I$3)</f>
        <v>0</v>
      </c>
      <c r="T14" s="55">
        <f ca="1">SUMIF(INDIRECT('R31'!$A$1),T$6,INDIRECT('R31'!$D$1))</f>
        <v>0</v>
      </c>
      <c r="U14" s="55"/>
      <c r="V14" s="55">
        <f ca="1">SUMIF(INDIRECT('R31'!$A$1),V$6,INDIRECT('R31'!$D$1))</f>
        <v>0</v>
      </c>
      <c r="W14" s="55"/>
      <c r="X14" s="55">
        <f ca="1">SUMIF(INDIRECT('R31'!$A$1),X$6,INDIRECT('R31'!$D$1))</f>
        <v>0</v>
      </c>
      <c r="Y14" s="55"/>
      <c r="Z14" s="55">
        <f ca="1">SUMIF(INDIRECT('R31'!$A$1),Z$6,INDIRECT('R31'!$D$1))</f>
        <v>0</v>
      </c>
      <c r="AA14" s="55"/>
      <c r="AB14" s="55">
        <f ca="1">SUMIF(INDIRECT('R31'!$A$1),AB$6,INDIRECT('R31'!$D$1))</f>
        <v>0</v>
      </c>
      <c r="AC14" s="55"/>
      <c r="AD14" s="55">
        <f ca="1">SUMIF(INDIRECT('R31'!$A$1),AD$6,INDIRECT('R31'!$D$1))</f>
        <v>0</v>
      </c>
      <c r="AE14" s="55"/>
      <c r="AF14" s="55">
        <f ca="1">SUMIF(INDIRECT('R31'!$A$1),AF$6,INDIRECT('R31'!$D$1))</f>
        <v>0</v>
      </c>
      <c r="AG14" s="55"/>
      <c r="AH14" s="55">
        <f ca="1">SUMIF(INDIRECT('R31'!$A$1),AH$6,INDIRECT('R31'!$D$1))</f>
        <v>0</v>
      </c>
      <c r="AI14" s="55"/>
      <c r="AJ14" s="57">
        <f t="shared" ca="1" si="0"/>
        <v>0</v>
      </c>
      <c r="AK14" s="139"/>
    </row>
    <row r="15" spans="1:37" x14ac:dyDescent="0.2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IF(TODAY()&gt;=_NX1,0,SUMIF(INDIRECT('R30'!$A$1),J$6,INDIRECT('R30'!$B$1))+J19)</f>
        <v>0</v>
      </c>
      <c r="K15" s="55"/>
      <c r="L15" s="55">
        <f ca="1">SUMIF(INDIRECT('R30'!$A$1),L$6,INDIRECT('R30'!$B$1))+L19</f>
        <v>0</v>
      </c>
      <c r="M15" s="55"/>
      <c r="N15" s="55">
        <f ca="1">SUMIF(INDIRECT('R30'!$A$1),N$6,INDIRECT('R30'!$B$1))+N19</f>
        <v>0</v>
      </c>
      <c r="O15" s="55"/>
      <c r="P15" s="55">
        <f ca="1">SUMIF(INDIRECT('R30'!$A$1),P$6,INDIRECT('R30'!$B$1))+P19</f>
        <v>0</v>
      </c>
      <c r="Q15" s="55"/>
      <c r="R15" s="55">
        <f ca="1">SUMIF(INDIRECT('R30'!$A$1),R$6,INDIRECT('R30'!$B$1))+R19</f>
        <v>0</v>
      </c>
      <c r="S15" s="55"/>
      <c r="T15" s="55">
        <f ca="1">SUMIF(INDIRECT('R30'!$A$1),T$6,INDIRECT('R30'!$B$1))+T19</f>
        <v>0</v>
      </c>
      <c r="U15" s="55"/>
      <c r="V15" s="55">
        <f ca="1">SUMIF(INDIRECT('R30'!$A$1),V$6,INDIRECT('R30'!$B$1))+V19</f>
        <v>0</v>
      </c>
      <c r="W15" s="55"/>
      <c r="X15" s="55">
        <f ca="1">SUMIF(INDIRECT('R30'!$A$1),X$6,INDIRECT('R30'!$B$1))+X19</f>
        <v>0</v>
      </c>
      <c r="Y15" s="55"/>
      <c r="Z15" s="55">
        <f ca="1">SUMIF(INDIRECT('R30'!$A$1),Z$6,INDIRECT('R30'!$B$1))+Z19</f>
        <v>0</v>
      </c>
      <c r="AA15" s="55"/>
      <c r="AB15" s="55">
        <f ca="1">SUMIF(INDIRECT('R30'!$A$1),AB$6,INDIRECT('R30'!$B$1))+AB19</f>
        <v>0</v>
      </c>
      <c r="AC15" s="55"/>
      <c r="AD15" s="55">
        <f ca="1">SUMIF(INDIRECT('R30'!$A$1),AD$6,INDIRECT('R30'!$B$1))+AD19</f>
        <v>0</v>
      </c>
      <c r="AE15" s="55"/>
      <c r="AF15" s="55">
        <f ca="1">SUMIF(INDIRECT('R30'!$A$1),AF$6,INDIRECT('R30'!$B$1))+AF19</f>
        <v>0</v>
      </c>
      <c r="AG15" s="55"/>
      <c r="AH15" s="55">
        <f ca="1">SUMIF(INDIRECT('R30'!$A$1),AH$6,INDIRECT('R30'!$B$1))+AH19</f>
        <v>0</v>
      </c>
      <c r="AI15" s="55"/>
      <c r="AJ15" s="57">
        <f t="shared" ca="1" si="0"/>
        <v>0</v>
      </c>
      <c r="AK15" s="139"/>
    </row>
    <row r="16" spans="1:37" ht="13.5" x14ac:dyDescent="0.25">
      <c r="A16" s="133" t="s">
        <v>40</v>
      </c>
      <c r="B16" s="134"/>
      <c r="C16" s="135"/>
      <c r="D16" s="136"/>
      <c r="E16" s="136"/>
      <c r="F16" s="137">
        <f ca="1">+F10+F14+F15+F12</f>
        <v>0</v>
      </c>
      <c r="G16" s="59"/>
      <c r="H16" s="138">
        <f ca="1">SUM(H10:H15)</f>
        <v>0</v>
      </c>
      <c r="I16" s="59"/>
      <c r="J16" s="137">
        <f ca="1">+J10+J14+J15</f>
        <v>0</v>
      </c>
      <c r="K16" s="59"/>
      <c r="L16" s="137">
        <f ca="1">+L10+L14+L15</f>
        <v>0</v>
      </c>
      <c r="M16" s="59"/>
      <c r="N16" s="137">
        <f ca="1">+N10+N14+N15</f>
        <v>0</v>
      </c>
      <c r="O16" s="59"/>
      <c r="P16" s="137">
        <f ca="1">+P10+P14+P15</f>
        <v>0</v>
      </c>
      <c r="Q16" s="59"/>
      <c r="R16" s="137">
        <f ca="1">+R10+R14+R15</f>
        <v>0</v>
      </c>
      <c r="S16" s="59"/>
      <c r="T16" s="137">
        <f ca="1">+T10+T14+T15</f>
        <v>0</v>
      </c>
      <c r="U16" s="59"/>
      <c r="V16" s="137">
        <f ca="1">+V10+V14+V15</f>
        <v>0</v>
      </c>
      <c r="W16" s="59"/>
      <c r="X16" s="137">
        <f ca="1">+X10+X14+X15</f>
        <v>0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0</v>
      </c>
      <c r="AK16" s="139"/>
    </row>
    <row r="19" spans="1:37" x14ac:dyDescent="0.2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>
        <f>SUMIF('R8'!$A$3:$A$3,J$6,'R8'!$F$3:$F$3)</f>
        <v>0</v>
      </c>
      <c r="K19" s="55"/>
      <c r="L19" s="55">
        <f>SUMIF('R8'!$A$3:$A$3,L$6,'R8'!$F$3:$F$3)</f>
        <v>0</v>
      </c>
      <c r="M19" s="55"/>
      <c r="N19" s="55">
        <f>SUMIF('R8'!$A$3:$A$3,N$6,'R8'!$F$3:$F$3)</f>
        <v>0</v>
      </c>
      <c r="O19" s="55"/>
      <c r="P19" s="55">
        <f>SUMIF('R8'!$A$3:$A$3,P$6,'R8'!$F$3:$F$3)</f>
        <v>0</v>
      </c>
      <c r="Q19" s="55"/>
      <c r="R19" s="55">
        <f>SUMIF('R8'!$A$3:$A$3,R$6,'R8'!$F$3:$F$3)</f>
        <v>0</v>
      </c>
      <c r="S19" s="55"/>
      <c r="T19" s="55">
        <f>SUMIF('R8'!$A$3:$A$3,T$6,'R8'!$F$3:$F$3)</f>
        <v>0</v>
      </c>
      <c r="U19" s="55"/>
      <c r="V19" s="55">
        <f>SUMIF('R8'!$A$3:$A$3,V$6,'R8'!$F$3:$F$3)</f>
        <v>0</v>
      </c>
      <c r="W19" s="55"/>
      <c r="X19" s="55">
        <f>SUMIF('R8'!$A$3:$A$3,X$6,'R8'!$F$3:$F$3)</f>
        <v>0</v>
      </c>
      <c r="Y19" s="55"/>
      <c r="Z19" s="55">
        <f>SUMIF('R8'!$A$3:$A$3,Z$6,'R8'!$F$3:$F$3)</f>
        <v>0</v>
      </c>
      <c r="AA19" s="55"/>
      <c r="AB19" s="55">
        <f>SUMIF('R8'!$A$3:$A$3,AB$6,'R8'!$F$3:$F$3)</f>
        <v>0</v>
      </c>
      <c r="AC19" s="55"/>
      <c r="AD19" s="55">
        <f>SUMIF('R8'!$A$3:$A$3,AD$6,'R8'!$F$3:$F$3)</f>
        <v>0</v>
      </c>
      <c r="AE19" s="55"/>
      <c r="AF19" s="55">
        <f>SUMIF('R8'!$A$3:$A$3,AF$6,'R8'!$F$3:$F$3)</f>
        <v>0</v>
      </c>
      <c r="AG19" s="55"/>
      <c r="AH19" s="55">
        <f>SUMIF('R8'!$A$3:$A$3,AH$6,'R8'!$F$3:$F$3)</f>
        <v>0</v>
      </c>
      <c r="AI19" s="55"/>
      <c r="AJ19" s="57">
        <f>SUM(F19:AH19)</f>
        <v>0</v>
      </c>
      <c r="AK19" s="139"/>
    </row>
    <row r="20" spans="1:37" x14ac:dyDescent="0.2">
      <c r="AH20" s="111"/>
    </row>
  </sheetData>
  <pageMargins left="0.75" right="0.75" top="1" bottom="1" header="0.5" footer="0.5"/>
  <pageSetup paperSize="5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408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0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pageSetUpPr fitToPage="1"/>
  </sheetPr>
  <dimension ref="A1:AK20"/>
  <sheetViews>
    <sheetView workbookViewId="0">
      <selection activeCell="A15" sqref="A15"/>
    </sheetView>
  </sheetViews>
  <sheetFormatPr defaultRowHeight="12.75" x14ac:dyDescent="0.2"/>
  <cols>
    <col min="1" max="1" width="37" style="34" customWidth="1"/>
    <col min="2" max="2" width="16.7109375" style="34" hidden="1" customWidth="1"/>
    <col min="3" max="3" width="1.42578125" style="29" hidden="1" customWidth="1"/>
    <col min="4" max="4" width="11.5703125" style="30" hidden="1" customWidth="1"/>
    <col min="5" max="5" width="13.5703125" style="30" hidden="1" customWidth="1"/>
    <col min="6" max="6" width="11.85546875" style="29" customWidth="1"/>
    <col min="7" max="7" width="1.5703125" style="29" customWidth="1"/>
    <col min="8" max="8" width="11.7109375" style="29" customWidth="1"/>
    <col min="9" max="9" width="1.5703125" style="29" customWidth="1"/>
    <col min="10" max="10" width="11.85546875" style="29" customWidth="1"/>
    <col min="11" max="11" width="1.5703125" style="29" customWidth="1"/>
    <col min="12" max="12" width="11.85546875" style="29" customWidth="1"/>
    <col min="13" max="13" width="1.5703125" style="29" customWidth="1"/>
    <col min="14" max="14" width="11.85546875" style="29" customWidth="1"/>
    <col min="15" max="15" width="1.5703125" style="29" customWidth="1"/>
    <col min="16" max="16" width="11.85546875" style="29" customWidth="1"/>
    <col min="17" max="17" width="1.5703125" style="29" customWidth="1"/>
    <col min="18" max="18" width="11.85546875" style="29" customWidth="1"/>
    <col min="19" max="19" width="1.5703125" style="29" customWidth="1"/>
    <col min="20" max="20" width="11.85546875" style="29" customWidth="1"/>
    <col min="21" max="21" width="1.5703125" style="29" customWidth="1"/>
    <col min="22" max="22" width="11.85546875" style="29" customWidth="1"/>
    <col min="23" max="23" width="1.5703125" style="29" customWidth="1"/>
    <col min="24" max="24" width="11.85546875" style="29" customWidth="1"/>
    <col min="25" max="25" width="1.5703125" style="29" customWidth="1"/>
    <col min="26" max="26" width="11.85546875" style="29" customWidth="1"/>
    <col min="27" max="27" width="1.5703125" style="29" customWidth="1"/>
    <col min="28" max="28" width="11.85546875" style="29" customWidth="1"/>
    <col min="29" max="29" width="1.5703125" style="29" customWidth="1"/>
    <col min="30" max="30" width="11.85546875" style="29" customWidth="1"/>
    <col min="31" max="31" width="1.5703125" style="29" customWidth="1"/>
    <col min="32" max="32" width="11.7109375" style="29" customWidth="1"/>
    <col min="33" max="33" width="1.140625" style="29" customWidth="1"/>
    <col min="34" max="34" width="12.7109375" style="29" customWidth="1"/>
    <col min="35" max="35" width="1.140625" style="29" customWidth="1"/>
    <col min="36" max="36" width="14.140625" style="29" customWidth="1"/>
    <col min="37" max="37" width="2.5703125" style="32" customWidth="1"/>
    <col min="38" max="16384" width="9.140625" style="29"/>
  </cols>
  <sheetData>
    <row r="1" spans="1:37" x14ac:dyDescent="0.2">
      <c r="A1" s="28" t="s">
        <v>41</v>
      </c>
      <c r="B1" s="28"/>
      <c r="AJ1" s="31"/>
    </row>
    <row r="2" spans="1:37" x14ac:dyDescent="0.2">
      <c r="A2" s="28"/>
      <c r="B2" s="28"/>
      <c r="AH2" s="33"/>
      <c r="AJ2" s="33"/>
    </row>
    <row r="3" spans="1:37" x14ac:dyDescent="0.2">
      <c r="J3" s="35"/>
      <c r="L3" s="35"/>
      <c r="N3" s="35"/>
      <c r="AJ3" s="36"/>
    </row>
    <row r="4" spans="1:37" ht="45.75" customHeight="1" x14ac:dyDescent="0.2">
      <c r="AJ4" s="36"/>
    </row>
    <row r="5" spans="1:37" ht="14.25" customHeight="1" x14ac:dyDescent="0.2">
      <c r="A5" s="37">
        <f>EDATE(PromptMonth,-1)+DayOfTheMonth-1</f>
        <v>36915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">
      <c r="A7" s="46" t="s">
        <v>28</v>
      </c>
      <c r="B7" s="46" t="s">
        <v>29</v>
      </c>
      <c r="C7" s="47"/>
      <c r="D7" s="48"/>
      <c r="E7" s="48"/>
      <c r="F7" s="49">
        <f ca="1">NOW()+4</f>
        <v>36919.758838541668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">
      <c r="A8" s="46" t="s">
        <v>31</v>
      </c>
      <c r="B8" s="52" t="s">
        <v>32</v>
      </c>
      <c r="C8" s="47"/>
      <c r="D8" s="48"/>
      <c r="E8" s="48"/>
      <c r="F8" s="49">
        <f ca="1">NOW()+4</f>
        <v>36919.758838541668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5" x14ac:dyDescent="0.25">
      <c r="A9" s="65" t="s">
        <v>146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v>0</v>
      </c>
      <c r="G10" s="55"/>
      <c r="H10" s="55">
        <v>0</v>
      </c>
      <c r="I10" s="55"/>
      <c r="J10" s="55">
        <v>0</v>
      </c>
      <c r="K10" s="55"/>
      <c r="L10" s="55">
        <v>0</v>
      </c>
      <c r="M10" s="55"/>
      <c r="N10" s="55">
        <v>0</v>
      </c>
      <c r="O10" s="55"/>
      <c r="P10" s="55">
        <v>0</v>
      </c>
      <c r="Q10" s="55"/>
      <c r="R10" s="55">
        <v>0</v>
      </c>
      <c r="S10" s="55"/>
      <c r="T10" s="55">
        <v>0</v>
      </c>
      <c r="U10" s="55"/>
      <c r="V10" s="55">
        <v>0</v>
      </c>
      <c r="W10" s="55"/>
      <c r="X10" s="55">
        <v>0</v>
      </c>
      <c r="Y10" s="55"/>
      <c r="Z10" s="55">
        <v>0</v>
      </c>
      <c r="AA10" s="55"/>
      <c r="AB10" s="55">
        <v>0</v>
      </c>
      <c r="AC10" s="55"/>
      <c r="AD10" s="55">
        <v>0</v>
      </c>
      <c r="AE10" s="55"/>
      <c r="AF10" s="55">
        <v>0</v>
      </c>
      <c r="AG10" s="55"/>
      <c r="AH10" s="55">
        <v>0</v>
      </c>
      <c r="AI10" s="56"/>
      <c r="AJ10" s="57">
        <f t="shared" ref="AJ10:AJ15" si="0">SUM(F10:AH10)-H10</f>
        <v>0</v>
      </c>
      <c r="AK10" s="139"/>
    </row>
    <row r="11" spans="1:37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v>0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si="0"/>
        <v>0</v>
      </c>
      <c r="AK11" s="139"/>
    </row>
    <row r="12" spans="1:37" x14ac:dyDescent="0.2">
      <c r="A12" s="120" t="s">
        <v>78</v>
      </c>
      <c r="B12" s="29"/>
      <c r="C12" s="38"/>
      <c r="D12" s="54"/>
      <c r="E12" s="54"/>
      <c r="F12" s="55">
        <f ca="1">SUMIF(INDIRECT('R37'!$A$1),F$6,INDIRECT('R37'!$B$1))</f>
        <v>0</v>
      </c>
      <c r="G12" s="55"/>
      <c r="H12" s="55">
        <f ca="1">SUMIF(INDIRECT('R36'!$A$1),H$6,INDIRECT('R36'!$B$1))</f>
        <v>0</v>
      </c>
      <c r="I12" s="55"/>
      <c r="J12" s="55">
        <f ca="1">SUMIF(INDIRECT('R37'!$A$1),J$6,INDIRECT('R37'!$B$1))</f>
        <v>0</v>
      </c>
      <c r="K12" s="55"/>
      <c r="L12" s="55">
        <f ca="1">SUMIF(INDIRECT('R37'!$A$1),L$6,INDIRECT('R37'!$B$1))</f>
        <v>0</v>
      </c>
      <c r="M12" s="55"/>
      <c r="N12" s="55">
        <f ca="1">SUMIF(INDIRECT('R37'!$A$1),N$6,INDIRECT('R37'!$B$1))</f>
        <v>0</v>
      </c>
      <c r="O12" s="55"/>
      <c r="P12" s="55">
        <f ca="1">SUMIF(INDIRECT('R37'!$A$1),P$6,INDIRECT('R37'!$B$1))</f>
        <v>0</v>
      </c>
      <c r="Q12" s="55"/>
      <c r="R12" s="55">
        <f ca="1">SUMIF(INDIRECT('R37'!$A$1),R$6,INDIRECT('R37'!$B$1))</f>
        <v>0</v>
      </c>
      <c r="S12" s="55"/>
      <c r="T12" s="55">
        <f ca="1">SUMIF(INDIRECT('R37'!$A$1),T$6,INDIRECT('R37'!$B$1))</f>
        <v>0</v>
      </c>
      <c r="U12" s="55"/>
      <c r="V12" s="55">
        <f ca="1">SUMIF(INDIRECT('R37'!$A$1),V$6,INDIRECT('R37'!$B$1))</f>
        <v>0</v>
      </c>
      <c r="W12" s="55"/>
      <c r="X12" s="55">
        <f ca="1">SUMIF(INDIRECT('R37'!$A$1),X$6,INDIRECT('R37'!$B$1))</f>
        <v>0</v>
      </c>
      <c r="Y12" s="55"/>
      <c r="Z12" s="55">
        <f ca="1">SUMIF(INDIRECT('R37'!$A$1),Z$6,INDIRECT('R37'!$B$1))</f>
        <v>0</v>
      </c>
      <c r="AA12" s="55"/>
      <c r="AB12" s="55">
        <f ca="1">SUMIF(INDIRECT('R37'!$A$1),AB$6,INDIRECT('R37'!$B$1))</f>
        <v>0</v>
      </c>
      <c r="AC12" s="55"/>
      <c r="AD12" s="55">
        <f ca="1">SUMIF(INDIRECT('R37'!$A$1),AD$6,INDIRECT('R37'!$B$1))</f>
        <v>0</v>
      </c>
      <c r="AE12" s="55"/>
      <c r="AF12" s="55">
        <f ca="1">SUMIF(INDIRECT('R37'!$A$1),AF$6,INDIRECT('R37'!$B$1))</f>
        <v>0</v>
      </c>
      <c r="AG12" s="55"/>
      <c r="AH12" s="55">
        <f ca="1">SUMIF(INDIRECT('R37'!$A$1),AH$6,INDIRECT('R37'!$B$1))</f>
        <v>0</v>
      </c>
      <c r="AI12" s="55"/>
      <c r="AJ12" s="57">
        <f t="shared" ca="1" si="0"/>
        <v>0</v>
      </c>
      <c r="AK12" s="139"/>
    </row>
    <row r="13" spans="1:37" x14ac:dyDescent="0.2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IF(TODAY()&gt;=_NX1,0,SUMIF(INDIRECT('R35'!$A$1),J$6,INDIRECT('R35'!$C$1)))</f>
        <v>0</v>
      </c>
      <c r="K13" s="55"/>
      <c r="L13" s="55">
        <f ca="1">SUMIF(INDIRECT('R35'!$A$1),L$6,INDIRECT('R35'!$C$1))</f>
        <v>0</v>
      </c>
      <c r="M13" s="55"/>
      <c r="N13" s="55">
        <f ca="1">SUMIF(INDIRECT('R35'!$A$1),N$6,INDIRECT('R35'!$C$1))</f>
        <v>0</v>
      </c>
      <c r="O13" s="55"/>
      <c r="P13" s="55">
        <f ca="1">SUMIF(INDIRECT('R35'!$A$1),P$6,INDIRECT('R35'!$C$1))</f>
        <v>0</v>
      </c>
      <c r="Q13" s="55"/>
      <c r="R13" s="55">
        <f ca="1">SUMIF(INDIRECT('R35'!$A$1),R$6,INDIRECT('R35'!$C$1))</f>
        <v>0</v>
      </c>
      <c r="S13" s="55">
        <f>SUMIF('R2'!$A$3:$A$3,S$6,'R2'!$E$3:$E$3)</f>
        <v>0</v>
      </c>
      <c r="T13" s="55">
        <f ca="1">SUMIF(INDIRECT('R35'!$A$1),T$6,INDIRECT('R35'!$C$1))</f>
        <v>0</v>
      </c>
      <c r="U13" s="55"/>
      <c r="V13" s="55">
        <f ca="1">SUMIF(INDIRECT('R35'!$A$1),V$6,INDIRECT('R35'!$C$1))</f>
        <v>0</v>
      </c>
      <c r="W13" s="55"/>
      <c r="X13" s="55">
        <f ca="1">SUMIF(INDIRECT('R35'!$A$1),X$6,INDIRECT('R35'!$C$1))</f>
        <v>0</v>
      </c>
      <c r="Y13" s="55"/>
      <c r="Z13" s="55">
        <f ca="1">SUMIF(INDIRECT('R35'!$A$1),Z$6,INDIRECT('R35'!$C$1))</f>
        <v>0</v>
      </c>
      <c r="AA13" s="55"/>
      <c r="AB13" s="55">
        <f ca="1">SUMIF(INDIRECT('R35'!$A$1),AB$6,INDIRECT('R35'!$C$1))</f>
        <v>0</v>
      </c>
      <c r="AC13" s="55"/>
      <c r="AD13" s="55">
        <f ca="1">SUMIF(INDIRECT('R35'!$A$1),AD$6,INDIRECT('R35'!$C$1))</f>
        <v>0</v>
      </c>
      <c r="AE13" s="55"/>
      <c r="AF13" s="55">
        <f ca="1">SUMIF(INDIRECT('R35'!$A$1),AF$6,INDIRECT('R35'!$C$1))</f>
        <v>0</v>
      </c>
      <c r="AG13" s="55"/>
      <c r="AH13" s="55">
        <f ca="1">SUMIF(INDIRECT('R35'!$A$1),AH$6,INDIRECT('R35'!$C$1))</f>
        <v>0</v>
      </c>
      <c r="AI13" s="55"/>
      <c r="AJ13" s="57">
        <f t="shared" ca="1" si="0"/>
        <v>0</v>
      </c>
      <c r="AK13" s="139"/>
    </row>
    <row r="14" spans="1:37" x14ac:dyDescent="0.2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IF(TODAY()&gt;=_NX1,0,SUMIF(INDIRECT('R35'!$A$1),J$6,INDIRECT('R35'!$D$1)))</f>
        <v>0</v>
      </c>
      <c r="K14" s="55"/>
      <c r="L14" s="55">
        <f ca="1">SUMIF(INDIRECT('R35'!$A$1),L$6,INDIRECT('R35'!$D$1))</f>
        <v>0</v>
      </c>
      <c r="M14" s="55"/>
      <c r="N14" s="55">
        <f ca="1">SUMIF(INDIRECT('R35'!$A$1),N$6,INDIRECT('R35'!$D$1))</f>
        <v>0</v>
      </c>
      <c r="O14" s="55"/>
      <c r="P14" s="55">
        <f ca="1">SUMIF(INDIRECT('R35'!$A$1),P$6,INDIRECT('R35'!$D$1))</f>
        <v>0</v>
      </c>
      <c r="Q14" s="55"/>
      <c r="R14" s="55">
        <f ca="1">SUMIF(INDIRECT('R35'!$A$1),R$6,INDIRECT('R35'!$D$1))</f>
        <v>0</v>
      </c>
      <c r="S14" s="55">
        <f>SUMIF('R2'!$A$3:$A$3,S$6,'R2'!$I$3:$I$3)</f>
        <v>0</v>
      </c>
      <c r="T14" s="55">
        <f ca="1">SUMIF(INDIRECT('R35'!$A$1),T$6,INDIRECT('R35'!$D$1))</f>
        <v>0</v>
      </c>
      <c r="U14" s="55"/>
      <c r="V14" s="55">
        <f ca="1">SUMIF(INDIRECT('R35'!$A$1),V$6,INDIRECT('R35'!$D$1))</f>
        <v>0</v>
      </c>
      <c r="W14" s="55"/>
      <c r="X14" s="55">
        <f ca="1">SUMIF(INDIRECT('R35'!$A$1),X$6,INDIRECT('R35'!$D$1))</f>
        <v>0</v>
      </c>
      <c r="Y14" s="55"/>
      <c r="Z14" s="55">
        <f ca="1">SUMIF(INDIRECT('R35'!$A$1),Z$6,INDIRECT('R35'!$D$1))</f>
        <v>0</v>
      </c>
      <c r="AA14" s="55"/>
      <c r="AB14" s="55">
        <f ca="1">SUMIF(INDIRECT('R35'!$A$1),AB$6,INDIRECT('R35'!$D$1))</f>
        <v>0</v>
      </c>
      <c r="AC14" s="55"/>
      <c r="AD14" s="55">
        <f ca="1">SUMIF(INDIRECT('R35'!$A$1),AD$6,INDIRECT('R35'!$D$1))</f>
        <v>0</v>
      </c>
      <c r="AE14" s="55"/>
      <c r="AF14" s="55">
        <f ca="1">SUMIF(INDIRECT('R35'!$A$1),AF$6,INDIRECT('R35'!$D$1))</f>
        <v>0</v>
      </c>
      <c r="AG14" s="55"/>
      <c r="AH14" s="55">
        <f ca="1">SUMIF(INDIRECT('R35'!$A$1),AH$6,INDIRECT('R35'!$D$1))</f>
        <v>0</v>
      </c>
      <c r="AI14" s="55"/>
      <c r="AJ14" s="57">
        <f t="shared" ca="1" si="0"/>
        <v>0</v>
      </c>
      <c r="AK14" s="139"/>
    </row>
    <row r="15" spans="1:37" x14ac:dyDescent="0.2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IF(TODAY()&gt;=_NX1,0,SUMIF(INDIRECT('R34'!$A$1),J$6,INDIRECT('R34'!$B$1))+J19)</f>
        <v>0</v>
      </c>
      <c r="K15" s="55"/>
      <c r="L15" s="55">
        <f ca="1">SUMIF(INDIRECT('R34'!$A$1),L$6,INDIRECT('R34'!$B$1))+L19</f>
        <v>0</v>
      </c>
      <c r="M15" s="55"/>
      <c r="N15" s="55">
        <f ca="1">SUMIF(INDIRECT('R34'!$A$1),N$6,INDIRECT('R34'!$B$1))+N19</f>
        <v>0</v>
      </c>
      <c r="O15" s="55"/>
      <c r="P15" s="55">
        <f ca="1">SUMIF(INDIRECT('R34'!$A$1),P$6,INDIRECT('R34'!$B$1))+P19</f>
        <v>0</v>
      </c>
      <c r="Q15" s="55"/>
      <c r="R15" s="55">
        <f ca="1">SUMIF(INDIRECT('R34'!$A$1),R$6,INDIRECT('R34'!$B$1))+R19</f>
        <v>0</v>
      </c>
      <c r="S15" s="55"/>
      <c r="T15" s="55">
        <f ca="1">SUMIF(INDIRECT('R34'!$A$1),T$6,INDIRECT('R34'!$B$1))+T19</f>
        <v>0</v>
      </c>
      <c r="U15" s="55"/>
      <c r="V15" s="55">
        <f ca="1">SUMIF(INDIRECT('R34'!$A$1),V$6,INDIRECT('R34'!$B$1))+V19</f>
        <v>0</v>
      </c>
      <c r="W15" s="55"/>
      <c r="X15" s="55">
        <f ca="1">SUMIF(INDIRECT('R34'!$A$1),X$6,INDIRECT('R34'!$B$1))+X19</f>
        <v>0</v>
      </c>
      <c r="Y15" s="55"/>
      <c r="Z15" s="55">
        <f ca="1">SUMIF(INDIRECT('R34'!$A$1),Z$6,INDIRECT('R34'!$B$1))+Z19</f>
        <v>0</v>
      </c>
      <c r="AA15" s="55"/>
      <c r="AB15" s="55">
        <f ca="1">SUMIF(INDIRECT('R34'!$A$1),AB$6,INDIRECT('R34'!$B$1))+AB19</f>
        <v>0</v>
      </c>
      <c r="AC15" s="55"/>
      <c r="AD15" s="55">
        <f ca="1">SUMIF(INDIRECT('R34'!$A$1),AD$6,INDIRECT('R34'!$B$1))+AD19</f>
        <v>0</v>
      </c>
      <c r="AE15" s="55"/>
      <c r="AF15" s="55">
        <f ca="1">SUMIF(INDIRECT('R34'!$A$1),AF$6,INDIRECT('R34'!$B$1))+AF19</f>
        <v>0</v>
      </c>
      <c r="AG15" s="55"/>
      <c r="AH15" s="55">
        <f ca="1">SUMIF(INDIRECT('R34'!$A$1),AH$6,INDIRECT('R34'!$B$1))+AH19</f>
        <v>0</v>
      </c>
      <c r="AI15" s="55"/>
      <c r="AJ15" s="57">
        <f t="shared" ca="1" si="0"/>
        <v>0</v>
      </c>
      <c r="AK15" s="139"/>
    </row>
    <row r="16" spans="1:37" ht="13.5" x14ac:dyDescent="0.25">
      <c r="A16" s="133" t="s">
        <v>40</v>
      </c>
      <c r="B16" s="134"/>
      <c r="C16" s="135"/>
      <c r="D16" s="136"/>
      <c r="E16" s="136"/>
      <c r="F16" s="137">
        <f ca="1">+F10+F14+F15+F12</f>
        <v>0</v>
      </c>
      <c r="G16" s="59"/>
      <c r="H16" s="138">
        <f ca="1">SUM(H10:H15)</f>
        <v>0</v>
      </c>
      <c r="I16" s="59"/>
      <c r="J16" s="137">
        <f ca="1">+J10+J14+J15</f>
        <v>0</v>
      </c>
      <c r="K16" s="59"/>
      <c r="L16" s="137">
        <f ca="1">+L10+L14+L15</f>
        <v>0</v>
      </c>
      <c r="M16" s="59"/>
      <c r="N16" s="137">
        <f ca="1">+N10+N14+N15</f>
        <v>0</v>
      </c>
      <c r="O16" s="59"/>
      <c r="P16" s="137">
        <f ca="1">+P10+P14+P15</f>
        <v>0</v>
      </c>
      <c r="Q16" s="59"/>
      <c r="R16" s="137">
        <f ca="1">+R10+R14+R15</f>
        <v>0</v>
      </c>
      <c r="S16" s="59"/>
      <c r="T16" s="137">
        <f ca="1">+T10+T14+T15</f>
        <v>0</v>
      </c>
      <c r="U16" s="59"/>
      <c r="V16" s="137">
        <f ca="1">+V10+V14+V15</f>
        <v>0</v>
      </c>
      <c r="W16" s="59"/>
      <c r="X16" s="137">
        <f ca="1">+X10+X14+X15</f>
        <v>0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0</v>
      </c>
      <c r="AK16" s="139"/>
    </row>
    <row r="19" spans="1:37" x14ac:dyDescent="0.2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>
        <f>SUMIF('R8'!$A$3:$A$3,J$6,'R8'!$F$3:$F$3)</f>
        <v>0</v>
      </c>
      <c r="K19" s="55"/>
      <c r="L19" s="55">
        <f>SUMIF('R8'!$A$3:$A$3,L$6,'R8'!$F$3:$F$3)</f>
        <v>0</v>
      </c>
      <c r="M19" s="55"/>
      <c r="N19" s="55">
        <f>SUMIF('R8'!$A$3:$A$3,N$6,'R8'!$F$3:$F$3)</f>
        <v>0</v>
      </c>
      <c r="O19" s="55"/>
      <c r="P19" s="55">
        <f>SUMIF('R8'!$A$3:$A$3,P$6,'R8'!$F$3:$F$3)</f>
        <v>0</v>
      </c>
      <c r="Q19" s="55"/>
      <c r="R19" s="55">
        <f>SUMIF('R8'!$A$3:$A$3,R$6,'R8'!$F$3:$F$3)</f>
        <v>0</v>
      </c>
      <c r="S19" s="55"/>
      <c r="T19" s="55">
        <f>SUMIF('R8'!$A$3:$A$3,T$6,'R8'!$F$3:$F$3)</f>
        <v>0</v>
      </c>
      <c r="U19" s="55"/>
      <c r="V19" s="55">
        <f>SUMIF('R8'!$A$3:$A$3,V$6,'R8'!$F$3:$F$3)</f>
        <v>0</v>
      </c>
      <c r="W19" s="55"/>
      <c r="X19" s="55">
        <f>SUMIF('R8'!$A$3:$A$3,X$6,'R8'!$F$3:$F$3)</f>
        <v>0</v>
      </c>
      <c r="Y19" s="55"/>
      <c r="Z19" s="55">
        <f>SUMIF('R8'!$A$3:$A$3,Z$6,'R8'!$F$3:$F$3)</f>
        <v>0</v>
      </c>
      <c r="AA19" s="55"/>
      <c r="AB19" s="55">
        <f>SUMIF('R8'!$A$3:$A$3,AB$6,'R8'!$F$3:$F$3)</f>
        <v>0</v>
      </c>
      <c r="AC19" s="55"/>
      <c r="AD19" s="55">
        <f>SUMIF('R8'!$A$3:$A$3,AD$6,'R8'!$F$3:$F$3)</f>
        <v>0</v>
      </c>
      <c r="AE19" s="55"/>
      <c r="AF19" s="55">
        <f>SUMIF('R8'!$A$3:$A$3,AF$6,'R8'!$F$3:$F$3)</f>
        <v>0</v>
      </c>
      <c r="AG19" s="55"/>
      <c r="AH19" s="55">
        <f>SUMIF('R8'!$A$3:$A$3,AH$6,'R8'!$F$3:$F$3)</f>
        <v>0</v>
      </c>
      <c r="AI19" s="55"/>
      <c r="AJ19" s="57">
        <f>SUM(F19:AH19)</f>
        <v>0</v>
      </c>
      <c r="AK19" s="139"/>
    </row>
    <row r="20" spans="1:37" x14ac:dyDescent="0.2">
      <c r="AH20" s="111"/>
    </row>
  </sheetData>
  <pageMargins left="0.75" right="0.75" top="1" bottom="1" header="0.5" footer="0.5"/>
  <pageSetup paperSize="5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32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4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0"/>
  <dimension ref="A1:AN32"/>
  <sheetViews>
    <sheetView zoomScaleNormal="100" workbookViewId="0">
      <pane xSplit="5" ySplit="8" topLeftCell="F20" activePane="bottomRight" state="frozen"/>
      <selection activeCell="G18" sqref="G18"/>
      <selection pane="topRight" activeCell="G18" sqref="G18"/>
      <selection pane="bottomLeft" activeCell="G18" sqref="G18"/>
      <selection pane="bottomRight" activeCell="AN32" sqref="AN32"/>
    </sheetView>
  </sheetViews>
  <sheetFormatPr defaultColWidth="8" defaultRowHeight="12.75" x14ac:dyDescent="0.2"/>
  <cols>
    <col min="1" max="1" width="32.42578125" style="34" customWidth="1"/>
    <col min="2" max="2" width="3" style="29" hidden="1" customWidth="1"/>
    <col min="3" max="4" width="3" style="30" hidden="1" customWidth="1"/>
    <col min="5" max="5" width="2.28515625" style="30" hidden="1" customWidth="1"/>
    <col min="6" max="6" width="11.85546875" style="29" customWidth="1"/>
    <col min="7" max="7" width="1.5703125" style="29" customWidth="1"/>
    <col min="8" max="8" width="11.85546875" style="29" customWidth="1"/>
    <col min="9" max="9" width="1.5703125" style="29" customWidth="1"/>
    <col min="10" max="10" width="11.85546875" style="29" customWidth="1"/>
    <col min="11" max="11" width="1.5703125" style="29" customWidth="1"/>
    <col min="12" max="12" width="11.85546875" style="29" customWidth="1"/>
    <col min="13" max="13" width="1.5703125" style="29" customWidth="1"/>
    <col min="14" max="14" width="11.85546875" style="29" customWidth="1"/>
    <col min="15" max="15" width="1.5703125" style="29" customWidth="1"/>
    <col min="16" max="16" width="11.85546875" style="29" customWidth="1"/>
    <col min="17" max="17" width="1.5703125" style="29" customWidth="1"/>
    <col min="18" max="18" width="11.85546875" style="29" customWidth="1"/>
    <col min="19" max="19" width="1.5703125" style="29" customWidth="1"/>
    <col min="20" max="20" width="11.85546875" style="29" customWidth="1"/>
    <col min="21" max="21" width="1.5703125" style="29" customWidth="1"/>
    <col min="22" max="22" width="11.7109375" style="29" customWidth="1"/>
    <col min="23" max="23" width="1.5703125" style="29" customWidth="1"/>
    <col min="24" max="24" width="11.85546875" style="29" customWidth="1"/>
    <col min="25" max="25" width="1.5703125" style="29" customWidth="1"/>
    <col min="26" max="26" width="11.85546875" style="29" customWidth="1"/>
    <col min="27" max="27" width="1.5703125" style="29" customWidth="1"/>
    <col min="28" max="28" width="11.85546875" style="29" customWidth="1"/>
    <col min="29" max="29" width="1.5703125" style="29" customWidth="1"/>
    <col min="30" max="30" width="11.85546875" style="29" customWidth="1"/>
    <col min="31" max="31" width="1.5703125" style="29" customWidth="1"/>
    <col min="32" max="32" width="11.85546875" style="29" customWidth="1"/>
    <col min="33" max="33" width="1.5703125" style="29" customWidth="1"/>
    <col min="34" max="34" width="12.28515625" style="29" customWidth="1"/>
    <col min="35" max="35" width="1.5703125" style="59" customWidth="1"/>
    <col min="36" max="16384" width="8" style="29"/>
  </cols>
  <sheetData>
    <row r="1" spans="1:40" ht="13.5" customHeight="1" x14ac:dyDescent="0.2">
      <c r="A1" s="28" t="s">
        <v>24</v>
      </c>
      <c r="AH1" s="31"/>
      <c r="AM1" s="29" t="s">
        <v>42</v>
      </c>
    </row>
    <row r="2" spans="1:40" ht="12.75" customHeight="1" x14ac:dyDescent="0.2">
      <c r="A2" s="28"/>
      <c r="J2" s="62"/>
      <c r="AD2" s="63"/>
      <c r="AF2" s="63"/>
      <c r="AH2" s="63"/>
      <c r="AM2" s="29" t="s">
        <v>43</v>
      </c>
    </row>
    <row r="3" spans="1:40" ht="12.75" customHeight="1" x14ac:dyDescent="0.2">
      <c r="J3" s="64"/>
      <c r="AH3" s="36"/>
    </row>
    <row r="4" spans="1:40" ht="21" customHeight="1" x14ac:dyDescent="0.2">
      <c r="J4" s="62"/>
      <c r="AH4" s="36"/>
    </row>
    <row r="5" spans="1:40" ht="45.6" customHeight="1" x14ac:dyDescent="0.2">
      <c r="A5" s="37">
        <v>36907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K5" s="32"/>
    </row>
    <row r="6" spans="1:40" s="45" customFormat="1" hidden="1" x14ac:dyDescent="0.2">
      <c r="A6" s="40" t="s">
        <v>25</v>
      </c>
      <c r="B6" s="40"/>
      <c r="C6" s="41"/>
      <c r="D6" s="42" t="s">
        <v>26</v>
      </c>
      <c r="E6" s="42" t="s">
        <v>27</v>
      </c>
      <c r="F6" s="140">
        <v>1</v>
      </c>
      <c r="G6" s="141"/>
      <c r="H6" s="140">
        <v>2</v>
      </c>
      <c r="I6" s="141"/>
      <c r="J6" s="140">
        <v>2</v>
      </c>
      <c r="K6" s="141"/>
      <c r="L6" s="140">
        <v>3</v>
      </c>
      <c r="M6" s="141"/>
      <c r="N6" s="140">
        <v>4</v>
      </c>
      <c r="O6" s="141"/>
      <c r="P6" s="140">
        <v>5</v>
      </c>
      <c r="Q6" s="141"/>
      <c r="R6" s="140">
        <v>6</v>
      </c>
      <c r="S6" s="141"/>
      <c r="T6" s="140">
        <v>7</v>
      </c>
      <c r="U6" s="141"/>
      <c r="V6" s="140">
        <v>8</v>
      </c>
      <c r="W6" s="141"/>
      <c r="X6" s="140">
        <v>9</v>
      </c>
      <c r="Y6" s="141"/>
      <c r="Z6" s="140">
        <v>10</v>
      </c>
      <c r="AA6" s="141"/>
      <c r="AB6" s="140">
        <v>11</v>
      </c>
      <c r="AC6" s="141"/>
      <c r="AD6" s="140">
        <v>12</v>
      </c>
      <c r="AE6" s="141"/>
      <c r="AF6" s="140">
        <v>13</v>
      </c>
      <c r="AG6" s="141"/>
      <c r="AH6" s="140">
        <v>14</v>
      </c>
      <c r="AI6" s="141"/>
      <c r="AJ6" s="142"/>
      <c r="AK6" s="32"/>
      <c r="AL6" s="32"/>
      <c r="AM6" s="32"/>
      <c r="AN6" s="32"/>
    </row>
    <row r="7" spans="1:40" s="38" customFormat="1" ht="12.75" customHeight="1" x14ac:dyDescent="0.2">
      <c r="A7" s="46" t="s">
        <v>28</v>
      </c>
      <c r="B7" s="46" t="s">
        <v>29</v>
      </c>
      <c r="C7" s="47"/>
      <c r="D7" s="48"/>
      <c r="E7" s="48"/>
      <c r="F7" s="49">
        <v>36912.748407060186</v>
      </c>
      <c r="G7" s="49"/>
      <c r="H7" s="49">
        <v>36950</v>
      </c>
      <c r="I7" s="49"/>
      <c r="J7" s="49">
        <v>36950</v>
      </c>
      <c r="K7" s="49"/>
      <c r="L7" s="49">
        <v>36981</v>
      </c>
      <c r="M7" s="49"/>
      <c r="N7" s="49">
        <v>37011</v>
      </c>
      <c r="O7" s="49"/>
      <c r="P7" s="49">
        <v>37042</v>
      </c>
      <c r="Q7" s="49"/>
      <c r="R7" s="49">
        <v>37072</v>
      </c>
      <c r="S7" s="49"/>
      <c r="T7" s="49">
        <v>37103</v>
      </c>
      <c r="U7" s="49"/>
      <c r="V7" s="49">
        <v>37134</v>
      </c>
      <c r="W7" s="49"/>
      <c r="X7" s="49">
        <v>37346</v>
      </c>
      <c r="Y7" s="49"/>
      <c r="Z7" s="49">
        <v>37711</v>
      </c>
      <c r="AA7" s="49"/>
      <c r="AB7" s="49">
        <v>38077</v>
      </c>
      <c r="AC7" s="49"/>
      <c r="AD7" s="49">
        <v>38442</v>
      </c>
      <c r="AE7" s="49"/>
      <c r="AF7" s="49">
        <v>40633</v>
      </c>
      <c r="AG7" s="49"/>
      <c r="AH7" s="49">
        <v>42460</v>
      </c>
      <c r="AI7" s="49"/>
      <c r="AJ7" s="50" t="s">
        <v>30</v>
      </c>
      <c r="AK7" s="51"/>
      <c r="AL7" s="59"/>
      <c r="AM7" s="59"/>
      <c r="AN7" s="59"/>
    </row>
    <row r="8" spans="1:40" s="38" customFormat="1" ht="12.75" customHeight="1" x14ac:dyDescent="0.2">
      <c r="A8" s="46" t="s">
        <v>31</v>
      </c>
      <c r="B8" s="52" t="s">
        <v>32</v>
      </c>
      <c r="C8" s="47"/>
      <c r="D8" s="48"/>
      <c r="E8" s="48"/>
      <c r="F8" s="49">
        <v>36912.748407060186</v>
      </c>
      <c r="G8" s="49"/>
      <c r="H8" s="121" t="s">
        <v>76</v>
      </c>
      <c r="I8" s="49"/>
      <c r="J8" s="49">
        <v>36950</v>
      </c>
      <c r="K8" s="49"/>
      <c r="L8" s="49">
        <v>36981</v>
      </c>
      <c r="M8" s="49"/>
      <c r="N8" s="49">
        <v>37011</v>
      </c>
      <c r="O8" s="49"/>
      <c r="P8" s="49">
        <v>37042</v>
      </c>
      <c r="Q8" s="49"/>
      <c r="R8" s="49">
        <v>37072</v>
      </c>
      <c r="S8" s="49"/>
      <c r="T8" s="69">
        <v>37103</v>
      </c>
      <c r="U8" s="49"/>
      <c r="V8" s="49">
        <v>37315</v>
      </c>
      <c r="W8" s="49"/>
      <c r="X8" s="49">
        <v>37680</v>
      </c>
      <c r="Y8" s="49"/>
      <c r="Z8" s="49">
        <v>38046</v>
      </c>
      <c r="AA8" s="49"/>
      <c r="AB8" s="49">
        <v>38411</v>
      </c>
      <c r="AC8" s="49"/>
      <c r="AD8" s="49">
        <v>40602</v>
      </c>
      <c r="AE8" s="49"/>
      <c r="AF8" s="49">
        <v>42429</v>
      </c>
      <c r="AG8" s="49"/>
      <c r="AH8" s="49">
        <v>45291</v>
      </c>
      <c r="AI8" s="49"/>
      <c r="AJ8" s="50" t="s">
        <v>137</v>
      </c>
      <c r="AK8" s="51"/>
      <c r="AL8" s="59"/>
      <c r="AM8" s="59"/>
      <c r="AN8" s="59"/>
    </row>
    <row r="9" spans="1:40" ht="13.5" x14ac:dyDescent="0.25">
      <c r="A9" s="65" t="s">
        <v>84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K9" s="32"/>
      <c r="AL9" s="32"/>
      <c r="AM9" s="32"/>
      <c r="AN9" s="32"/>
    </row>
    <row r="10" spans="1:40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v>80.171541690000012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0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0</v>
      </c>
      <c r="AH10" s="55">
        <v>0</v>
      </c>
      <c r="AI10" s="56"/>
      <c r="AJ10" s="57">
        <v>80.171541690000012</v>
      </c>
      <c r="AK10" s="139"/>
      <c r="AL10" s="57">
        <v>-5.0172986700000308</v>
      </c>
      <c r="AM10" s="32"/>
      <c r="AN10" s="32"/>
    </row>
    <row r="11" spans="1:40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v>39.347471290000009</v>
      </c>
      <c r="I11" s="55"/>
      <c r="J11" s="55">
        <v>0</v>
      </c>
      <c r="K11" s="55"/>
      <c r="L11" s="55">
        <v>0</v>
      </c>
      <c r="M11" s="55">
        <v>0</v>
      </c>
      <c r="N11" s="55">
        <v>0</v>
      </c>
      <c r="O11" s="55">
        <v>0</v>
      </c>
      <c r="P11" s="55">
        <v>0</v>
      </c>
      <c r="Q11" s="55">
        <v>0</v>
      </c>
      <c r="R11" s="55">
        <v>0</v>
      </c>
      <c r="S11" s="55">
        <v>0</v>
      </c>
      <c r="T11" s="55">
        <v>0</v>
      </c>
      <c r="U11" s="55">
        <v>0</v>
      </c>
      <c r="V11" s="55">
        <v>0</v>
      </c>
      <c r="W11" s="55">
        <v>0</v>
      </c>
      <c r="X11" s="55">
        <v>0</v>
      </c>
      <c r="Y11" s="55">
        <v>0</v>
      </c>
      <c r="Z11" s="55">
        <v>0</v>
      </c>
      <c r="AA11" s="55">
        <v>0</v>
      </c>
      <c r="AB11" s="55">
        <v>0</v>
      </c>
      <c r="AC11" s="55">
        <v>0</v>
      </c>
      <c r="AD11" s="55">
        <v>0</v>
      </c>
      <c r="AE11" s="55">
        <v>0</v>
      </c>
      <c r="AF11" s="55">
        <v>0</v>
      </c>
      <c r="AG11" s="55">
        <v>0</v>
      </c>
      <c r="AH11" s="55">
        <v>0</v>
      </c>
      <c r="AI11" s="55"/>
      <c r="AJ11" s="57">
        <v>0</v>
      </c>
      <c r="AK11" s="139"/>
      <c r="AL11" s="57">
        <v>0</v>
      </c>
      <c r="AM11" s="32"/>
      <c r="AN11" s="32"/>
    </row>
    <row r="12" spans="1:40" x14ac:dyDescent="0.2">
      <c r="A12" s="120" t="s">
        <v>78</v>
      </c>
      <c r="C12" s="38"/>
      <c r="D12" s="54"/>
      <c r="E12" s="54"/>
      <c r="F12" s="55">
        <v>-84.425599999999989</v>
      </c>
      <c r="G12" s="55"/>
      <c r="H12" s="55">
        <v>0</v>
      </c>
      <c r="I12" s="55"/>
      <c r="J12" s="55">
        <v>0</v>
      </c>
      <c r="K12" s="55"/>
      <c r="L12" s="55">
        <v>0</v>
      </c>
      <c r="M12" s="55">
        <v>0</v>
      </c>
      <c r="N12" s="55">
        <v>0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/>
      <c r="AJ12" s="57">
        <v>-84.425599999999989</v>
      </c>
      <c r="AK12" s="139"/>
      <c r="AL12" s="57">
        <v>4.5304000000000144</v>
      </c>
      <c r="AM12" s="32"/>
      <c r="AN12" s="32"/>
    </row>
    <row r="13" spans="1:40" x14ac:dyDescent="0.2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>
        <v>0</v>
      </c>
      <c r="I13" s="55"/>
      <c r="J13" s="55">
        <v>39.347468950000007</v>
      </c>
      <c r="K13" s="55"/>
      <c r="L13" s="55">
        <v>3.1117452100000094</v>
      </c>
      <c r="M13" s="55">
        <v>0</v>
      </c>
      <c r="N13" s="55">
        <v>-29.64252325</v>
      </c>
      <c r="O13" s="55">
        <v>0</v>
      </c>
      <c r="P13" s="55">
        <v>0</v>
      </c>
      <c r="Q13" s="55">
        <v>0</v>
      </c>
      <c r="R13" s="55">
        <v>0</v>
      </c>
      <c r="S13" s="55">
        <v>0</v>
      </c>
      <c r="T13" s="55">
        <v>-97.480047310000003</v>
      </c>
      <c r="U13" s="55">
        <v>0</v>
      </c>
      <c r="V13" s="55">
        <v>1E-8</v>
      </c>
      <c r="W13" s="55">
        <v>0</v>
      </c>
      <c r="X13" s="55">
        <v>0</v>
      </c>
      <c r="Y13" s="55">
        <v>0</v>
      </c>
      <c r="Z13" s="55">
        <v>0</v>
      </c>
      <c r="AA13" s="55">
        <v>0</v>
      </c>
      <c r="AB13" s="55">
        <v>0</v>
      </c>
      <c r="AC13" s="55">
        <v>0</v>
      </c>
      <c r="AD13" s="55">
        <v>0</v>
      </c>
      <c r="AE13" s="55">
        <v>0</v>
      </c>
      <c r="AF13" s="55">
        <v>0</v>
      </c>
      <c r="AG13" s="55">
        <v>0</v>
      </c>
      <c r="AH13" s="55">
        <v>0</v>
      </c>
      <c r="AI13" s="55"/>
      <c r="AJ13" s="57">
        <v>-84.66335638999999</v>
      </c>
      <c r="AK13" s="139"/>
      <c r="AL13" s="57">
        <v>-5.3537469999980658E-2</v>
      </c>
      <c r="AM13" s="32"/>
      <c r="AN13" s="32"/>
    </row>
    <row r="14" spans="1:40" x14ac:dyDescent="0.2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>
        <v>0</v>
      </c>
      <c r="I14" s="55"/>
      <c r="J14" s="55">
        <v>-4.1968623023099996</v>
      </c>
      <c r="K14" s="55"/>
      <c r="L14" s="55">
        <v>-5.4924749904150003</v>
      </c>
      <c r="M14" s="55">
        <v>0</v>
      </c>
      <c r="N14" s="55">
        <v>-0.59285046500000005</v>
      </c>
      <c r="O14" s="55">
        <v>0</v>
      </c>
      <c r="P14" s="55">
        <v>0</v>
      </c>
      <c r="Q14" s="55">
        <v>0</v>
      </c>
      <c r="R14" s="55">
        <v>0</v>
      </c>
      <c r="S14" s="55">
        <v>0</v>
      </c>
      <c r="T14" s="55">
        <v>-1.9496009462000001</v>
      </c>
      <c r="U14" s="55">
        <v>0</v>
      </c>
      <c r="V14" s="55">
        <v>5.0000000000000005E-12</v>
      </c>
      <c r="W14" s="55">
        <v>0</v>
      </c>
      <c r="X14" s="55">
        <v>0</v>
      </c>
      <c r="Y14" s="55">
        <v>0</v>
      </c>
      <c r="Z14" s="55">
        <v>0</v>
      </c>
      <c r="AA14" s="55">
        <v>0</v>
      </c>
      <c r="AB14" s="55">
        <v>0</v>
      </c>
      <c r="AC14" s="55">
        <v>0</v>
      </c>
      <c r="AD14" s="55">
        <v>0</v>
      </c>
      <c r="AE14" s="55">
        <v>0</v>
      </c>
      <c r="AF14" s="55">
        <v>0</v>
      </c>
      <c r="AG14" s="55">
        <v>0</v>
      </c>
      <c r="AH14" s="55">
        <v>0</v>
      </c>
      <c r="AI14" s="55"/>
      <c r="AJ14" s="57">
        <v>-12.23178870392</v>
      </c>
      <c r="AK14" s="139"/>
      <c r="AL14" s="57">
        <v>-7.8438401749991726E-3</v>
      </c>
      <c r="AM14" s="32"/>
      <c r="AN14" s="32"/>
    </row>
    <row r="15" spans="1:40" x14ac:dyDescent="0.2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>
        <v>0</v>
      </c>
      <c r="I15" s="55"/>
      <c r="J15" s="55">
        <v>-11.518212669999999</v>
      </c>
      <c r="K15" s="55"/>
      <c r="L15" s="55">
        <v>3.1116459299999999</v>
      </c>
      <c r="M15" s="55">
        <v>0</v>
      </c>
      <c r="N15" s="55">
        <v>0</v>
      </c>
      <c r="O15" s="55">
        <v>0</v>
      </c>
      <c r="P15" s="55">
        <v>1.27867E-3</v>
      </c>
      <c r="Q15" s="55">
        <v>0</v>
      </c>
      <c r="R15" s="55">
        <v>-9.7908000000000001E-4</v>
      </c>
      <c r="S15" s="55">
        <v>0</v>
      </c>
      <c r="T15" s="55">
        <v>-1.0722800000000001E-3</v>
      </c>
      <c r="U15" s="55">
        <v>0</v>
      </c>
      <c r="V15" s="55">
        <v>-8.8838999999999997E-4</v>
      </c>
      <c r="W15" s="55">
        <v>0</v>
      </c>
      <c r="X15" s="55">
        <v>-3.40326E-3</v>
      </c>
      <c r="Y15" s="55">
        <v>0</v>
      </c>
      <c r="Z15" s="55">
        <v>0</v>
      </c>
      <c r="AA15" s="55">
        <v>0</v>
      </c>
      <c r="AB15" s="55">
        <v>0</v>
      </c>
      <c r="AC15" s="55">
        <v>0</v>
      </c>
      <c r="AD15" s="55">
        <v>0</v>
      </c>
      <c r="AE15" s="55">
        <v>0</v>
      </c>
      <c r="AF15" s="55">
        <v>0</v>
      </c>
      <c r="AG15" s="55">
        <v>0</v>
      </c>
      <c r="AH15" s="55">
        <v>0</v>
      </c>
      <c r="AI15" s="55"/>
      <c r="AJ15" s="57">
        <v>-8.4116310800000011</v>
      </c>
      <c r="AK15" s="139"/>
      <c r="AL15" s="57">
        <v>-6.9824303600000013</v>
      </c>
      <c r="AM15" s="32"/>
      <c r="AN15" s="32"/>
    </row>
    <row r="16" spans="1:40" ht="13.5" x14ac:dyDescent="0.25">
      <c r="A16" s="133" t="s">
        <v>40</v>
      </c>
      <c r="B16" s="134"/>
      <c r="C16" s="135"/>
      <c r="D16" s="136"/>
      <c r="E16" s="136"/>
      <c r="F16" s="137">
        <v>-4.2540583099999765</v>
      </c>
      <c r="G16" s="59"/>
      <c r="H16" s="138">
        <v>39.347471290000009</v>
      </c>
      <c r="I16" s="59"/>
      <c r="J16" s="137">
        <v>-15.715074972309999</v>
      </c>
      <c r="K16" s="59"/>
      <c r="L16" s="137">
        <v>-2.3808290604150004</v>
      </c>
      <c r="M16" s="59"/>
      <c r="N16" s="137">
        <v>-0.59285046500000005</v>
      </c>
      <c r="O16" s="59"/>
      <c r="P16" s="137">
        <v>1.27867E-3</v>
      </c>
      <c r="Q16" s="59"/>
      <c r="R16" s="137">
        <v>-9.7908000000000001E-4</v>
      </c>
      <c r="S16" s="59"/>
      <c r="T16" s="137">
        <v>-1.9506732262000002</v>
      </c>
      <c r="U16" s="59"/>
      <c r="V16" s="137">
        <v>-8.8838999499999999E-4</v>
      </c>
      <c r="W16" s="59"/>
      <c r="X16" s="137">
        <v>-3.40326E-3</v>
      </c>
      <c r="Y16" s="59"/>
      <c r="Z16" s="137">
        <v>0</v>
      </c>
      <c r="AA16" s="59"/>
      <c r="AB16" s="137">
        <v>0</v>
      </c>
      <c r="AC16" s="59"/>
      <c r="AD16" s="137">
        <v>0</v>
      </c>
      <c r="AE16" s="59"/>
      <c r="AF16" s="137">
        <v>0</v>
      </c>
      <c r="AG16" s="59"/>
      <c r="AH16" s="137">
        <v>0</v>
      </c>
      <c r="AJ16" s="137">
        <v>-24.897478093919979</v>
      </c>
      <c r="AK16" s="139"/>
      <c r="AL16" s="57">
        <v>-7.4771728701750177</v>
      </c>
      <c r="AM16" s="32"/>
      <c r="AN16" s="32"/>
    </row>
    <row r="17" spans="1:40" x14ac:dyDescent="0.2">
      <c r="A17" s="68" t="s">
        <v>73</v>
      </c>
      <c r="C17" s="38"/>
      <c r="D17" s="54"/>
      <c r="E17" s="54"/>
      <c r="F17" s="55"/>
      <c r="G17" s="55"/>
      <c r="H17" s="55"/>
      <c r="I17" s="55"/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0</v>
      </c>
      <c r="AH17" s="55">
        <v>0</v>
      </c>
      <c r="AI17" s="55"/>
      <c r="AJ17" s="57">
        <v>0</v>
      </c>
      <c r="AK17" s="139"/>
      <c r="AL17" s="32"/>
      <c r="AM17" s="32"/>
      <c r="AN17" s="32"/>
    </row>
    <row r="18" spans="1:40" x14ac:dyDescent="0.2">
      <c r="B18" s="34"/>
      <c r="C18" s="29"/>
      <c r="AH18" s="111"/>
      <c r="AI18" s="29"/>
      <c r="AK18" s="32"/>
    </row>
    <row r="19" spans="1:40" x14ac:dyDescent="0.2">
      <c r="B19" s="34"/>
      <c r="C19" s="29"/>
      <c r="F19" s="57">
        <v>-0.48689867000001641</v>
      </c>
      <c r="H19" s="57">
        <v>0</v>
      </c>
      <c r="J19" s="57">
        <v>-6.9871450965699982</v>
      </c>
      <c r="L19" s="57">
        <v>-1.4978316149996118E-3</v>
      </c>
      <c r="N19" s="57">
        <v>-3.3805199999992208E-4</v>
      </c>
      <c r="P19" s="57">
        <v>7.1999999999984403E-7</v>
      </c>
      <c r="R19" s="57">
        <v>-5.9999999999990616E-7</v>
      </c>
      <c r="T19" s="57">
        <v>-1.2902299999999478E-3</v>
      </c>
      <c r="V19" s="57">
        <v>-5.1998499999979068E-7</v>
      </c>
      <c r="X19" s="57">
        <v>-2.5900050000006447E-6</v>
      </c>
      <c r="Z19" s="57">
        <v>0</v>
      </c>
      <c r="AB19" s="57">
        <v>0</v>
      </c>
      <c r="AD19" s="57">
        <v>0</v>
      </c>
      <c r="AF19" s="57">
        <v>0</v>
      </c>
      <c r="AH19" s="57">
        <v>0</v>
      </c>
      <c r="AI19" s="29"/>
      <c r="AJ19" s="57">
        <v>-7.4771728701750177</v>
      </c>
      <c r="AK19" s="32"/>
    </row>
    <row r="20" spans="1:40" x14ac:dyDescent="0.2">
      <c r="B20" s="34"/>
      <c r="C20" s="29"/>
      <c r="N20" s="163"/>
      <c r="P20" s="35"/>
      <c r="AI20" s="29"/>
      <c r="AK20" s="32"/>
    </row>
    <row r="21" spans="1:40" x14ac:dyDescent="0.2">
      <c r="B21" s="34"/>
      <c r="C21" s="29"/>
      <c r="N21" s="163"/>
      <c r="P21" s="35"/>
      <c r="AI21" s="29"/>
      <c r="AK21" s="32"/>
    </row>
    <row r="22" spans="1:40" ht="13.5" x14ac:dyDescent="0.25">
      <c r="A22" s="65" t="s">
        <v>133</v>
      </c>
      <c r="B22" s="53"/>
      <c r="C22" s="47"/>
      <c r="D22" s="48"/>
      <c r="E22" s="48"/>
      <c r="F22" s="47"/>
      <c r="G22" s="47"/>
      <c r="H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K22" s="32"/>
    </row>
    <row r="23" spans="1:40" x14ac:dyDescent="0.2">
      <c r="A23" s="66" t="s">
        <v>44</v>
      </c>
      <c r="B23" s="29">
        <v>1</v>
      </c>
      <c r="C23" s="38"/>
      <c r="D23" s="54" t="s">
        <v>128</v>
      </c>
      <c r="E23" s="54" t="s">
        <v>98</v>
      </c>
      <c r="F23" s="55">
        <v>85.188840360000043</v>
      </c>
      <c r="G23" s="55"/>
      <c r="H23" s="55">
        <v>0</v>
      </c>
      <c r="J23" s="55">
        <v>0</v>
      </c>
      <c r="K23" s="55"/>
      <c r="L23" s="55">
        <v>0</v>
      </c>
      <c r="M23" s="55"/>
      <c r="N23" s="55">
        <v>0</v>
      </c>
      <c r="O23" s="55"/>
      <c r="P23" s="55">
        <v>0</v>
      </c>
      <c r="Q23" s="55"/>
      <c r="R23" s="55">
        <v>0</v>
      </c>
      <c r="S23" s="55"/>
      <c r="T23" s="55">
        <v>0</v>
      </c>
      <c r="U23" s="55"/>
      <c r="V23" s="55">
        <v>0</v>
      </c>
      <c r="W23" s="55"/>
      <c r="X23" s="55">
        <v>0</v>
      </c>
      <c r="Y23" s="55"/>
      <c r="Z23" s="55">
        <v>0</v>
      </c>
      <c r="AA23" s="55"/>
      <c r="AB23" s="55">
        <v>0</v>
      </c>
      <c r="AC23" s="55"/>
      <c r="AD23" s="55">
        <v>0</v>
      </c>
      <c r="AE23" s="55"/>
      <c r="AF23" s="55">
        <v>0</v>
      </c>
      <c r="AG23" s="55"/>
      <c r="AH23" s="55">
        <v>0</v>
      </c>
      <c r="AI23" s="56"/>
      <c r="AJ23" s="57">
        <v>85.188840360000043</v>
      </c>
      <c r="AK23" s="58"/>
    </row>
    <row r="24" spans="1:40" x14ac:dyDescent="0.2">
      <c r="A24" s="66" t="s">
        <v>78</v>
      </c>
      <c r="B24" s="29">
        <v>1</v>
      </c>
      <c r="C24" s="38"/>
      <c r="D24" s="54" t="s">
        <v>128</v>
      </c>
      <c r="E24" s="54" t="s">
        <v>97</v>
      </c>
      <c r="F24" s="55">
        <v>-88.956000000000003</v>
      </c>
      <c r="G24" s="55"/>
      <c r="H24" s="55">
        <v>0</v>
      </c>
      <c r="J24" s="55">
        <v>0</v>
      </c>
      <c r="K24" s="55"/>
      <c r="L24" s="55">
        <v>0</v>
      </c>
      <c r="M24" s="55"/>
      <c r="N24" s="55">
        <v>0</v>
      </c>
      <c r="O24" s="55"/>
      <c r="P24" s="55">
        <v>0</v>
      </c>
      <c r="Q24" s="55"/>
      <c r="R24" s="55">
        <v>0</v>
      </c>
      <c r="S24" s="55"/>
      <c r="T24" s="55">
        <v>0</v>
      </c>
      <c r="U24" s="55"/>
      <c r="V24" s="55">
        <v>0</v>
      </c>
      <c r="W24" s="55"/>
      <c r="X24" s="55">
        <v>0</v>
      </c>
      <c r="Y24" s="55"/>
      <c r="Z24" s="55">
        <v>0</v>
      </c>
      <c r="AA24" s="55"/>
      <c r="AB24" s="55">
        <v>0</v>
      </c>
      <c r="AC24" s="55"/>
      <c r="AD24" s="55">
        <v>0</v>
      </c>
      <c r="AE24" s="55"/>
      <c r="AF24" s="55">
        <v>0</v>
      </c>
      <c r="AG24" s="55"/>
      <c r="AH24" s="55">
        <v>0</v>
      </c>
      <c r="AI24" s="56"/>
      <c r="AJ24" s="57">
        <v>-88.956000000000003</v>
      </c>
      <c r="AK24" s="58"/>
    </row>
    <row r="25" spans="1:40" s="32" customFormat="1" x14ac:dyDescent="0.2">
      <c r="A25" s="66" t="s">
        <v>14</v>
      </c>
      <c r="B25" s="29"/>
      <c r="C25" s="38"/>
      <c r="D25" s="54"/>
      <c r="E25" s="54" t="s">
        <v>96</v>
      </c>
      <c r="F25" s="55"/>
      <c r="G25" s="55"/>
      <c r="H25" s="55">
        <v>39.347471290000009</v>
      </c>
      <c r="I25" s="29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6"/>
      <c r="AJ25" s="57">
        <v>0</v>
      </c>
      <c r="AK25" s="58"/>
      <c r="AL25" s="29"/>
      <c r="AM25" s="29"/>
      <c r="AN25" s="29"/>
    </row>
    <row r="26" spans="1:40" s="32" customFormat="1" x14ac:dyDescent="0.2">
      <c r="A26" s="66" t="s">
        <v>11</v>
      </c>
      <c r="B26" s="29">
        <v>3</v>
      </c>
      <c r="C26" s="38"/>
      <c r="D26" s="54" t="s">
        <v>35</v>
      </c>
      <c r="E26" s="54" t="s">
        <v>37</v>
      </c>
      <c r="F26" s="55"/>
      <c r="G26" s="55"/>
      <c r="H26" s="55"/>
      <c r="I26" s="29"/>
      <c r="J26" s="55">
        <v>39.321585009999993</v>
      </c>
      <c r="K26" s="55"/>
      <c r="L26" s="55">
        <v>3.1097875400000135</v>
      </c>
      <c r="M26" s="55"/>
      <c r="N26" s="55">
        <v>-29.625620650000002</v>
      </c>
      <c r="O26" s="55"/>
      <c r="P26" s="55">
        <v>0</v>
      </c>
      <c r="Q26" s="55"/>
      <c r="R26" s="55">
        <v>0</v>
      </c>
      <c r="S26" s="55"/>
      <c r="T26" s="55">
        <v>-97.415570810000006</v>
      </c>
      <c r="U26" s="55"/>
      <c r="V26" s="55">
        <v>-2E-8</v>
      </c>
      <c r="W26" s="55"/>
      <c r="X26" s="55">
        <v>1E-8</v>
      </c>
      <c r="Y26" s="55"/>
      <c r="Z26" s="55">
        <v>0</v>
      </c>
      <c r="AA26" s="55"/>
      <c r="AB26" s="55">
        <v>0</v>
      </c>
      <c r="AC26" s="55"/>
      <c r="AD26" s="55">
        <v>0</v>
      </c>
      <c r="AE26" s="55"/>
      <c r="AF26" s="55">
        <v>0</v>
      </c>
      <c r="AG26" s="55"/>
      <c r="AH26" s="55">
        <v>0</v>
      </c>
      <c r="AI26" s="55"/>
      <c r="AJ26" s="57">
        <v>-84.609818920000009</v>
      </c>
      <c r="AK26" s="58"/>
      <c r="AL26" s="29"/>
      <c r="AM26" s="29"/>
      <c r="AN26" s="29"/>
    </row>
    <row r="27" spans="1:40" x14ac:dyDescent="0.2">
      <c r="A27" s="68" t="s">
        <v>12</v>
      </c>
      <c r="B27" s="29">
        <v>4</v>
      </c>
      <c r="C27" s="38"/>
      <c r="D27" s="54" t="s">
        <v>36</v>
      </c>
      <c r="E27" s="54" t="s">
        <v>37</v>
      </c>
      <c r="F27" s="55"/>
      <c r="G27" s="55"/>
      <c r="H27" s="55"/>
      <c r="J27" s="55">
        <v>-4.194101485740001</v>
      </c>
      <c r="K27" s="55"/>
      <c r="L27" s="55">
        <v>-5.4890195488000009</v>
      </c>
      <c r="M27" s="55"/>
      <c r="N27" s="55">
        <v>-0.59251241300000013</v>
      </c>
      <c r="O27" s="55"/>
      <c r="P27" s="55">
        <v>0</v>
      </c>
      <c r="Q27" s="55"/>
      <c r="R27" s="55">
        <v>0</v>
      </c>
      <c r="S27" s="55"/>
      <c r="T27" s="55">
        <v>-1.9483114162000001</v>
      </c>
      <c r="U27" s="55"/>
      <c r="V27" s="55">
        <v>-1.0000000000000001E-11</v>
      </c>
      <c r="W27" s="55"/>
      <c r="X27" s="55">
        <v>5.0000000000000005E-12</v>
      </c>
      <c r="Y27" s="55"/>
      <c r="Z27" s="55">
        <v>0</v>
      </c>
      <c r="AA27" s="55"/>
      <c r="AB27" s="55">
        <v>0</v>
      </c>
      <c r="AC27" s="55"/>
      <c r="AD27" s="55">
        <v>0</v>
      </c>
      <c r="AE27" s="55"/>
      <c r="AF27" s="55">
        <v>0</v>
      </c>
      <c r="AG27" s="55"/>
      <c r="AH27" s="55">
        <v>0</v>
      </c>
      <c r="AI27" s="55"/>
      <c r="AJ27" s="57">
        <v>-12.223944863745</v>
      </c>
      <c r="AK27" s="58"/>
    </row>
    <row r="28" spans="1:40" s="32" customFormat="1" x14ac:dyDescent="0.2">
      <c r="A28" s="68" t="s">
        <v>13</v>
      </c>
      <c r="B28" s="29">
        <v>5</v>
      </c>
      <c r="C28" s="38"/>
      <c r="D28" s="54" t="s">
        <v>36</v>
      </c>
      <c r="E28" s="54" t="s">
        <v>33</v>
      </c>
      <c r="F28" s="55"/>
      <c r="G28" s="55"/>
      <c r="H28" s="55"/>
      <c r="I28" s="29"/>
      <c r="J28" s="55">
        <v>-4.53382839</v>
      </c>
      <c r="K28" s="55"/>
      <c r="L28" s="55">
        <v>3.1096883200000001</v>
      </c>
      <c r="M28" s="55"/>
      <c r="N28" s="55">
        <v>0</v>
      </c>
      <c r="O28" s="55"/>
      <c r="P28" s="55">
        <v>1.2779500000000001E-3</v>
      </c>
      <c r="Q28" s="55"/>
      <c r="R28" s="55">
        <v>-9.784800000000001E-4</v>
      </c>
      <c r="S28" s="55"/>
      <c r="T28" s="55">
        <v>-1.0715799999999999E-3</v>
      </c>
      <c r="U28" s="55"/>
      <c r="V28" s="55">
        <v>-8.8787000000000024E-4</v>
      </c>
      <c r="W28" s="55"/>
      <c r="X28" s="55">
        <v>-3.4006699999999993E-3</v>
      </c>
      <c r="Y28" s="55"/>
      <c r="Z28" s="55">
        <v>0</v>
      </c>
      <c r="AA28" s="55"/>
      <c r="AB28" s="55">
        <v>0</v>
      </c>
      <c r="AC28" s="55"/>
      <c r="AD28" s="55">
        <v>0</v>
      </c>
      <c r="AE28" s="55"/>
      <c r="AF28" s="55">
        <v>0</v>
      </c>
      <c r="AG28" s="55"/>
      <c r="AH28" s="55">
        <v>0</v>
      </c>
      <c r="AI28" s="55"/>
      <c r="AJ28" s="57">
        <v>-1.4292007199999999</v>
      </c>
      <c r="AK28" s="58"/>
      <c r="AL28" s="29"/>
      <c r="AM28" s="29"/>
      <c r="AN28" s="29"/>
    </row>
    <row r="29" spans="1:40" s="32" customFormat="1" x14ac:dyDescent="0.2">
      <c r="A29" s="68" t="s">
        <v>129</v>
      </c>
      <c r="B29" s="29"/>
      <c r="C29" s="38"/>
      <c r="D29" s="54"/>
      <c r="E29" s="54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7">
        <v>0</v>
      </c>
      <c r="AK29" s="58"/>
      <c r="AL29" s="29"/>
      <c r="AM29" s="29"/>
      <c r="AN29" s="29"/>
    </row>
    <row r="30" spans="1:40" s="32" customFormat="1" ht="13.5" x14ac:dyDescent="0.25">
      <c r="A30" s="61" t="s">
        <v>40</v>
      </c>
      <c r="B30" s="29"/>
      <c r="C30" s="59"/>
      <c r="D30" s="54"/>
      <c r="E30" s="54"/>
      <c r="F30" s="60">
        <v>-3.7671596399999601</v>
      </c>
      <c r="G30" s="59"/>
      <c r="H30" s="60">
        <v>39.347471290000009</v>
      </c>
      <c r="I30" s="29"/>
      <c r="J30" s="60">
        <v>-8.727929875740001</v>
      </c>
      <c r="K30" s="59"/>
      <c r="L30" s="60">
        <v>-2.3793312288000008</v>
      </c>
      <c r="M30" s="59"/>
      <c r="N30" s="60">
        <v>-0.59251241300000013</v>
      </c>
      <c r="O30" s="59"/>
      <c r="P30" s="60">
        <v>1.2779500000000001E-3</v>
      </c>
      <c r="Q30" s="59"/>
      <c r="R30" s="60">
        <v>-9.784800000000001E-4</v>
      </c>
      <c r="S30" s="59"/>
      <c r="T30" s="60">
        <v>-1.9493829962000002</v>
      </c>
      <c r="U30" s="59"/>
      <c r="V30" s="60">
        <v>-8.878700100000002E-4</v>
      </c>
      <c r="W30" s="59"/>
      <c r="X30" s="60">
        <v>-3.4006699949999993E-3</v>
      </c>
      <c r="Y30" s="59"/>
      <c r="Z30" s="60">
        <v>0</v>
      </c>
      <c r="AA30" s="59"/>
      <c r="AB30" s="60">
        <v>0</v>
      </c>
      <c r="AC30" s="59"/>
      <c r="AD30" s="60">
        <v>0</v>
      </c>
      <c r="AE30" s="59"/>
      <c r="AF30" s="60">
        <v>0</v>
      </c>
      <c r="AG30" s="59"/>
      <c r="AH30" s="60">
        <v>0</v>
      </c>
      <c r="AI30" s="59"/>
      <c r="AJ30" s="60">
        <v>-17.420305223744961</v>
      </c>
      <c r="AK30" s="58"/>
      <c r="AL30" s="29"/>
      <c r="AM30" s="29"/>
      <c r="AN30" s="29"/>
    </row>
    <row r="31" spans="1:40" s="32" customFormat="1" x14ac:dyDescent="0.2">
      <c r="A31" s="34"/>
      <c r="B31" s="34"/>
      <c r="C31" s="29"/>
      <c r="D31" s="30"/>
      <c r="E31" s="30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L31" s="29"/>
      <c r="AM31" s="29"/>
      <c r="AN31" s="29"/>
    </row>
    <row r="32" spans="1:40" s="32" customFormat="1" x14ac:dyDescent="0.2">
      <c r="A32" s="34"/>
      <c r="B32" s="34"/>
      <c r="C32" s="29"/>
      <c r="D32" s="30"/>
      <c r="E32" s="30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L32" s="29"/>
      <c r="AM32" s="29"/>
      <c r="AN32" s="29"/>
    </row>
  </sheetData>
  <conditionalFormatting sqref="F19 H19 J19 L19 N19 P19 R19 T19 V19 X19 Z19 AB19 AD19 AF19 AH19 AJ19 AL10:AL16">
    <cfRule type="cellIs" dxfId="0" priority="1" stopIfTrue="1" operator="notBetween">
      <formula>1</formula>
      <formula>-1</formula>
    </cfRule>
  </conditionalFormatting>
  <printOptions horizontalCentered="1" verticalCentered="1"/>
  <pageMargins left="0.5" right="0.25" top="0.25" bottom="0.75" header="0.5" footer="0.5"/>
  <pageSetup paperSize="5" scale="38" fitToHeight="0" orientation="landscape" r:id="rId1"/>
  <headerFooter alignWithMargins="0">
    <oddFooter>&amp;LPage &amp;P of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J22"/>
  <sheetViews>
    <sheetView zoomScaleNormal="100" workbookViewId="0">
      <pane xSplit="5" ySplit="5" topLeftCell="F7" activePane="bottomRight" state="frozen"/>
      <selection activeCell="A13" sqref="A13"/>
      <selection pane="topRight" activeCell="A13" sqref="A13"/>
      <selection pane="bottomLeft" activeCell="A13" sqref="A13"/>
      <selection pane="bottomRight" activeCell="AJ22" sqref="AJ22"/>
    </sheetView>
  </sheetViews>
  <sheetFormatPr defaultRowHeight="12.75" x14ac:dyDescent="0.2"/>
  <cols>
    <col min="1" max="1" width="31.85546875" style="36" customWidth="1"/>
    <col min="2" max="5" width="2.42578125" style="36" hidden="1" customWidth="1"/>
    <col min="6" max="6" width="11.85546875" style="36" customWidth="1"/>
    <col min="7" max="7" width="1.5703125" style="36" customWidth="1"/>
    <col min="8" max="8" width="11.85546875" style="36" customWidth="1"/>
    <col min="9" max="9" width="1.5703125" style="36" customWidth="1"/>
    <col min="10" max="10" width="11.85546875" style="36" customWidth="1"/>
    <col min="11" max="11" width="1.5703125" style="36" customWidth="1"/>
    <col min="12" max="12" width="11.85546875" style="36" customWidth="1"/>
    <col min="13" max="13" width="1.5703125" style="36" customWidth="1"/>
    <col min="14" max="14" width="11.85546875" style="36" customWidth="1"/>
    <col min="15" max="15" width="1.5703125" style="36" customWidth="1"/>
    <col min="16" max="16" width="11.85546875" style="36" customWidth="1"/>
    <col min="17" max="17" width="1.5703125" style="36" customWidth="1"/>
    <col min="18" max="18" width="11.85546875" style="36" customWidth="1"/>
    <col min="19" max="19" width="1.5703125" style="36" customWidth="1"/>
    <col min="20" max="20" width="11.85546875" style="36" customWidth="1"/>
    <col min="21" max="21" width="1.5703125" style="36" customWidth="1"/>
    <col min="22" max="22" width="11.85546875" style="36" customWidth="1"/>
    <col min="23" max="23" width="1.5703125" style="36" customWidth="1"/>
    <col min="24" max="24" width="11.85546875" style="36" customWidth="1"/>
    <col min="25" max="25" width="1.5703125" style="36" customWidth="1"/>
    <col min="26" max="26" width="11.85546875" style="36" customWidth="1"/>
    <col min="27" max="27" width="1.5703125" style="36" customWidth="1"/>
    <col min="28" max="28" width="11.85546875" style="36" customWidth="1"/>
    <col min="29" max="29" width="1.5703125" style="36" customWidth="1"/>
    <col min="30" max="30" width="11.85546875" style="36" customWidth="1"/>
    <col min="31" max="31" width="1.5703125" style="36" customWidth="1"/>
    <col min="32" max="32" width="11.85546875" style="36" customWidth="1"/>
    <col min="33" max="33" width="1.5703125" style="36" customWidth="1"/>
    <col min="34" max="34" width="12.140625" style="36" bestFit="1" customWidth="1"/>
    <col min="35" max="36" width="8" style="36" customWidth="1"/>
    <col min="37" max="16384" width="9.140625" style="36"/>
  </cols>
  <sheetData>
    <row r="1" spans="1:36" s="29" customFormat="1" x14ac:dyDescent="0.2">
      <c r="A1" s="28" t="s">
        <v>24</v>
      </c>
      <c r="B1" s="28"/>
      <c r="D1" s="30"/>
      <c r="E1" s="30"/>
      <c r="AH1" s="31"/>
    </row>
    <row r="2" spans="1:36" s="29" customFormat="1" x14ac:dyDescent="0.2">
      <c r="A2" s="28"/>
      <c r="B2" s="28"/>
      <c r="D2" s="30"/>
      <c r="E2" s="30"/>
      <c r="I2"/>
      <c r="J2"/>
      <c r="K2"/>
      <c r="L2"/>
      <c r="AF2" s="33"/>
      <c r="AH2" s="33"/>
    </row>
    <row r="3" spans="1:36" s="29" customFormat="1" x14ac:dyDescent="0.2">
      <c r="A3" s="34"/>
      <c r="B3" s="34"/>
      <c r="D3" s="30"/>
      <c r="E3" s="30"/>
      <c r="H3" s="35"/>
      <c r="I3"/>
      <c r="J3"/>
      <c r="K3"/>
      <c r="L3"/>
      <c r="AH3" s="36"/>
    </row>
    <row r="4" spans="1:36" s="29" customFormat="1" ht="45.75" customHeight="1" x14ac:dyDescent="0.2">
      <c r="A4" s="34"/>
      <c r="B4" s="34"/>
      <c r="D4" s="30"/>
      <c r="E4" s="30"/>
      <c r="I4"/>
      <c r="J4"/>
      <c r="K4"/>
      <c r="L4"/>
      <c r="AH4" s="36"/>
    </row>
    <row r="5" spans="1:36" s="45" customFormat="1" x14ac:dyDescent="0.2">
      <c r="A5" s="37">
        <f>EDATE(PromptMonth,-1)+DayOfTheMonth-1</f>
        <v>36915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29"/>
      <c r="AI5" s="32"/>
      <c r="AJ5" s="29" t="s">
        <v>15</v>
      </c>
    </row>
    <row r="6" spans="1:36" s="38" customFormat="1" hidden="1" x14ac:dyDescent="0.2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3</v>
      </c>
      <c r="K6" s="41"/>
      <c r="L6" s="43">
        <v>4</v>
      </c>
      <c r="M6" s="41"/>
      <c r="N6" s="43">
        <v>5</v>
      </c>
      <c r="O6" s="41"/>
      <c r="P6" s="43">
        <v>6</v>
      </c>
      <c r="Q6" s="41"/>
      <c r="R6" s="43">
        <v>7</v>
      </c>
      <c r="S6" s="41"/>
      <c r="T6" s="43">
        <v>8</v>
      </c>
      <c r="U6" s="41"/>
      <c r="V6" s="43">
        <v>9</v>
      </c>
      <c r="W6" s="41"/>
      <c r="X6" s="43">
        <v>10</v>
      </c>
      <c r="Y6" s="41"/>
      <c r="Z6" s="43">
        <v>11</v>
      </c>
      <c r="AA6" s="41"/>
      <c r="AB6" s="43">
        <v>12</v>
      </c>
      <c r="AC6" s="41"/>
      <c r="AD6" s="43">
        <v>13</v>
      </c>
      <c r="AE6" s="41"/>
      <c r="AF6" s="43">
        <v>14</v>
      </c>
      <c r="AG6" s="41"/>
      <c r="AH6" s="44"/>
      <c r="AI6" s="45"/>
      <c r="AJ6" s="45"/>
    </row>
    <row r="7" spans="1:36" s="38" customFormat="1" x14ac:dyDescent="0.2">
      <c r="A7" s="46" t="s">
        <v>28</v>
      </c>
      <c r="B7" s="46" t="s">
        <v>29</v>
      </c>
      <c r="C7" s="47"/>
      <c r="D7" s="48"/>
      <c r="E7" s="48"/>
      <c r="F7" s="49">
        <f ca="1">NOW()</f>
        <v>36915.758838425929</v>
      </c>
      <c r="G7" s="49"/>
      <c r="H7" s="49">
        <f ca="1">EOMONTH(F7,1)</f>
        <v>36950</v>
      </c>
      <c r="I7" s="49"/>
      <c r="J7" s="49">
        <f ca="1">EOMONTH(H7,1)</f>
        <v>36981</v>
      </c>
      <c r="K7" s="49"/>
      <c r="L7" s="49">
        <f ca="1">EOMONTH(J8,1)</f>
        <v>37011</v>
      </c>
      <c r="M7" s="49"/>
      <c r="N7" s="49">
        <f ca="1">EOMONTH(L8,1)</f>
        <v>37042</v>
      </c>
      <c r="O7" s="49"/>
      <c r="P7" s="49">
        <f ca="1">EOMONTH(N8,1)</f>
        <v>37072</v>
      </c>
      <c r="Q7" s="49"/>
      <c r="R7" s="49">
        <f ca="1">EOMONTH(P8,1)</f>
        <v>37103</v>
      </c>
      <c r="S7" s="49"/>
      <c r="T7" s="49">
        <f ca="1">EOMONTH(R8,1)</f>
        <v>37346</v>
      </c>
      <c r="U7" s="49"/>
      <c r="V7" s="49">
        <f ca="1">EOMONTH(T7,12)</f>
        <v>37711</v>
      </c>
      <c r="W7" s="49"/>
      <c r="X7" s="49">
        <f ca="1">EOMONTH(V7,12)</f>
        <v>38077</v>
      </c>
      <c r="Y7" s="49"/>
      <c r="Z7" s="49">
        <f ca="1">EOMONTH(X7,12)</f>
        <v>38442</v>
      </c>
      <c r="AA7" s="49"/>
      <c r="AB7" s="49">
        <f ca="1">EOMONTH(Z7,12)</f>
        <v>38807</v>
      </c>
      <c r="AC7" s="49"/>
      <c r="AD7" s="49">
        <f ca="1">EOMONTH(AB8,1)</f>
        <v>40999</v>
      </c>
      <c r="AE7" s="49"/>
      <c r="AF7" s="49">
        <f ca="1">EOMONTH(AD8,1)</f>
        <v>42825</v>
      </c>
      <c r="AG7" s="49"/>
      <c r="AH7" s="50" t="s">
        <v>30</v>
      </c>
      <c r="AI7" s="51"/>
    </row>
    <row r="8" spans="1:36" s="29" customFormat="1" x14ac:dyDescent="0.2">
      <c r="A8" s="46" t="s">
        <v>31</v>
      </c>
      <c r="B8" s="52" t="s">
        <v>32</v>
      </c>
      <c r="C8" s="47"/>
      <c r="D8" s="48"/>
      <c r="E8" s="48"/>
      <c r="F8" s="49">
        <f ca="1">NOW()</f>
        <v>36915.758838425929</v>
      </c>
      <c r="G8" s="49"/>
      <c r="H8" s="49">
        <f ca="1">EOMONTH(F7,1)</f>
        <v>36950</v>
      </c>
      <c r="I8" s="49"/>
      <c r="J8" s="49">
        <f ca="1">EOMONTH(J7,0)</f>
        <v>36981</v>
      </c>
      <c r="K8" s="49"/>
      <c r="L8" s="49">
        <f ca="1">EOMONTH(L7,0)</f>
        <v>37011</v>
      </c>
      <c r="M8" s="49"/>
      <c r="N8" s="49">
        <f ca="1">EOMONTH(L8,1)</f>
        <v>37042</v>
      </c>
      <c r="O8" s="49"/>
      <c r="P8" s="49">
        <f ca="1">EOMONTH(N8,1)</f>
        <v>37072</v>
      </c>
      <c r="Q8" s="49"/>
      <c r="R8" s="69">
        <f ca="1">EOMONTH(R7,7)</f>
        <v>37315</v>
      </c>
      <c r="S8" s="49"/>
      <c r="T8" s="49">
        <f ca="1">EOMONTH(T7,11)</f>
        <v>37680</v>
      </c>
      <c r="U8" s="49"/>
      <c r="V8" s="49">
        <f ca="1">EOMONTH(V7,11)</f>
        <v>38046</v>
      </c>
      <c r="W8" s="49"/>
      <c r="X8" s="49">
        <f ca="1">EOMONTH(X7,11)</f>
        <v>38411</v>
      </c>
      <c r="Y8" s="49"/>
      <c r="Z8" s="49">
        <f ca="1">EOMONTH(Z7,11)</f>
        <v>38776</v>
      </c>
      <c r="AA8" s="49"/>
      <c r="AB8" s="49">
        <f ca="1">EOMONTH(AB7,71)</f>
        <v>40968</v>
      </c>
      <c r="AC8" s="49"/>
      <c r="AD8" s="49">
        <f ca="1">EOMONTH(AD7,59)</f>
        <v>42794</v>
      </c>
      <c r="AE8" s="49"/>
      <c r="AF8" s="49">
        <f ca="1">EOMONTH(AF7,93)</f>
        <v>45657</v>
      </c>
      <c r="AG8" s="49"/>
      <c r="AH8" s="50" t="str">
        <f ca="1">CONCATENATE(TEXT(F7,"mmm-yy"),"/",(TEXT(AF8,"mmm-yy")))</f>
        <v>Jan-01/Dec-24</v>
      </c>
      <c r="AI8" s="51"/>
      <c r="AJ8" s="38"/>
    </row>
    <row r="9" spans="1:36" ht="13.5" x14ac:dyDescent="0.25">
      <c r="A9" s="65" t="s">
        <v>77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29"/>
      <c r="AI9" s="32"/>
      <c r="AJ9" s="29"/>
    </row>
    <row r="10" spans="1:36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 ca="1">'Financial Book Position'!F10-'Financial Position Prior Day'!F10</f>
        <v>-29.074332020000014</v>
      </c>
      <c r="G10" s="55"/>
      <c r="H10" s="55">
        <f ca="1">'Financial Book Position'!J10-'Financial Position Prior Day'!H10</f>
        <v>0</v>
      </c>
      <c r="I10" s="55"/>
      <c r="J10" s="55">
        <f ca="1">'Financial Book Position'!L10-'Financial Position Prior Day'!J10</f>
        <v>0</v>
      </c>
      <c r="K10" s="55"/>
      <c r="L10" s="55">
        <f ca="1">'Financial Book Position'!N10-'Financial Position Prior Day'!L10</f>
        <v>0</v>
      </c>
      <c r="M10" s="55"/>
      <c r="N10" s="55">
        <f ca="1">'Financial Book Position'!P10-'Financial Position Prior Day'!N10</f>
        <v>0</v>
      </c>
      <c r="O10" s="55"/>
      <c r="P10" s="55">
        <f ca="1">'Financial Book Position'!R10-'Financial Position Prior Day'!P10</f>
        <v>0</v>
      </c>
      <c r="Q10" s="55"/>
      <c r="R10" s="55">
        <f ca="1">'Financial Book Position'!T10-'Financial Position Prior Day'!R10</f>
        <v>0</v>
      </c>
      <c r="S10" s="55"/>
      <c r="T10" s="55">
        <f ca="1">'Financial Book Position'!V10-'Financial Position Prior Day'!T10</f>
        <v>0</v>
      </c>
      <c r="U10" s="55"/>
      <c r="V10" s="55">
        <f ca="1">'Financial Book Position'!X10-'Financial Position Prior Day'!V10</f>
        <v>0</v>
      </c>
      <c r="W10" s="55"/>
      <c r="X10" s="55">
        <f ca="1">'Financial Book Position'!Z10-'Financial Position Prior Day'!X10</f>
        <v>0</v>
      </c>
      <c r="Y10" s="55"/>
      <c r="Z10" s="55">
        <f ca="1">'Financial Book Position'!AB10-'Financial Position Prior Day'!Z10</f>
        <v>0</v>
      </c>
      <c r="AA10" s="55"/>
      <c r="AB10" s="55">
        <f ca="1">'Financial Book Position'!AD10-'Financial Position Prior Day'!AB10</f>
        <v>0</v>
      </c>
      <c r="AC10" s="55"/>
      <c r="AD10" s="55">
        <f ca="1">'Financial Book Position'!AF10-'Financial Position Prior Day'!AD10</f>
        <v>0</v>
      </c>
      <c r="AE10" s="55"/>
      <c r="AF10" s="55">
        <f ca="1">'Financial Book Position'!AH10-'Financial Position Prior Day'!AF10</f>
        <v>0</v>
      </c>
      <c r="AG10" s="56"/>
      <c r="AH10" s="57">
        <f ca="1">SUM(F10:AF10)</f>
        <v>-29.074332020000014</v>
      </c>
      <c r="AI10" s="58"/>
      <c r="AJ10" s="29"/>
    </row>
    <row r="11" spans="1:36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f>'Financial Book Position'!F11-'Financial Position Prior Day'!F11</f>
        <v>0</v>
      </c>
      <c r="G11" s="55"/>
      <c r="H11" s="55">
        <f>'Financial Book Position'!J11-'Financial Position Prior Day'!H11</f>
        <v>-39.347471290000009</v>
      </c>
      <c r="I11" s="55"/>
      <c r="J11" s="55">
        <f>'Financial Book Position'!L11-'Financial Position Prior Day'!J11</f>
        <v>0</v>
      </c>
      <c r="K11" s="55"/>
      <c r="L11" s="55">
        <f>'Financial Book Position'!N11-'Financial Position Prior Day'!L11</f>
        <v>0</v>
      </c>
      <c r="M11" s="55"/>
      <c r="N11" s="55">
        <f>'Financial Book Position'!P11-'Financial Position Prior Day'!N11</f>
        <v>0</v>
      </c>
      <c r="O11" s="55"/>
      <c r="P11" s="55">
        <f>'Financial Book Position'!R11-'Financial Position Prior Day'!P11</f>
        <v>0</v>
      </c>
      <c r="Q11" s="55"/>
      <c r="R11" s="55">
        <f>'Financial Book Position'!T11-'Financial Position Prior Day'!R11</f>
        <v>0</v>
      </c>
      <c r="S11" s="55"/>
      <c r="T11" s="55">
        <f>'Financial Book Position'!V11-'Financial Position Prior Day'!T11</f>
        <v>0</v>
      </c>
      <c r="U11" s="55"/>
      <c r="V11" s="55">
        <f>'Financial Book Position'!X11-'Financial Position Prior Day'!V11</f>
        <v>0</v>
      </c>
      <c r="W11" s="55"/>
      <c r="X11" s="55">
        <f>'Financial Book Position'!Z11-'Financial Position Prior Day'!X11</f>
        <v>0</v>
      </c>
      <c r="Y11" s="55"/>
      <c r="Z11" s="55">
        <f>'Financial Book Position'!AB11-'Financial Position Prior Day'!Z11</f>
        <v>0</v>
      </c>
      <c r="AA11" s="55"/>
      <c r="AB11" s="55">
        <f>'Financial Book Position'!AD11-'Financial Position Prior Day'!AB11</f>
        <v>0</v>
      </c>
      <c r="AC11" s="55"/>
      <c r="AD11" s="55">
        <f>'Financial Book Position'!AF11-'Financial Position Prior Day'!AD11</f>
        <v>0</v>
      </c>
      <c r="AE11" s="55"/>
      <c r="AF11" s="55">
        <f>'Financial Book Position'!AH11-'Financial Position Prior Day'!AF11</f>
        <v>0</v>
      </c>
      <c r="AG11" s="55"/>
      <c r="AH11" s="57">
        <f>SUM(F11:AF11)</f>
        <v>-39.347471290000009</v>
      </c>
      <c r="AI11" s="58"/>
      <c r="AJ11" s="29"/>
    </row>
    <row r="12" spans="1:36" x14ac:dyDescent="0.2">
      <c r="A12" s="66" t="s">
        <v>11</v>
      </c>
      <c r="B12" s="29">
        <v>3</v>
      </c>
      <c r="C12" s="38"/>
      <c r="D12" s="54" t="s">
        <v>35</v>
      </c>
      <c r="E12" s="54" t="s">
        <v>33</v>
      </c>
      <c r="F12" s="55">
        <f>'Financial Book Position'!F13-'Financial Position Prior Day'!F12</f>
        <v>84.425599999999989</v>
      </c>
      <c r="G12" s="55"/>
      <c r="H12" s="55">
        <f ca="1">'Financial Book Position'!J13-'Financial Position Prior Day'!H12</f>
        <v>143.16829983000002</v>
      </c>
      <c r="I12" s="55"/>
      <c r="J12" s="55">
        <f ca="1">'Financial Book Position'!L13-'Financial Position Prior Day'!J12</f>
        <v>77.190093739999995</v>
      </c>
      <c r="K12" s="55"/>
      <c r="L12" s="55">
        <f ca="1">'Financial Book Position'!N13-'Financial Position Prior Day'!L12</f>
        <v>-102.93156743</v>
      </c>
      <c r="M12" s="55"/>
      <c r="N12" s="55">
        <f ca="1">'Financial Book Position'!P13-'Financial Position Prior Day'!N12</f>
        <v>-14.27056443</v>
      </c>
      <c r="O12" s="55"/>
      <c r="P12" s="55">
        <f ca="1">'Financial Book Position'!R13-'Financial Position Prior Day'!P12</f>
        <v>-13.74770487</v>
      </c>
      <c r="Q12" s="55"/>
      <c r="R12" s="55">
        <f ca="1">'Financial Book Position'!T13-'Financial Position Prior Day'!R12</f>
        <v>-111.7884894</v>
      </c>
      <c r="S12" s="55"/>
      <c r="T12" s="55">
        <f ca="1">'Financial Book Position'!V13-'Financial Position Prior Day'!T12</f>
        <v>-41.613408479999997</v>
      </c>
      <c r="U12" s="55"/>
      <c r="V12" s="55">
        <f ca="1">'Financial Book Position'!X13-'Financial Position Prior Day'!V12</f>
        <v>0</v>
      </c>
      <c r="W12" s="55"/>
      <c r="X12" s="55">
        <f ca="1">'Financial Book Position'!Z13-'Financial Position Prior Day'!X12</f>
        <v>0</v>
      </c>
      <c r="Y12" s="55"/>
      <c r="Z12" s="55">
        <f ca="1">'Financial Book Position'!AB13-'Financial Position Prior Day'!Z12</f>
        <v>0</v>
      </c>
      <c r="AA12" s="55"/>
      <c r="AB12" s="55">
        <f ca="1">'Financial Book Position'!AD13-'Financial Position Prior Day'!AB12</f>
        <v>0</v>
      </c>
      <c r="AC12" s="55"/>
      <c r="AD12" s="55">
        <f ca="1">'Financial Book Position'!AF13-'Financial Position Prior Day'!AD12</f>
        <v>0</v>
      </c>
      <c r="AE12" s="55"/>
      <c r="AF12" s="55">
        <f ca="1">'Financial Book Position'!AH13-'Financial Position Prior Day'!AF12</f>
        <v>0</v>
      </c>
      <c r="AG12" s="55"/>
      <c r="AH12" s="57">
        <f ca="1">SUM(F12:AF12)</f>
        <v>20.432258959999992</v>
      </c>
      <c r="AI12" s="58"/>
      <c r="AJ12" s="29"/>
    </row>
    <row r="13" spans="1:36" x14ac:dyDescent="0.2">
      <c r="A13" s="68" t="s">
        <v>12</v>
      </c>
      <c r="B13" s="29">
        <v>4</v>
      </c>
      <c r="C13" s="38"/>
      <c r="D13" s="54" t="s">
        <v>36</v>
      </c>
      <c r="E13" s="54" t="s">
        <v>33</v>
      </c>
      <c r="F13" s="55">
        <f>'Financial Book Position'!F14-'Financial Position Prior Day'!F13</f>
        <v>0</v>
      </c>
      <c r="G13" s="55"/>
      <c r="H13" s="55">
        <f ca="1">'Financial Book Position'!J14-'Financial Position Prior Day'!H13</f>
        <v>1.5803903694049994</v>
      </c>
      <c r="I13" s="55"/>
      <c r="J13" s="55">
        <f ca="1">'Financial Book Position'!L14-'Financial Position Prior Day'!J13</f>
        <v>-40.403328475285008</v>
      </c>
      <c r="K13" s="55"/>
      <c r="L13" s="55">
        <f ca="1">'Financial Book Position'!N14-'Financial Position Prior Day'!L13</f>
        <v>-5.1703765586000099</v>
      </c>
      <c r="M13" s="55"/>
      <c r="N13" s="55">
        <f ca="1">'Financial Book Position'!P14-'Financial Position Prior Day'!N13</f>
        <v>29.357111961400001</v>
      </c>
      <c r="O13" s="55"/>
      <c r="P13" s="55">
        <f ca="1">'Financial Book Position'!R14-'Financial Position Prior Day'!P13</f>
        <v>-0.27495409739999999</v>
      </c>
      <c r="Q13" s="55"/>
      <c r="R13" s="55">
        <f ca="1">'Financial Book Position'!T14-'Financial Position Prior Day'!R13</f>
        <v>-2.2357697880000003</v>
      </c>
      <c r="S13" s="55"/>
      <c r="T13" s="55">
        <f ca="1">'Financial Book Position'!V14-'Financial Position Prior Day'!T13</f>
        <v>96.647779140010002</v>
      </c>
      <c r="U13" s="55"/>
      <c r="V13" s="55">
        <f ca="1">'Financial Book Position'!X14-'Financial Position Prior Day'!V13</f>
        <v>-1E-8</v>
      </c>
      <c r="W13" s="55"/>
      <c r="X13" s="55">
        <f ca="1">'Financial Book Position'!Z14-'Financial Position Prior Day'!X13</f>
        <v>0</v>
      </c>
      <c r="Y13" s="55"/>
      <c r="Z13" s="55">
        <f ca="1">'Financial Book Position'!AB14-'Financial Position Prior Day'!Z13</f>
        <v>0</v>
      </c>
      <c r="AA13" s="55"/>
      <c r="AB13" s="55">
        <f ca="1">'Financial Book Position'!AD14-'Financial Position Prior Day'!AB13</f>
        <v>0</v>
      </c>
      <c r="AC13" s="55"/>
      <c r="AD13" s="55">
        <f ca="1">'Financial Book Position'!AF14-'Financial Position Prior Day'!AD13</f>
        <v>0</v>
      </c>
      <c r="AE13" s="55"/>
      <c r="AF13" s="55">
        <f ca="1">'Financial Book Position'!AH14-'Financial Position Prior Day'!AF13</f>
        <v>0</v>
      </c>
      <c r="AG13" s="55"/>
      <c r="AH13" s="57">
        <f ca="1">SUM(F13:AF13)</f>
        <v>79.500852541529994</v>
      </c>
      <c r="AI13" s="58"/>
      <c r="AJ13" s="29"/>
    </row>
    <row r="14" spans="1:36" x14ac:dyDescent="0.2">
      <c r="A14" s="68" t="s">
        <v>13</v>
      </c>
      <c r="B14" s="29">
        <v>5</v>
      </c>
      <c r="C14" s="38"/>
      <c r="D14" s="54" t="s">
        <v>36</v>
      </c>
      <c r="E14" s="54" t="s">
        <v>37</v>
      </c>
      <c r="F14" s="55">
        <f>'Financial Book Position'!F15-'Financial Position Prior Day'!F14</f>
        <v>0</v>
      </c>
      <c r="G14" s="55"/>
      <c r="H14" s="55">
        <f ca="1">'Financial Book Position'!J15-'Financial Position Prior Day'!H14</f>
        <v>-49.576164599999998</v>
      </c>
      <c r="I14" s="55"/>
      <c r="J14" s="55">
        <f ca="1">'Financial Book Position'!L15-'Financial Position Prior Day'!J14</f>
        <v>18.250026862309998</v>
      </c>
      <c r="K14" s="55"/>
      <c r="L14" s="55">
        <f ca="1">'Financial Book Position'!N15-'Financial Position Prior Day'!L14</f>
        <v>6.4632194404150001</v>
      </c>
      <c r="M14" s="55"/>
      <c r="N14" s="55">
        <f ca="1">'Financial Book Position'!P15-'Financial Position Prior Day'!N14</f>
        <v>1.5927346950000001</v>
      </c>
      <c r="O14" s="55"/>
      <c r="P14" s="55">
        <f ca="1">'Financial Book Position'!R15-'Financial Position Prior Day'!P14</f>
        <v>0.96103508999999998</v>
      </c>
      <c r="Q14" s="55"/>
      <c r="R14" s="55">
        <f ca="1">'Financial Book Position'!T15-'Financial Position Prior Day'!R14</f>
        <v>0.98873861000000007</v>
      </c>
      <c r="S14" s="55"/>
      <c r="T14" s="55">
        <f ca="1">'Financial Book Position'!V15-'Financial Position Prior Day'!T14</f>
        <v>4.8629392661999997</v>
      </c>
      <c r="U14" s="55"/>
      <c r="V14" s="55">
        <f ca="1">'Financial Book Position'!X15-'Financial Position Prior Day'!V14</f>
        <v>-3.410840005E-3</v>
      </c>
      <c r="W14" s="55"/>
      <c r="X14" s="55">
        <f ca="1">'Financial Book Position'!Z15-'Financial Position Prior Day'!X14</f>
        <v>0</v>
      </c>
      <c r="Y14" s="55"/>
      <c r="Z14" s="55">
        <f ca="1">'Financial Book Position'!AB15-'Financial Position Prior Day'!Z14</f>
        <v>0</v>
      </c>
      <c r="AA14" s="55"/>
      <c r="AB14" s="55">
        <f ca="1">'Financial Book Position'!AD15-'Financial Position Prior Day'!AB14</f>
        <v>0</v>
      </c>
      <c r="AC14" s="55"/>
      <c r="AD14" s="55">
        <f ca="1">'Financial Book Position'!AF15-'Financial Position Prior Day'!AD14</f>
        <v>0</v>
      </c>
      <c r="AE14" s="55"/>
      <c r="AF14" s="55">
        <f ca="1">'Financial Book Position'!AH15-'Financial Position Prior Day'!AF14</f>
        <v>0</v>
      </c>
      <c r="AG14" s="55"/>
      <c r="AH14" s="57">
        <f ca="1">SUM(F14:AF14)</f>
        <v>-16.460881476080001</v>
      </c>
      <c r="AI14" s="58"/>
      <c r="AJ14" s="29"/>
    </row>
    <row r="15" spans="1:36" ht="13.5" x14ac:dyDescent="0.25">
      <c r="A15" s="61" t="s">
        <v>40</v>
      </c>
      <c r="B15" s="29"/>
      <c r="C15" s="59"/>
      <c r="D15" s="54"/>
      <c r="E15" s="54"/>
      <c r="F15" s="60">
        <f ca="1">+F10+F13+F14</f>
        <v>-29.074332020000014</v>
      </c>
      <c r="G15" s="59"/>
      <c r="H15" s="60">
        <f ca="1">+H10+H13+H14</f>
        <v>-47.995774230594996</v>
      </c>
      <c r="I15" s="59"/>
      <c r="J15" s="60">
        <f ca="1">+J10+J13+J14</f>
        <v>-22.15330161297501</v>
      </c>
      <c r="K15" s="59"/>
      <c r="L15" s="60">
        <f ca="1">+L10+L13+L14</f>
        <v>1.2928428818149902</v>
      </c>
      <c r="M15" s="59"/>
      <c r="N15" s="60">
        <f ca="1">+N10+N13+N14</f>
        <v>30.949846656400002</v>
      </c>
      <c r="O15" s="59"/>
      <c r="P15" s="60">
        <f ca="1">+P10+P13+P14</f>
        <v>0.68608099259999999</v>
      </c>
      <c r="Q15" s="59"/>
      <c r="R15" s="60">
        <f ca="1">+R10+R13+R14</f>
        <v>-1.2470311780000003</v>
      </c>
      <c r="S15" s="59"/>
      <c r="T15" s="60">
        <f ca="1">+T10+T13+T14</f>
        <v>101.51071840621</v>
      </c>
      <c r="U15" s="59"/>
      <c r="V15" s="60">
        <f ca="1">+V10+V13+V14</f>
        <v>-3.410850005E-3</v>
      </c>
      <c r="W15" s="59"/>
      <c r="X15" s="60">
        <f ca="1">+X10+X13+X14</f>
        <v>0</v>
      </c>
      <c r="Y15" s="59"/>
      <c r="Z15" s="60">
        <f ca="1">+Z10+Z13+Z14</f>
        <v>0</v>
      </c>
      <c r="AA15" s="59"/>
      <c r="AB15" s="60">
        <f ca="1">+AB10+AB13+AB14</f>
        <v>0</v>
      </c>
      <c r="AC15" s="59"/>
      <c r="AD15" s="60">
        <f ca="1">+AD10+AD13+AD14</f>
        <v>0</v>
      </c>
      <c r="AE15" s="59"/>
      <c r="AF15" s="60">
        <f ca="1">+AF10+AF13+AF14</f>
        <v>0</v>
      </c>
      <c r="AG15" s="59"/>
      <c r="AH15" s="60">
        <f ca="1">+AH10+AH13+AH14</f>
        <v>33.965639045449976</v>
      </c>
      <c r="AI15" s="58"/>
      <c r="AJ15" s="29"/>
    </row>
    <row r="16" spans="1:36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x14ac:dyDescent="0.2">
      <c r="A18" s="68" t="s">
        <v>73</v>
      </c>
      <c r="B18" s="29"/>
      <c r="C18" s="38"/>
      <c r="D18" s="54"/>
      <c r="E18" s="54"/>
      <c r="F18" s="55">
        <f>'Financial Book Position'!F17-'Financial Position Prior Day'!F18</f>
        <v>0</v>
      </c>
      <c r="G18" s="55"/>
      <c r="H18" s="55">
        <f>'Financial Book Position'!J17-'Financial Position Prior Day'!H18</f>
        <v>0</v>
      </c>
      <c r="I18" s="55"/>
      <c r="J18" s="55">
        <f>'Financial Book Position'!L17-'Financial Position Prior Day'!J18</f>
        <v>0</v>
      </c>
      <c r="K18" s="55"/>
      <c r="L18" s="55">
        <f>'Financial Book Position'!N17-'Financial Position Prior Day'!L18</f>
        <v>0</v>
      </c>
      <c r="M18" s="55"/>
      <c r="N18" s="55">
        <f>'Financial Book Position'!P17-'Financial Position Prior Day'!N18</f>
        <v>0</v>
      </c>
      <c r="O18" s="55"/>
      <c r="P18" s="55">
        <f>'Financial Book Position'!R17-'Financial Position Prior Day'!P18</f>
        <v>0</v>
      </c>
      <c r="Q18" s="55"/>
      <c r="R18" s="55">
        <f>'Financial Book Position'!T17-'Financial Position Prior Day'!R18</f>
        <v>0</v>
      </c>
      <c r="S18" s="55"/>
      <c r="T18" s="55">
        <f>'Financial Book Position'!V17-'Financial Position Prior Day'!T18</f>
        <v>0</v>
      </c>
      <c r="U18" s="55"/>
      <c r="V18" s="55">
        <f>'Financial Book Position'!X17-'Financial Position Prior Day'!V18</f>
        <v>0</v>
      </c>
      <c r="W18" s="55"/>
      <c r="X18" s="55">
        <f>'Financial Book Position'!Z17-'Financial Position Prior Day'!X18</f>
        <v>0</v>
      </c>
      <c r="Y18" s="55"/>
      <c r="Z18" s="55">
        <f>'Financial Book Position'!AB17-'Financial Position Prior Day'!Z18</f>
        <v>0</v>
      </c>
      <c r="AA18" s="55"/>
      <c r="AB18" s="55">
        <f>'Financial Book Position'!AD17-'Financial Position Prior Day'!AB18</f>
        <v>0</v>
      </c>
      <c r="AC18" s="55"/>
      <c r="AD18" s="55">
        <f>'Financial Book Position'!AF17-'Financial Position Prior Day'!AD18</f>
        <v>0</v>
      </c>
      <c r="AE18" s="55"/>
      <c r="AF18" s="55">
        <f>'Financial Book Position'!AH17-'Financial Position Prior Day'!AF18</f>
        <v>0</v>
      </c>
      <c r="AG18" s="55"/>
      <c r="AH18" s="57">
        <f>SUM(F18:AF18)</f>
        <v>0</v>
      </c>
      <c r="AI18" s="58"/>
      <c r="AJ18" s="29"/>
    </row>
    <row r="19" spans="1:36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2" spans="1:36" x14ac:dyDescent="0.2">
      <c r="J22" s="36">
        <v>5</v>
      </c>
    </row>
  </sheetData>
  <pageMargins left="0.75" right="0.75" top="1" bottom="1" header="0.5" footer="0.5"/>
  <pageSetup paperSize="5" scale="58" orientation="landscape" cellComments="asDisplayed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360"/>
  <sheetViews>
    <sheetView showGridLines="0" topLeftCell="A324" workbookViewId="0">
      <selection activeCell="K360" sqref="K360"/>
    </sheetView>
  </sheetViews>
  <sheetFormatPr defaultRowHeight="12.75" x14ac:dyDescent="0.2"/>
  <cols>
    <col min="4" max="4" width="13.5703125" customWidth="1"/>
    <col min="6" max="6" width="10.7109375" customWidth="1"/>
    <col min="8" max="8" width="12.28515625" customWidth="1"/>
    <col min="9" max="9" width="11.42578125" customWidth="1"/>
    <col min="10" max="10" width="10.5703125" customWidth="1"/>
    <col min="11" max="11" width="11.5703125" customWidth="1"/>
    <col min="12" max="12" width="9.85546875" customWidth="1"/>
  </cols>
  <sheetData>
    <row r="1" spans="1:11" ht="13.5" thickBot="1" x14ac:dyDescent="0.25"/>
    <row r="2" spans="1:11" ht="19.5" thickBot="1" x14ac:dyDescent="0.35">
      <c r="A2" s="10" t="s">
        <v>10</v>
      </c>
      <c r="B2" s="11"/>
      <c r="C2" s="144"/>
      <c r="D2" s="145"/>
      <c r="E2" s="22"/>
      <c r="F2" s="146"/>
    </row>
    <row r="3" spans="1:11" ht="13.5" thickBot="1" x14ac:dyDescent="0.25">
      <c r="A3" s="148" t="s">
        <v>20</v>
      </c>
      <c r="D3" s="147" t="s">
        <v>85</v>
      </c>
      <c r="E3" s="23"/>
      <c r="F3" s="150" t="s">
        <v>20</v>
      </c>
      <c r="H3" s="82" t="s">
        <v>64</v>
      </c>
      <c r="I3" s="81" t="s">
        <v>63</v>
      </c>
      <c r="J3" s="78"/>
    </row>
    <row r="4" spans="1:11" ht="13.5" thickBot="1" x14ac:dyDescent="0.25">
      <c r="A4" s="148">
        <v>36892</v>
      </c>
      <c r="D4" s="149">
        <v>1</v>
      </c>
      <c r="E4" s="24"/>
      <c r="F4" s="150">
        <v>36892</v>
      </c>
      <c r="G4">
        <v>1</v>
      </c>
      <c r="H4" s="91"/>
      <c r="I4" s="92"/>
      <c r="J4" s="77"/>
    </row>
    <row r="5" spans="1:11" ht="13.5" thickBot="1" x14ac:dyDescent="0.25">
      <c r="A5" s="148">
        <v>36923</v>
      </c>
      <c r="D5" s="149">
        <v>2</v>
      </c>
      <c r="E5" s="24"/>
      <c r="F5" s="150">
        <v>36923</v>
      </c>
      <c r="G5">
        <v>2</v>
      </c>
      <c r="H5" s="107"/>
      <c r="I5" s="109">
        <f>_NXB3</f>
        <v>36916</v>
      </c>
      <c r="J5" s="109">
        <f>_NXB2</f>
        <v>36917</v>
      </c>
      <c r="K5" s="109">
        <f>_NX1</f>
        <v>36920</v>
      </c>
    </row>
    <row r="6" spans="1:11" ht="13.5" thickBot="1" x14ac:dyDescent="0.25">
      <c r="A6" s="148">
        <v>36951</v>
      </c>
      <c r="D6" s="149">
        <v>3</v>
      </c>
      <c r="E6" s="24"/>
      <c r="F6" s="150">
        <v>36951</v>
      </c>
      <c r="G6">
        <v>3</v>
      </c>
      <c r="H6" s="108" t="s">
        <v>62</v>
      </c>
      <c r="I6" s="110" t="s">
        <v>57</v>
      </c>
      <c r="J6" s="110" t="s">
        <v>58</v>
      </c>
      <c r="K6" s="110" t="s">
        <v>59</v>
      </c>
    </row>
    <row r="7" spans="1:11" x14ac:dyDescent="0.2">
      <c r="A7" s="148">
        <v>36982</v>
      </c>
      <c r="D7" s="149">
        <v>4</v>
      </c>
      <c r="E7" s="24"/>
      <c r="F7" s="150">
        <v>36982</v>
      </c>
      <c r="G7">
        <v>4</v>
      </c>
      <c r="H7" s="89" t="s">
        <v>59</v>
      </c>
      <c r="I7" s="83">
        <v>0</v>
      </c>
      <c r="J7" s="84">
        <v>0</v>
      </c>
      <c r="K7" s="84">
        <v>1</v>
      </c>
    </row>
    <row r="8" spans="1:11" x14ac:dyDescent="0.2">
      <c r="A8" s="148">
        <v>37012</v>
      </c>
      <c r="D8" s="149">
        <v>5</v>
      </c>
      <c r="E8" s="24"/>
      <c r="F8" s="150">
        <v>37012</v>
      </c>
      <c r="G8">
        <v>4</v>
      </c>
      <c r="H8" s="90" t="s">
        <v>60</v>
      </c>
      <c r="I8" s="85">
        <v>0</v>
      </c>
      <c r="J8" s="86">
        <v>0.5</v>
      </c>
      <c r="K8" s="86">
        <v>1</v>
      </c>
    </row>
    <row r="9" spans="1:11" x14ac:dyDescent="0.2">
      <c r="A9" s="148">
        <v>37043</v>
      </c>
      <c r="D9" s="149">
        <v>6</v>
      </c>
      <c r="E9" s="24"/>
      <c r="F9" s="150">
        <v>37043</v>
      </c>
      <c r="G9">
        <v>4</v>
      </c>
      <c r="H9" s="90" t="s">
        <v>61</v>
      </c>
      <c r="I9" s="94">
        <v>0.33333299999999999</v>
      </c>
      <c r="J9" s="95">
        <v>0.66666599999999998</v>
      </c>
      <c r="K9" s="86">
        <v>1</v>
      </c>
    </row>
    <row r="10" spans="1:11" x14ac:dyDescent="0.2">
      <c r="A10" s="148">
        <v>37073</v>
      </c>
      <c r="D10" s="149">
        <v>7</v>
      </c>
      <c r="E10" s="24"/>
      <c r="F10" s="150">
        <v>37073</v>
      </c>
      <c r="G10">
        <v>4</v>
      </c>
      <c r="H10" s="90" t="s">
        <v>58</v>
      </c>
      <c r="I10" s="85">
        <v>0</v>
      </c>
      <c r="J10" s="86">
        <v>1</v>
      </c>
      <c r="K10" s="86">
        <v>1</v>
      </c>
    </row>
    <row r="11" spans="1:11" x14ac:dyDescent="0.2">
      <c r="A11" s="148">
        <v>37104</v>
      </c>
      <c r="D11" s="149">
        <v>8</v>
      </c>
      <c r="E11" s="24"/>
      <c r="F11" s="150">
        <v>37104</v>
      </c>
      <c r="G11">
        <v>4</v>
      </c>
      <c r="H11" s="90" t="s">
        <v>57</v>
      </c>
      <c r="I11" s="85">
        <v>1</v>
      </c>
      <c r="J11" s="86">
        <v>1</v>
      </c>
      <c r="K11" s="86">
        <v>1</v>
      </c>
    </row>
    <row r="12" spans="1:11" x14ac:dyDescent="0.2">
      <c r="A12" s="148">
        <v>37135</v>
      </c>
      <c r="D12" s="149">
        <v>8</v>
      </c>
      <c r="E12" s="24"/>
      <c r="F12" s="150">
        <v>37135</v>
      </c>
      <c r="G12">
        <v>4</v>
      </c>
      <c r="H12" s="79"/>
      <c r="I12" s="85"/>
      <c r="J12" s="86"/>
      <c r="K12" s="86"/>
    </row>
    <row r="13" spans="1:11" x14ac:dyDescent="0.2">
      <c r="A13" s="148">
        <v>37165</v>
      </c>
      <c r="D13" s="149">
        <v>8</v>
      </c>
      <c r="E13" s="24"/>
      <c r="F13" s="150">
        <v>37165</v>
      </c>
      <c r="G13">
        <v>4</v>
      </c>
      <c r="H13" s="79"/>
      <c r="I13" s="85"/>
      <c r="J13" s="86"/>
      <c r="K13" s="86"/>
    </row>
    <row r="14" spans="1:11" ht="13.5" thickBot="1" x14ac:dyDescent="0.25">
      <c r="A14" s="148">
        <v>37196</v>
      </c>
      <c r="D14" s="149">
        <v>8</v>
      </c>
      <c r="E14" s="24"/>
      <c r="F14" s="150">
        <v>37196</v>
      </c>
      <c r="G14">
        <v>5</v>
      </c>
      <c r="H14" s="80"/>
      <c r="I14" s="87"/>
      <c r="J14" s="88"/>
      <c r="K14" s="88"/>
    </row>
    <row r="15" spans="1:11" x14ac:dyDescent="0.2">
      <c r="A15" s="148">
        <v>37226</v>
      </c>
      <c r="D15" s="149">
        <v>8</v>
      </c>
      <c r="E15" s="24"/>
      <c r="F15" s="150">
        <v>37226</v>
      </c>
      <c r="G15">
        <v>5</v>
      </c>
      <c r="I15" s="76"/>
      <c r="J15" s="76"/>
    </row>
    <row r="16" spans="1:11" x14ac:dyDescent="0.2">
      <c r="A16" s="148">
        <v>37257</v>
      </c>
      <c r="D16" s="149">
        <v>9</v>
      </c>
      <c r="E16" s="24"/>
      <c r="F16" s="150">
        <v>37257</v>
      </c>
      <c r="G16">
        <v>5</v>
      </c>
      <c r="I16" s="76"/>
      <c r="J16" s="76"/>
    </row>
    <row r="17" spans="1:10" x14ac:dyDescent="0.2">
      <c r="A17" s="148">
        <v>37288</v>
      </c>
      <c r="D17" s="149">
        <v>9</v>
      </c>
      <c r="E17" s="24"/>
      <c r="F17" s="150">
        <v>37288</v>
      </c>
      <c r="G17">
        <v>5</v>
      </c>
      <c r="I17" s="76"/>
      <c r="J17" s="76"/>
    </row>
    <row r="18" spans="1:10" x14ac:dyDescent="0.2">
      <c r="A18" s="148">
        <v>37316</v>
      </c>
      <c r="D18" s="149">
        <v>9</v>
      </c>
      <c r="E18" s="24"/>
      <c r="F18" s="150">
        <v>37316</v>
      </c>
      <c r="G18">
        <v>5</v>
      </c>
      <c r="I18" s="76"/>
      <c r="J18" s="76"/>
    </row>
    <row r="19" spans="1:10" x14ac:dyDescent="0.2">
      <c r="A19" s="148">
        <v>37347</v>
      </c>
      <c r="D19" s="149">
        <v>9</v>
      </c>
      <c r="E19" s="24"/>
      <c r="F19" s="150">
        <v>37347</v>
      </c>
      <c r="G19">
        <v>6</v>
      </c>
      <c r="I19" s="76"/>
      <c r="J19" s="76"/>
    </row>
    <row r="20" spans="1:10" x14ac:dyDescent="0.2">
      <c r="A20" s="148">
        <v>37377</v>
      </c>
      <c r="D20" s="149">
        <v>9</v>
      </c>
      <c r="E20" s="24"/>
      <c r="F20" s="150">
        <v>37377</v>
      </c>
      <c r="G20">
        <v>6</v>
      </c>
      <c r="I20" s="76"/>
      <c r="J20" s="76"/>
    </row>
    <row r="21" spans="1:10" x14ac:dyDescent="0.2">
      <c r="A21" s="148">
        <v>37408</v>
      </c>
      <c r="D21" s="149">
        <v>9</v>
      </c>
      <c r="E21" s="24"/>
      <c r="F21" s="150">
        <v>37408</v>
      </c>
      <c r="G21">
        <v>6</v>
      </c>
    </row>
    <row r="22" spans="1:10" x14ac:dyDescent="0.2">
      <c r="A22" s="148">
        <v>37438</v>
      </c>
      <c r="D22" s="149">
        <v>9</v>
      </c>
      <c r="E22" s="24"/>
      <c r="F22" s="150">
        <v>37438</v>
      </c>
      <c r="G22">
        <v>6</v>
      </c>
    </row>
    <row r="23" spans="1:10" x14ac:dyDescent="0.2">
      <c r="A23" s="148">
        <v>37469</v>
      </c>
      <c r="D23" s="149">
        <v>9</v>
      </c>
      <c r="E23" s="24"/>
      <c r="F23" s="150">
        <v>37469</v>
      </c>
      <c r="G23">
        <v>6</v>
      </c>
    </row>
    <row r="24" spans="1:10" x14ac:dyDescent="0.2">
      <c r="A24" s="148">
        <v>37500</v>
      </c>
      <c r="D24" s="149">
        <v>9</v>
      </c>
      <c r="E24" s="24"/>
      <c r="F24" s="150">
        <v>37500</v>
      </c>
      <c r="G24">
        <v>6</v>
      </c>
    </row>
    <row r="25" spans="1:10" x14ac:dyDescent="0.2">
      <c r="A25" s="148">
        <v>37530</v>
      </c>
      <c r="D25" s="149">
        <v>9</v>
      </c>
      <c r="E25" s="24"/>
      <c r="F25" s="150">
        <v>37530</v>
      </c>
      <c r="G25">
        <v>6</v>
      </c>
    </row>
    <row r="26" spans="1:10" x14ac:dyDescent="0.2">
      <c r="A26" s="148">
        <v>37561</v>
      </c>
      <c r="D26" s="149">
        <v>9</v>
      </c>
      <c r="E26" s="24"/>
      <c r="F26" s="150">
        <v>37561</v>
      </c>
      <c r="G26">
        <v>6</v>
      </c>
    </row>
    <row r="27" spans="1:10" x14ac:dyDescent="0.2">
      <c r="A27" s="148">
        <v>37591</v>
      </c>
      <c r="D27" s="149">
        <v>9</v>
      </c>
      <c r="E27" s="24"/>
      <c r="F27" s="150">
        <v>37591</v>
      </c>
      <c r="G27">
        <v>6</v>
      </c>
    </row>
    <row r="28" spans="1:10" x14ac:dyDescent="0.2">
      <c r="A28" s="148">
        <v>37622</v>
      </c>
      <c r="D28" s="149">
        <v>10</v>
      </c>
      <c r="E28" s="24"/>
      <c r="F28" s="150">
        <v>37622</v>
      </c>
      <c r="G28">
        <v>6</v>
      </c>
    </row>
    <row r="29" spans="1:10" x14ac:dyDescent="0.2">
      <c r="A29" s="148">
        <v>37653</v>
      </c>
      <c r="D29" s="149">
        <v>10</v>
      </c>
      <c r="E29" s="24"/>
      <c r="F29" s="150">
        <v>37653</v>
      </c>
      <c r="G29">
        <v>6</v>
      </c>
    </row>
    <row r="30" spans="1:10" x14ac:dyDescent="0.2">
      <c r="A30" s="148">
        <v>37681</v>
      </c>
      <c r="D30" s="149">
        <v>10</v>
      </c>
      <c r="E30" s="24"/>
      <c r="F30" s="150">
        <v>37681</v>
      </c>
      <c r="G30">
        <v>6</v>
      </c>
    </row>
    <row r="31" spans="1:10" x14ac:dyDescent="0.2">
      <c r="A31" s="148">
        <v>37712</v>
      </c>
      <c r="D31" s="149">
        <v>10</v>
      </c>
      <c r="E31" s="24"/>
      <c r="F31" s="150">
        <v>37712</v>
      </c>
      <c r="G31">
        <v>6</v>
      </c>
    </row>
    <row r="32" spans="1:10" x14ac:dyDescent="0.2">
      <c r="A32" s="148">
        <v>37742</v>
      </c>
      <c r="D32" s="149">
        <v>10</v>
      </c>
      <c r="E32" s="24"/>
      <c r="F32" s="150">
        <v>37742</v>
      </c>
      <c r="G32">
        <v>6</v>
      </c>
    </row>
    <row r="33" spans="1:7" x14ac:dyDescent="0.2">
      <c r="A33" s="148">
        <v>37773</v>
      </c>
      <c r="D33" s="149">
        <v>10</v>
      </c>
      <c r="E33" s="24"/>
      <c r="F33" s="150">
        <v>37773</v>
      </c>
      <c r="G33">
        <v>6</v>
      </c>
    </row>
    <row r="34" spans="1:7" x14ac:dyDescent="0.2">
      <c r="A34" s="148">
        <v>37803</v>
      </c>
      <c r="D34" s="149">
        <v>10</v>
      </c>
      <c r="E34" s="24"/>
      <c r="F34" s="150">
        <v>37803</v>
      </c>
      <c r="G34">
        <v>6</v>
      </c>
    </row>
    <row r="35" spans="1:7" x14ac:dyDescent="0.2">
      <c r="A35" s="148">
        <v>37834</v>
      </c>
      <c r="D35" s="149">
        <v>10</v>
      </c>
      <c r="E35" s="24"/>
      <c r="F35" s="150">
        <v>37834</v>
      </c>
      <c r="G35">
        <v>6</v>
      </c>
    </row>
    <row r="36" spans="1:7" x14ac:dyDescent="0.2">
      <c r="A36" s="148">
        <v>37865</v>
      </c>
      <c r="D36" s="149">
        <v>10</v>
      </c>
      <c r="E36" s="24"/>
      <c r="F36" s="150">
        <v>37865</v>
      </c>
      <c r="G36">
        <v>6</v>
      </c>
    </row>
    <row r="37" spans="1:7" x14ac:dyDescent="0.2">
      <c r="A37" s="148">
        <v>37895</v>
      </c>
      <c r="D37" s="149">
        <v>10</v>
      </c>
      <c r="E37" s="24"/>
      <c r="F37" s="150">
        <v>37895</v>
      </c>
      <c r="G37">
        <v>6</v>
      </c>
    </row>
    <row r="38" spans="1:7" x14ac:dyDescent="0.2">
      <c r="A38" s="148">
        <v>37926</v>
      </c>
      <c r="D38" s="149">
        <v>10</v>
      </c>
      <c r="E38" s="24"/>
      <c r="F38" s="150">
        <v>37926</v>
      </c>
      <c r="G38">
        <v>6</v>
      </c>
    </row>
    <row r="39" spans="1:7" x14ac:dyDescent="0.2">
      <c r="A39" s="148">
        <v>37956</v>
      </c>
      <c r="D39" s="149">
        <v>10</v>
      </c>
      <c r="E39" s="24"/>
      <c r="F39" s="150">
        <v>37956</v>
      </c>
      <c r="G39">
        <v>6</v>
      </c>
    </row>
    <row r="40" spans="1:7" x14ac:dyDescent="0.2">
      <c r="A40" s="148">
        <v>37987</v>
      </c>
      <c r="D40" s="149">
        <v>11</v>
      </c>
      <c r="E40" s="24"/>
      <c r="F40" s="150">
        <v>37987</v>
      </c>
      <c r="G40">
        <v>6</v>
      </c>
    </row>
    <row r="41" spans="1:7" x14ac:dyDescent="0.2">
      <c r="A41" s="148">
        <v>38018</v>
      </c>
      <c r="D41" s="149">
        <v>11</v>
      </c>
      <c r="E41" s="24"/>
      <c r="F41" s="150">
        <v>38018</v>
      </c>
      <c r="G41">
        <v>6</v>
      </c>
    </row>
    <row r="42" spans="1:7" x14ac:dyDescent="0.2">
      <c r="A42" s="148">
        <v>38047</v>
      </c>
      <c r="D42" s="149">
        <v>11</v>
      </c>
      <c r="E42" s="24"/>
      <c r="F42" s="150">
        <v>38047</v>
      </c>
      <c r="G42">
        <v>6</v>
      </c>
    </row>
    <row r="43" spans="1:7" x14ac:dyDescent="0.2">
      <c r="A43" s="148">
        <v>38078</v>
      </c>
      <c r="D43" s="149">
        <v>11</v>
      </c>
      <c r="E43" s="24"/>
      <c r="F43" s="150">
        <v>38078</v>
      </c>
      <c r="G43">
        <v>6</v>
      </c>
    </row>
    <row r="44" spans="1:7" x14ac:dyDescent="0.2">
      <c r="A44" s="148">
        <v>38108</v>
      </c>
      <c r="D44" s="149">
        <v>11</v>
      </c>
      <c r="E44" s="24"/>
      <c r="F44" s="150">
        <v>38108</v>
      </c>
      <c r="G44">
        <v>6</v>
      </c>
    </row>
    <row r="45" spans="1:7" x14ac:dyDescent="0.2">
      <c r="A45" s="148">
        <v>38139</v>
      </c>
      <c r="D45" s="149">
        <v>11</v>
      </c>
      <c r="E45" s="24"/>
      <c r="F45" s="150">
        <v>38139</v>
      </c>
      <c r="G45">
        <v>6</v>
      </c>
    </row>
    <row r="46" spans="1:7" x14ac:dyDescent="0.2">
      <c r="A46" s="148">
        <v>38169</v>
      </c>
      <c r="D46" s="149">
        <v>11</v>
      </c>
      <c r="E46" s="24"/>
      <c r="F46" s="150">
        <v>38169</v>
      </c>
      <c r="G46">
        <v>6</v>
      </c>
    </row>
    <row r="47" spans="1:7" x14ac:dyDescent="0.2">
      <c r="A47" s="148">
        <v>38200</v>
      </c>
      <c r="D47" s="149">
        <v>11</v>
      </c>
      <c r="E47" s="24"/>
      <c r="F47" s="150">
        <v>38200</v>
      </c>
      <c r="G47">
        <v>6</v>
      </c>
    </row>
    <row r="48" spans="1:7" x14ac:dyDescent="0.2">
      <c r="A48" s="148">
        <v>38231</v>
      </c>
      <c r="D48" s="149">
        <v>11</v>
      </c>
      <c r="E48" s="24"/>
      <c r="F48" s="150">
        <v>38231</v>
      </c>
      <c r="G48">
        <v>6</v>
      </c>
    </row>
    <row r="49" spans="1:7" x14ac:dyDescent="0.2">
      <c r="A49" s="148">
        <v>38261</v>
      </c>
      <c r="D49" s="149">
        <v>11</v>
      </c>
      <c r="E49" s="24"/>
      <c r="F49" s="150">
        <v>38261</v>
      </c>
      <c r="G49">
        <v>6</v>
      </c>
    </row>
    <row r="50" spans="1:7" x14ac:dyDescent="0.2">
      <c r="A50" s="148">
        <v>38292</v>
      </c>
      <c r="D50" s="149">
        <v>11</v>
      </c>
      <c r="E50" s="24"/>
      <c r="F50" s="150">
        <v>38292</v>
      </c>
      <c r="G50">
        <v>6</v>
      </c>
    </row>
    <row r="51" spans="1:7" x14ac:dyDescent="0.2">
      <c r="A51" s="148">
        <v>38322</v>
      </c>
      <c r="D51" s="149">
        <v>11</v>
      </c>
      <c r="E51" s="24"/>
      <c r="F51" s="150">
        <v>38322</v>
      </c>
      <c r="G51">
        <v>6</v>
      </c>
    </row>
    <row r="52" spans="1:7" x14ac:dyDescent="0.2">
      <c r="A52" s="148">
        <v>38353</v>
      </c>
      <c r="D52" s="149">
        <v>12</v>
      </c>
      <c r="E52" s="24"/>
      <c r="F52" s="150">
        <v>38353</v>
      </c>
      <c r="G52">
        <v>6</v>
      </c>
    </row>
    <row r="53" spans="1:7" x14ac:dyDescent="0.2">
      <c r="A53" s="148">
        <v>38384</v>
      </c>
      <c r="D53" s="149">
        <v>12</v>
      </c>
      <c r="E53" s="24"/>
      <c r="F53" s="150">
        <v>38384</v>
      </c>
      <c r="G53">
        <v>6</v>
      </c>
    </row>
    <row r="54" spans="1:7" x14ac:dyDescent="0.2">
      <c r="A54" s="148">
        <v>38412</v>
      </c>
      <c r="D54" s="149">
        <v>12</v>
      </c>
      <c r="E54" s="24"/>
      <c r="F54" s="150">
        <v>38412</v>
      </c>
      <c r="G54">
        <v>6</v>
      </c>
    </row>
    <row r="55" spans="1:7" x14ac:dyDescent="0.2">
      <c r="A55" s="148">
        <v>38443</v>
      </c>
      <c r="D55" s="149">
        <v>12</v>
      </c>
      <c r="E55" s="24"/>
      <c r="F55" s="150">
        <v>38443</v>
      </c>
      <c r="G55">
        <v>6</v>
      </c>
    </row>
    <row r="56" spans="1:7" x14ac:dyDescent="0.2">
      <c r="A56" s="148">
        <v>38473</v>
      </c>
      <c r="D56" s="149">
        <v>12</v>
      </c>
      <c r="E56" s="24"/>
      <c r="F56" s="150">
        <v>38473</v>
      </c>
      <c r="G56">
        <v>6</v>
      </c>
    </row>
    <row r="57" spans="1:7" x14ac:dyDescent="0.2">
      <c r="A57" s="148">
        <v>38504</v>
      </c>
      <c r="D57" s="149">
        <v>12</v>
      </c>
      <c r="E57" s="24"/>
      <c r="F57" s="150">
        <v>38504</v>
      </c>
      <c r="G57">
        <v>6</v>
      </c>
    </row>
    <row r="58" spans="1:7" x14ac:dyDescent="0.2">
      <c r="A58" s="148">
        <v>38534</v>
      </c>
      <c r="D58" s="149">
        <v>12</v>
      </c>
      <c r="E58" s="24"/>
      <c r="F58" s="150">
        <v>38534</v>
      </c>
      <c r="G58">
        <v>6</v>
      </c>
    </row>
    <row r="59" spans="1:7" x14ac:dyDescent="0.2">
      <c r="A59" s="148">
        <v>38565</v>
      </c>
      <c r="D59" s="149">
        <v>12</v>
      </c>
      <c r="E59" s="24"/>
      <c r="F59" s="150">
        <v>38565</v>
      </c>
      <c r="G59">
        <v>6</v>
      </c>
    </row>
    <row r="60" spans="1:7" x14ac:dyDescent="0.2">
      <c r="A60" s="148">
        <v>38596</v>
      </c>
      <c r="D60" s="149">
        <v>12</v>
      </c>
      <c r="E60" s="24"/>
      <c r="F60" s="150">
        <v>38596</v>
      </c>
      <c r="G60">
        <v>6</v>
      </c>
    </row>
    <row r="61" spans="1:7" x14ac:dyDescent="0.2">
      <c r="A61" s="148">
        <v>38626</v>
      </c>
      <c r="D61" s="149">
        <v>12</v>
      </c>
      <c r="E61" s="24"/>
      <c r="F61" s="150">
        <v>38626</v>
      </c>
      <c r="G61">
        <v>6</v>
      </c>
    </row>
    <row r="62" spans="1:7" x14ac:dyDescent="0.2">
      <c r="A62" s="148">
        <v>38657</v>
      </c>
      <c r="D62" s="149">
        <v>12</v>
      </c>
      <c r="E62" s="24"/>
      <c r="F62" s="150">
        <v>38657</v>
      </c>
      <c r="G62">
        <v>6</v>
      </c>
    </row>
    <row r="63" spans="1:7" x14ac:dyDescent="0.2">
      <c r="A63" s="148">
        <v>38687</v>
      </c>
      <c r="D63" s="149">
        <v>12</v>
      </c>
      <c r="E63" s="24"/>
      <c r="F63" s="150">
        <v>38687</v>
      </c>
      <c r="G63">
        <v>6</v>
      </c>
    </row>
    <row r="64" spans="1:7" x14ac:dyDescent="0.2">
      <c r="A64" s="148">
        <v>38718</v>
      </c>
      <c r="D64" s="149">
        <v>12</v>
      </c>
      <c r="E64" s="24"/>
      <c r="F64" s="150">
        <v>38718</v>
      </c>
      <c r="G64">
        <v>6</v>
      </c>
    </row>
    <row r="65" spans="1:7" x14ac:dyDescent="0.2">
      <c r="A65" s="148">
        <v>38749</v>
      </c>
      <c r="D65" s="149">
        <v>12</v>
      </c>
      <c r="E65" s="24"/>
      <c r="F65" s="150">
        <v>38749</v>
      </c>
      <c r="G65">
        <v>6</v>
      </c>
    </row>
    <row r="66" spans="1:7" x14ac:dyDescent="0.2">
      <c r="A66" s="148">
        <v>38777</v>
      </c>
      <c r="D66" s="149">
        <v>12</v>
      </c>
      <c r="E66" s="24"/>
      <c r="F66" s="150">
        <v>38777</v>
      </c>
      <c r="G66">
        <v>6</v>
      </c>
    </row>
    <row r="67" spans="1:7" x14ac:dyDescent="0.2">
      <c r="A67" s="148">
        <v>38808</v>
      </c>
      <c r="D67" s="149">
        <v>12</v>
      </c>
      <c r="E67" s="24"/>
      <c r="F67" s="150">
        <v>38808</v>
      </c>
      <c r="G67">
        <v>6</v>
      </c>
    </row>
    <row r="68" spans="1:7" x14ac:dyDescent="0.2">
      <c r="A68" s="148">
        <v>38838</v>
      </c>
      <c r="D68" s="149">
        <v>12</v>
      </c>
      <c r="E68" s="24"/>
      <c r="F68" s="150">
        <v>38838</v>
      </c>
      <c r="G68">
        <v>6</v>
      </c>
    </row>
    <row r="69" spans="1:7" x14ac:dyDescent="0.2">
      <c r="A69" s="148">
        <v>38869</v>
      </c>
      <c r="D69" s="149">
        <v>12</v>
      </c>
      <c r="E69" s="24"/>
      <c r="F69" s="150">
        <v>38869</v>
      </c>
      <c r="G69">
        <v>6</v>
      </c>
    </row>
    <row r="70" spans="1:7" x14ac:dyDescent="0.2">
      <c r="A70" s="148">
        <v>38899</v>
      </c>
      <c r="D70" s="149">
        <v>12</v>
      </c>
      <c r="E70" s="24"/>
      <c r="F70" s="150">
        <v>38899</v>
      </c>
      <c r="G70">
        <v>6</v>
      </c>
    </row>
    <row r="71" spans="1:7" x14ac:dyDescent="0.2">
      <c r="A71" s="148">
        <v>38930</v>
      </c>
      <c r="D71" s="149">
        <v>12</v>
      </c>
      <c r="E71" s="24"/>
      <c r="F71" s="150">
        <v>38930</v>
      </c>
      <c r="G71">
        <v>6</v>
      </c>
    </row>
    <row r="72" spans="1:7" x14ac:dyDescent="0.2">
      <c r="A72" s="148">
        <v>38961</v>
      </c>
      <c r="D72" s="149">
        <v>12</v>
      </c>
      <c r="E72" s="24"/>
      <c r="F72" s="150">
        <v>38961</v>
      </c>
      <c r="G72">
        <v>6</v>
      </c>
    </row>
    <row r="73" spans="1:7" x14ac:dyDescent="0.2">
      <c r="A73" s="148">
        <v>38991</v>
      </c>
      <c r="D73" s="149">
        <v>12</v>
      </c>
      <c r="E73" s="24"/>
      <c r="F73" s="150">
        <v>38991</v>
      </c>
      <c r="G73">
        <v>6</v>
      </c>
    </row>
    <row r="74" spans="1:7" x14ac:dyDescent="0.2">
      <c r="A74" s="148">
        <v>39022</v>
      </c>
      <c r="D74" s="149">
        <v>12</v>
      </c>
      <c r="E74" s="24"/>
      <c r="F74" s="150">
        <v>39022</v>
      </c>
      <c r="G74">
        <v>6</v>
      </c>
    </row>
    <row r="75" spans="1:7" x14ac:dyDescent="0.2">
      <c r="A75" s="148">
        <v>39052</v>
      </c>
      <c r="D75" s="149">
        <v>12</v>
      </c>
      <c r="E75" s="24"/>
      <c r="F75" s="150">
        <v>39052</v>
      </c>
      <c r="G75">
        <v>6</v>
      </c>
    </row>
    <row r="76" spans="1:7" x14ac:dyDescent="0.2">
      <c r="A76" s="148">
        <v>39083</v>
      </c>
      <c r="D76" s="149">
        <v>12</v>
      </c>
      <c r="E76" s="24"/>
      <c r="F76" s="150">
        <v>39083</v>
      </c>
      <c r="G76">
        <v>6</v>
      </c>
    </row>
    <row r="77" spans="1:7" x14ac:dyDescent="0.2">
      <c r="A77" s="148">
        <v>39114</v>
      </c>
      <c r="D77" s="149">
        <v>12</v>
      </c>
      <c r="E77" s="24"/>
      <c r="F77" s="150">
        <v>39114</v>
      </c>
      <c r="G77">
        <v>6</v>
      </c>
    </row>
    <row r="78" spans="1:7" x14ac:dyDescent="0.2">
      <c r="A78" s="148">
        <v>39142</v>
      </c>
      <c r="D78" s="149">
        <v>12</v>
      </c>
      <c r="E78" s="24"/>
      <c r="F78" s="150">
        <v>39142</v>
      </c>
      <c r="G78">
        <v>6</v>
      </c>
    </row>
    <row r="79" spans="1:7" x14ac:dyDescent="0.2">
      <c r="A79" s="148">
        <v>39173</v>
      </c>
      <c r="D79" s="149">
        <v>12</v>
      </c>
      <c r="E79" s="24"/>
      <c r="F79" s="150">
        <v>39173</v>
      </c>
      <c r="G79">
        <v>6</v>
      </c>
    </row>
    <row r="80" spans="1:7" x14ac:dyDescent="0.2">
      <c r="A80" s="148">
        <v>39203</v>
      </c>
      <c r="D80" s="149">
        <v>12</v>
      </c>
      <c r="E80" s="24"/>
      <c r="F80" s="150">
        <v>39203</v>
      </c>
      <c r="G80">
        <v>6</v>
      </c>
    </row>
    <row r="81" spans="1:7" x14ac:dyDescent="0.2">
      <c r="A81" s="148">
        <v>39234</v>
      </c>
      <c r="D81" s="149">
        <v>12</v>
      </c>
      <c r="E81" s="24"/>
      <c r="F81" s="150">
        <v>39234</v>
      </c>
      <c r="G81">
        <v>6</v>
      </c>
    </row>
    <row r="82" spans="1:7" x14ac:dyDescent="0.2">
      <c r="A82" s="148">
        <v>39264</v>
      </c>
      <c r="D82" s="149">
        <v>12</v>
      </c>
      <c r="E82" s="24"/>
      <c r="F82" s="150">
        <v>39264</v>
      </c>
      <c r="G82">
        <v>6</v>
      </c>
    </row>
    <row r="83" spans="1:7" x14ac:dyDescent="0.2">
      <c r="A83" s="148">
        <v>39295</v>
      </c>
      <c r="D83" s="149">
        <v>12</v>
      </c>
      <c r="E83" s="24"/>
      <c r="F83" s="150">
        <v>39295</v>
      </c>
      <c r="G83">
        <v>6</v>
      </c>
    </row>
    <row r="84" spans="1:7" x14ac:dyDescent="0.2">
      <c r="A84" s="148">
        <v>39326</v>
      </c>
      <c r="D84" s="149">
        <v>12</v>
      </c>
      <c r="E84" s="24"/>
      <c r="F84" s="150">
        <v>39326</v>
      </c>
      <c r="G84">
        <v>6</v>
      </c>
    </row>
    <row r="85" spans="1:7" x14ac:dyDescent="0.2">
      <c r="A85" s="148">
        <v>39356</v>
      </c>
      <c r="D85" s="149">
        <v>12</v>
      </c>
      <c r="E85" s="24"/>
      <c r="F85" s="150">
        <v>39356</v>
      </c>
      <c r="G85">
        <v>6</v>
      </c>
    </row>
    <row r="86" spans="1:7" x14ac:dyDescent="0.2">
      <c r="A86" s="148">
        <v>39387</v>
      </c>
      <c r="D86" s="149">
        <v>12</v>
      </c>
      <c r="E86" s="24"/>
      <c r="F86" s="150">
        <v>39387</v>
      </c>
      <c r="G86">
        <v>6</v>
      </c>
    </row>
    <row r="87" spans="1:7" x14ac:dyDescent="0.2">
      <c r="A87" s="148">
        <v>39417</v>
      </c>
      <c r="D87" s="149">
        <v>12</v>
      </c>
      <c r="E87" s="24"/>
      <c r="F87" s="150">
        <v>39417</v>
      </c>
      <c r="G87">
        <v>6</v>
      </c>
    </row>
    <row r="88" spans="1:7" x14ac:dyDescent="0.2">
      <c r="A88" s="148">
        <v>39448</v>
      </c>
      <c r="D88" s="149">
        <v>12</v>
      </c>
      <c r="E88" s="24"/>
      <c r="F88" s="150">
        <v>39448</v>
      </c>
      <c r="G88">
        <v>6</v>
      </c>
    </row>
    <row r="89" spans="1:7" x14ac:dyDescent="0.2">
      <c r="A89" s="148">
        <v>39479</v>
      </c>
      <c r="D89" s="149">
        <v>12</v>
      </c>
      <c r="E89" s="24"/>
      <c r="F89" s="150">
        <v>39479</v>
      </c>
      <c r="G89">
        <v>6</v>
      </c>
    </row>
    <row r="90" spans="1:7" x14ac:dyDescent="0.2">
      <c r="A90" s="148">
        <v>39508</v>
      </c>
      <c r="D90" s="149">
        <v>12</v>
      </c>
      <c r="E90" s="24"/>
      <c r="F90" s="150">
        <v>39508</v>
      </c>
      <c r="G90">
        <v>6</v>
      </c>
    </row>
    <row r="91" spans="1:7" x14ac:dyDescent="0.2">
      <c r="A91" s="148">
        <v>39539</v>
      </c>
      <c r="D91" s="149">
        <v>12</v>
      </c>
      <c r="E91" s="24"/>
      <c r="F91" s="150">
        <v>39539</v>
      </c>
      <c r="G91">
        <v>6</v>
      </c>
    </row>
    <row r="92" spans="1:7" x14ac:dyDescent="0.2">
      <c r="A92" s="148">
        <v>39569</v>
      </c>
      <c r="D92" s="149">
        <v>12</v>
      </c>
      <c r="E92" s="24"/>
      <c r="F92" s="150">
        <v>39569</v>
      </c>
      <c r="G92">
        <v>6</v>
      </c>
    </row>
    <row r="93" spans="1:7" x14ac:dyDescent="0.2">
      <c r="A93" s="148">
        <v>39600</v>
      </c>
      <c r="D93" s="149">
        <v>12</v>
      </c>
      <c r="E93" s="24"/>
      <c r="F93" s="150">
        <v>39600</v>
      </c>
      <c r="G93">
        <v>6</v>
      </c>
    </row>
    <row r="94" spans="1:7" x14ac:dyDescent="0.2">
      <c r="A94" s="148">
        <v>39630</v>
      </c>
      <c r="D94" s="149">
        <v>12</v>
      </c>
      <c r="E94" s="24"/>
      <c r="F94" s="150">
        <v>39630</v>
      </c>
      <c r="G94">
        <v>6</v>
      </c>
    </row>
    <row r="95" spans="1:7" x14ac:dyDescent="0.2">
      <c r="A95" s="148">
        <v>39661</v>
      </c>
      <c r="D95" s="149">
        <v>12</v>
      </c>
      <c r="E95" s="24"/>
      <c r="F95" s="150">
        <v>39661</v>
      </c>
      <c r="G95">
        <v>6</v>
      </c>
    </row>
    <row r="96" spans="1:7" x14ac:dyDescent="0.2">
      <c r="A96" s="148">
        <v>39692</v>
      </c>
      <c r="D96" s="149">
        <v>12</v>
      </c>
      <c r="E96" s="24"/>
      <c r="F96" s="150">
        <v>39692</v>
      </c>
      <c r="G96">
        <v>6</v>
      </c>
    </row>
    <row r="97" spans="1:7" x14ac:dyDescent="0.2">
      <c r="A97" s="148">
        <v>39722</v>
      </c>
      <c r="D97" s="149">
        <v>12</v>
      </c>
      <c r="E97" s="24"/>
      <c r="F97" s="150">
        <v>39722</v>
      </c>
      <c r="G97">
        <v>6</v>
      </c>
    </row>
    <row r="98" spans="1:7" x14ac:dyDescent="0.2">
      <c r="A98" s="148">
        <v>39753</v>
      </c>
      <c r="D98" s="149">
        <v>12</v>
      </c>
      <c r="E98" s="24"/>
      <c r="F98" s="150">
        <v>39753</v>
      </c>
      <c r="G98">
        <v>6</v>
      </c>
    </row>
    <row r="99" spans="1:7" x14ac:dyDescent="0.2">
      <c r="A99" s="148">
        <v>39783</v>
      </c>
      <c r="D99" s="149">
        <v>12</v>
      </c>
      <c r="E99" s="24"/>
      <c r="F99" s="150">
        <v>39783</v>
      </c>
      <c r="G99">
        <v>6</v>
      </c>
    </row>
    <row r="100" spans="1:7" x14ac:dyDescent="0.2">
      <c r="A100" s="148">
        <v>39814</v>
      </c>
      <c r="D100" s="149">
        <v>12</v>
      </c>
      <c r="E100" s="24"/>
      <c r="F100" s="150">
        <v>39814</v>
      </c>
      <c r="G100">
        <v>6</v>
      </c>
    </row>
    <row r="101" spans="1:7" x14ac:dyDescent="0.2">
      <c r="A101" s="148">
        <v>39845</v>
      </c>
      <c r="D101" s="149">
        <v>12</v>
      </c>
      <c r="E101" s="24"/>
      <c r="F101" s="150">
        <v>39845</v>
      </c>
      <c r="G101">
        <v>6</v>
      </c>
    </row>
    <row r="102" spans="1:7" x14ac:dyDescent="0.2">
      <c r="A102" s="148">
        <v>39873</v>
      </c>
      <c r="D102" s="149">
        <v>12</v>
      </c>
      <c r="E102" s="24"/>
      <c r="F102" s="150">
        <v>39873</v>
      </c>
      <c r="G102">
        <v>6</v>
      </c>
    </row>
    <row r="103" spans="1:7" x14ac:dyDescent="0.2">
      <c r="A103" s="148">
        <v>39904</v>
      </c>
      <c r="D103" s="149">
        <v>12</v>
      </c>
      <c r="E103" s="24"/>
      <c r="F103" s="150">
        <v>39904</v>
      </c>
      <c r="G103">
        <v>6</v>
      </c>
    </row>
    <row r="104" spans="1:7" x14ac:dyDescent="0.2">
      <c r="A104" s="148">
        <v>39934</v>
      </c>
      <c r="D104" s="149">
        <v>12</v>
      </c>
      <c r="E104" s="24"/>
      <c r="F104" s="150">
        <v>39934</v>
      </c>
      <c r="G104">
        <v>6</v>
      </c>
    </row>
    <row r="105" spans="1:7" x14ac:dyDescent="0.2">
      <c r="A105" s="148">
        <v>39965</v>
      </c>
      <c r="D105" s="149">
        <v>12</v>
      </c>
      <c r="E105" s="24"/>
      <c r="F105" s="150">
        <v>39965</v>
      </c>
      <c r="G105">
        <v>6</v>
      </c>
    </row>
    <row r="106" spans="1:7" x14ac:dyDescent="0.2">
      <c r="A106" s="148">
        <v>39995</v>
      </c>
      <c r="D106" s="149">
        <v>12</v>
      </c>
      <c r="E106" s="24"/>
      <c r="F106" s="150">
        <v>39995</v>
      </c>
      <c r="G106">
        <v>6</v>
      </c>
    </row>
    <row r="107" spans="1:7" x14ac:dyDescent="0.2">
      <c r="A107" s="148">
        <v>40026</v>
      </c>
      <c r="D107" s="149">
        <v>12</v>
      </c>
      <c r="E107" s="24"/>
      <c r="F107" s="150">
        <v>40026</v>
      </c>
      <c r="G107">
        <v>6</v>
      </c>
    </row>
    <row r="108" spans="1:7" x14ac:dyDescent="0.2">
      <c r="A108" s="148">
        <v>40057</v>
      </c>
      <c r="D108" s="149">
        <v>12</v>
      </c>
      <c r="E108" s="24"/>
      <c r="F108" s="150">
        <v>40057</v>
      </c>
      <c r="G108">
        <v>6</v>
      </c>
    </row>
    <row r="109" spans="1:7" x14ac:dyDescent="0.2">
      <c r="A109" s="148">
        <v>40087</v>
      </c>
      <c r="D109" s="149">
        <v>12</v>
      </c>
      <c r="E109" s="24"/>
      <c r="F109" s="150">
        <v>40087</v>
      </c>
      <c r="G109">
        <v>6</v>
      </c>
    </row>
    <row r="110" spans="1:7" x14ac:dyDescent="0.2">
      <c r="A110" s="148">
        <v>40118</v>
      </c>
      <c r="D110" s="149">
        <v>12</v>
      </c>
      <c r="E110" s="24"/>
      <c r="F110" s="150">
        <v>40118</v>
      </c>
      <c r="G110">
        <v>6</v>
      </c>
    </row>
    <row r="111" spans="1:7" x14ac:dyDescent="0.2">
      <c r="A111" s="148">
        <v>40148</v>
      </c>
      <c r="D111" s="149">
        <v>12</v>
      </c>
      <c r="E111" s="24"/>
      <c r="F111" s="150">
        <v>40148</v>
      </c>
      <c r="G111">
        <v>6</v>
      </c>
    </row>
    <row r="112" spans="1:7" x14ac:dyDescent="0.2">
      <c r="A112" s="148">
        <v>40179</v>
      </c>
      <c r="D112" s="149">
        <v>12</v>
      </c>
      <c r="E112" s="24"/>
      <c r="F112" s="150">
        <v>40179</v>
      </c>
      <c r="G112">
        <v>6</v>
      </c>
    </row>
    <row r="113" spans="1:7" x14ac:dyDescent="0.2">
      <c r="A113" s="148">
        <v>40210</v>
      </c>
      <c r="D113" s="149">
        <v>12</v>
      </c>
      <c r="E113" s="24"/>
      <c r="F113" s="150">
        <v>40210</v>
      </c>
      <c r="G113">
        <v>6</v>
      </c>
    </row>
    <row r="114" spans="1:7" x14ac:dyDescent="0.2">
      <c r="A114" s="148">
        <v>40238</v>
      </c>
      <c r="D114" s="149">
        <v>12</v>
      </c>
      <c r="E114" s="24"/>
      <c r="F114" s="150">
        <v>40238</v>
      </c>
      <c r="G114">
        <v>6</v>
      </c>
    </row>
    <row r="115" spans="1:7" x14ac:dyDescent="0.2">
      <c r="A115" s="148">
        <v>40269</v>
      </c>
      <c r="D115" s="149">
        <v>12</v>
      </c>
      <c r="E115" s="24"/>
      <c r="F115" s="150">
        <v>40269</v>
      </c>
      <c r="G115">
        <v>6</v>
      </c>
    </row>
    <row r="116" spans="1:7" x14ac:dyDescent="0.2">
      <c r="A116" s="148">
        <v>40299</v>
      </c>
      <c r="D116" s="149">
        <v>12</v>
      </c>
      <c r="E116" s="24"/>
      <c r="F116" s="150">
        <v>40299</v>
      </c>
      <c r="G116">
        <v>6</v>
      </c>
    </row>
    <row r="117" spans="1:7" x14ac:dyDescent="0.2">
      <c r="A117" s="148">
        <v>40330</v>
      </c>
      <c r="D117" s="149">
        <v>12</v>
      </c>
      <c r="E117" s="24"/>
      <c r="F117" s="150">
        <v>40330</v>
      </c>
      <c r="G117">
        <v>6</v>
      </c>
    </row>
    <row r="118" spans="1:7" x14ac:dyDescent="0.2">
      <c r="A118" s="148">
        <v>40360</v>
      </c>
      <c r="D118" s="149">
        <v>12</v>
      </c>
      <c r="E118" s="24"/>
      <c r="F118" s="150">
        <v>40360</v>
      </c>
      <c r="G118">
        <v>6</v>
      </c>
    </row>
    <row r="119" spans="1:7" x14ac:dyDescent="0.2">
      <c r="A119" s="148">
        <v>40391</v>
      </c>
      <c r="D119" s="149">
        <v>12</v>
      </c>
      <c r="E119" s="24"/>
      <c r="F119" s="150">
        <v>40391</v>
      </c>
      <c r="G119">
        <v>6</v>
      </c>
    </row>
    <row r="120" spans="1:7" x14ac:dyDescent="0.2">
      <c r="A120" s="148">
        <v>40422</v>
      </c>
      <c r="D120" s="149">
        <v>12</v>
      </c>
      <c r="E120" s="24"/>
      <c r="F120" s="150">
        <v>40422</v>
      </c>
      <c r="G120">
        <v>6</v>
      </c>
    </row>
    <row r="121" spans="1:7" x14ac:dyDescent="0.2">
      <c r="A121" s="148">
        <v>40452</v>
      </c>
      <c r="D121" s="149">
        <v>12</v>
      </c>
      <c r="E121" s="24"/>
      <c r="F121" s="150">
        <v>40452</v>
      </c>
      <c r="G121">
        <v>6</v>
      </c>
    </row>
    <row r="122" spans="1:7" x14ac:dyDescent="0.2">
      <c r="A122" s="148">
        <v>40483</v>
      </c>
      <c r="D122" s="149">
        <v>12</v>
      </c>
      <c r="E122" s="24"/>
      <c r="F122" s="150">
        <v>40483</v>
      </c>
      <c r="G122">
        <v>6</v>
      </c>
    </row>
    <row r="123" spans="1:7" x14ac:dyDescent="0.2">
      <c r="A123" s="148">
        <v>40513</v>
      </c>
      <c r="D123" s="149">
        <v>12</v>
      </c>
      <c r="E123" s="24"/>
      <c r="F123" s="150">
        <v>40513</v>
      </c>
      <c r="G123">
        <v>6</v>
      </c>
    </row>
    <row r="124" spans="1:7" x14ac:dyDescent="0.2">
      <c r="A124" s="148">
        <v>40544</v>
      </c>
      <c r="D124" s="149">
        <v>13</v>
      </c>
      <c r="E124" s="24"/>
      <c r="F124" s="150">
        <v>40544</v>
      </c>
      <c r="G124">
        <v>6</v>
      </c>
    </row>
    <row r="125" spans="1:7" x14ac:dyDescent="0.2">
      <c r="A125" s="148">
        <v>40575</v>
      </c>
      <c r="D125" s="149">
        <v>13</v>
      </c>
      <c r="E125" s="24"/>
      <c r="F125" s="150">
        <v>40575</v>
      </c>
      <c r="G125">
        <v>6</v>
      </c>
    </row>
    <row r="126" spans="1:7" x14ac:dyDescent="0.2">
      <c r="A126" s="148">
        <v>40603</v>
      </c>
      <c r="D126" s="149">
        <v>13</v>
      </c>
      <c r="E126" s="24"/>
      <c r="F126" s="150">
        <v>40603</v>
      </c>
      <c r="G126">
        <v>6</v>
      </c>
    </row>
    <row r="127" spans="1:7" x14ac:dyDescent="0.2">
      <c r="A127" s="148">
        <v>40634</v>
      </c>
      <c r="D127" s="149">
        <v>13</v>
      </c>
      <c r="E127" s="24"/>
      <c r="F127" s="150">
        <v>40634</v>
      </c>
      <c r="G127">
        <v>6</v>
      </c>
    </row>
    <row r="128" spans="1:7" x14ac:dyDescent="0.2">
      <c r="A128" s="148">
        <v>40664</v>
      </c>
      <c r="D128" s="149">
        <v>13</v>
      </c>
      <c r="E128" s="24"/>
      <c r="F128" s="150">
        <v>40664</v>
      </c>
      <c r="G128">
        <v>6</v>
      </c>
    </row>
    <row r="129" spans="1:7" x14ac:dyDescent="0.2">
      <c r="A129" s="148">
        <v>40695</v>
      </c>
      <c r="D129" s="149">
        <v>13</v>
      </c>
      <c r="E129" s="24"/>
      <c r="F129" s="150">
        <v>40695</v>
      </c>
      <c r="G129">
        <v>6</v>
      </c>
    </row>
    <row r="130" spans="1:7" x14ac:dyDescent="0.2">
      <c r="A130" s="148">
        <v>40725</v>
      </c>
      <c r="D130" s="149">
        <v>13</v>
      </c>
      <c r="E130" s="24"/>
      <c r="F130" s="150">
        <v>40725</v>
      </c>
      <c r="G130">
        <v>6</v>
      </c>
    </row>
    <row r="131" spans="1:7" x14ac:dyDescent="0.2">
      <c r="A131" s="148">
        <v>40756</v>
      </c>
      <c r="D131" s="149">
        <v>13</v>
      </c>
      <c r="E131" s="24"/>
      <c r="F131" s="150">
        <v>40756</v>
      </c>
      <c r="G131">
        <v>6</v>
      </c>
    </row>
    <row r="132" spans="1:7" x14ac:dyDescent="0.2">
      <c r="A132" s="148">
        <v>40787</v>
      </c>
      <c r="D132" s="149">
        <v>13</v>
      </c>
      <c r="E132" s="24"/>
      <c r="F132" s="150">
        <v>40787</v>
      </c>
      <c r="G132">
        <v>6</v>
      </c>
    </row>
    <row r="133" spans="1:7" x14ac:dyDescent="0.2">
      <c r="A133" s="148">
        <v>40817</v>
      </c>
      <c r="D133" s="149">
        <v>13</v>
      </c>
      <c r="E133" s="24"/>
      <c r="F133" s="150">
        <v>40817</v>
      </c>
      <c r="G133">
        <v>6</v>
      </c>
    </row>
    <row r="134" spans="1:7" x14ac:dyDescent="0.2">
      <c r="A134" s="148">
        <v>40848</v>
      </c>
      <c r="D134" s="149">
        <v>13</v>
      </c>
      <c r="E134" s="24"/>
      <c r="F134" s="150">
        <v>40848</v>
      </c>
      <c r="G134">
        <v>6</v>
      </c>
    </row>
    <row r="135" spans="1:7" x14ac:dyDescent="0.2">
      <c r="A135" s="148">
        <v>40878</v>
      </c>
      <c r="D135" s="149">
        <v>13</v>
      </c>
      <c r="E135" s="24"/>
      <c r="F135" s="150">
        <v>40878</v>
      </c>
      <c r="G135">
        <v>6</v>
      </c>
    </row>
    <row r="136" spans="1:7" x14ac:dyDescent="0.2">
      <c r="A136" s="148">
        <v>40909</v>
      </c>
      <c r="D136" s="149">
        <v>13</v>
      </c>
      <c r="E136" s="24"/>
      <c r="F136" s="150">
        <v>40909</v>
      </c>
      <c r="G136">
        <v>6</v>
      </c>
    </row>
    <row r="137" spans="1:7" x14ac:dyDescent="0.2">
      <c r="A137" s="148">
        <v>40940</v>
      </c>
      <c r="D137" s="149">
        <v>13</v>
      </c>
      <c r="E137" s="24"/>
      <c r="F137" s="150">
        <v>40940</v>
      </c>
      <c r="G137">
        <v>6</v>
      </c>
    </row>
    <row r="138" spans="1:7" x14ac:dyDescent="0.2">
      <c r="A138" s="148">
        <v>40969</v>
      </c>
      <c r="D138" s="149">
        <v>13</v>
      </c>
      <c r="E138" s="24"/>
      <c r="F138" s="150">
        <v>40969</v>
      </c>
      <c r="G138">
        <v>6</v>
      </c>
    </row>
    <row r="139" spans="1:7" x14ac:dyDescent="0.2">
      <c r="A139" s="148">
        <v>41000</v>
      </c>
      <c r="D139" s="149">
        <v>13</v>
      </c>
      <c r="E139" s="24"/>
      <c r="F139" s="150">
        <v>41000</v>
      </c>
      <c r="G139">
        <v>6</v>
      </c>
    </row>
    <row r="140" spans="1:7" x14ac:dyDescent="0.2">
      <c r="A140" s="148">
        <v>41030</v>
      </c>
      <c r="D140" s="149">
        <v>13</v>
      </c>
      <c r="E140" s="24"/>
      <c r="F140" s="150">
        <v>41030</v>
      </c>
      <c r="G140">
        <v>6</v>
      </c>
    </row>
    <row r="141" spans="1:7" x14ac:dyDescent="0.2">
      <c r="A141" s="148">
        <v>41061</v>
      </c>
      <c r="D141" s="149">
        <v>13</v>
      </c>
      <c r="E141" s="24"/>
      <c r="F141" s="150">
        <v>41061</v>
      </c>
      <c r="G141">
        <v>6</v>
      </c>
    </row>
    <row r="142" spans="1:7" x14ac:dyDescent="0.2">
      <c r="A142" s="148">
        <v>41091</v>
      </c>
      <c r="D142" s="149">
        <v>13</v>
      </c>
      <c r="E142" s="24"/>
      <c r="F142" s="150">
        <v>41091</v>
      </c>
      <c r="G142">
        <v>6</v>
      </c>
    </row>
    <row r="143" spans="1:7" x14ac:dyDescent="0.2">
      <c r="A143" s="148">
        <v>41122</v>
      </c>
      <c r="D143" s="149">
        <v>13</v>
      </c>
      <c r="E143" s="24"/>
      <c r="F143" s="150">
        <v>41122</v>
      </c>
      <c r="G143">
        <v>6</v>
      </c>
    </row>
    <row r="144" spans="1:7" x14ac:dyDescent="0.2">
      <c r="A144" s="148">
        <v>41153</v>
      </c>
      <c r="D144" s="149">
        <v>13</v>
      </c>
      <c r="E144" s="24"/>
      <c r="F144" s="150">
        <v>41153</v>
      </c>
      <c r="G144">
        <v>6</v>
      </c>
    </row>
    <row r="145" spans="1:7" x14ac:dyDescent="0.2">
      <c r="A145" s="148">
        <v>41183</v>
      </c>
      <c r="D145" s="149">
        <v>13</v>
      </c>
      <c r="E145" s="24"/>
      <c r="F145" s="150">
        <v>41183</v>
      </c>
      <c r="G145">
        <v>6</v>
      </c>
    </row>
    <row r="146" spans="1:7" x14ac:dyDescent="0.2">
      <c r="A146" s="148">
        <v>41214</v>
      </c>
      <c r="D146" s="149">
        <v>13</v>
      </c>
      <c r="E146" s="24"/>
      <c r="F146" s="150">
        <v>41214</v>
      </c>
      <c r="G146">
        <v>6</v>
      </c>
    </row>
    <row r="147" spans="1:7" x14ac:dyDescent="0.2">
      <c r="A147" s="148">
        <v>41244</v>
      </c>
      <c r="D147" s="149">
        <v>13</v>
      </c>
      <c r="E147" s="24"/>
      <c r="F147" s="150">
        <v>41244</v>
      </c>
      <c r="G147">
        <v>6</v>
      </c>
    </row>
    <row r="148" spans="1:7" x14ac:dyDescent="0.2">
      <c r="A148" s="148">
        <v>41275</v>
      </c>
      <c r="D148" s="149">
        <v>13</v>
      </c>
      <c r="E148" s="24"/>
      <c r="F148" s="150">
        <v>41275</v>
      </c>
      <c r="G148">
        <v>6</v>
      </c>
    </row>
    <row r="149" spans="1:7" x14ac:dyDescent="0.2">
      <c r="A149" s="148">
        <v>41306</v>
      </c>
      <c r="D149" s="149">
        <v>13</v>
      </c>
      <c r="E149" s="24"/>
      <c r="F149" s="150">
        <v>41306</v>
      </c>
      <c r="G149">
        <v>6</v>
      </c>
    </row>
    <row r="150" spans="1:7" x14ac:dyDescent="0.2">
      <c r="A150" s="148">
        <v>41334</v>
      </c>
      <c r="D150" s="149">
        <v>13</v>
      </c>
      <c r="E150" s="24"/>
      <c r="F150" s="150">
        <v>41334</v>
      </c>
      <c r="G150">
        <v>6</v>
      </c>
    </row>
    <row r="151" spans="1:7" x14ac:dyDescent="0.2">
      <c r="A151" s="148">
        <v>41365</v>
      </c>
      <c r="D151" s="149">
        <v>13</v>
      </c>
      <c r="E151" s="24"/>
      <c r="F151" s="150">
        <v>41365</v>
      </c>
      <c r="G151">
        <v>6</v>
      </c>
    </row>
    <row r="152" spans="1:7" x14ac:dyDescent="0.2">
      <c r="A152" s="148">
        <v>41395</v>
      </c>
      <c r="D152" s="149">
        <v>13</v>
      </c>
      <c r="E152" s="24"/>
      <c r="F152" s="150">
        <v>41395</v>
      </c>
      <c r="G152">
        <v>6</v>
      </c>
    </row>
    <row r="153" spans="1:7" x14ac:dyDescent="0.2">
      <c r="A153" s="148">
        <v>41426</v>
      </c>
      <c r="D153" s="149">
        <v>13</v>
      </c>
      <c r="E153" s="24"/>
      <c r="F153" s="150">
        <v>41426</v>
      </c>
      <c r="G153">
        <v>6</v>
      </c>
    </row>
    <row r="154" spans="1:7" x14ac:dyDescent="0.2">
      <c r="A154" s="148">
        <v>41456</v>
      </c>
      <c r="D154" s="149">
        <v>13</v>
      </c>
      <c r="E154" s="24"/>
      <c r="F154" s="150">
        <v>41456</v>
      </c>
      <c r="G154">
        <v>6</v>
      </c>
    </row>
    <row r="155" spans="1:7" x14ac:dyDescent="0.2">
      <c r="A155" s="148">
        <v>41487</v>
      </c>
      <c r="D155" s="149">
        <v>13</v>
      </c>
      <c r="E155" s="24"/>
      <c r="F155" s="150">
        <v>41487</v>
      </c>
      <c r="G155">
        <v>6</v>
      </c>
    </row>
    <row r="156" spans="1:7" x14ac:dyDescent="0.2">
      <c r="A156" s="148">
        <v>41518</v>
      </c>
      <c r="D156" s="149">
        <v>13</v>
      </c>
      <c r="E156" s="24"/>
      <c r="F156" s="150">
        <v>41518</v>
      </c>
      <c r="G156">
        <v>6</v>
      </c>
    </row>
    <row r="157" spans="1:7" x14ac:dyDescent="0.2">
      <c r="A157" s="148">
        <v>41548</v>
      </c>
      <c r="D157" s="149">
        <v>13</v>
      </c>
      <c r="E157" s="24"/>
      <c r="F157" s="150">
        <v>41548</v>
      </c>
      <c r="G157">
        <v>6</v>
      </c>
    </row>
    <row r="158" spans="1:7" x14ac:dyDescent="0.2">
      <c r="A158" s="148">
        <v>41579</v>
      </c>
      <c r="D158" s="149">
        <v>13</v>
      </c>
      <c r="E158" s="24"/>
      <c r="F158" s="150">
        <v>41579</v>
      </c>
      <c r="G158">
        <v>6</v>
      </c>
    </row>
    <row r="159" spans="1:7" x14ac:dyDescent="0.2">
      <c r="A159" s="148">
        <v>41609</v>
      </c>
      <c r="D159" s="149">
        <v>13</v>
      </c>
      <c r="E159" s="24"/>
      <c r="F159" s="150">
        <v>41609</v>
      </c>
      <c r="G159">
        <v>6</v>
      </c>
    </row>
    <row r="160" spans="1:7" x14ac:dyDescent="0.2">
      <c r="A160" s="148">
        <v>41640</v>
      </c>
      <c r="D160" s="149">
        <v>13</v>
      </c>
      <c r="E160" s="24"/>
      <c r="F160" s="150">
        <v>41640</v>
      </c>
      <c r="G160">
        <v>6</v>
      </c>
    </row>
    <row r="161" spans="1:7" x14ac:dyDescent="0.2">
      <c r="A161" s="148">
        <v>41671</v>
      </c>
      <c r="D161" s="149">
        <v>13</v>
      </c>
      <c r="E161" s="24"/>
      <c r="F161" s="150">
        <v>41671</v>
      </c>
      <c r="G161">
        <v>6</v>
      </c>
    </row>
    <row r="162" spans="1:7" x14ac:dyDescent="0.2">
      <c r="A162" s="148">
        <v>41699</v>
      </c>
      <c r="D162" s="149">
        <v>13</v>
      </c>
      <c r="E162" s="24"/>
      <c r="F162" s="150">
        <v>41699</v>
      </c>
      <c r="G162">
        <v>6</v>
      </c>
    </row>
    <row r="163" spans="1:7" x14ac:dyDescent="0.2">
      <c r="A163" s="148">
        <v>41730</v>
      </c>
      <c r="D163" s="149">
        <v>13</v>
      </c>
      <c r="E163" s="24"/>
      <c r="F163" s="150">
        <v>41730</v>
      </c>
      <c r="G163">
        <v>6</v>
      </c>
    </row>
    <row r="164" spans="1:7" x14ac:dyDescent="0.2">
      <c r="A164" s="148">
        <v>41760</v>
      </c>
      <c r="D164" s="149">
        <v>13</v>
      </c>
      <c r="E164" s="24"/>
      <c r="F164" s="150">
        <v>41760</v>
      </c>
      <c r="G164">
        <v>6</v>
      </c>
    </row>
    <row r="165" spans="1:7" x14ac:dyDescent="0.2">
      <c r="A165" s="148">
        <v>41791</v>
      </c>
      <c r="D165" s="149">
        <v>13</v>
      </c>
      <c r="E165" s="24"/>
      <c r="F165" s="150">
        <v>41791</v>
      </c>
      <c r="G165">
        <v>6</v>
      </c>
    </row>
    <row r="166" spans="1:7" x14ac:dyDescent="0.2">
      <c r="A166" s="148">
        <v>41821</v>
      </c>
      <c r="D166" s="149">
        <v>13</v>
      </c>
      <c r="E166" s="24"/>
      <c r="F166" s="150">
        <v>41821</v>
      </c>
      <c r="G166">
        <v>6</v>
      </c>
    </row>
    <row r="167" spans="1:7" x14ac:dyDescent="0.2">
      <c r="A167" s="148">
        <v>41852</v>
      </c>
      <c r="D167" s="149">
        <v>13</v>
      </c>
      <c r="E167" s="24"/>
      <c r="F167" s="150">
        <v>41852</v>
      </c>
      <c r="G167">
        <v>6</v>
      </c>
    </row>
    <row r="168" spans="1:7" x14ac:dyDescent="0.2">
      <c r="A168" s="148">
        <v>41883</v>
      </c>
      <c r="D168" s="149">
        <v>13</v>
      </c>
      <c r="E168" s="24"/>
      <c r="F168" s="150">
        <v>41883</v>
      </c>
      <c r="G168">
        <v>6</v>
      </c>
    </row>
    <row r="169" spans="1:7" x14ac:dyDescent="0.2">
      <c r="A169" s="148">
        <v>41913</v>
      </c>
      <c r="D169" s="149">
        <v>13</v>
      </c>
      <c r="E169" s="24"/>
      <c r="F169" s="150">
        <v>41913</v>
      </c>
      <c r="G169">
        <v>6</v>
      </c>
    </row>
    <row r="170" spans="1:7" x14ac:dyDescent="0.2">
      <c r="A170" s="148">
        <v>41944</v>
      </c>
      <c r="D170" s="149">
        <v>13</v>
      </c>
      <c r="E170" s="24"/>
      <c r="F170" s="150">
        <v>41944</v>
      </c>
      <c r="G170">
        <v>6</v>
      </c>
    </row>
    <row r="171" spans="1:7" x14ac:dyDescent="0.2">
      <c r="A171" s="148">
        <v>41974</v>
      </c>
      <c r="D171" s="149">
        <v>13</v>
      </c>
      <c r="E171" s="24"/>
      <c r="F171" s="150">
        <v>41974</v>
      </c>
      <c r="G171">
        <v>6</v>
      </c>
    </row>
    <row r="172" spans="1:7" x14ac:dyDescent="0.2">
      <c r="A172" s="148">
        <v>42005</v>
      </c>
      <c r="D172" s="149">
        <v>13</v>
      </c>
      <c r="E172" s="24"/>
      <c r="F172" s="150">
        <v>42005</v>
      </c>
      <c r="G172">
        <v>6</v>
      </c>
    </row>
    <row r="173" spans="1:7" x14ac:dyDescent="0.2">
      <c r="A173" s="148">
        <v>42036</v>
      </c>
      <c r="D173" s="149">
        <v>13</v>
      </c>
      <c r="E173" s="24"/>
      <c r="F173" s="150">
        <v>42036</v>
      </c>
      <c r="G173">
        <v>6</v>
      </c>
    </row>
    <row r="174" spans="1:7" x14ac:dyDescent="0.2">
      <c r="A174" s="148">
        <v>42064</v>
      </c>
      <c r="D174" s="149">
        <v>13</v>
      </c>
      <c r="E174" s="24"/>
      <c r="F174" s="150">
        <v>42064</v>
      </c>
      <c r="G174">
        <v>6</v>
      </c>
    </row>
    <row r="175" spans="1:7" x14ac:dyDescent="0.2">
      <c r="A175" s="148">
        <v>42095</v>
      </c>
      <c r="D175" s="149">
        <v>13</v>
      </c>
      <c r="E175" s="24"/>
      <c r="F175" s="150">
        <v>42095</v>
      </c>
      <c r="G175">
        <v>6</v>
      </c>
    </row>
    <row r="176" spans="1:7" x14ac:dyDescent="0.2">
      <c r="A176" s="148">
        <v>42125</v>
      </c>
      <c r="D176" s="149">
        <v>13</v>
      </c>
      <c r="E176" s="24"/>
      <c r="F176" s="150">
        <v>42125</v>
      </c>
      <c r="G176">
        <v>6</v>
      </c>
    </row>
    <row r="177" spans="1:7" x14ac:dyDescent="0.2">
      <c r="A177" s="148">
        <v>42156</v>
      </c>
      <c r="D177" s="149">
        <v>13</v>
      </c>
      <c r="E177" s="24"/>
      <c r="F177" s="150">
        <v>42156</v>
      </c>
      <c r="G177">
        <v>6</v>
      </c>
    </row>
    <row r="178" spans="1:7" x14ac:dyDescent="0.2">
      <c r="A178" s="148">
        <v>42186</v>
      </c>
      <c r="D178" s="149">
        <v>13</v>
      </c>
      <c r="E178" s="24"/>
      <c r="F178" s="150">
        <v>42186</v>
      </c>
      <c r="G178">
        <v>6</v>
      </c>
    </row>
    <row r="179" spans="1:7" x14ac:dyDescent="0.2">
      <c r="A179" s="148">
        <v>42217</v>
      </c>
      <c r="D179" s="149">
        <v>13</v>
      </c>
      <c r="E179" s="24"/>
      <c r="F179" s="150">
        <v>42217</v>
      </c>
      <c r="G179">
        <v>6</v>
      </c>
    </row>
    <row r="180" spans="1:7" x14ac:dyDescent="0.2">
      <c r="A180" s="148">
        <v>42248</v>
      </c>
      <c r="D180" s="149">
        <v>13</v>
      </c>
      <c r="E180" s="24"/>
      <c r="F180" s="150">
        <v>42248</v>
      </c>
      <c r="G180">
        <v>6</v>
      </c>
    </row>
    <row r="181" spans="1:7" x14ac:dyDescent="0.2">
      <c r="A181" s="148">
        <v>42278</v>
      </c>
      <c r="D181" s="149">
        <v>13</v>
      </c>
      <c r="E181" s="24"/>
      <c r="F181" s="150">
        <v>42278</v>
      </c>
      <c r="G181">
        <v>6</v>
      </c>
    </row>
    <row r="182" spans="1:7" x14ac:dyDescent="0.2">
      <c r="A182" s="148">
        <v>42309</v>
      </c>
      <c r="D182" s="149">
        <v>13</v>
      </c>
      <c r="E182" s="24"/>
      <c r="F182" s="150">
        <v>42309</v>
      </c>
      <c r="G182">
        <v>6</v>
      </c>
    </row>
    <row r="183" spans="1:7" x14ac:dyDescent="0.2">
      <c r="A183" s="148">
        <v>42339</v>
      </c>
      <c r="D183" s="149">
        <v>13</v>
      </c>
      <c r="E183" s="24"/>
      <c r="F183" s="150">
        <v>42339</v>
      </c>
      <c r="G183">
        <v>6</v>
      </c>
    </row>
    <row r="184" spans="1:7" x14ac:dyDescent="0.2">
      <c r="A184" s="148">
        <v>42370</v>
      </c>
      <c r="D184" s="149">
        <v>14</v>
      </c>
      <c r="E184" s="24"/>
      <c r="F184" s="150">
        <v>42370</v>
      </c>
      <c r="G184">
        <v>6</v>
      </c>
    </row>
    <row r="185" spans="1:7" x14ac:dyDescent="0.2">
      <c r="A185" s="148">
        <v>42401</v>
      </c>
      <c r="D185" s="149">
        <v>14</v>
      </c>
      <c r="E185" s="24"/>
      <c r="F185" s="150">
        <v>42401</v>
      </c>
      <c r="G185">
        <v>6</v>
      </c>
    </row>
    <row r="186" spans="1:7" x14ac:dyDescent="0.2">
      <c r="A186" s="148">
        <v>42430</v>
      </c>
      <c r="D186" s="149">
        <v>14</v>
      </c>
      <c r="E186" s="24"/>
      <c r="F186" s="150">
        <v>42430</v>
      </c>
      <c r="G186">
        <v>6</v>
      </c>
    </row>
    <row r="187" spans="1:7" x14ac:dyDescent="0.2">
      <c r="A187" s="148">
        <v>42461</v>
      </c>
      <c r="D187" s="149">
        <v>14</v>
      </c>
      <c r="E187" s="24"/>
      <c r="F187" s="150">
        <v>42461</v>
      </c>
      <c r="G187">
        <v>6</v>
      </c>
    </row>
    <row r="188" spans="1:7" x14ac:dyDescent="0.2">
      <c r="A188" s="148">
        <v>42491</v>
      </c>
      <c r="D188" s="149">
        <v>14</v>
      </c>
      <c r="E188" s="24"/>
      <c r="F188" s="150">
        <v>42491</v>
      </c>
      <c r="G188">
        <v>6</v>
      </c>
    </row>
    <row r="189" spans="1:7" x14ac:dyDescent="0.2">
      <c r="A189" s="148">
        <v>42522</v>
      </c>
      <c r="D189" s="149">
        <v>14</v>
      </c>
      <c r="E189" s="24"/>
      <c r="F189" s="150">
        <v>42522</v>
      </c>
      <c r="G189">
        <v>6</v>
      </c>
    </row>
    <row r="190" spans="1:7" x14ac:dyDescent="0.2">
      <c r="A190" s="148">
        <v>42552</v>
      </c>
      <c r="D190" s="149">
        <v>14</v>
      </c>
      <c r="E190" s="24"/>
      <c r="F190" s="150">
        <v>42552</v>
      </c>
      <c r="G190">
        <v>6</v>
      </c>
    </row>
    <row r="191" spans="1:7" x14ac:dyDescent="0.2">
      <c r="A191" s="148">
        <v>42583</v>
      </c>
      <c r="D191" s="149">
        <v>14</v>
      </c>
      <c r="E191" s="24"/>
      <c r="F191" s="150">
        <v>42583</v>
      </c>
      <c r="G191">
        <v>6</v>
      </c>
    </row>
    <row r="192" spans="1:7" x14ac:dyDescent="0.2">
      <c r="A192" s="148">
        <v>42614</v>
      </c>
      <c r="D192" s="149">
        <v>14</v>
      </c>
      <c r="E192" s="24"/>
      <c r="F192" s="150">
        <v>42614</v>
      </c>
      <c r="G192">
        <v>6</v>
      </c>
    </row>
    <row r="193" spans="1:7" x14ac:dyDescent="0.2">
      <c r="A193" s="148">
        <v>42644</v>
      </c>
      <c r="D193" s="149">
        <v>14</v>
      </c>
      <c r="E193" s="24"/>
      <c r="F193" s="150">
        <v>42644</v>
      </c>
      <c r="G193">
        <v>6</v>
      </c>
    </row>
    <row r="194" spans="1:7" x14ac:dyDescent="0.2">
      <c r="A194" s="148">
        <v>42675</v>
      </c>
      <c r="D194" s="149">
        <v>14</v>
      </c>
      <c r="E194" s="24"/>
      <c r="F194" s="150">
        <v>42675</v>
      </c>
      <c r="G194">
        <v>6</v>
      </c>
    </row>
    <row r="195" spans="1:7" x14ac:dyDescent="0.2">
      <c r="A195" s="148">
        <v>42705</v>
      </c>
      <c r="D195" s="149">
        <v>14</v>
      </c>
      <c r="E195" s="24"/>
      <c r="F195" s="150">
        <v>42705</v>
      </c>
      <c r="G195">
        <v>6</v>
      </c>
    </row>
    <row r="196" spans="1:7" x14ac:dyDescent="0.2">
      <c r="A196" s="148">
        <v>42736</v>
      </c>
      <c r="D196" s="149">
        <v>14</v>
      </c>
      <c r="E196" s="24"/>
      <c r="F196" s="150">
        <v>42736</v>
      </c>
      <c r="G196">
        <v>6</v>
      </c>
    </row>
    <row r="197" spans="1:7" x14ac:dyDescent="0.2">
      <c r="A197" s="148">
        <v>42767</v>
      </c>
      <c r="D197" s="149">
        <v>14</v>
      </c>
      <c r="E197" s="24"/>
      <c r="F197" s="150">
        <v>42767</v>
      </c>
      <c r="G197">
        <v>6</v>
      </c>
    </row>
    <row r="198" spans="1:7" x14ac:dyDescent="0.2">
      <c r="A198" s="148">
        <v>42795</v>
      </c>
      <c r="D198" s="149">
        <v>14</v>
      </c>
      <c r="E198" s="24"/>
      <c r="F198" s="150">
        <v>42795</v>
      </c>
      <c r="G198">
        <v>6</v>
      </c>
    </row>
    <row r="199" spans="1:7" x14ac:dyDescent="0.2">
      <c r="A199" s="148">
        <v>42826</v>
      </c>
      <c r="D199" s="149">
        <v>14</v>
      </c>
      <c r="E199" s="24"/>
      <c r="F199" s="150">
        <v>42826</v>
      </c>
      <c r="G199">
        <v>6</v>
      </c>
    </row>
    <row r="200" spans="1:7" x14ac:dyDescent="0.2">
      <c r="A200" s="148">
        <v>42856</v>
      </c>
      <c r="D200" s="149">
        <v>14</v>
      </c>
      <c r="E200" s="24"/>
      <c r="F200" s="150">
        <v>42856</v>
      </c>
      <c r="G200">
        <v>6</v>
      </c>
    </row>
    <row r="201" spans="1:7" x14ac:dyDescent="0.2">
      <c r="A201" s="148">
        <v>42887</v>
      </c>
      <c r="D201" s="149">
        <v>14</v>
      </c>
      <c r="E201" s="24"/>
      <c r="F201" s="150">
        <v>42887</v>
      </c>
      <c r="G201">
        <v>6</v>
      </c>
    </row>
    <row r="202" spans="1:7" x14ac:dyDescent="0.2">
      <c r="A202" s="148">
        <v>42917</v>
      </c>
      <c r="D202" s="149">
        <v>14</v>
      </c>
      <c r="E202" s="24"/>
      <c r="F202" s="150">
        <v>42917</v>
      </c>
      <c r="G202">
        <v>6</v>
      </c>
    </row>
    <row r="203" spans="1:7" x14ac:dyDescent="0.2">
      <c r="A203" s="148">
        <v>42948</v>
      </c>
      <c r="D203" s="149">
        <v>14</v>
      </c>
      <c r="E203" s="24"/>
      <c r="F203" s="150">
        <v>42948</v>
      </c>
      <c r="G203">
        <v>6</v>
      </c>
    </row>
    <row r="204" spans="1:7" x14ac:dyDescent="0.2">
      <c r="A204" s="148">
        <v>42979</v>
      </c>
      <c r="D204" s="149">
        <v>14</v>
      </c>
      <c r="E204" s="24"/>
      <c r="F204" s="150">
        <v>42979</v>
      </c>
      <c r="G204">
        <v>6</v>
      </c>
    </row>
    <row r="205" spans="1:7" x14ac:dyDescent="0.2">
      <c r="A205" s="148">
        <v>43009</v>
      </c>
      <c r="D205" s="149">
        <v>14</v>
      </c>
      <c r="E205" s="24"/>
      <c r="F205" s="150">
        <v>43009</v>
      </c>
      <c r="G205">
        <v>6</v>
      </c>
    </row>
    <row r="206" spans="1:7" x14ac:dyDescent="0.2">
      <c r="A206" s="148">
        <v>43040</v>
      </c>
      <c r="D206" s="149">
        <v>14</v>
      </c>
      <c r="E206" s="24"/>
      <c r="F206" s="150">
        <v>43040</v>
      </c>
      <c r="G206">
        <v>6</v>
      </c>
    </row>
    <row r="207" spans="1:7" x14ac:dyDescent="0.2">
      <c r="A207" s="148">
        <v>43070</v>
      </c>
      <c r="D207" s="149">
        <v>14</v>
      </c>
      <c r="E207" s="24"/>
      <c r="F207" s="150">
        <v>43070</v>
      </c>
      <c r="G207">
        <v>6</v>
      </c>
    </row>
    <row r="208" spans="1:7" x14ac:dyDescent="0.2">
      <c r="A208" s="148">
        <v>43101</v>
      </c>
      <c r="D208" s="149">
        <v>14</v>
      </c>
      <c r="E208" s="24"/>
      <c r="F208" s="150">
        <v>43101</v>
      </c>
      <c r="G208">
        <v>6</v>
      </c>
    </row>
    <row r="209" spans="1:7" x14ac:dyDescent="0.2">
      <c r="A209" s="148">
        <v>43132</v>
      </c>
      <c r="D209" s="149">
        <v>14</v>
      </c>
      <c r="E209" s="24"/>
      <c r="F209" s="150">
        <v>43132</v>
      </c>
      <c r="G209">
        <v>6</v>
      </c>
    </row>
    <row r="210" spans="1:7" x14ac:dyDescent="0.2">
      <c r="A210" s="148">
        <v>43160</v>
      </c>
      <c r="D210" s="149">
        <v>14</v>
      </c>
      <c r="E210" s="24"/>
      <c r="F210" s="150">
        <v>43160</v>
      </c>
      <c r="G210">
        <v>6</v>
      </c>
    </row>
    <row r="211" spans="1:7" x14ac:dyDescent="0.2">
      <c r="A211" s="148">
        <v>43191</v>
      </c>
      <c r="D211" s="149">
        <v>14</v>
      </c>
      <c r="E211" s="24"/>
      <c r="F211" s="150">
        <v>43191</v>
      </c>
      <c r="G211">
        <v>6</v>
      </c>
    </row>
    <row r="212" spans="1:7" x14ac:dyDescent="0.2">
      <c r="A212" s="148">
        <v>43221</v>
      </c>
      <c r="D212" s="149">
        <v>14</v>
      </c>
      <c r="E212" s="24"/>
      <c r="F212" s="150">
        <v>43221</v>
      </c>
      <c r="G212">
        <v>6</v>
      </c>
    </row>
    <row r="213" spans="1:7" x14ac:dyDescent="0.2">
      <c r="A213" s="148">
        <v>43252</v>
      </c>
      <c r="D213" s="149">
        <v>14</v>
      </c>
      <c r="E213" s="24"/>
      <c r="F213" s="150">
        <v>43252</v>
      </c>
      <c r="G213">
        <v>6</v>
      </c>
    </row>
    <row r="214" spans="1:7" x14ac:dyDescent="0.2">
      <c r="A214" s="148">
        <v>43282</v>
      </c>
      <c r="D214" s="149">
        <v>14</v>
      </c>
      <c r="E214" s="24"/>
      <c r="F214" s="150">
        <v>43282</v>
      </c>
      <c r="G214">
        <v>6</v>
      </c>
    </row>
    <row r="215" spans="1:7" x14ac:dyDescent="0.2">
      <c r="A215" s="148">
        <v>43313</v>
      </c>
      <c r="D215" s="149">
        <v>14</v>
      </c>
      <c r="E215" s="24"/>
      <c r="F215" s="150">
        <v>43313</v>
      </c>
      <c r="G215">
        <v>6</v>
      </c>
    </row>
    <row r="216" spans="1:7" x14ac:dyDescent="0.2">
      <c r="A216" s="148">
        <v>43344</v>
      </c>
      <c r="D216" s="149">
        <v>14</v>
      </c>
      <c r="E216" s="24"/>
      <c r="F216" s="150">
        <v>43344</v>
      </c>
      <c r="G216">
        <v>6</v>
      </c>
    </row>
    <row r="217" spans="1:7" x14ac:dyDescent="0.2">
      <c r="A217" s="148">
        <v>43374</v>
      </c>
      <c r="D217" s="149">
        <v>14</v>
      </c>
      <c r="E217" s="24"/>
      <c r="F217" s="150">
        <v>43374</v>
      </c>
      <c r="G217">
        <v>6</v>
      </c>
    </row>
    <row r="218" spans="1:7" x14ac:dyDescent="0.2">
      <c r="A218" s="148">
        <v>43405</v>
      </c>
      <c r="D218" s="149">
        <v>14</v>
      </c>
      <c r="E218" s="24"/>
      <c r="F218" s="150">
        <v>43405</v>
      </c>
      <c r="G218">
        <v>6</v>
      </c>
    </row>
    <row r="219" spans="1:7" x14ac:dyDescent="0.2">
      <c r="A219" s="148">
        <v>43435</v>
      </c>
      <c r="D219" s="149">
        <v>14</v>
      </c>
      <c r="E219" s="24"/>
      <c r="F219" s="150">
        <v>43435</v>
      </c>
      <c r="G219">
        <v>6</v>
      </c>
    </row>
    <row r="220" spans="1:7" x14ac:dyDescent="0.2">
      <c r="A220" s="148">
        <v>43466</v>
      </c>
      <c r="D220" s="149">
        <v>14</v>
      </c>
      <c r="E220" s="24"/>
      <c r="F220" s="150">
        <v>43466</v>
      </c>
      <c r="G220">
        <v>6</v>
      </c>
    </row>
    <row r="221" spans="1:7" x14ac:dyDescent="0.2">
      <c r="A221" s="148">
        <v>43497</v>
      </c>
      <c r="D221" s="149">
        <v>14</v>
      </c>
      <c r="E221" s="24"/>
      <c r="F221" s="150">
        <v>43497</v>
      </c>
      <c r="G221">
        <v>6</v>
      </c>
    </row>
    <row r="222" spans="1:7" x14ac:dyDescent="0.2">
      <c r="A222" s="148">
        <v>43525</v>
      </c>
      <c r="D222" s="149">
        <v>14</v>
      </c>
      <c r="E222" s="24"/>
      <c r="F222" s="150">
        <v>43525</v>
      </c>
      <c r="G222">
        <v>6</v>
      </c>
    </row>
    <row r="223" spans="1:7" x14ac:dyDescent="0.2">
      <c r="A223" s="148">
        <v>43556</v>
      </c>
      <c r="D223" s="149">
        <v>14</v>
      </c>
      <c r="E223" s="24"/>
      <c r="F223" s="150">
        <v>43556</v>
      </c>
      <c r="G223">
        <v>6</v>
      </c>
    </row>
    <row r="224" spans="1:7" x14ac:dyDescent="0.2">
      <c r="A224" s="148">
        <v>43586</v>
      </c>
      <c r="D224" s="149">
        <v>14</v>
      </c>
      <c r="E224" s="24"/>
      <c r="F224" s="150">
        <v>43586</v>
      </c>
      <c r="G224">
        <v>6</v>
      </c>
    </row>
    <row r="225" spans="1:7" x14ac:dyDescent="0.2">
      <c r="A225" s="148">
        <v>43617</v>
      </c>
      <c r="D225" s="149">
        <v>14</v>
      </c>
      <c r="E225" s="24"/>
      <c r="F225" s="150">
        <v>43617</v>
      </c>
      <c r="G225">
        <v>6</v>
      </c>
    </row>
    <row r="226" spans="1:7" x14ac:dyDescent="0.2">
      <c r="A226" s="148">
        <v>43647</v>
      </c>
      <c r="D226" s="149">
        <v>14</v>
      </c>
      <c r="E226" s="24"/>
      <c r="F226" s="150">
        <v>43647</v>
      </c>
      <c r="G226">
        <v>6</v>
      </c>
    </row>
    <row r="227" spans="1:7" x14ac:dyDescent="0.2">
      <c r="A227" s="148">
        <v>43678</v>
      </c>
      <c r="D227" s="149">
        <v>14</v>
      </c>
      <c r="E227" s="24"/>
      <c r="F227" s="150">
        <v>43678</v>
      </c>
      <c r="G227">
        <v>6</v>
      </c>
    </row>
    <row r="228" spans="1:7" x14ac:dyDescent="0.2">
      <c r="A228" s="148">
        <v>43709</v>
      </c>
      <c r="D228" s="149">
        <v>14</v>
      </c>
      <c r="E228" s="24"/>
      <c r="F228" s="150">
        <v>43709</v>
      </c>
      <c r="G228">
        <v>6</v>
      </c>
    </row>
    <row r="229" spans="1:7" x14ac:dyDescent="0.2">
      <c r="A229" s="148">
        <v>43739</v>
      </c>
      <c r="D229" s="149">
        <v>14</v>
      </c>
      <c r="E229" s="24"/>
      <c r="F229" s="150">
        <v>43739</v>
      </c>
      <c r="G229">
        <v>6</v>
      </c>
    </row>
    <row r="230" spans="1:7" x14ac:dyDescent="0.2">
      <c r="A230" s="148">
        <v>43770</v>
      </c>
      <c r="D230" s="149">
        <v>14</v>
      </c>
      <c r="E230" s="24"/>
      <c r="F230" s="150">
        <v>43770</v>
      </c>
      <c r="G230">
        <v>6</v>
      </c>
    </row>
    <row r="231" spans="1:7" x14ac:dyDescent="0.2">
      <c r="A231" s="148">
        <v>43800</v>
      </c>
      <c r="D231" s="149">
        <v>14</v>
      </c>
      <c r="E231" s="24"/>
      <c r="F231" s="150">
        <v>43800</v>
      </c>
      <c r="G231">
        <v>6</v>
      </c>
    </row>
    <row r="232" spans="1:7" x14ac:dyDescent="0.2">
      <c r="A232" s="148">
        <v>43831</v>
      </c>
      <c r="D232" s="149">
        <v>14</v>
      </c>
      <c r="E232" s="24"/>
      <c r="F232" s="150">
        <v>43831</v>
      </c>
      <c r="G232">
        <v>6</v>
      </c>
    </row>
    <row r="233" spans="1:7" x14ac:dyDescent="0.2">
      <c r="A233" s="148">
        <v>43862</v>
      </c>
      <c r="D233" s="149">
        <v>14</v>
      </c>
      <c r="E233" s="24"/>
      <c r="F233" s="150">
        <v>43862</v>
      </c>
      <c r="G233">
        <v>6</v>
      </c>
    </row>
    <row r="234" spans="1:7" x14ac:dyDescent="0.2">
      <c r="A234" s="148">
        <v>43891</v>
      </c>
      <c r="D234" s="149">
        <v>14</v>
      </c>
      <c r="E234" s="24"/>
      <c r="F234" s="150">
        <v>43891</v>
      </c>
      <c r="G234">
        <v>6</v>
      </c>
    </row>
    <row r="235" spans="1:7" x14ac:dyDescent="0.2">
      <c r="A235" s="148">
        <v>43922</v>
      </c>
      <c r="D235" s="149">
        <v>14</v>
      </c>
      <c r="E235" s="24"/>
      <c r="F235" s="150">
        <v>43922</v>
      </c>
      <c r="G235">
        <v>6</v>
      </c>
    </row>
    <row r="236" spans="1:7" x14ac:dyDescent="0.2">
      <c r="A236" s="148">
        <v>43952</v>
      </c>
      <c r="D236" s="149">
        <v>14</v>
      </c>
      <c r="E236" s="24"/>
      <c r="F236" s="150">
        <v>43952</v>
      </c>
      <c r="G236">
        <v>6</v>
      </c>
    </row>
    <row r="237" spans="1:7" x14ac:dyDescent="0.2">
      <c r="A237" s="148">
        <v>43983</v>
      </c>
      <c r="D237" s="149">
        <v>14</v>
      </c>
      <c r="E237" s="24"/>
      <c r="F237" s="150">
        <v>43983</v>
      </c>
      <c r="G237">
        <v>6</v>
      </c>
    </row>
    <row r="238" spans="1:7" x14ac:dyDescent="0.2">
      <c r="A238" s="148">
        <v>44013</v>
      </c>
      <c r="D238" s="149">
        <v>14</v>
      </c>
      <c r="E238" s="24"/>
      <c r="F238" s="150">
        <v>44013</v>
      </c>
      <c r="G238">
        <v>6</v>
      </c>
    </row>
    <row r="239" spans="1:7" x14ac:dyDescent="0.2">
      <c r="A239" s="148">
        <v>44044</v>
      </c>
      <c r="D239" s="149">
        <v>14</v>
      </c>
      <c r="E239" s="24"/>
      <c r="F239" s="150">
        <v>44044</v>
      </c>
      <c r="G239">
        <v>6</v>
      </c>
    </row>
    <row r="240" spans="1:7" x14ac:dyDescent="0.2">
      <c r="A240" s="148">
        <v>44075</v>
      </c>
      <c r="D240" s="149">
        <v>14</v>
      </c>
      <c r="E240" s="24"/>
      <c r="F240" s="150">
        <v>44075</v>
      </c>
      <c r="G240">
        <v>6</v>
      </c>
    </row>
    <row r="241" spans="1:7" x14ac:dyDescent="0.2">
      <c r="A241" s="148">
        <v>44105</v>
      </c>
      <c r="D241" s="149">
        <v>14</v>
      </c>
      <c r="E241" s="24"/>
      <c r="F241" s="150">
        <v>44105</v>
      </c>
      <c r="G241">
        <v>6</v>
      </c>
    </row>
    <row r="242" spans="1:7" x14ac:dyDescent="0.2">
      <c r="A242" s="148">
        <v>44136</v>
      </c>
      <c r="D242" s="149">
        <v>14</v>
      </c>
      <c r="E242" s="24"/>
      <c r="F242" s="150">
        <v>44136</v>
      </c>
      <c r="G242">
        <v>6</v>
      </c>
    </row>
    <row r="243" spans="1:7" x14ac:dyDescent="0.2">
      <c r="A243" s="148">
        <v>44166</v>
      </c>
      <c r="D243" s="149">
        <v>14</v>
      </c>
      <c r="E243" s="24"/>
      <c r="F243" s="150">
        <v>44166</v>
      </c>
      <c r="G243">
        <v>6</v>
      </c>
    </row>
    <row r="244" spans="1:7" x14ac:dyDescent="0.2">
      <c r="A244" s="148">
        <v>44197</v>
      </c>
      <c r="D244" s="149">
        <v>14</v>
      </c>
      <c r="E244" s="24"/>
      <c r="F244" s="150">
        <v>44197</v>
      </c>
      <c r="G244">
        <v>6</v>
      </c>
    </row>
    <row r="245" spans="1:7" x14ac:dyDescent="0.2">
      <c r="A245" s="148">
        <v>44228</v>
      </c>
      <c r="D245" s="149">
        <v>14</v>
      </c>
      <c r="E245" s="24"/>
      <c r="F245" s="150">
        <v>44228</v>
      </c>
      <c r="G245">
        <v>6</v>
      </c>
    </row>
    <row r="246" spans="1:7" x14ac:dyDescent="0.2">
      <c r="A246" s="148">
        <v>44256</v>
      </c>
      <c r="D246" s="149">
        <v>14</v>
      </c>
      <c r="E246" s="24"/>
      <c r="F246" s="150">
        <v>44256</v>
      </c>
      <c r="G246">
        <v>6</v>
      </c>
    </row>
    <row r="247" spans="1:7" x14ac:dyDescent="0.2">
      <c r="A247" s="148">
        <v>44287</v>
      </c>
      <c r="D247" s="149">
        <v>14</v>
      </c>
      <c r="E247" s="24"/>
      <c r="F247" s="150">
        <v>44287</v>
      </c>
      <c r="G247">
        <v>6</v>
      </c>
    </row>
    <row r="248" spans="1:7" x14ac:dyDescent="0.2">
      <c r="A248" s="148">
        <v>44317</v>
      </c>
      <c r="D248" s="149">
        <v>14</v>
      </c>
      <c r="E248" s="24"/>
      <c r="F248" s="150">
        <v>44317</v>
      </c>
      <c r="G248">
        <v>6</v>
      </c>
    </row>
    <row r="249" spans="1:7" x14ac:dyDescent="0.2">
      <c r="A249" s="148">
        <v>44348</v>
      </c>
      <c r="D249" s="149">
        <v>14</v>
      </c>
      <c r="E249" s="24"/>
      <c r="F249" s="150">
        <v>44348</v>
      </c>
      <c r="G249">
        <v>6</v>
      </c>
    </row>
    <row r="250" spans="1:7" x14ac:dyDescent="0.2">
      <c r="A250" s="148">
        <v>44378</v>
      </c>
      <c r="D250" s="149">
        <v>14</v>
      </c>
      <c r="E250" s="24"/>
      <c r="F250" s="150">
        <v>44378</v>
      </c>
      <c r="G250">
        <v>6</v>
      </c>
    </row>
    <row r="251" spans="1:7" x14ac:dyDescent="0.2">
      <c r="A251" s="148">
        <v>44409</v>
      </c>
      <c r="D251" s="149">
        <v>14</v>
      </c>
      <c r="E251" s="24"/>
      <c r="F251" s="150">
        <v>44409</v>
      </c>
      <c r="G251">
        <v>6</v>
      </c>
    </row>
    <row r="252" spans="1:7" x14ac:dyDescent="0.2">
      <c r="A252" s="148">
        <v>44440</v>
      </c>
      <c r="D252" s="149">
        <v>14</v>
      </c>
      <c r="E252" s="24"/>
      <c r="F252" s="150">
        <v>44440</v>
      </c>
      <c r="G252">
        <v>6</v>
      </c>
    </row>
    <row r="253" spans="1:7" x14ac:dyDescent="0.2">
      <c r="A253" s="148">
        <v>44470</v>
      </c>
      <c r="D253" s="149">
        <v>14</v>
      </c>
      <c r="E253" s="24"/>
      <c r="F253" s="150">
        <v>44470</v>
      </c>
      <c r="G253">
        <v>6</v>
      </c>
    </row>
    <row r="254" spans="1:7" x14ac:dyDescent="0.2">
      <c r="A254" s="148">
        <v>44501</v>
      </c>
      <c r="D254" s="149">
        <v>14</v>
      </c>
      <c r="E254" s="24"/>
      <c r="F254" s="150">
        <v>44501</v>
      </c>
      <c r="G254">
        <v>6</v>
      </c>
    </row>
    <row r="255" spans="1:7" x14ac:dyDescent="0.2">
      <c r="A255" s="148">
        <v>44531</v>
      </c>
      <c r="D255" s="149">
        <v>14</v>
      </c>
      <c r="E255" s="24"/>
      <c r="F255" s="150">
        <v>44531</v>
      </c>
      <c r="G255">
        <v>6</v>
      </c>
    </row>
    <row r="256" spans="1:7" x14ac:dyDescent="0.2">
      <c r="A256" s="148">
        <v>44562</v>
      </c>
      <c r="D256" s="149">
        <v>14</v>
      </c>
      <c r="E256" s="24"/>
      <c r="F256" s="150">
        <v>44562</v>
      </c>
      <c r="G256">
        <v>6</v>
      </c>
    </row>
    <row r="257" spans="1:7" x14ac:dyDescent="0.2">
      <c r="A257" s="148">
        <v>44593</v>
      </c>
      <c r="D257" s="149">
        <v>14</v>
      </c>
      <c r="E257" s="24"/>
      <c r="F257" s="150">
        <v>44593</v>
      </c>
      <c r="G257">
        <v>6</v>
      </c>
    </row>
    <row r="258" spans="1:7" x14ac:dyDescent="0.2">
      <c r="A258" s="148">
        <v>44621</v>
      </c>
      <c r="D258" s="149">
        <v>14</v>
      </c>
      <c r="E258" s="24"/>
      <c r="F258" s="150">
        <v>44621</v>
      </c>
      <c r="G258">
        <v>6</v>
      </c>
    </row>
    <row r="259" spans="1:7" x14ac:dyDescent="0.2">
      <c r="A259" s="148">
        <v>44652</v>
      </c>
      <c r="D259" s="149">
        <v>14</v>
      </c>
      <c r="E259" s="24"/>
      <c r="F259" s="150">
        <v>44652</v>
      </c>
      <c r="G259">
        <v>6</v>
      </c>
    </row>
    <row r="260" spans="1:7" x14ac:dyDescent="0.2">
      <c r="A260" s="148">
        <v>44682</v>
      </c>
      <c r="D260" s="149">
        <v>14</v>
      </c>
      <c r="E260" s="24"/>
      <c r="F260" s="150">
        <v>44682</v>
      </c>
      <c r="G260">
        <v>6</v>
      </c>
    </row>
    <row r="261" spans="1:7" x14ac:dyDescent="0.2">
      <c r="A261" s="148">
        <v>44713</v>
      </c>
      <c r="D261" s="149">
        <v>14</v>
      </c>
      <c r="E261" s="24"/>
      <c r="F261" s="150">
        <v>44713</v>
      </c>
      <c r="G261">
        <v>6</v>
      </c>
    </row>
    <row r="262" spans="1:7" x14ac:dyDescent="0.2">
      <c r="A262" s="148">
        <v>44743</v>
      </c>
      <c r="D262" s="149">
        <v>14</v>
      </c>
      <c r="E262" s="24"/>
      <c r="F262" s="150">
        <v>44743</v>
      </c>
      <c r="G262">
        <v>6</v>
      </c>
    </row>
    <row r="263" spans="1:7" x14ac:dyDescent="0.2">
      <c r="A263" s="148">
        <v>44774</v>
      </c>
      <c r="D263" s="149">
        <v>14</v>
      </c>
      <c r="E263" s="24"/>
      <c r="F263" s="150">
        <v>44774</v>
      </c>
      <c r="G263">
        <v>6</v>
      </c>
    </row>
    <row r="264" spans="1:7" x14ac:dyDescent="0.2">
      <c r="A264" s="148">
        <v>44805</v>
      </c>
      <c r="D264" s="149">
        <v>14</v>
      </c>
      <c r="E264" s="24"/>
      <c r="F264" s="150">
        <v>44805</v>
      </c>
      <c r="G264">
        <v>6</v>
      </c>
    </row>
    <row r="265" spans="1:7" x14ac:dyDescent="0.2">
      <c r="A265" s="148">
        <v>44835</v>
      </c>
      <c r="D265" s="149">
        <v>14</v>
      </c>
      <c r="E265" s="24"/>
      <c r="F265" s="150">
        <v>44835</v>
      </c>
      <c r="G265">
        <v>6</v>
      </c>
    </row>
    <row r="266" spans="1:7" x14ac:dyDescent="0.2">
      <c r="A266" s="148">
        <v>44866</v>
      </c>
      <c r="D266" s="149">
        <v>14</v>
      </c>
      <c r="E266" s="24"/>
      <c r="F266" s="150">
        <v>44866</v>
      </c>
      <c r="G266">
        <v>6</v>
      </c>
    </row>
    <row r="267" spans="1:7" x14ac:dyDescent="0.2">
      <c r="A267" s="148">
        <v>44896</v>
      </c>
      <c r="D267" s="149">
        <v>14</v>
      </c>
      <c r="E267" s="24"/>
      <c r="F267" s="150">
        <v>44896</v>
      </c>
      <c r="G267">
        <v>6</v>
      </c>
    </row>
    <row r="268" spans="1:7" x14ac:dyDescent="0.2">
      <c r="A268" s="148">
        <v>44927</v>
      </c>
      <c r="D268" s="149">
        <v>14</v>
      </c>
      <c r="E268" s="24"/>
      <c r="F268" s="150">
        <v>44927</v>
      </c>
      <c r="G268">
        <v>6</v>
      </c>
    </row>
    <row r="269" spans="1:7" x14ac:dyDescent="0.2">
      <c r="A269" s="148">
        <v>44958</v>
      </c>
      <c r="D269" s="149">
        <v>14</v>
      </c>
      <c r="E269" s="24"/>
      <c r="F269" s="150">
        <v>44958</v>
      </c>
      <c r="G269">
        <v>6</v>
      </c>
    </row>
    <row r="270" spans="1:7" x14ac:dyDescent="0.2">
      <c r="A270" s="148">
        <v>44986</v>
      </c>
      <c r="D270" s="149">
        <v>14</v>
      </c>
      <c r="E270" s="24"/>
      <c r="F270" s="150">
        <v>44986</v>
      </c>
      <c r="G270">
        <v>6</v>
      </c>
    </row>
    <row r="271" spans="1:7" x14ac:dyDescent="0.2">
      <c r="A271" s="148">
        <v>45017</v>
      </c>
      <c r="D271" s="149">
        <v>14</v>
      </c>
      <c r="E271" s="24"/>
      <c r="F271" s="150">
        <v>45017</v>
      </c>
      <c r="G271">
        <v>6</v>
      </c>
    </row>
    <row r="272" spans="1:7" x14ac:dyDescent="0.2">
      <c r="A272" s="148">
        <v>45047</v>
      </c>
      <c r="D272" s="149">
        <v>14</v>
      </c>
      <c r="E272" s="24"/>
      <c r="F272" s="150">
        <v>45047</v>
      </c>
      <c r="G272">
        <v>6</v>
      </c>
    </row>
    <row r="273" spans="1:7" x14ac:dyDescent="0.2">
      <c r="A273" s="148">
        <v>45078</v>
      </c>
      <c r="D273" s="149">
        <v>14</v>
      </c>
      <c r="E273" s="24"/>
      <c r="F273" s="150">
        <v>45078</v>
      </c>
      <c r="G273">
        <v>6</v>
      </c>
    </row>
    <row r="274" spans="1:7" x14ac:dyDescent="0.2">
      <c r="A274" s="148">
        <v>45108</v>
      </c>
      <c r="D274" s="149">
        <v>14</v>
      </c>
      <c r="E274" s="24"/>
      <c r="F274" s="150">
        <v>45108</v>
      </c>
      <c r="G274">
        <v>6</v>
      </c>
    </row>
    <row r="275" spans="1:7" x14ac:dyDescent="0.2">
      <c r="A275" s="148">
        <v>45139</v>
      </c>
      <c r="D275" s="149">
        <v>14</v>
      </c>
      <c r="E275" s="24"/>
      <c r="F275" s="150">
        <v>45139</v>
      </c>
      <c r="G275">
        <v>6</v>
      </c>
    </row>
    <row r="276" spans="1:7" x14ac:dyDescent="0.2">
      <c r="A276" s="148">
        <v>45170</v>
      </c>
      <c r="D276" s="149">
        <v>14</v>
      </c>
      <c r="E276" s="24"/>
      <c r="F276" s="150">
        <v>45170</v>
      </c>
      <c r="G276">
        <v>6</v>
      </c>
    </row>
    <row r="277" spans="1:7" x14ac:dyDescent="0.2">
      <c r="A277" s="148">
        <v>45200</v>
      </c>
      <c r="D277" s="149">
        <v>14</v>
      </c>
      <c r="E277" s="24"/>
      <c r="F277" s="150">
        <v>45200</v>
      </c>
      <c r="G277">
        <v>6</v>
      </c>
    </row>
    <row r="278" spans="1:7" x14ac:dyDescent="0.2">
      <c r="A278" s="148">
        <v>45231</v>
      </c>
      <c r="D278" s="149">
        <v>14</v>
      </c>
      <c r="E278" s="24"/>
      <c r="F278" s="150">
        <v>45231</v>
      </c>
      <c r="G278">
        <v>6</v>
      </c>
    </row>
    <row r="279" spans="1:7" x14ac:dyDescent="0.2">
      <c r="A279" s="148">
        <v>45261</v>
      </c>
      <c r="D279" s="149">
        <v>14</v>
      </c>
      <c r="E279" s="24"/>
      <c r="F279" s="150">
        <v>45261</v>
      </c>
      <c r="G279">
        <v>6</v>
      </c>
    </row>
    <row r="280" spans="1:7" x14ac:dyDescent="0.2">
      <c r="A280" s="148">
        <v>45292</v>
      </c>
      <c r="D280" s="149">
        <v>14</v>
      </c>
      <c r="E280" s="24"/>
      <c r="F280" s="150">
        <v>45292</v>
      </c>
      <c r="G280">
        <v>6</v>
      </c>
    </row>
    <row r="281" spans="1:7" x14ac:dyDescent="0.2">
      <c r="A281" s="148">
        <v>45323</v>
      </c>
      <c r="D281" s="149">
        <v>14</v>
      </c>
      <c r="E281" s="24"/>
      <c r="F281" s="150">
        <v>45323</v>
      </c>
      <c r="G281">
        <v>6</v>
      </c>
    </row>
    <row r="282" spans="1:7" x14ac:dyDescent="0.2">
      <c r="A282" s="148">
        <v>45352</v>
      </c>
      <c r="D282" s="149">
        <v>14</v>
      </c>
      <c r="E282" s="24"/>
      <c r="F282" s="150">
        <v>45352</v>
      </c>
      <c r="G282">
        <v>6</v>
      </c>
    </row>
    <row r="283" spans="1:7" x14ac:dyDescent="0.2">
      <c r="A283" s="148">
        <v>45383</v>
      </c>
      <c r="D283" s="149">
        <v>14</v>
      </c>
      <c r="E283" s="24"/>
      <c r="F283" s="150">
        <v>45383</v>
      </c>
      <c r="G283">
        <v>6</v>
      </c>
    </row>
    <row r="284" spans="1:7" x14ac:dyDescent="0.2">
      <c r="A284" s="148">
        <v>45413</v>
      </c>
      <c r="D284" s="149">
        <v>14</v>
      </c>
      <c r="E284" s="24"/>
      <c r="F284" s="150">
        <v>45413</v>
      </c>
      <c r="G284">
        <v>6</v>
      </c>
    </row>
    <row r="285" spans="1:7" x14ac:dyDescent="0.2">
      <c r="A285" s="148">
        <v>45444</v>
      </c>
      <c r="D285" s="149">
        <v>14</v>
      </c>
      <c r="E285" s="24"/>
      <c r="F285" s="150">
        <v>45444</v>
      </c>
      <c r="G285">
        <v>6</v>
      </c>
    </row>
    <row r="286" spans="1:7" x14ac:dyDescent="0.2">
      <c r="A286" s="148">
        <v>45474</v>
      </c>
      <c r="D286" s="149">
        <v>14</v>
      </c>
      <c r="E286" s="24"/>
      <c r="F286" s="150">
        <v>45474</v>
      </c>
      <c r="G286">
        <v>6</v>
      </c>
    </row>
    <row r="287" spans="1:7" x14ac:dyDescent="0.2">
      <c r="A287" s="148">
        <v>45505</v>
      </c>
      <c r="D287" s="149">
        <v>14</v>
      </c>
      <c r="E287" s="24"/>
      <c r="F287" s="150">
        <v>45505</v>
      </c>
      <c r="G287">
        <v>6</v>
      </c>
    </row>
    <row r="288" spans="1:7" ht="13.5" thickBot="1" x14ac:dyDescent="0.25">
      <c r="A288" s="148">
        <v>45536</v>
      </c>
      <c r="D288" s="149">
        <v>14</v>
      </c>
      <c r="E288" s="25"/>
      <c r="F288" s="150">
        <v>45536</v>
      </c>
      <c r="G288">
        <v>6</v>
      </c>
    </row>
    <row r="289" spans="1:6" x14ac:dyDescent="0.2">
      <c r="A289">
        <v>45078</v>
      </c>
      <c r="D289" s="174"/>
      <c r="F289">
        <v>45078</v>
      </c>
    </row>
    <row r="290" spans="1:6" x14ac:dyDescent="0.2">
      <c r="A290">
        <v>45108</v>
      </c>
      <c r="F290">
        <v>45108</v>
      </c>
    </row>
    <row r="291" spans="1:6" x14ac:dyDescent="0.2">
      <c r="A291">
        <v>45139</v>
      </c>
      <c r="F291">
        <v>45139</v>
      </c>
    </row>
    <row r="292" spans="1:6" x14ac:dyDescent="0.2">
      <c r="A292">
        <v>45170</v>
      </c>
      <c r="F292">
        <v>45170</v>
      </c>
    </row>
    <row r="293" spans="1:6" x14ac:dyDescent="0.2">
      <c r="A293">
        <v>45200</v>
      </c>
      <c r="F293">
        <v>45200</v>
      </c>
    </row>
    <row r="294" spans="1:6" x14ac:dyDescent="0.2">
      <c r="A294">
        <v>45231</v>
      </c>
      <c r="F294">
        <v>45231</v>
      </c>
    </row>
    <row r="295" spans="1:6" x14ac:dyDescent="0.2">
      <c r="A295">
        <v>45261</v>
      </c>
      <c r="F295">
        <v>45261</v>
      </c>
    </row>
    <row r="296" spans="1:6" x14ac:dyDescent="0.2">
      <c r="A296">
        <v>45292</v>
      </c>
      <c r="F296">
        <v>45292</v>
      </c>
    </row>
    <row r="297" spans="1:6" x14ac:dyDescent="0.2">
      <c r="A297">
        <v>45323</v>
      </c>
      <c r="F297">
        <v>45323</v>
      </c>
    </row>
    <row r="298" spans="1:6" x14ac:dyDescent="0.2">
      <c r="A298">
        <v>45352</v>
      </c>
      <c r="F298">
        <v>45352</v>
      </c>
    </row>
    <row r="299" spans="1:6" x14ac:dyDescent="0.2">
      <c r="A299">
        <v>45383</v>
      </c>
      <c r="F299">
        <v>45383</v>
      </c>
    </row>
    <row r="300" spans="1:6" x14ac:dyDescent="0.2">
      <c r="A300">
        <v>45413</v>
      </c>
      <c r="F300">
        <v>45413</v>
      </c>
    </row>
    <row r="301" spans="1:6" x14ac:dyDescent="0.2">
      <c r="A301">
        <v>45444</v>
      </c>
      <c r="F301">
        <v>45444</v>
      </c>
    </row>
    <row r="302" spans="1:6" x14ac:dyDescent="0.2">
      <c r="A302">
        <v>45474</v>
      </c>
      <c r="F302">
        <v>45474</v>
      </c>
    </row>
    <row r="303" spans="1:6" x14ac:dyDescent="0.2">
      <c r="A303">
        <v>45505</v>
      </c>
      <c r="F303">
        <v>45505</v>
      </c>
    </row>
    <row r="304" spans="1:6" x14ac:dyDescent="0.2">
      <c r="A304">
        <v>45536</v>
      </c>
      <c r="F304">
        <v>45536</v>
      </c>
    </row>
    <row r="305" spans="1:6" x14ac:dyDescent="0.2">
      <c r="A305">
        <v>45566</v>
      </c>
      <c r="F305">
        <v>45566</v>
      </c>
    </row>
    <row r="306" spans="1:6" x14ac:dyDescent="0.2">
      <c r="A306">
        <v>45597</v>
      </c>
      <c r="F306">
        <v>45597</v>
      </c>
    </row>
    <row r="307" spans="1:6" x14ac:dyDescent="0.2">
      <c r="A307">
        <v>45627</v>
      </c>
      <c r="F307">
        <v>45627</v>
      </c>
    </row>
    <row r="308" spans="1:6" x14ac:dyDescent="0.2">
      <c r="A308">
        <v>45658</v>
      </c>
      <c r="F308">
        <v>45658</v>
      </c>
    </row>
    <row r="309" spans="1:6" x14ac:dyDescent="0.2">
      <c r="A309">
        <v>45689</v>
      </c>
      <c r="F309">
        <v>45689</v>
      </c>
    </row>
    <row r="310" spans="1:6" x14ac:dyDescent="0.2">
      <c r="A310">
        <v>45717</v>
      </c>
      <c r="F310">
        <v>45717</v>
      </c>
    </row>
    <row r="311" spans="1:6" x14ac:dyDescent="0.2">
      <c r="A311">
        <v>45748</v>
      </c>
      <c r="F311">
        <v>45748</v>
      </c>
    </row>
    <row r="312" spans="1:6" x14ac:dyDescent="0.2">
      <c r="A312">
        <v>45778</v>
      </c>
      <c r="F312">
        <v>45778</v>
      </c>
    </row>
    <row r="313" spans="1:6" x14ac:dyDescent="0.2">
      <c r="A313">
        <v>45809</v>
      </c>
      <c r="F313">
        <v>45809</v>
      </c>
    </row>
    <row r="314" spans="1:6" x14ac:dyDescent="0.2">
      <c r="A314">
        <v>45839</v>
      </c>
      <c r="F314">
        <v>45839</v>
      </c>
    </row>
    <row r="315" spans="1:6" x14ac:dyDescent="0.2">
      <c r="A315">
        <v>45870</v>
      </c>
      <c r="F315">
        <v>45870</v>
      </c>
    </row>
    <row r="316" spans="1:6" x14ac:dyDescent="0.2">
      <c r="A316">
        <v>45901</v>
      </c>
      <c r="F316">
        <v>45901</v>
      </c>
    </row>
    <row r="317" spans="1:6" x14ac:dyDescent="0.2">
      <c r="A317">
        <v>45931</v>
      </c>
      <c r="F317">
        <v>45931</v>
      </c>
    </row>
    <row r="318" spans="1:6" x14ac:dyDescent="0.2">
      <c r="A318">
        <v>45962</v>
      </c>
      <c r="F318">
        <v>45962</v>
      </c>
    </row>
    <row r="319" spans="1:6" x14ac:dyDescent="0.2">
      <c r="A319">
        <v>45992</v>
      </c>
      <c r="F319">
        <v>45992</v>
      </c>
    </row>
    <row r="320" spans="1:6" x14ac:dyDescent="0.2">
      <c r="A320">
        <v>46023</v>
      </c>
      <c r="F320">
        <v>46023</v>
      </c>
    </row>
    <row r="321" spans="1:6" x14ac:dyDescent="0.2">
      <c r="A321">
        <v>46054</v>
      </c>
      <c r="F321">
        <v>46054</v>
      </c>
    </row>
    <row r="322" spans="1:6" x14ac:dyDescent="0.2">
      <c r="A322">
        <v>46082</v>
      </c>
      <c r="F322">
        <v>46082</v>
      </c>
    </row>
    <row r="323" spans="1:6" x14ac:dyDescent="0.2">
      <c r="A323">
        <v>46113</v>
      </c>
      <c r="F323">
        <v>46113</v>
      </c>
    </row>
    <row r="324" spans="1:6" x14ac:dyDescent="0.2">
      <c r="A324">
        <v>46143</v>
      </c>
      <c r="F324">
        <v>46143</v>
      </c>
    </row>
    <row r="325" spans="1:6" x14ac:dyDescent="0.2">
      <c r="A325">
        <v>46174</v>
      </c>
      <c r="F325">
        <v>46174</v>
      </c>
    </row>
    <row r="326" spans="1:6" x14ac:dyDescent="0.2">
      <c r="A326">
        <v>46204</v>
      </c>
      <c r="F326">
        <v>46204</v>
      </c>
    </row>
    <row r="327" spans="1:6" x14ac:dyDescent="0.2">
      <c r="A327">
        <v>46235</v>
      </c>
      <c r="F327">
        <v>46235</v>
      </c>
    </row>
    <row r="328" spans="1:6" x14ac:dyDescent="0.2">
      <c r="A328">
        <v>46266</v>
      </c>
      <c r="F328">
        <v>46266</v>
      </c>
    </row>
    <row r="329" spans="1:6" x14ac:dyDescent="0.2">
      <c r="A329">
        <v>46296</v>
      </c>
      <c r="F329">
        <v>46296</v>
      </c>
    </row>
    <row r="330" spans="1:6" x14ac:dyDescent="0.2">
      <c r="A330">
        <v>46327</v>
      </c>
      <c r="F330">
        <v>46327</v>
      </c>
    </row>
    <row r="331" spans="1:6" x14ac:dyDescent="0.2">
      <c r="A331">
        <v>46357</v>
      </c>
      <c r="F331">
        <v>46357</v>
      </c>
    </row>
    <row r="332" spans="1:6" x14ac:dyDescent="0.2">
      <c r="A332">
        <v>46388</v>
      </c>
      <c r="F332">
        <v>46388</v>
      </c>
    </row>
    <row r="333" spans="1:6" x14ac:dyDescent="0.2">
      <c r="A333">
        <v>46419</v>
      </c>
      <c r="F333">
        <v>46419</v>
      </c>
    </row>
    <row r="334" spans="1:6" x14ac:dyDescent="0.2">
      <c r="A334">
        <v>46447</v>
      </c>
      <c r="F334">
        <v>46447</v>
      </c>
    </row>
    <row r="335" spans="1:6" x14ac:dyDescent="0.2">
      <c r="A335">
        <v>46478</v>
      </c>
      <c r="F335">
        <v>46478</v>
      </c>
    </row>
    <row r="336" spans="1:6" x14ac:dyDescent="0.2">
      <c r="A336">
        <v>46508</v>
      </c>
      <c r="F336">
        <v>46508</v>
      </c>
    </row>
    <row r="337" spans="1:6" x14ac:dyDescent="0.2">
      <c r="A337">
        <v>46539</v>
      </c>
      <c r="F337">
        <v>46539</v>
      </c>
    </row>
    <row r="338" spans="1:6" x14ac:dyDescent="0.2">
      <c r="A338">
        <v>46569</v>
      </c>
      <c r="F338">
        <v>46569</v>
      </c>
    </row>
    <row r="339" spans="1:6" x14ac:dyDescent="0.2">
      <c r="A339">
        <v>46600</v>
      </c>
      <c r="F339">
        <v>46600</v>
      </c>
    </row>
    <row r="340" spans="1:6" x14ac:dyDescent="0.2">
      <c r="A340">
        <v>46631</v>
      </c>
      <c r="F340">
        <v>46631</v>
      </c>
    </row>
    <row r="341" spans="1:6" x14ac:dyDescent="0.2">
      <c r="A341">
        <v>46661</v>
      </c>
      <c r="F341">
        <v>46661</v>
      </c>
    </row>
    <row r="342" spans="1:6" x14ac:dyDescent="0.2">
      <c r="A342">
        <v>46692</v>
      </c>
      <c r="F342">
        <v>46692</v>
      </c>
    </row>
    <row r="343" spans="1:6" x14ac:dyDescent="0.2">
      <c r="A343">
        <v>46722</v>
      </c>
      <c r="F343">
        <v>46722</v>
      </c>
    </row>
    <row r="344" spans="1:6" x14ac:dyDescent="0.2">
      <c r="A344">
        <v>46753</v>
      </c>
      <c r="F344">
        <v>46753</v>
      </c>
    </row>
    <row r="345" spans="1:6" x14ac:dyDescent="0.2">
      <c r="A345">
        <v>46784</v>
      </c>
      <c r="F345">
        <v>46784</v>
      </c>
    </row>
    <row r="346" spans="1:6" x14ac:dyDescent="0.2">
      <c r="A346">
        <v>46813</v>
      </c>
      <c r="F346">
        <v>46813</v>
      </c>
    </row>
    <row r="347" spans="1:6" x14ac:dyDescent="0.2">
      <c r="A347">
        <v>46844</v>
      </c>
      <c r="F347">
        <v>46844</v>
      </c>
    </row>
    <row r="348" spans="1:6" x14ac:dyDescent="0.2">
      <c r="A348">
        <v>46874</v>
      </c>
      <c r="F348">
        <v>46874</v>
      </c>
    </row>
    <row r="349" spans="1:6" x14ac:dyDescent="0.2">
      <c r="A349">
        <v>46905</v>
      </c>
      <c r="F349">
        <v>46905</v>
      </c>
    </row>
    <row r="350" spans="1:6" x14ac:dyDescent="0.2">
      <c r="A350">
        <v>46935</v>
      </c>
      <c r="F350">
        <v>46935</v>
      </c>
    </row>
    <row r="351" spans="1:6" x14ac:dyDescent="0.2">
      <c r="A351">
        <v>46966</v>
      </c>
      <c r="F351">
        <v>46966</v>
      </c>
    </row>
    <row r="352" spans="1:6" x14ac:dyDescent="0.2">
      <c r="A352">
        <v>46997</v>
      </c>
      <c r="F352">
        <v>46997</v>
      </c>
    </row>
    <row r="353" spans="1:6" x14ac:dyDescent="0.2">
      <c r="A353">
        <v>47027</v>
      </c>
      <c r="F353">
        <v>47027</v>
      </c>
    </row>
    <row r="354" spans="1:6" x14ac:dyDescent="0.2">
      <c r="A354">
        <v>47058</v>
      </c>
      <c r="F354">
        <v>47058</v>
      </c>
    </row>
    <row r="355" spans="1:6" x14ac:dyDescent="0.2">
      <c r="A355">
        <v>47088</v>
      </c>
      <c r="F355">
        <v>47088</v>
      </c>
    </row>
    <row r="356" spans="1:6" x14ac:dyDescent="0.2">
      <c r="A356">
        <v>47119</v>
      </c>
      <c r="F356">
        <v>47119</v>
      </c>
    </row>
    <row r="357" spans="1:6" x14ac:dyDescent="0.2">
      <c r="A357">
        <v>47150</v>
      </c>
      <c r="F357">
        <v>47150</v>
      </c>
    </row>
    <row r="358" spans="1:6" x14ac:dyDescent="0.2">
      <c r="A358">
        <v>47178</v>
      </c>
      <c r="F358">
        <v>47178</v>
      </c>
    </row>
    <row r="359" spans="1:6" x14ac:dyDescent="0.2">
      <c r="A359">
        <v>47209</v>
      </c>
      <c r="F359">
        <v>47209</v>
      </c>
    </row>
    <row r="360" spans="1:6" x14ac:dyDescent="0.2">
      <c r="A360">
        <v>47239</v>
      </c>
      <c r="F360">
        <v>47239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8"/>
  <sheetViews>
    <sheetView workbookViewId="0">
      <selection activeCell="A5" sqref="A5:A18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bestFit="1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163</v>
      </c>
      <c r="B1" s="104" t="s">
        <v>192</v>
      </c>
      <c r="C1" s="71" t="s">
        <v>45</v>
      </c>
      <c r="D1" s="70">
        <f>SUM(D4:D65536)</f>
        <v>-41.528964370000004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147</v>
      </c>
      <c r="D4" s="101">
        <v>0</v>
      </c>
    </row>
    <row r="5" spans="1:24" x14ac:dyDescent="0.2">
      <c r="A5">
        <f t="shared" ref="A5:A18" si="0">INDEX(BucketTable,MATCH(B5,SumMonths,0),1)</f>
        <v>2</v>
      </c>
      <c r="B5" s="176">
        <v>36923</v>
      </c>
      <c r="C5" s="100" t="s">
        <v>147</v>
      </c>
      <c r="D5" s="101">
        <v>-41.523790310000003</v>
      </c>
    </row>
    <row r="6" spans="1:24" x14ac:dyDescent="0.2">
      <c r="A6">
        <f t="shared" si="0"/>
        <v>3</v>
      </c>
      <c r="B6" s="176">
        <v>36951</v>
      </c>
      <c r="C6" s="100" t="s">
        <v>147</v>
      </c>
      <c r="D6" s="101">
        <v>-9.9430000000000002E-5</v>
      </c>
    </row>
    <row r="7" spans="1:24" x14ac:dyDescent="0.2">
      <c r="A7">
        <f t="shared" si="0"/>
        <v>4</v>
      </c>
      <c r="B7" s="176">
        <v>36982</v>
      </c>
      <c r="C7" s="100" t="s">
        <v>147</v>
      </c>
      <c r="D7" s="101">
        <v>0</v>
      </c>
    </row>
    <row r="8" spans="1:24" x14ac:dyDescent="0.2">
      <c r="A8">
        <f t="shared" si="0"/>
        <v>5</v>
      </c>
      <c r="B8" s="176">
        <v>37012</v>
      </c>
      <c r="C8" s="100" t="s">
        <v>147</v>
      </c>
      <c r="D8" s="101">
        <v>1.28064E-3</v>
      </c>
    </row>
    <row r="9" spans="1:24" x14ac:dyDescent="0.2">
      <c r="A9">
        <f t="shared" si="0"/>
        <v>6</v>
      </c>
      <c r="B9" s="176">
        <v>37043</v>
      </c>
      <c r="C9" s="100" t="s">
        <v>147</v>
      </c>
      <c r="D9" s="101">
        <v>-9.8064000000000007E-4</v>
      </c>
    </row>
    <row r="10" spans="1:24" x14ac:dyDescent="0.2">
      <c r="A10">
        <f t="shared" si="0"/>
        <v>7</v>
      </c>
      <c r="B10" s="176">
        <v>37073</v>
      </c>
      <c r="C10" s="100" t="s">
        <v>147</v>
      </c>
      <c r="D10" s="101">
        <v>-1.07408E-3</v>
      </c>
    </row>
    <row r="11" spans="1:24" x14ac:dyDescent="0.2">
      <c r="A11">
        <f t="shared" si="0"/>
        <v>8</v>
      </c>
      <c r="B11" s="176">
        <v>37104</v>
      </c>
      <c r="C11" s="100" t="s">
        <v>147</v>
      </c>
      <c r="D11" s="101">
        <v>-1.0693499999999999E-3</v>
      </c>
    </row>
    <row r="12" spans="1:24" x14ac:dyDescent="0.2">
      <c r="A12">
        <f t="shared" si="0"/>
        <v>8</v>
      </c>
      <c r="B12" s="176">
        <v>37135</v>
      </c>
      <c r="C12" s="100" t="s">
        <v>147</v>
      </c>
      <c r="D12" s="101">
        <v>-9.6794000000000003E-4</v>
      </c>
    </row>
    <row r="13" spans="1:24" x14ac:dyDescent="0.2">
      <c r="A13">
        <f t="shared" si="0"/>
        <v>8</v>
      </c>
      <c r="B13" s="176">
        <v>37165</v>
      </c>
      <c r="C13" s="100" t="s">
        <v>147</v>
      </c>
      <c r="D13" s="101">
        <v>-3.8556000000000002E-4</v>
      </c>
    </row>
    <row r="14" spans="1:24" x14ac:dyDescent="0.2">
      <c r="A14">
        <f t="shared" si="0"/>
        <v>8</v>
      </c>
      <c r="B14" s="176">
        <v>37196</v>
      </c>
      <c r="C14" s="100" t="s">
        <v>147</v>
      </c>
      <c r="D14" s="101">
        <v>9.5971000000000001E-4</v>
      </c>
    </row>
    <row r="15" spans="1:24" x14ac:dyDescent="0.2">
      <c r="A15">
        <f t="shared" si="0"/>
        <v>8</v>
      </c>
      <c r="B15" s="176">
        <v>37226</v>
      </c>
      <c r="C15" s="100" t="s">
        <v>147</v>
      </c>
      <c r="D15" s="101">
        <v>5.7342999999999999E-4</v>
      </c>
    </row>
    <row r="16" spans="1:24" x14ac:dyDescent="0.2">
      <c r="A16">
        <f t="shared" si="0"/>
        <v>9</v>
      </c>
      <c r="B16" s="176">
        <v>37257</v>
      </c>
      <c r="C16" s="100" t="s">
        <v>147</v>
      </c>
      <c r="D16" s="101">
        <v>-1.3321699999999999E-3</v>
      </c>
    </row>
    <row r="17" spans="1:4" x14ac:dyDescent="0.2">
      <c r="A17">
        <f t="shared" si="0"/>
        <v>9</v>
      </c>
      <c r="B17" s="176">
        <v>37288</v>
      </c>
      <c r="C17" s="100" t="s">
        <v>147</v>
      </c>
      <c r="D17" s="101">
        <v>-7.5783000000000003E-4</v>
      </c>
    </row>
    <row r="18" spans="1:4" x14ac:dyDescent="0.2">
      <c r="A18">
        <f t="shared" si="0"/>
        <v>9</v>
      </c>
      <c r="B18" s="176">
        <v>37316</v>
      </c>
      <c r="C18" s="100" t="s">
        <v>147</v>
      </c>
      <c r="D18" s="101">
        <v>-1.32084E-3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37"/>
  <sheetViews>
    <sheetView workbookViewId="0">
      <selection activeCell="A5" sqref="A5:A37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18.5703125" style="100" bestFit="1" customWidth="1"/>
    <col min="5" max="5" width="9.7109375" style="101" customWidth="1"/>
    <col min="6" max="6" width="13.85546875" style="100" customWidth="1"/>
    <col min="7" max="7" width="12.5703125" style="101" customWidth="1"/>
    <col min="8" max="9" width="9.7109375" style="101" customWidth="1"/>
    <col min="10" max="10" width="9.85546875" style="100" customWidth="1"/>
    <col min="11" max="11" width="8.140625" customWidth="1"/>
    <col min="12" max="12" width="8.5703125" customWidth="1"/>
    <col min="13" max="13" width="8.85546875" customWidth="1"/>
    <col min="14" max="15" width="8.140625" customWidth="1"/>
    <col min="16" max="16" width="7.7109375" customWidth="1"/>
    <col min="17" max="17" width="8.140625" customWidth="1"/>
    <col min="18" max="18" width="7.7109375" customWidth="1"/>
  </cols>
  <sheetData>
    <row r="1" spans="1:24" ht="16.5" thickBot="1" x14ac:dyDescent="0.25">
      <c r="A1" t="s">
        <v>238</v>
      </c>
      <c r="B1" s="104" t="s">
        <v>239</v>
      </c>
      <c r="C1" s="1" t="s">
        <v>240</v>
      </c>
      <c r="D1" s="71" t="s">
        <v>241</v>
      </c>
      <c r="E1" s="70">
        <f>SUM(E4:E65536)</f>
        <v>-26.570219469999998</v>
      </c>
      <c r="F1" s="71" t="s">
        <v>52</v>
      </c>
      <c r="G1" s="70">
        <f>SUM(G4:G65536)</f>
        <v>35.374980530000002</v>
      </c>
      <c r="H1" s="102"/>
      <c r="I1" s="102"/>
      <c r="J1" s="103"/>
    </row>
    <row r="2" spans="1:24" ht="25.5" x14ac:dyDescent="0.2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148</v>
      </c>
      <c r="D4" s="100" t="s">
        <v>59</v>
      </c>
      <c r="E4" s="101">
        <v>-62</v>
      </c>
      <c r="F4" s="100">
        <v>-62</v>
      </c>
      <c r="G4" s="101">
        <v>0</v>
      </c>
      <c r="H4" s="101">
        <v>0</v>
      </c>
      <c r="I4" s="101">
        <v>0</v>
      </c>
      <c r="J4" s="100">
        <v>100</v>
      </c>
    </row>
    <row r="5" spans="1:24" x14ac:dyDescent="0.2">
      <c r="A5">
        <f t="shared" ref="A5:A37" si="0">INDEX(BucketTable,MATCH(B5,SumMonths,0),1)</f>
        <v>1</v>
      </c>
      <c r="B5" s="176">
        <v>36892</v>
      </c>
      <c r="C5" s="100" t="s">
        <v>149</v>
      </c>
      <c r="D5" s="100" t="s">
        <v>59</v>
      </c>
      <c r="E5" s="101">
        <v>5.4600000000000003E-2</v>
      </c>
      <c r="F5" s="100">
        <v>5.4600000000000003E-2</v>
      </c>
      <c r="G5" s="101">
        <v>0</v>
      </c>
      <c r="H5" s="101">
        <v>5.0000000000000001E-4</v>
      </c>
      <c r="I5" s="101">
        <v>2.7300000000000003E-5</v>
      </c>
      <c r="J5" s="100">
        <v>100</v>
      </c>
    </row>
    <row r="6" spans="1:24" x14ac:dyDescent="0.2">
      <c r="A6">
        <f t="shared" si="0"/>
        <v>1</v>
      </c>
      <c r="B6" s="176">
        <v>36892</v>
      </c>
      <c r="C6" s="100" t="s">
        <v>150</v>
      </c>
      <c r="D6" s="100" t="s">
        <v>59</v>
      </c>
      <c r="E6" s="101">
        <v>0</v>
      </c>
      <c r="F6" s="100">
        <v>0</v>
      </c>
      <c r="G6" s="101">
        <v>0</v>
      </c>
      <c r="H6" s="101">
        <v>-2.5000000000000001E-2</v>
      </c>
      <c r="I6" s="101">
        <v>0</v>
      </c>
      <c r="J6" s="100">
        <v>100</v>
      </c>
    </row>
    <row r="7" spans="1:24" x14ac:dyDescent="0.2">
      <c r="A7">
        <f t="shared" si="0"/>
        <v>1</v>
      </c>
      <c r="B7" s="176">
        <v>36892</v>
      </c>
      <c r="C7" s="100" t="s">
        <v>151</v>
      </c>
      <c r="D7" s="100" t="s">
        <v>59</v>
      </c>
      <c r="E7" s="101">
        <v>8.0000000000000004E-4</v>
      </c>
      <c r="F7" s="100">
        <v>8.0000000000000004E-4</v>
      </c>
      <c r="G7" s="101">
        <v>0</v>
      </c>
      <c r="H7" s="101">
        <v>-2.5000000000000001E-3</v>
      </c>
      <c r="I7" s="101">
        <v>-2.0000000000000003E-6</v>
      </c>
      <c r="J7" s="100">
        <v>100</v>
      </c>
    </row>
    <row r="8" spans="1:24" x14ac:dyDescent="0.2">
      <c r="A8">
        <f t="shared" si="0"/>
        <v>1</v>
      </c>
      <c r="B8" s="176">
        <v>36892</v>
      </c>
      <c r="C8" s="100" t="s">
        <v>152</v>
      </c>
      <c r="D8" s="100" t="s">
        <v>59</v>
      </c>
      <c r="E8" s="101">
        <v>-5.9999999999999995E-4</v>
      </c>
      <c r="F8" s="100">
        <v>-5.9999999999999995E-4</v>
      </c>
      <c r="G8" s="101">
        <v>0</v>
      </c>
      <c r="H8" s="101">
        <v>-2.5000000000000001E-2</v>
      </c>
      <c r="I8" s="101">
        <v>1.4999999999999999E-5</v>
      </c>
      <c r="J8" s="100">
        <v>100</v>
      </c>
    </row>
    <row r="9" spans="1:24" x14ac:dyDescent="0.2">
      <c r="A9">
        <f t="shared" si="0"/>
        <v>2</v>
      </c>
      <c r="B9" s="176">
        <v>36923</v>
      </c>
      <c r="C9" s="100" t="s">
        <v>149</v>
      </c>
      <c r="D9" s="100" t="s">
        <v>59</v>
      </c>
      <c r="E9" s="101">
        <v>16.145594070000001</v>
      </c>
      <c r="F9" s="100">
        <v>0</v>
      </c>
      <c r="G9" s="101">
        <v>16.145594070000001</v>
      </c>
      <c r="H9" s="101">
        <v>5.0000000000000001E-4</v>
      </c>
      <c r="I9" s="101">
        <v>8.0727970350000008E-3</v>
      </c>
      <c r="J9" s="100">
        <v>0</v>
      </c>
    </row>
    <row r="10" spans="1:24" x14ac:dyDescent="0.2">
      <c r="A10">
        <f t="shared" si="0"/>
        <v>2</v>
      </c>
      <c r="B10" s="176">
        <v>36923</v>
      </c>
      <c r="C10" s="100" t="s">
        <v>150</v>
      </c>
      <c r="D10" s="100" t="s">
        <v>59</v>
      </c>
      <c r="E10" s="101">
        <v>18.211542229999999</v>
      </c>
      <c r="F10" s="100">
        <v>0</v>
      </c>
      <c r="G10" s="101">
        <v>18.211542229999999</v>
      </c>
      <c r="H10" s="101">
        <v>-2.5000000000000001E-2</v>
      </c>
      <c r="I10" s="101">
        <v>-0.45528855574999999</v>
      </c>
      <c r="J10" s="100">
        <v>0</v>
      </c>
    </row>
    <row r="11" spans="1:24" x14ac:dyDescent="0.2">
      <c r="A11">
        <f t="shared" si="0"/>
        <v>2</v>
      </c>
      <c r="B11" s="176">
        <v>36923</v>
      </c>
      <c r="C11" s="100" t="s">
        <v>155</v>
      </c>
      <c r="D11" s="100" t="s">
        <v>59</v>
      </c>
      <c r="E11" s="101">
        <v>1.0178442299999999</v>
      </c>
      <c r="F11" s="100">
        <v>0</v>
      </c>
      <c r="G11" s="101">
        <v>1.0178442299999999</v>
      </c>
      <c r="H11" s="101">
        <v>5.5E-2</v>
      </c>
      <c r="I11" s="101">
        <v>5.5981432649999996E-2</v>
      </c>
      <c r="J11" s="100">
        <v>0</v>
      </c>
    </row>
    <row r="12" spans="1:24" x14ac:dyDescent="0.2">
      <c r="A12">
        <f t="shared" si="0"/>
        <v>3</v>
      </c>
      <c r="B12" s="176">
        <v>36951</v>
      </c>
      <c r="C12" s="100" t="s">
        <v>149</v>
      </c>
      <c r="D12" s="100" t="s">
        <v>59</v>
      </c>
      <c r="E12" s="101">
        <v>0</v>
      </c>
      <c r="F12" s="100">
        <v>0</v>
      </c>
      <c r="G12" s="101">
        <v>0</v>
      </c>
      <c r="H12" s="101">
        <v>5.0000000000000001E-4</v>
      </c>
      <c r="I12" s="101">
        <v>0</v>
      </c>
      <c r="J12" s="100">
        <v>0</v>
      </c>
    </row>
    <row r="13" spans="1:24" x14ac:dyDescent="0.2">
      <c r="A13">
        <f t="shared" si="0"/>
        <v>3</v>
      </c>
      <c r="B13" s="176">
        <v>36951</v>
      </c>
      <c r="C13" s="100" t="s">
        <v>150</v>
      </c>
      <c r="D13" s="100" t="s">
        <v>59</v>
      </c>
      <c r="E13" s="101">
        <v>0</v>
      </c>
      <c r="F13" s="100">
        <v>0</v>
      </c>
      <c r="G13" s="101">
        <v>0</v>
      </c>
      <c r="H13" s="101">
        <v>-2.5000000000000001E-2</v>
      </c>
      <c r="I13" s="101">
        <v>0</v>
      </c>
      <c r="J13" s="100">
        <v>0</v>
      </c>
    </row>
    <row r="14" spans="1:24" x14ac:dyDescent="0.2">
      <c r="A14">
        <f t="shared" si="0"/>
        <v>4</v>
      </c>
      <c r="B14" s="176">
        <v>36982</v>
      </c>
      <c r="C14" s="100" t="s">
        <v>149</v>
      </c>
      <c r="D14" s="100" t="s">
        <v>59</v>
      </c>
      <c r="E14" s="101">
        <v>0</v>
      </c>
      <c r="F14" s="100">
        <v>0</v>
      </c>
      <c r="G14" s="101">
        <v>0</v>
      </c>
      <c r="H14" s="101">
        <v>5.0000000000000001E-4</v>
      </c>
      <c r="I14" s="101">
        <v>0</v>
      </c>
      <c r="J14" s="100">
        <v>0</v>
      </c>
    </row>
    <row r="15" spans="1:24" x14ac:dyDescent="0.2">
      <c r="A15">
        <f t="shared" si="0"/>
        <v>4</v>
      </c>
      <c r="B15" s="176">
        <v>36982</v>
      </c>
      <c r="C15" s="100" t="s">
        <v>150</v>
      </c>
      <c r="D15" s="100" t="s">
        <v>59</v>
      </c>
      <c r="E15" s="101">
        <v>0</v>
      </c>
      <c r="F15" s="100">
        <v>0</v>
      </c>
      <c r="G15" s="101">
        <v>0</v>
      </c>
      <c r="H15" s="101">
        <v>-2.5000000000000001E-2</v>
      </c>
      <c r="I15" s="101">
        <v>0</v>
      </c>
      <c r="J15" s="100">
        <v>0</v>
      </c>
    </row>
    <row r="16" spans="1:24" x14ac:dyDescent="0.2">
      <c r="A16">
        <f t="shared" si="0"/>
        <v>5</v>
      </c>
      <c r="B16" s="176">
        <v>37012</v>
      </c>
      <c r="C16" s="100" t="s">
        <v>149</v>
      </c>
      <c r="D16" s="100" t="s">
        <v>59</v>
      </c>
      <c r="E16" s="101">
        <v>0</v>
      </c>
      <c r="F16" s="100">
        <v>0</v>
      </c>
      <c r="G16" s="101">
        <v>0</v>
      </c>
      <c r="H16" s="101">
        <v>5.0000000000000001E-4</v>
      </c>
      <c r="I16" s="101">
        <v>0</v>
      </c>
      <c r="J16" s="100">
        <v>0</v>
      </c>
    </row>
    <row r="17" spans="1:10" x14ac:dyDescent="0.2">
      <c r="A17">
        <f t="shared" si="0"/>
        <v>5</v>
      </c>
      <c r="B17" s="176">
        <v>37012</v>
      </c>
      <c r="C17" s="100" t="s">
        <v>150</v>
      </c>
      <c r="D17" s="100" t="s">
        <v>59</v>
      </c>
      <c r="E17" s="101">
        <v>0</v>
      </c>
      <c r="F17" s="100">
        <v>0</v>
      </c>
      <c r="G17" s="101">
        <v>0</v>
      </c>
      <c r="H17" s="101">
        <v>-2.5000000000000001E-2</v>
      </c>
      <c r="I17" s="101">
        <v>0</v>
      </c>
      <c r="J17" s="100">
        <v>0</v>
      </c>
    </row>
    <row r="18" spans="1:10" x14ac:dyDescent="0.2">
      <c r="A18">
        <f t="shared" si="0"/>
        <v>6</v>
      </c>
      <c r="B18" s="176">
        <v>37043</v>
      </c>
      <c r="C18" s="100" t="s">
        <v>149</v>
      </c>
      <c r="D18" s="100" t="s">
        <v>59</v>
      </c>
      <c r="E18" s="101">
        <v>0</v>
      </c>
      <c r="F18" s="100">
        <v>0</v>
      </c>
      <c r="G18" s="101">
        <v>0</v>
      </c>
      <c r="H18" s="101">
        <v>5.0000000000000001E-4</v>
      </c>
      <c r="I18" s="101">
        <v>0</v>
      </c>
      <c r="J18" s="100">
        <v>0</v>
      </c>
    </row>
    <row r="19" spans="1:10" x14ac:dyDescent="0.2">
      <c r="A19">
        <f t="shared" si="0"/>
        <v>6</v>
      </c>
      <c r="B19" s="176">
        <v>37043</v>
      </c>
      <c r="C19" s="100" t="s">
        <v>150</v>
      </c>
      <c r="D19" s="100" t="s">
        <v>59</v>
      </c>
      <c r="E19" s="101">
        <v>0</v>
      </c>
      <c r="F19" s="100">
        <v>0</v>
      </c>
      <c r="G19" s="101">
        <v>0</v>
      </c>
      <c r="H19" s="101">
        <v>-2.5000000000000001E-2</v>
      </c>
      <c r="I19" s="101">
        <v>0</v>
      </c>
      <c r="J19" s="100">
        <v>0</v>
      </c>
    </row>
    <row r="20" spans="1:10" x14ac:dyDescent="0.2">
      <c r="A20">
        <f t="shared" si="0"/>
        <v>7</v>
      </c>
      <c r="B20" s="176">
        <v>37073</v>
      </c>
      <c r="C20" s="100" t="s">
        <v>149</v>
      </c>
      <c r="D20" s="100" t="s">
        <v>59</v>
      </c>
      <c r="E20" s="101">
        <v>0</v>
      </c>
      <c r="F20" s="100">
        <v>0</v>
      </c>
      <c r="G20" s="101">
        <v>0</v>
      </c>
      <c r="H20" s="101">
        <v>5.0000000000000001E-4</v>
      </c>
      <c r="I20" s="101">
        <v>0</v>
      </c>
      <c r="J20" s="100">
        <v>0</v>
      </c>
    </row>
    <row r="21" spans="1:10" x14ac:dyDescent="0.2">
      <c r="A21">
        <f t="shared" si="0"/>
        <v>7</v>
      </c>
      <c r="B21" s="176">
        <v>37073</v>
      </c>
      <c r="C21" s="100" t="s">
        <v>150</v>
      </c>
      <c r="D21" s="100" t="s">
        <v>59</v>
      </c>
      <c r="E21" s="101">
        <v>0</v>
      </c>
      <c r="F21" s="100">
        <v>0</v>
      </c>
      <c r="G21" s="101">
        <v>0</v>
      </c>
      <c r="H21" s="101">
        <v>-2.5000000000000001E-2</v>
      </c>
      <c r="I21" s="101">
        <v>0</v>
      </c>
      <c r="J21" s="100">
        <v>0</v>
      </c>
    </row>
    <row r="22" spans="1:10" x14ac:dyDescent="0.2">
      <c r="A22">
        <f t="shared" si="0"/>
        <v>8</v>
      </c>
      <c r="B22" s="176">
        <v>37104</v>
      </c>
      <c r="C22" s="100" t="s">
        <v>149</v>
      </c>
      <c r="D22" s="100" t="s">
        <v>59</v>
      </c>
      <c r="E22" s="101">
        <v>0</v>
      </c>
      <c r="F22" s="100">
        <v>0</v>
      </c>
      <c r="G22" s="101">
        <v>0</v>
      </c>
      <c r="H22" s="101">
        <v>5.0000000000000001E-4</v>
      </c>
      <c r="I22" s="101">
        <v>0</v>
      </c>
      <c r="J22" s="100">
        <v>0</v>
      </c>
    </row>
    <row r="23" spans="1:10" x14ac:dyDescent="0.2">
      <c r="A23">
        <f t="shared" si="0"/>
        <v>8</v>
      </c>
      <c r="B23" s="176">
        <v>37104</v>
      </c>
      <c r="C23" s="100" t="s">
        <v>150</v>
      </c>
      <c r="D23" s="100" t="s">
        <v>59</v>
      </c>
      <c r="E23" s="101">
        <v>0</v>
      </c>
      <c r="F23" s="100">
        <v>0</v>
      </c>
      <c r="G23" s="101">
        <v>0</v>
      </c>
      <c r="H23" s="101">
        <v>-2.5000000000000001E-2</v>
      </c>
      <c r="I23" s="101">
        <v>0</v>
      </c>
      <c r="J23" s="100">
        <v>0</v>
      </c>
    </row>
    <row r="24" spans="1:10" x14ac:dyDescent="0.2">
      <c r="A24">
        <f t="shared" si="0"/>
        <v>8</v>
      </c>
      <c r="B24" s="176">
        <v>37135</v>
      </c>
      <c r="C24" s="100" t="s">
        <v>149</v>
      </c>
      <c r="D24" s="100" t="s">
        <v>59</v>
      </c>
      <c r="E24" s="101">
        <v>0</v>
      </c>
      <c r="F24" s="100">
        <v>0</v>
      </c>
      <c r="G24" s="101">
        <v>0</v>
      </c>
      <c r="H24" s="101">
        <v>5.0000000000000001E-4</v>
      </c>
      <c r="I24" s="101">
        <v>0</v>
      </c>
      <c r="J24" s="100">
        <v>0</v>
      </c>
    </row>
    <row r="25" spans="1:10" x14ac:dyDescent="0.2">
      <c r="A25">
        <f t="shared" si="0"/>
        <v>8</v>
      </c>
      <c r="B25" s="176">
        <v>37135</v>
      </c>
      <c r="C25" s="100" t="s">
        <v>150</v>
      </c>
      <c r="D25" s="100" t="s">
        <v>59</v>
      </c>
      <c r="E25" s="101">
        <v>0</v>
      </c>
      <c r="F25" s="100">
        <v>0</v>
      </c>
      <c r="G25" s="101">
        <v>0</v>
      </c>
      <c r="H25" s="101">
        <v>-2.5000000000000001E-2</v>
      </c>
      <c r="I25" s="101">
        <v>0</v>
      </c>
      <c r="J25" s="100">
        <v>0</v>
      </c>
    </row>
    <row r="26" spans="1:10" x14ac:dyDescent="0.2">
      <c r="A26">
        <f t="shared" si="0"/>
        <v>8</v>
      </c>
      <c r="B26" s="176">
        <v>37165</v>
      </c>
      <c r="C26" s="100" t="s">
        <v>149</v>
      </c>
      <c r="D26" s="100" t="s">
        <v>59</v>
      </c>
      <c r="E26" s="101">
        <v>0</v>
      </c>
      <c r="F26" s="100">
        <v>0</v>
      </c>
      <c r="G26" s="101">
        <v>0</v>
      </c>
      <c r="H26" s="101">
        <v>5.0000000000000001E-4</v>
      </c>
      <c r="I26" s="101">
        <v>0</v>
      </c>
      <c r="J26" s="100">
        <v>0</v>
      </c>
    </row>
    <row r="27" spans="1:10" x14ac:dyDescent="0.2">
      <c r="A27">
        <f t="shared" si="0"/>
        <v>8</v>
      </c>
      <c r="B27" s="176">
        <v>37165</v>
      </c>
      <c r="C27" s="100" t="s">
        <v>150</v>
      </c>
      <c r="D27" s="100" t="s">
        <v>59</v>
      </c>
      <c r="E27" s="101">
        <v>0</v>
      </c>
      <c r="F27" s="100">
        <v>0</v>
      </c>
      <c r="G27" s="101">
        <v>0</v>
      </c>
      <c r="H27" s="101">
        <v>-2.5000000000000001E-2</v>
      </c>
      <c r="I27" s="101">
        <v>0</v>
      </c>
      <c r="J27" s="100">
        <v>0</v>
      </c>
    </row>
    <row r="28" spans="1:10" x14ac:dyDescent="0.2">
      <c r="A28">
        <f t="shared" si="0"/>
        <v>8</v>
      </c>
      <c r="B28" s="176">
        <v>37196</v>
      </c>
      <c r="C28" s="100" t="s">
        <v>149</v>
      </c>
      <c r="D28" s="100" t="s">
        <v>59</v>
      </c>
      <c r="E28" s="101">
        <v>0</v>
      </c>
      <c r="F28" s="100">
        <v>0</v>
      </c>
      <c r="G28" s="101">
        <v>0</v>
      </c>
      <c r="H28" s="101">
        <v>5.0000000000000001E-4</v>
      </c>
      <c r="I28" s="101">
        <v>0</v>
      </c>
      <c r="J28" s="100">
        <v>0</v>
      </c>
    </row>
    <row r="29" spans="1:10" x14ac:dyDescent="0.2">
      <c r="A29">
        <f t="shared" si="0"/>
        <v>8</v>
      </c>
      <c r="B29" s="176">
        <v>37196</v>
      </c>
      <c r="C29" s="100" t="s">
        <v>150</v>
      </c>
      <c r="D29" s="100" t="s">
        <v>59</v>
      </c>
      <c r="E29" s="101">
        <v>0</v>
      </c>
      <c r="F29" s="100">
        <v>0</v>
      </c>
      <c r="G29" s="101">
        <v>0</v>
      </c>
      <c r="H29" s="101">
        <v>-2.5000000000000001E-2</v>
      </c>
      <c r="I29" s="101">
        <v>0</v>
      </c>
      <c r="J29" s="100">
        <v>0</v>
      </c>
    </row>
    <row r="30" spans="1:10" x14ac:dyDescent="0.2">
      <c r="A30">
        <f t="shared" si="0"/>
        <v>8</v>
      </c>
      <c r="B30" s="176">
        <v>37226</v>
      </c>
      <c r="C30" s="100" t="s">
        <v>149</v>
      </c>
      <c r="D30" s="100" t="s">
        <v>59</v>
      </c>
      <c r="E30" s="101">
        <v>0</v>
      </c>
      <c r="F30" s="100">
        <v>0</v>
      </c>
      <c r="G30" s="101">
        <v>0</v>
      </c>
      <c r="H30" s="101">
        <v>5.0000000000000001E-4</v>
      </c>
      <c r="I30" s="101">
        <v>0</v>
      </c>
      <c r="J30" s="100">
        <v>0</v>
      </c>
    </row>
    <row r="31" spans="1:10" x14ac:dyDescent="0.2">
      <c r="A31">
        <f t="shared" si="0"/>
        <v>8</v>
      </c>
      <c r="B31" s="176">
        <v>37226</v>
      </c>
      <c r="C31" s="100" t="s">
        <v>150</v>
      </c>
      <c r="D31" s="100" t="s">
        <v>59</v>
      </c>
      <c r="E31" s="101">
        <v>0</v>
      </c>
      <c r="F31" s="100">
        <v>0</v>
      </c>
      <c r="G31" s="101">
        <v>0</v>
      </c>
      <c r="H31" s="101">
        <v>-2.5000000000000001E-2</v>
      </c>
      <c r="I31" s="101">
        <v>0</v>
      </c>
      <c r="J31" s="100">
        <v>0</v>
      </c>
    </row>
    <row r="32" spans="1:10" x14ac:dyDescent="0.2">
      <c r="A32">
        <f t="shared" si="0"/>
        <v>9</v>
      </c>
      <c r="B32" s="176">
        <v>37257</v>
      </c>
      <c r="C32" s="100" t="s">
        <v>149</v>
      </c>
      <c r="D32" s="100" t="s">
        <v>59</v>
      </c>
      <c r="E32" s="101">
        <v>0</v>
      </c>
      <c r="F32" s="100">
        <v>0</v>
      </c>
      <c r="G32" s="101">
        <v>0</v>
      </c>
      <c r="H32" s="101">
        <v>5.0000000000000001E-4</v>
      </c>
      <c r="I32" s="101">
        <v>0</v>
      </c>
      <c r="J32" s="100">
        <v>0</v>
      </c>
    </row>
    <row r="33" spans="1:10" x14ac:dyDescent="0.2">
      <c r="A33">
        <f t="shared" si="0"/>
        <v>9</v>
      </c>
      <c r="B33" s="176">
        <v>37257</v>
      </c>
      <c r="C33" s="100" t="s">
        <v>150</v>
      </c>
      <c r="D33" s="100" t="s">
        <v>59</v>
      </c>
      <c r="E33" s="101">
        <v>0</v>
      </c>
      <c r="F33" s="100">
        <v>0</v>
      </c>
      <c r="G33" s="101">
        <v>0</v>
      </c>
      <c r="H33" s="101">
        <v>-2.5000000000000001E-2</v>
      </c>
      <c r="I33" s="101">
        <v>0</v>
      </c>
      <c r="J33" s="100">
        <v>0</v>
      </c>
    </row>
    <row r="34" spans="1:10" x14ac:dyDescent="0.2">
      <c r="A34">
        <f t="shared" si="0"/>
        <v>9</v>
      </c>
      <c r="B34" s="176">
        <v>37288</v>
      </c>
      <c r="C34" s="100" t="s">
        <v>149</v>
      </c>
      <c r="D34" s="100" t="s">
        <v>59</v>
      </c>
      <c r="E34" s="101">
        <v>0</v>
      </c>
      <c r="F34" s="100">
        <v>0</v>
      </c>
      <c r="G34" s="101">
        <v>0</v>
      </c>
      <c r="H34" s="101">
        <v>5.0000000000000001E-4</v>
      </c>
      <c r="I34" s="101">
        <v>0</v>
      </c>
      <c r="J34" s="100">
        <v>0</v>
      </c>
    </row>
    <row r="35" spans="1:10" x14ac:dyDescent="0.2">
      <c r="A35">
        <f t="shared" si="0"/>
        <v>9</v>
      </c>
      <c r="B35" s="176">
        <v>37288</v>
      </c>
      <c r="C35" s="100" t="s">
        <v>150</v>
      </c>
      <c r="D35" s="100" t="s">
        <v>59</v>
      </c>
      <c r="E35" s="101">
        <v>0</v>
      </c>
      <c r="F35" s="100">
        <v>0</v>
      </c>
      <c r="G35" s="101">
        <v>0</v>
      </c>
      <c r="H35" s="101">
        <v>-2.5000000000000001E-2</v>
      </c>
      <c r="I35" s="101">
        <v>0</v>
      </c>
      <c r="J35" s="100">
        <v>0</v>
      </c>
    </row>
    <row r="36" spans="1:10" x14ac:dyDescent="0.2">
      <c r="A36">
        <f t="shared" si="0"/>
        <v>9</v>
      </c>
      <c r="B36" s="176">
        <v>37316</v>
      </c>
      <c r="C36" s="100" t="s">
        <v>149</v>
      </c>
      <c r="D36" s="100" t="s">
        <v>59</v>
      </c>
      <c r="E36" s="101">
        <v>0</v>
      </c>
      <c r="F36" s="100">
        <v>0</v>
      </c>
      <c r="G36" s="101">
        <v>0</v>
      </c>
      <c r="H36" s="101">
        <v>5.0000000000000001E-4</v>
      </c>
      <c r="I36" s="101">
        <v>0</v>
      </c>
      <c r="J36" s="100">
        <v>0</v>
      </c>
    </row>
    <row r="37" spans="1:10" x14ac:dyDescent="0.2">
      <c r="A37">
        <f t="shared" si="0"/>
        <v>9</v>
      </c>
      <c r="B37" s="176">
        <v>37316</v>
      </c>
      <c r="C37" s="100" t="s">
        <v>150</v>
      </c>
      <c r="D37" s="100" t="s">
        <v>59</v>
      </c>
      <c r="E37" s="101">
        <v>0</v>
      </c>
      <c r="F37" s="100">
        <v>0</v>
      </c>
      <c r="G37" s="101">
        <v>0</v>
      </c>
      <c r="H37" s="101">
        <v>-2.5000000000000001E-2</v>
      </c>
      <c r="I37" s="101">
        <v>0</v>
      </c>
      <c r="J37" s="100">
        <v>0</v>
      </c>
    </row>
  </sheetData>
  <pageMargins left="0.18" right="0.18" top="1" bottom="1" header="0.5" footer="0.5"/>
  <pageSetup scale="76" fitToHeight="5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36"/>
  <sheetViews>
    <sheetView workbookViewId="0">
      <selection activeCell="A5" sqref="A5:A36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6.28515625" customWidth="1"/>
    <col min="8" max="8" width="8.140625" bestFit="1" customWidth="1"/>
    <col min="9" max="9" width="8.140625" customWidth="1"/>
    <col min="10" max="10" width="8.5703125" customWidth="1"/>
    <col min="11" max="11" width="8.85546875" customWidth="1"/>
    <col min="12" max="13" width="8.140625" customWidth="1"/>
    <col min="14" max="14" width="7.7109375" customWidth="1"/>
    <col min="15" max="15" width="8.140625" customWidth="1"/>
    <col min="16" max="16" width="7.7109375" customWidth="1"/>
    <col min="17" max="17" width="13.85546875" customWidth="1"/>
    <col min="18" max="18" width="5" customWidth="1"/>
  </cols>
  <sheetData>
    <row r="1" spans="1:24" ht="16.5" thickBot="1" x14ac:dyDescent="0.25">
      <c r="A1" t="s">
        <v>242</v>
      </c>
      <c r="B1" s="104" t="s">
        <v>243</v>
      </c>
      <c r="C1" s="71" t="s">
        <v>45</v>
      </c>
      <c r="D1" s="70">
        <f>SUM(D4:D65536)</f>
        <v>45.848293009999999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149</v>
      </c>
      <c r="D4" s="101">
        <v>8.4956057999999999</v>
      </c>
    </row>
    <row r="5" spans="1:24" x14ac:dyDescent="0.2">
      <c r="A5">
        <f t="shared" ref="A5:A36" si="0">INDEX(BucketTable,MATCH(B5,SumMonths,0),1)</f>
        <v>1</v>
      </c>
      <c r="B5" s="176">
        <v>36892</v>
      </c>
      <c r="C5" s="100" t="s">
        <v>150</v>
      </c>
      <c r="D5" s="101">
        <v>1.9775024000000001</v>
      </c>
    </row>
    <row r="6" spans="1:24" x14ac:dyDescent="0.2">
      <c r="A6">
        <f t="shared" si="0"/>
        <v>1</v>
      </c>
      <c r="B6" s="176">
        <v>36892</v>
      </c>
      <c r="C6" s="100" t="s">
        <v>151</v>
      </c>
      <c r="D6" s="101">
        <v>7.9980000000000003E-4</v>
      </c>
    </row>
    <row r="7" spans="1:24" x14ac:dyDescent="0.2">
      <c r="A7">
        <f t="shared" si="0"/>
        <v>1</v>
      </c>
      <c r="B7" s="176">
        <v>36892</v>
      </c>
      <c r="C7" s="100" t="s">
        <v>152</v>
      </c>
      <c r="D7" s="101">
        <v>-5.9829999999999996E-4</v>
      </c>
    </row>
    <row r="8" spans="1:24" x14ac:dyDescent="0.2">
      <c r="A8">
        <f t="shared" si="0"/>
        <v>2</v>
      </c>
      <c r="B8" s="176">
        <v>36923</v>
      </c>
      <c r="C8" s="100" t="s">
        <v>149</v>
      </c>
      <c r="D8" s="101">
        <v>16.145593269999999</v>
      </c>
    </row>
    <row r="9" spans="1:24" x14ac:dyDescent="0.2">
      <c r="A9">
        <f t="shared" si="0"/>
        <v>2</v>
      </c>
      <c r="B9" s="176">
        <v>36923</v>
      </c>
      <c r="C9" s="100" t="s">
        <v>150</v>
      </c>
      <c r="D9" s="101">
        <v>18.211545810000001</v>
      </c>
    </row>
    <row r="10" spans="1:24" x14ac:dyDescent="0.2">
      <c r="A10">
        <f t="shared" si="0"/>
        <v>2</v>
      </c>
      <c r="B10" s="176">
        <v>36923</v>
      </c>
      <c r="C10" s="100" t="s">
        <v>155</v>
      </c>
      <c r="D10" s="101">
        <v>1.0178442299999999</v>
      </c>
    </row>
    <row r="11" spans="1:24" x14ac:dyDescent="0.2">
      <c r="A11">
        <f t="shared" si="0"/>
        <v>3</v>
      </c>
      <c r="B11" s="176">
        <v>36951</v>
      </c>
      <c r="C11" s="100" t="s">
        <v>149</v>
      </c>
      <c r="D11" s="101">
        <v>0</v>
      </c>
    </row>
    <row r="12" spans="1:24" x14ac:dyDescent="0.2">
      <c r="A12">
        <f t="shared" si="0"/>
        <v>3</v>
      </c>
      <c r="B12" s="176">
        <v>36951</v>
      </c>
      <c r="C12" s="100" t="s">
        <v>150</v>
      </c>
      <c r="D12" s="101">
        <v>0</v>
      </c>
    </row>
    <row r="13" spans="1:24" x14ac:dyDescent="0.2">
      <c r="A13">
        <f t="shared" si="0"/>
        <v>4</v>
      </c>
      <c r="B13" s="176">
        <v>36982</v>
      </c>
      <c r="C13" s="100" t="s">
        <v>149</v>
      </c>
      <c r="D13" s="101">
        <v>0</v>
      </c>
    </row>
    <row r="14" spans="1:24" x14ac:dyDescent="0.2">
      <c r="A14">
        <f t="shared" si="0"/>
        <v>4</v>
      </c>
      <c r="B14" s="176">
        <v>36982</v>
      </c>
      <c r="C14" s="100" t="s">
        <v>150</v>
      </c>
      <c r="D14" s="101">
        <v>0</v>
      </c>
    </row>
    <row r="15" spans="1:24" x14ac:dyDescent="0.2">
      <c r="A15">
        <f t="shared" si="0"/>
        <v>5</v>
      </c>
      <c r="B15" s="176">
        <v>37012</v>
      </c>
      <c r="C15" s="100" t="s">
        <v>149</v>
      </c>
      <c r="D15" s="101">
        <v>0</v>
      </c>
    </row>
    <row r="16" spans="1:24" x14ac:dyDescent="0.2">
      <c r="A16">
        <f t="shared" si="0"/>
        <v>5</v>
      </c>
      <c r="B16" s="176">
        <v>37012</v>
      </c>
      <c r="C16" s="100" t="s">
        <v>150</v>
      </c>
      <c r="D16" s="101">
        <v>0</v>
      </c>
    </row>
    <row r="17" spans="1:4" x14ac:dyDescent="0.2">
      <c r="A17">
        <f t="shared" si="0"/>
        <v>6</v>
      </c>
      <c r="B17" s="176">
        <v>37043</v>
      </c>
      <c r="C17" s="100" t="s">
        <v>149</v>
      </c>
      <c r="D17" s="101">
        <v>0</v>
      </c>
    </row>
    <row r="18" spans="1:4" x14ac:dyDescent="0.2">
      <c r="A18">
        <f t="shared" si="0"/>
        <v>6</v>
      </c>
      <c r="B18" s="176">
        <v>37043</v>
      </c>
      <c r="C18" s="100" t="s">
        <v>150</v>
      </c>
      <c r="D18" s="101">
        <v>0</v>
      </c>
    </row>
    <row r="19" spans="1:4" x14ac:dyDescent="0.2">
      <c r="A19">
        <f t="shared" si="0"/>
        <v>7</v>
      </c>
      <c r="B19" s="176">
        <v>37073</v>
      </c>
      <c r="C19" s="100" t="s">
        <v>149</v>
      </c>
      <c r="D19" s="101">
        <v>0</v>
      </c>
    </row>
    <row r="20" spans="1:4" x14ac:dyDescent="0.2">
      <c r="A20">
        <f t="shared" si="0"/>
        <v>7</v>
      </c>
      <c r="B20" s="176">
        <v>37073</v>
      </c>
      <c r="C20" s="100" t="s">
        <v>150</v>
      </c>
      <c r="D20" s="101">
        <v>0</v>
      </c>
    </row>
    <row r="21" spans="1:4" x14ac:dyDescent="0.2">
      <c r="A21">
        <f t="shared" si="0"/>
        <v>8</v>
      </c>
      <c r="B21" s="176">
        <v>37104</v>
      </c>
      <c r="C21" s="100" t="s">
        <v>149</v>
      </c>
      <c r="D21" s="101">
        <v>0</v>
      </c>
    </row>
    <row r="22" spans="1:4" x14ac:dyDescent="0.2">
      <c r="A22">
        <f t="shared" si="0"/>
        <v>8</v>
      </c>
      <c r="B22" s="176">
        <v>37104</v>
      </c>
      <c r="C22" s="100" t="s">
        <v>150</v>
      </c>
      <c r="D22" s="101">
        <v>0</v>
      </c>
    </row>
    <row r="23" spans="1:4" x14ac:dyDescent="0.2">
      <c r="A23">
        <f t="shared" si="0"/>
        <v>8</v>
      </c>
      <c r="B23" s="176">
        <v>37135</v>
      </c>
      <c r="C23" s="100" t="s">
        <v>149</v>
      </c>
      <c r="D23" s="101">
        <v>0</v>
      </c>
    </row>
    <row r="24" spans="1:4" x14ac:dyDescent="0.2">
      <c r="A24">
        <f t="shared" si="0"/>
        <v>8</v>
      </c>
      <c r="B24" s="176">
        <v>37135</v>
      </c>
      <c r="C24" s="100" t="s">
        <v>150</v>
      </c>
      <c r="D24" s="101">
        <v>0</v>
      </c>
    </row>
    <row r="25" spans="1:4" x14ac:dyDescent="0.2">
      <c r="A25">
        <f t="shared" si="0"/>
        <v>8</v>
      </c>
      <c r="B25" s="176">
        <v>37165</v>
      </c>
      <c r="C25" s="100" t="s">
        <v>149</v>
      </c>
      <c r="D25" s="101">
        <v>0</v>
      </c>
    </row>
    <row r="26" spans="1:4" x14ac:dyDescent="0.2">
      <c r="A26">
        <f t="shared" si="0"/>
        <v>8</v>
      </c>
      <c r="B26" s="176">
        <v>37165</v>
      </c>
      <c r="C26" s="100" t="s">
        <v>150</v>
      </c>
      <c r="D26" s="101">
        <v>0</v>
      </c>
    </row>
    <row r="27" spans="1:4" x14ac:dyDescent="0.2">
      <c r="A27">
        <f t="shared" si="0"/>
        <v>8</v>
      </c>
      <c r="B27" s="176">
        <v>37196</v>
      </c>
      <c r="C27" s="100" t="s">
        <v>149</v>
      </c>
      <c r="D27" s="101">
        <v>0</v>
      </c>
    </row>
    <row r="28" spans="1:4" x14ac:dyDescent="0.2">
      <c r="A28">
        <f t="shared" si="0"/>
        <v>8</v>
      </c>
      <c r="B28" s="176">
        <v>37196</v>
      </c>
      <c r="C28" s="100" t="s">
        <v>150</v>
      </c>
      <c r="D28" s="101">
        <v>0</v>
      </c>
    </row>
    <row r="29" spans="1:4" x14ac:dyDescent="0.2">
      <c r="A29">
        <f t="shared" si="0"/>
        <v>8</v>
      </c>
      <c r="B29" s="176">
        <v>37226</v>
      </c>
      <c r="C29" s="100" t="s">
        <v>149</v>
      </c>
      <c r="D29" s="101">
        <v>0</v>
      </c>
    </row>
    <row r="30" spans="1:4" x14ac:dyDescent="0.2">
      <c r="A30">
        <f t="shared" si="0"/>
        <v>8</v>
      </c>
      <c r="B30" s="176">
        <v>37226</v>
      </c>
      <c r="C30" s="100" t="s">
        <v>150</v>
      </c>
      <c r="D30" s="101">
        <v>0</v>
      </c>
    </row>
    <row r="31" spans="1:4" x14ac:dyDescent="0.2">
      <c r="A31">
        <f t="shared" si="0"/>
        <v>9</v>
      </c>
      <c r="B31" s="176">
        <v>37257</v>
      </c>
      <c r="C31" s="100" t="s">
        <v>149</v>
      </c>
      <c r="D31" s="101">
        <v>0</v>
      </c>
    </row>
    <row r="32" spans="1:4" x14ac:dyDescent="0.2">
      <c r="A32">
        <f t="shared" si="0"/>
        <v>9</v>
      </c>
      <c r="B32" s="176">
        <v>37257</v>
      </c>
      <c r="C32" s="100" t="s">
        <v>150</v>
      </c>
      <c r="D32" s="101">
        <v>0</v>
      </c>
    </row>
    <row r="33" spans="1:4" x14ac:dyDescent="0.2">
      <c r="A33">
        <f t="shared" si="0"/>
        <v>9</v>
      </c>
      <c r="B33" s="176">
        <v>37288</v>
      </c>
      <c r="C33" s="100" t="s">
        <v>149</v>
      </c>
      <c r="D33" s="101">
        <v>0</v>
      </c>
    </row>
    <row r="34" spans="1:4" x14ac:dyDescent="0.2">
      <c r="A34">
        <f t="shared" si="0"/>
        <v>9</v>
      </c>
      <c r="B34" s="176">
        <v>37288</v>
      </c>
      <c r="C34" s="100" t="s">
        <v>150</v>
      </c>
      <c r="D34" s="101">
        <v>0</v>
      </c>
    </row>
    <row r="35" spans="1:4" x14ac:dyDescent="0.2">
      <c r="A35">
        <f t="shared" si="0"/>
        <v>9</v>
      </c>
      <c r="B35" s="176">
        <v>37316</v>
      </c>
      <c r="C35" s="100" t="s">
        <v>149</v>
      </c>
      <c r="D35" s="101">
        <v>0</v>
      </c>
    </row>
    <row r="36" spans="1:4" x14ac:dyDescent="0.2">
      <c r="A36">
        <f t="shared" si="0"/>
        <v>9</v>
      </c>
      <c r="B36" s="176">
        <v>37316</v>
      </c>
      <c r="C36" s="100" t="s">
        <v>150</v>
      </c>
      <c r="D36" s="101"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172</v>
      </c>
      <c r="B1" s="104" t="s">
        <v>193</v>
      </c>
      <c r="C1" s="71" t="s">
        <v>45</v>
      </c>
      <c r="D1" s="70">
        <f>SUM(D4:D65536)</f>
        <v>0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L30"/>
  <sheetViews>
    <sheetView tabSelected="1" zoomScaleNormal="100" workbookViewId="0">
      <selection activeCell="A13" sqref="A13"/>
    </sheetView>
  </sheetViews>
  <sheetFormatPr defaultRowHeight="12.75" x14ac:dyDescent="0.2"/>
  <cols>
    <col min="1" max="1" width="37" style="34" customWidth="1"/>
    <col min="2" max="2" width="16.7109375" style="34" hidden="1" customWidth="1"/>
    <col min="3" max="3" width="1.42578125" style="29" hidden="1" customWidth="1"/>
    <col min="4" max="4" width="11.5703125" style="30" hidden="1" customWidth="1"/>
    <col min="5" max="5" width="13.5703125" style="30" hidden="1" customWidth="1"/>
    <col min="6" max="6" width="11.85546875" style="29" customWidth="1"/>
    <col min="7" max="7" width="1.5703125" style="29" customWidth="1"/>
    <col min="8" max="8" width="11.7109375" style="29" customWidth="1"/>
    <col min="9" max="9" width="1.5703125" style="29" customWidth="1"/>
    <col min="10" max="10" width="11.85546875" style="29" customWidth="1"/>
    <col min="11" max="11" width="1.5703125" style="29" customWidth="1"/>
    <col min="12" max="12" width="11.85546875" style="29" customWidth="1"/>
    <col min="13" max="13" width="1.5703125" style="29" customWidth="1"/>
    <col min="14" max="14" width="11.85546875" style="29" customWidth="1"/>
    <col min="15" max="15" width="1.5703125" style="29" customWidth="1"/>
    <col min="16" max="16" width="11.85546875" style="29" customWidth="1"/>
    <col min="17" max="17" width="1.5703125" style="29" customWidth="1"/>
    <col min="18" max="18" width="11.85546875" style="29" customWidth="1"/>
    <col min="19" max="19" width="1.5703125" style="29" customWidth="1"/>
    <col min="20" max="20" width="11.85546875" style="29" customWidth="1"/>
    <col min="21" max="21" width="1.5703125" style="29" customWidth="1"/>
    <col min="22" max="22" width="11.85546875" style="29" customWidth="1"/>
    <col min="23" max="23" width="1.5703125" style="29" customWidth="1"/>
    <col min="24" max="24" width="11.85546875" style="29" customWidth="1"/>
    <col min="25" max="25" width="1.5703125" style="29" customWidth="1"/>
    <col min="26" max="26" width="11.85546875" style="29" customWidth="1"/>
    <col min="27" max="27" width="1.5703125" style="29" customWidth="1"/>
    <col min="28" max="28" width="11.85546875" style="29" customWidth="1"/>
    <col min="29" max="29" width="1.5703125" style="29" customWidth="1"/>
    <col min="30" max="30" width="11.85546875" style="29" customWidth="1"/>
    <col min="31" max="31" width="1.5703125" style="29" customWidth="1"/>
    <col min="32" max="32" width="11.7109375" style="29" customWidth="1"/>
    <col min="33" max="33" width="1.140625" style="29" customWidth="1"/>
    <col min="34" max="34" width="12.7109375" style="29" customWidth="1"/>
    <col min="35" max="35" width="1.140625" style="29" customWidth="1"/>
    <col min="36" max="36" width="14.140625" style="29" customWidth="1"/>
    <col min="37" max="37" width="2.5703125" style="32" customWidth="1"/>
    <col min="38" max="38" width="8" style="29" customWidth="1"/>
    <col min="39" max="16384" width="9.140625" style="29"/>
  </cols>
  <sheetData>
    <row r="1" spans="1:38" x14ac:dyDescent="0.2">
      <c r="A1" s="28" t="s">
        <v>41</v>
      </c>
      <c r="B1" s="28"/>
      <c r="AJ1" s="31"/>
    </row>
    <row r="2" spans="1:38" x14ac:dyDescent="0.2">
      <c r="A2" s="28"/>
      <c r="B2" s="28"/>
      <c r="AH2" s="33"/>
      <c r="AJ2" s="33"/>
    </row>
    <row r="3" spans="1:38" x14ac:dyDescent="0.2">
      <c r="J3" s="35"/>
      <c r="L3" s="35"/>
      <c r="N3" s="35"/>
      <c r="AJ3" s="36"/>
    </row>
    <row r="4" spans="1:38" ht="45.75" customHeight="1" x14ac:dyDescent="0.2">
      <c r="AJ4" s="36"/>
    </row>
    <row r="5" spans="1:38" ht="14.25" customHeight="1" x14ac:dyDescent="0.2">
      <c r="A5" s="37">
        <f>+'Run Query'!A21</f>
        <v>36915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8" s="45" customFormat="1" x14ac:dyDescent="0.2">
      <c r="A6" s="40" t="s">
        <v>25</v>
      </c>
      <c r="B6" s="40"/>
      <c r="C6" s="41"/>
      <c r="D6" s="42" t="s">
        <v>26</v>
      </c>
      <c r="E6" s="42" t="s">
        <v>27</v>
      </c>
      <c r="F6" s="140">
        <v>1</v>
      </c>
      <c r="G6" s="141"/>
      <c r="H6" s="140">
        <v>2</v>
      </c>
      <c r="I6" s="141"/>
      <c r="J6" s="140">
        <v>2</v>
      </c>
      <c r="K6" s="141"/>
      <c r="L6" s="140">
        <v>3</v>
      </c>
      <c r="M6" s="141"/>
      <c r="N6" s="140">
        <v>4</v>
      </c>
      <c r="O6" s="141"/>
      <c r="P6" s="140">
        <v>5</v>
      </c>
      <c r="Q6" s="141"/>
      <c r="R6" s="140">
        <v>6</v>
      </c>
      <c r="S6" s="141"/>
      <c r="T6" s="140">
        <v>7</v>
      </c>
      <c r="U6" s="141"/>
      <c r="V6" s="140">
        <v>8</v>
      </c>
      <c r="W6" s="141"/>
      <c r="X6" s="140">
        <v>9</v>
      </c>
      <c r="Y6" s="141"/>
      <c r="Z6" s="140">
        <v>10</v>
      </c>
      <c r="AA6" s="141"/>
      <c r="AB6" s="140">
        <v>11</v>
      </c>
      <c r="AC6" s="141"/>
      <c r="AD6" s="140">
        <v>12</v>
      </c>
      <c r="AE6" s="141"/>
      <c r="AF6" s="140">
        <v>13</v>
      </c>
      <c r="AG6" s="141"/>
      <c r="AH6" s="140">
        <v>14</v>
      </c>
      <c r="AI6" s="141"/>
      <c r="AJ6" s="142"/>
      <c r="AK6" s="32"/>
      <c r="AL6" s="32"/>
    </row>
    <row r="7" spans="1:38" s="38" customFormat="1" x14ac:dyDescent="0.2">
      <c r="A7" s="46" t="s">
        <v>28</v>
      </c>
      <c r="B7" s="46" t="s">
        <v>29</v>
      </c>
      <c r="C7" s="47"/>
      <c r="D7" s="48"/>
      <c r="E7" s="48"/>
      <c r="F7" s="49">
        <f ca="1">NOW()+4</f>
        <v>36919.758838888891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37134</v>
      </c>
      <c r="W7" s="49"/>
      <c r="X7" s="49">
        <f ca="1">EOMONTH(V7,7)</f>
        <v>37346</v>
      </c>
      <c r="Y7" s="49"/>
      <c r="Z7" s="49">
        <f ca="1">EOMONTH(X7,12)</f>
        <v>37711</v>
      </c>
      <c r="AA7" s="49"/>
      <c r="AB7" s="49">
        <f ca="1">EOMONTH(Z7,12)</f>
        <v>38077</v>
      </c>
      <c r="AC7" s="49"/>
      <c r="AD7" s="49">
        <f ca="1">EOMONTH(AB7,12)</f>
        <v>38442</v>
      </c>
      <c r="AE7" s="49"/>
      <c r="AF7" s="49">
        <f ca="1">EOMONTH(AD8,1)</f>
        <v>40633</v>
      </c>
      <c r="AG7" s="49"/>
      <c r="AH7" s="49">
        <f ca="1">EOMONTH(AF8,1)</f>
        <v>42460</v>
      </c>
      <c r="AI7" s="49"/>
      <c r="AJ7" s="50" t="s">
        <v>30</v>
      </c>
      <c r="AK7" s="51"/>
      <c r="AL7" s="59"/>
    </row>
    <row r="8" spans="1:38" s="38" customFormat="1" x14ac:dyDescent="0.2">
      <c r="A8" s="46" t="s">
        <v>31</v>
      </c>
      <c r="B8" s="52" t="s">
        <v>32</v>
      </c>
      <c r="C8" s="47"/>
      <c r="D8" s="48"/>
      <c r="E8" s="48"/>
      <c r="F8" s="49">
        <f ca="1">NOW()+4</f>
        <v>36919.758838888891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EOMONTH(R8,1)</f>
        <v>37103</v>
      </c>
      <c r="U8" s="49"/>
      <c r="V8" s="49">
        <f ca="1">EOMONTH(V7,6)</f>
        <v>37315</v>
      </c>
      <c r="W8" s="49"/>
      <c r="X8" s="49">
        <f ca="1">EOMONTH(X7,11)</f>
        <v>37680</v>
      </c>
      <c r="Y8" s="49"/>
      <c r="Z8" s="49">
        <f ca="1">EOMONTH(Z7,11)</f>
        <v>38046</v>
      </c>
      <c r="AA8" s="49"/>
      <c r="AB8" s="49">
        <f ca="1">EOMONTH(AB7,11)</f>
        <v>38411</v>
      </c>
      <c r="AC8" s="49"/>
      <c r="AD8" s="49">
        <f ca="1">EOMONTH(AD7,71)</f>
        <v>40602</v>
      </c>
      <c r="AE8" s="49"/>
      <c r="AF8" s="49">
        <f ca="1">EOMONTH(AF7,59)</f>
        <v>42429</v>
      </c>
      <c r="AG8" s="49"/>
      <c r="AH8" s="49">
        <f ca="1">EOMONTH(AH7,93)</f>
        <v>45291</v>
      </c>
      <c r="AI8" s="49"/>
      <c r="AJ8" s="50" t="str">
        <f ca="1">CONCATENATE(TEXT(F7,"mmm-yy"),"/",(TEXT(AH8,"mmm-yy")))</f>
        <v>Jan-01/Dec-23</v>
      </c>
      <c r="AK8" s="51"/>
      <c r="AL8" s="59"/>
    </row>
    <row r="9" spans="1:38" ht="13.5" x14ac:dyDescent="0.25">
      <c r="A9" s="65" t="s">
        <v>84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L9" s="32"/>
    </row>
    <row r="10" spans="1:38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 ca="1">'NSS1'!F10+'NSS2'!F10+'FT-ENOVATE'!F10+ENOVATE!F10+TP!F10+'ENOV-RT'!F10+'ENOV-PB'!F10</f>
        <v>51.097209669999998</v>
      </c>
      <c r="G10" s="55">
        <f>'NSS1'!G10+'NSS2'!G10+'FT-ENOVATE'!G10</f>
        <v>0</v>
      </c>
      <c r="H10" s="55">
        <f>'NSS1'!H10+'NSS2'!H10+'FT-ENOVATE'!H10+ENOVATE!H10+TP!H10+'ENOV-RT'!H10+'ENOV-PB'!H10</f>
        <v>0</v>
      </c>
      <c r="I10" s="55">
        <f>'NSS1'!I10+'NSS2'!I10+'FT-ENOVATE'!I10</f>
        <v>0</v>
      </c>
      <c r="J10" s="55">
        <f ca="1">'NSS1'!J10+'NSS2'!J10+'FT-ENOVATE'!J10+ENOVATE!J10+TP!J10+'ENOV-RT'!J10+'ENOV-PB'!J10</f>
        <v>0</v>
      </c>
      <c r="K10" s="55">
        <f>'NSS1'!K10+'NSS2'!K10+'FT-ENOVATE'!K10</f>
        <v>0</v>
      </c>
      <c r="L10" s="55">
        <f ca="1">'NSS1'!L10+'NSS2'!L10+'FT-ENOVATE'!L10+ENOVATE!L10+TP!L10+'ENOV-RT'!L10+'ENOV-PB'!L10</f>
        <v>0</v>
      </c>
      <c r="M10" s="55">
        <f>'NSS1'!M10+'NSS2'!M10+'FT-ENOVATE'!M10</f>
        <v>0</v>
      </c>
      <c r="N10" s="55">
        <f ca="1">'NSS1'!N10+'NSS2'!N10+'FT-ENOVATE'!N10+ENOVATE!N10+TP!N10+'ENOV-RT'!N10+'ENOV-PB'!N10</f>
        <v>0</v>
      </c>
      <c r="O10" s="55">
        <f>'NSS1'!O10+'NSS2'!O10+'FT-ENOVATE'!O10</f>
        <v>0</v>
      </c>
      <c r="P10" s="55">
        <f ca="1">'NSS1'!P10+'NSS2'!P10+'FT-ENOVATE'!P10+ENOVATE!P10+TP!P10+'ENOV-RT'!P10+'ENOV-PB'!P10</f>
        <v>0</v>
      </c>
      <c r="Q10" s="55">
        <f>'NSS1'!Q10+'NSS2'!Q10+'FT-ENOVATE'!Q10</f>
        <v>0</v>
      </c>
      <c r="R10" s="55">
        <f ca="1">'NSS1'!R10+'NSS2'!R10+'FT-ENOVATE'!R10+ENOVATE!R10+TP!R10+'ENOV-RT'!R10+'ENOV-PB'!R10</f>
        <v>0</v>
      </c>
      <c r="S10" s="55">
        <f>'NSS1'!S10+'NSS2'!S10+'FT-ENOVATE'!S10</f>
        <v>0</v>
      </c>
      <c r="T10" s="55">
        <f ca="1">'NSS1'!T10+'NSS2'!T10+'FT-ENOVATE'!T10+ENOVATE!T10+TP!T10+'ENOV-RT'!T10+'ENOV-PB'!T10</f>
        <v>0</v>
      </c>
      <c r="U10" s="55">
        <f>'NSS1'!U10+'NSS2'!U10+'FT-ENOVATE'!U10</f>
        <v>0</v>
      </c>
      <c r="V10" s="55">
        <f ca="1">'NSS1'!V10+'NSS2'!V10+'FT-ENOVATE'!V10+ENOVATE!V10+TP!V10+'ENOV-RT'!V10+'ENOV-PB'!V10</f>
        <v>0</v>
      </c>
      <c r="W10" s="55">
        <f>'NSS1'!W10+'NSS2'!W10+'FT-ENOVATE'!W10</f>
        <v>0</v>
      </c>
      <c r="X10" s="55">
        <f ca="1">'NSS1'!X10+'NSS2'!X10+'FT-ENOVATE'!X10+ENOVATE!X10+TP!X10+'ENOV-RT'!X10+'ENOV-PB'!X10</f>
        <v>0</v>
      </c>
      <c r="Y10" s="55">
        <f>'NSS1'!Y10+'NSS2'!Y10+'FT-ENOVATE'!Y10</f>
        <v>0</v>
      </c>
      <c r="Z10" s="55">
        <f ca="1">'NSS1'!Z10+'NSS2'!Z10+'FT-ENOVATE'!Z10+ENOVATE!Z10+TP!Z10+'ENOV-RT'!Z10+'ENOV-PB'!Z10</f>
        <v>0</v>
      </c>
      <c r="AA10" s="55">
        <f>'NSS1'!AA10+'NSS2'!AA10+'FT-ENOVATE'!AA10</f>
        <v>0</v>
      </c>
      <c r="AB10" s="55">
        <f ca="1">'NSS1'!AB10+'NSS2'!AB10+'FT-ENOVATE'!AB10+ENOVATE!AB10+TP!AB10+'ENOV-RT'!AB10+'ENOV-PB'!AB10</f>
        <v>0</v>
      </c>
      <c r="AC10" s="55">
        <f>'NSS1'!AC10+'NSS2'!AC10+'FT-ENOVATE'!AC10</f>
        <v>0</v>
      </c>
      <c r="AD10" s="55">
        <f ca="1">'NSS1'!AD10+'NSS2'!AD10+'FT-ENOVATE'!AD10+ENOVATE!AD10+TP!AD10+'ENOV-RT'!AD10+'ENOV-PB'!AD10</f>
        <v>0</v>
      </c>
      <c r="AE10" s="55">
        <f>'NSS1'!AE10+'NSS2'!AE10+'FT-ENOVATE'!AE10</f>
        <v>0</v>
      </c>
      <c r="AF10" s="55">
        <f ca="1">'NSS1'!AF10+'NSS2'!AF10+'FT-ENOVATE'!AF10+ENOVATE!AF10+TP!AF10+'ENOV-RT'!AF10+'ENOV-PB'!AF10</f>
        <v>0</v>
      </c>
      <c r="AG10" s="55">
        <f>'NSS1'!AG10+'NSS2'!AG10+'FT-ENOVATE'!AG10</f>
        <v>0</v>
      </c>
      <c r="AH10" s="55">
        <f ca="1">'NSS1'!AH10+'NSS2'!AH10+'FT-ENOVATE'!AH10+ENOVATE!AH10+TP!AH10+'ENOV-RT'!AH10+'ENOV-PB'!AH10</f>
        <v>0</v>
      </c>
      <c r="AI10" s="56"/>
      <c r="AJ10" s="57">
        <f t="shared" ref="AJ10:AJ15" ca="1" si="0">SUM(F10:AH10)-H10</f>
        <v>51.097209669999998</v>
      </c>
      <c r="AK10" s="139"/>
      <c r="AL10" s="57">
        <f ca="1">AJ10-AJ23</f>
        <v>0</v>
      </c>
    </row>
    <row r="11" spans="1:38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f>'NSS1'!F11+'NSS2'!F11+'FT-ENOVATE'!F11+ENOVATE!F11+TP!F11+'ENOV-RT'!F11+'ENOV-PB'!F11</f>
        <v>0</v>
      </c>
      <c r="G11" s="55"/>
      <c r="H11" s="55">
        <f ca="1">'NSS1'!H11+'NSS2'!H11+'FT-ENOVATE'!H11+ENOVATE!H11+TP!H11+'ENOV-RT'!H11+'ENOV-PB'!H11</f>
        <v>157.14967983000003</v>
      </c>
      <c r="I11" s="55"/>
      <c r="J11" s="55">
        <f>'NSS1'!J11+'NSS2'!J11+'FT-ENOVATE'!J11+ENOVATE!J11+TP!J11+'ENOV-RT'!J11+'ENOV-PB'!J11</f>
        <v>0</v>
      </c>
      <c r="K11" s="55"/>
      <c r="L11" s="55">
        <f>'NSS1'!L11+'NSS2'!L11+'FT-ENOVATE'!L11+ENOVATE!L11+TP!L11+'ENOV-RT'!L11+'ENOV-PB'!L11</f>
        <v>0</v>
      </c>
      <c r="M11" s="55">
        <f>'NSS1'!M11+'NSS2'!M11+'FT-ENOVATE'!M11</f>
        <v>0</v>
      </c>
      <c r="N11" s="55">
        <f>'NSS1'!N11+'NSS2'!N11+'FT-ENOVATE'!N11+ENOVATE!N11+TP!N11+'ENOV-RT'!N11+'ENOV-PB'!N11</f>
        <v>0</v>
      </c>
      <c r="O11" s="55">
        <f>'NSS1'!O11+'NSS2'!O11+'FT-ENOVATE'!O11</f>
        <v>0</v>
      </c>
      <c r="P11" s="55">
        <f>'NSS1'!P11+'NSS2'!P11+'FT-ENOVATE'!P11+ENOVATE!P11+TP!P11+'ENOV-RT'!P11+'ENOV-PB'!P11</f>
        <v>0</v>
      </c>
      <c r="Q11" s="55">
        <f>'NSS1'!Q11+'NSS2'!Q11+'FT-ENOVATE'!Q11</f>
        <v>0</v>
      </c>
      <c r="R11" s="55">
        <f>'NSS1'!R11+'NSS2'!R11+'FT-ENOVATE'!R11+ENOVATE!R11+TP!R11+'ENOV-RT'!R11+'ENOV-PB'!R11</f>
        <v>0</v>
      </c>
      <c r="S11" s="55">
        <f>'NSS1'!S11+'NSS2'!S11+'FT-ENOVATE'!S11</f>
        <v>0</v>
      </c>
      <c r="T11" s="55">
        <f>'NSS1'!T11+'NSS2'!T11+'FT-ENOVATE'!T11+ENOVATE!T11+TP!T11+'ENOV-RT'!T11+'ENOV-PB'!T11</f>
        <v>0</v>
      </c>
      <c r="U11" s="55">
        <f>'NSS1'!U11+'NSS2'!U11+'FT-ENOVATE'!U11</f>
        <v>0</v>
      </c>
      <c r="V11" s="55">
        <f>'NSS1'!V11+'NSS2'!V11+'FT-ENOVATE'!V11+ENOVATE!V11+TP!V11+'ENOV-RT'!V11+'ENOV-PB'!V11</f>
        <v>0</v>
      </c>
      <c r="W11" s="55">
        <f>'NSS1'!W11+'NSS2'!W11+'FT-ENOVATE'!W11</f>
        <v>0</v>
      </c>
      <c r="X11" s="55">
        <f>'NSS1'!X11+'NSS2'!X11+'FT-ENOVATE'!X11+ENOVATE!X11+TP!X11+'ENOV-RT'!X11+'ENOV-PB'!X11</f>
        <v>0</v>
      </c>
      <c r="Y11" s="55">
        <f>'NSS1'!Y11+'NSS2'!Y11+'FT-ENOVATE'!Y11</f>
        <v>0</v>
      </c>
      <c r="Z11" s="55">
        <f>'NSS1'!Z11+'NSS2'!Z11+'FT-ENOVATE'!Z11+ENOVATE!Z11+TP!Z11+'ENOV-RT'!Z11+'ENOV-PB'!Z11</f>
        <v>0</v>
      </c>
      <c r="AA11" s="55">
        <f>'NSS1'!AA11+'NSS2'!AA11+'FT-ENOVATE'!AA11</f>
        <v>0</v>
      </c>
      <c r="AB11" s="55">
        <f>'NSS1'!AB11+'NSS2'!AB11+'FT-ENOVATE'!AB11+ENOVATE!AB11+TP!AB11+'ENOV-RT'!AB11+'ENOV-PB'!AB11</f>
        <v>0</v>
      </c>
      <c r="AC11" s="55">
        <f>'NSS1'!AC11+'NSS2'!AC11+'FT-ENOVATE'!AC11</f>
        <v>0</v>
      </c>
      <c r="AD11" s="55">
        <f>'NSS1'!AD11+'NSS2'!AD11+'FT-ENOVATE'!AD11+ENOVATE!AD11+TP!AD11+'ENOV-RT'!AD11+'ENOV-PB'!AD11</f>
        <v>0</v>
      </c>
      <c r="AE11" s="55">
        <f>'NSS1'!AE11+'NSS2'!AE11+'FT-ENOVATE'!AE11</f>
        <v>0</v>
      </c>
      <c r="AF11" s="55">
        <f>'NSS1'!AF11+'NSS2'!AF11+'FT-ENOVATE'!AF11+ENOVATE!AF11+TP!AF11+'ENOV-RT'!AF11+'ENOV-PB'!AF11</f>
        <v>0</v>
      </c>
      <c r="AG11" s="55">
        <f>'NSS1'!AG11+'NSS2'!AG11+'FT-ENOVATE'!AG11</f>
        <v>0</v>
      </c>
      <c r="AH11" s="55">
        <f>'NSS1'!AH11+'NSS2'!AH11+'FT-ENOVATE'!AH11+ENOVATE!AH11+TP!AH11+'ENOV-RT'!AH11+'ENOV-PB'!AH11</f>
        <v>0</v>
      </c>
      <c r="AI11" s="55"/>
      <c r="AJ11" s="57">
        <f t="shared" ca="1" si="0"/>
        <v>0</v>
      </c>
      <c r="AK11" s="139"/>
      <c r="AL11" s="57">
        <f ca="1">AJ11-AJ25</f>
        <v>0</v>
      </c>
    </row>
    <row r="12" spans="1:38" x14ac:dyDescent="0.2">
      <c r="A12" s="120" t="s">
        <v>78</v>
      </c>
      <c r="B12" s="29"/>
      <c r="C12" s="38"/>
      <c r="D12" s="54"/>
      <c r="E12" s="54"/>
      <c r="F12" s="55">
        <f ca="1">'NSS1'!F12+'NSS2'!F12+'FT-ENOVATE'!F12+ENOVATE!F12+TP!F12+'ENOV-RT'!F12+'ENOV-PB'!F12</f>
        <v>-50.462400000000002</v>
      </c>
      <c r="G12" s="55"/>
      <c r="H12" s="55">
        <f ca="1">'NSS1'!H12+'NSS2'!H12+'FT-ENOVATE'!H12+ENOVATE!H12+TP!H12+'ENOV-RT'!H12+'ENOV-PB'!H12</f>
        <v>0</v>
      </c>
      <c r="I12" s="55"/>
      <c r="J12" s="55">
        <f ca="1">'NSS1'!J12+'NSS2'!J12+'FT-ENOVATE'!J12+ENOVATE!J12+TP!J12+'ENOV-RT'!J12+'ENOV-PB'!J12</f>
        <v>0</v>
      </c>
      <c r="K12" s="55"/>
      <c r="L12" s="55">
        <f ca="1">'NSS1'!L12+'NSS2'!L12+'FT-ENOVATE'!L12+ENOVATE!L12+TP!L12+'ENOV-RT'!L12+'ENOV-PB'!L12</f>
        <v>0</v>
      </c>
      <c r="M12" s="55">
        <f>'NSS1'!M12+'NSS2'!M12+'FT-ENOVATE'!M12</f>
        <v>0</v>
      </c>
      <c r="N12" s="55">
        <f ca="1">'NSS1'!N12+'NSS2'!N12+'FT-ENOVATE'!N12+ENOVATE!N12+TP!N12+'ENOV-RT'!N12+'ENOV-PB'!N12</f>
        <v>0</v>
      </c>
      <c r="O12" s="55">
        <f>'NSS1'!O12+'NSS2'!O12+'FT-ENOVATE'!O12</f>
        <v>0</v>
      </c>
      <c r="P12" s="55">
        <f ca="1">'NSS1'!P12+'NSS2'!P12+'FT-ENOVATE'!P12+ENOVATE!P12+TP!P12+'ENOV-RT'!P12+'ENOV-PB'!P12</f>
        <v>0</v>
      </c>
      <c r="Q12" s="55">
        <f>'NSS1'!Q12+'NSS2'!Q12+'FT-ENOVATE'!Q12</f>
        <v>0</v>
      </c>
      <c r="R12" s="55">
        <f ca="1">'NSS1'!R12+'NSS2'!R12+'FT-ENOVATE'!R12+ENOVATE!R12+TP!R12+'ENOV-RT'!R12+'ENOV-PB'!R12</f>
        <v>0</v>
      </c>
      <c r="S12" s="55">
        <f>'NSS1'!S12+'NSS2'!S12+'FT-ENOVATE'!S12</f>
        <v>0</v>
      </c>
      <c r="T12" s="55">
        <f ca="1">'NSS1'!T12+'NSS2'!T12+'FT-ENOVATE'!T12+ENOVATE!T12+TP!T12+'ENOV-RT'!T12+'ENOV-PB'!T12</f>
        <v>0</v>
      </c>
      <c r="U12" s="55">
        <f>'NSS1'!U12+'NSS2'!U12+'FT-ENOVATE'!U12</f>
        <v>0</v>
      </c>
      <c r="V12" s="55">
        <f ca="1">'NSS1'!V12+'NSS2'!V12+'FT-ENOVATE'!V12+ENOVATE!V12+TP!V12+'ENOV-RT'!V12+'ENOV-PB'!V12</f>
        <v>0</v>
      </c>
      <c r="W12" s="55">
        <f>'NSS1'!W12+'NSS2'!W12+'FT-ENOVATE'!W12</f>
        <v>0</v>
      </c>
      <c r="X12" s="55">
        <f ca="1">'NSS1'!X12+'NSS2'!X12+'FT-ENOVATE'!X12+ENOVATE!X12+TP!X12+'ENOV-RT'!X12+'ENOV-PB'!X12</f>
        <v>0</v>
      </c>
      <c r="Y12" s="55">
        <f>'NSS1'!Y12+'NSS2'!Y12+'FT-ENOVATE'!Y12</f>
        <v>0</v>
      </c>
      <c r="Z12" s="55">
        <f ca="1">'NSS1'!Z12+'NSS2'!Z12+'FT-ENOVATE'!Z12+ENOVATE!Z12+TP!Z12+'ENOV-RT'!Z12+'ENOV-PB'!Z12</f>
        <v>0</v>
      </c>
      <c r="AA12" s="55">
        <f>'NSS1'!AA12+'NSS2'!AA12+'FT-ENOVATE'!AA12</f>
        <v>0</v>
      </c>
      <c r="AB12" s="55">
        <f ca="1">'NSS1'!AB12+'NSS2'!AB12+'FT-ENOVATE'!AB12+ENOVATE!AB12+TP!AB12+'ENOV-RT'!AB12+'ENOV-PB'!AB12</f>
        <v>0</v>
      </c>
      <c r="AC12" s="55">
        <f>'NSS1'!AC12+'NSS2'!AC12+'FT-ENOVATE'!AC12</f>
        <v>0</v>
      </c>
      <c r="AD12" s="55">
        <f ca="1">'NSS1'!AD12+'NSS2'!AD12+'FT-ENOVATE'!AD12+ENOVATE!AD12+TP!AD12+'ENOV-RT'!AD12+'ENOV-PB'!AD12</f>
        <v>0</v>
      </c>
      <c r="AE12" s="55">
        <f>'NSS1'!AE12+'NSS2'!AE12+'FT-ENOVATE'!AE12</f>
        <v>0</v>
      </c>
      <c r="AF12" s="55">
        <f ca="1">'NSS1'!AF12+'NSS2'!AF12+'FT-ENOVATE'!AF12+ENOVATE!AF12+TP!AF12+'ENOV-RT'!AF12+'ENOV-PB'!AF12</f>
        <v>0</v>
      </c>
      <c r="AG12" s="55">
        <f>'NSS1'!AG12+'NSS2'!AG12+'FT-ENOVATE'!AG12</f>
        <v>0</v>
      </c>
      <c r="AH12" s="55">
        <f ca="1">'NSS1'!AH12+'NSS2'!AH12+'FT-ENOVATE'!AH12+ENOVATE!AH12+TP!AH12+'ENOV-RT'!AH12+'ENOV-PB'!AH12</f>
        <v>0</v>
      </c>
      <c r="AI12" s="55"/>
      <c r="AJ12" s="57">
        <f t="shared" ca="1" si="0"/>
        <v>-50.462400000000002</v>
      </c>
      <c r="AK12" s="139"/>
      <c r="AL12" s="57">
        <f ca="1">AJ12-AJ24</f>
        <v>0</v>
      </c>
    </row>
    <row r="13" spans="1:38" x14ac:dyDescent="0.2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f>'NSS1'!F13+'NSS2'!F13+'FT-ENOVATE'!F13+ENOVATE!F13+TP!F13+'ENOV-RT'!F13+'ENOV-PB'!F13</f>
        <v>0</v>
      </c>
      <c r="G13" s="55"/>
      <c r="H13" s="55">
        <f>'NSS1'!H13+'NSS2'!H13+'FT-ENOVATE'!H13+ENOVATE!H13+TP!H13+'ENOV-RT'!H13+'ENOV-PB'!H13</f>
        <v>0</v>
      </c>
      <c r="I13" s="55"/>
      <c r="J13" s="55">
        <f ca="1">'NSS1'!J13+'NSS2'!J13+'FT-ENOVATE'!J13+ENOVATE!J13+TP!J13+'ENOV-RT'!J13+'ENOV-PB'!J13</f>
        <v>143.16829983000002</v>
      </c>
      <c r="K13" s="55"/>
      <c r="L13" s="55">
        <f ca="1">'NSS1'!L13+'NSS2'!L13+'FT-ENOVATE'!L13+ENOVATE!L13+TP!L13+'ENOV-RT'!L13+'ENOV-PB'!L13</f>
        <v>77.190093739999995</v>
      </c>
      <c r="M13" s="55">
        <f>'NSS1'!M13+'NSS2'!M13+'FT-ENOVATE'!M13</f>
        <v>0</v>
      </c>
      <c r="N13" s="55">
        <f ca="1">'NSS1'!N13+'NSS2'!N13+'FT-ENOVATE'!N13+ENOVATE!N13+TP!N13+'ENOV-RT'!N13+'ENOV-PB'!N13</f>
        <v>-102.93156743</v>
      </c>
      <c r="O13" s="55">
        <f>'NSS1'!O13+'NSS2'!O13+'FT-ENOVATE'!O13</f>
        <v>0</v>
      </c>
      <c r="P13" s="55">
        <f ca="1">'NSS1'!P13+'NSS2'!P13+'FT-ENOVATE'!P13+ENOVATE!P13+TP!P13+'ENOV-RT'!P13+'ENOV-PB'!P13</f>
        <v>-14.27056443</v>
      </c>
      <c r="Q13" s="55">
        <f>'NSS1'!Q13+'NSS2'!Q13+'FT-ENOVATE'!Q13</f>
        <v>0</v>
      </c>
      <c r="R13" s="55">
        <f ca="1">'NSS1'!R13+'NSS2'!R13+'FT-ENOVATE'!R13+ENOVATE!R13+TP!R13+'ENOV-RT'!R13+'ENOV-PB'!R13</f>
        <v>-13.74770487</v>
      </c>
      <c r="S13" s="55">
        <f>'NSS1'!S13+'NSS2'!S13+'FT-ENOVATE'!S13</f>
        <v>0</v>
      </c>
      <c r="T13" s="55">
        <f ca="1">'NSS1'!T13+'NSS2'!T13+'FT-ENOVATE'!T13+ENOVATE!T13+TP!T13+'ENOV-RT'!T13+'ENOV-PB'!T13</f>
        <v>-111.7884894</v>
      </c>
      <c r="U13" s="55">
        <f>'NSS1'!U13+'NSS2'!U13+'FT-ENOVATE'!U13</f>
        <v>0</v>
      </c>
      <c r="V13" s="55">
        <f ca="1">'NSS1'!V13+'NSS2'!V13+'FT-ENOVATE'!V13+ENOVATE!V13+TP!V13+'ENOV-RT'!V13+'ENOV-PB'!V13</f>
        <v>-41.613408479999997</v>
      </c>
      <c r="W13" s="55">
        <f>'NSS1'!W13+'NSS2'!W13+'FT-ENOVATE'!W13</f>
        <v>0</v>
      </c>
      <c r="X13" s="55">
        <f ca="1">'NSS1'!X13+'NSS2'!X13+'FT-ENOVATE'!X13+ENOVATE!X13+TP!X13+'ENOV-RT'!X13+'ENOV-PB'!X13</f>
        <v>0</v>
      </c>
      <c r="Y13" s="55">
        <f>'NSS1'!Y13+'NSS2'!Y13+'FT-ENOVATE'!Y13</f>
        <v>0</v>
      </c>
      <c r="Z13" s="55">
        <f ca="1">'NSS1'!Z13+'NSS2'!Z13+'FT-ENOVATE'!Z13+ENOVATE!Z13+TP!Z13+'ENOV-RT'!Z13+'ENOV-PB'!Z13</f>
        <v>0</v>
      </c>
      <c r="AA13" s="55">
        <f>'NSS1'!AA13+'NSS2'!AA13+'FT-ENOVATE'!AA13</f>
        <v>0</v>
      </c>
      <c r="AB13" s="55">
        <f ca="1">'NSS1'!AB13+'NSS2'!AB13+'FT-ENOVATE'!AB13+ENOVATE!AB13+TP!AB13+'ENOV-RT'!AB13+'ENOV-PB'!AB13</f>
        <v>0</v>
      </c>
      <c r="AC13" s="55">
        <f>'NSS1'!AC13+'NSS2'!AC13+'FT-ENOVATE'!AC13</f>
        <v>0</v>
      </c>
      <c r="AD13" s="55">
        <f ca="1">'NSS1'!AD13+'NSS2'!AD13+'FT-ENOVATE'!AD13+ENOVATE!AD13+TP!AD13+'ENOV-RT'!AD13+'ENOV-PB'!AD13</f>
        <v>0</v>
      </c>
      <c r="AE13" s="55">
        <f>'NSS1'!AE13+'NSS2'!AE13+'FT-ENOVATE'!AE13</f>
        <v>0</v>
      </c>
      <c r="AF13" s="55">
        <f ca="1">'NSS1'!AF13+'NSS2'!AF13+'FT-ENOVATE'!AF13+ENOVATE!AF13+TP!AF13+'ENOV-RT'!AF13+'ENOV-PB'!AF13</f>
        <v>0</v>
      </c>
      <c r="AG13" s="55">
        <f>'NSS1'!AG13+'NSS2'!AG13+'FT-ENOVATE'!AG13</f>
        <v>0</v>
      </c>
      <c r="AH13" s="55">
        <f ca="1">'NSS1'!AH13+'NSS2'!AH13+'FT-ENOVATE'!AH13+ENOVATE!AH13+TP!AH13+'ENOV-RT'!AH13+'ENOV-PB'!AH13</f>
        <v>0</v>
      </c>
      <c r="AI13" s="55"/>
      <c r="AJ13" s="57">
        <f t="shared" ca="1" si="0"/>
        <v>-63.993341039999983</v>
      </c>
      <c r="AK13" s="139"/>
      <c r="AL13" s="57">
        <f ca="1">AJ13-AJ26</f>
        <v>6.3948846218409017E-14</v>
      </c>
    </row>
    <row r="14" spans="1:38" x14ac:dyDescent="0.2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f>'NSS1'!F14+'NSS2'!F14+'FT-ENOVATE'!F14+ENOVATE!F14+TP!F14+'ENOV-RT'!F14+'ENOV-PB'!F14</f>
        <v>0</v>
      </c>
      <c r="G14" s="55"/>
      <c r="H14" s="55">
        <f>'NSS1'!H14+'NSS2'!H14+'FT-ENOVATE'!H14+ENOVATE!H14+TP!H14+'ENOV-RT'!H14+'ENOV-PB'!H14</f>
        <v>0</v>
      </c>
      <c r="I14" s="55"/>
      <c r="J14" s="55">
        <f ca="1">'NSS1'!J14+'NSS2'!J14+'FT-ENOVATE'!J14+ENOVATE!J14+TP!J14+'ENOV-RT'!J14+'ENOV-PB'!J14</f>
        <v>1.5803903694049994</v>
      </c>
      <c r="K14" s="55"/>
      <c r="L14" s="55">
        <f ca="1">'NSS1'!L14+'NSS2'!L14+'FT-ENOVATE'!L14+ENOVATE!L14+TP!L14+'ENOV-RT'!L14+'ENOV-PB'!L14</f>
        <v>-1.0558595252849994</v>
      </c>
      <c r="M14" s="55">
        <f>'NSS1'!M14+'NSS2'!M14+'FT-ENOVATE'!M14</f>
        <v>0</v>
      </c>
      <c r="N14" s="55">
        <f ca="1">'NSS1'!N14+'NSS2'!N14+'FT-ENOVATE'!N14+ENOVATE!N14+TP!N14+'ENOV-RT'!N14+'ENOV-PB'!N14</f>
        <v>-2.0586313486000001</v>
      </c>
      <c r="O14" s="55">
        <f>'NSS1'!O14+'NSS2'!O14+'FT-ENOVATE'!O14</f>
        <v>0</v>
      </c>
      <c r="P14" s="55">
        <f ca="1">'NSS1'!P14+'NSS2'!P14+'FT-ENOVATE'!P14+ENOVATE!P14+TP!P14+'ENOV-RT'!P14+'ENOV-PB'!P14</f>
        <v>-0.28541128860000003</v>
      </c>
      <c r="Q14" s="55">
        <f>'NSS1'!Q14+'NSS2'!Q14+'FT-ENOVATE'!Q14</f>
        <v>0</v>
      </c>
      <c r="R14" s="55">
        <f ca="1">'NSS1'!R14+'NSS2'!R14+'FT-ENOVATE'!R14+ENOVATE!R14+TP!R14+'ENOV-RT'!R14+'ENOV-PB'!R14</f>
        <v>-0.27495409739999999</v>
      </c>
      <c r="S14" s="55">
        <f>'NSS1'!S14+'NSS2'!S14+'FT-ENOVATE'!S14</f>
        <v>0</v>
      </c>
      <c r="T14" s="55">
        <f ca="1">'NSS1'!T14+'NSS2'!T14+'FT-ENOVATE'!T14+ENOVATE!T14+TP!T14+'ENOV-RT'!T14+'ENOV-PB'!T14</f>
        <v>-2.2357697880000003</v>
      </c>
      <c r="U14" s="55">
        <f>'NSS1'!U14+'NSS2'!U14+'FT-ENOVATE'!U14</f>
        <v>0</v>
      </c>
      <c r="V14" s="55">
        <f ca="1">'NSS1'!V14+'NSS2'!V14+'FT-ENOVATE'!V14+ENOVATE!V14+TP!V14+'ENOV-RT'!V14+'ENOV-PB'!V14</f>
        <v>-0.83226816998999997</v>
      </c>
      <c r="W14" s="55">
        <f>'NSS1'!W14+'NSS2'!W14+'FT-ENOVATE'!W14</f>
        <v>0</v>
      </c>
      <c r="X14" s="55">
        <f ca="1">'NSS1'!X14+'NSS2'!X14+'FT-ENOVATE'!X14+ENOVATE!X14+TP!X14+'ENOV-RT'!X14+'ENOV-PB'!X14</f>
        <v>0</v>
      </c>
      <c r="Y14" s="55">
        <f>'NSS1'!Y14+'NSS2'!Y14+'FT-ENOVATE'!Y14</f>
        <v>0</v>
      </c>
      <c r="Z14" s="55">
        <f ca="1">'NSS1'!Z14+'NSS2'!Z14+'FT-ENOVATE'!Z14+ENOVATE!Z14+TP!Z14+'ENOV-RT'!Z14+'ENOV-PB'!Z14</f>
        <v>0</v>
      </c>
      <c r="AA14" s="55">
        <f>'NSS1'!AA14+'NSS2'!AA14+'FT-ENOVATE'!AA14</f>
        <v>0</v>
      </c>
      <c r="AB14" s="55">
        <f ca="1">'NSS1'!AB14+'NSS2'!AB14+'FT-ENOVATE'!AB14+ENOVATE!AB14+TP!AB14+'ENOV-RT'!AB14+'ENOV-PB'!AB14</f>
        <v>0</v>
      </c>
      <c r="AC14" s="55">
        <f>'NSS1'!AC14+'NSS2'!AC14+'FT-ENOVATE'!AC14</f>
        <v>0</v>
      </c>
      <c r="AD14" s="55">
        <f ca="1">'NSS1'!AD14+'NSS2'!AD14+'FT-ENOVATE'!AD14+ENOVATE!AD14+TP!AD14+'ENOV-RT'!AD14+'ENOV-PB'!AD14</f>
        <v>0</v>
      </c>
      <c r="AE14" s="55">
        <f>'NSS1'!AE14+'NSS2'!AE14+'FT-ENOVATE'!AE14</f>
        <v>0</v>
      </c>
      <c r="AF14" s="55">
        <f ca="1">'NSS1'!AF14+'NSS2'!AF14+'FT-ENOVATE'!AF14+ENOVATE!AF14+TP!AF14+'ENOV-RT'!AF14+'ENOV-PB'!AF14</f>
        <v>0</v>
      </c>
      <c r="AG14" s="55">
        <f>'NSS1'!AG14+'NSS2'!AG14+'FT-ENOVATE'!AG14</f>
        <v>0</v>
      </c>
      <c r="AH14" s="55">
        <f ca="1">'NSS1'!AH14+'NSS2'!AH14+'FT-ENOVATE'!AH14+ENOVATE!AH14+TP!AH14+'ENOV-RT'!AH14+'ENOV-PB'!AH14</f>
        <v>0</v>
      </c>
      <c r="AI14" s="55"/>
      <c r="AJ14" s="57">
        <f t="shared" ca="1" si="0"/>
        <v>-5.1625038484700001</v>
      </c>
      <c r="AK14" s="139"/>
      <c r="AL14" s="57">
        <f ca="1">AJ14-AJ27</f>
        <v>0</v>
      </c>
    </row>
    <row r="15" spans="1:38" x14ac:dyDescent="0.2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f>'NSS1'!F15+'NSS2'!F15+'FT-ENOVATE'!F15+ENOVATE!F15+TP!F15+'ENOV-RT'!F15+'ENOV-PB'!F15</f>
        <v>0</v>
      </c>
      <c r="G15" s="55"/>
      <c r="H15" s="55">
        <f>'NSS1'!H15+'NSS2'!H15+'FT-ENOVATE'!H15+ENOVATE!H15+TP!H15+'ENOV-RT'!H15+'ENOV-PB'!H15</f>
        <v>0</v>
      </c>
      <c r="I15" s="55"/>
      <c r="J15" s="55">
        <f ca="1">'NSS1'!J15+'NSS2'!J15+'FT-ENOVATE'!J15+ENOVATE!J15+TP!J15+'ENOV-RT'!J15+'ENOV-PB'!J15</f>
        <v>-49.576164599999998</v>
      </c>
      <c r="K15" s="55"/>
      <c r="L15" s="55">
        <f ca="1">'NSS1'!L15+'NSS2'!L15+'FT-ENOVATE'!L15+ENOVATE!L15+TP!L15+'ENOV-RT'!L15+'ENOV-PB'!L15</f>
        <v>14.053164559999999</v>
      </c>
      <c r="M15" s="55">
        <f>'NSS1'!M15+'NSS2'!M15+'FT-ENOVATE'!M15</f>
        <v>0</v>
      </c>
      <c r="N15" s="55">
        <f ca="1">'NSS1'!N15+'NSS2'!N15+'FT-ENOVATE'!N15+ENOVATE!N15+TP!N15+'ENOV-RT'!N15+'ENOV-PB'!N15</f>
        <v>0.97074444999999998</v>
      </c>
      <c r="O15" s="55">
        <f>'NSS1'!O15+'NSS2'!O15+'FT-ENOVATE'!O15</f>
        <v>0</v>
      </c>
      <c r="P15" s="55">
        <f ca="1">'NSS1'!P15+'NSS2'!P15+'FT-ENOVATE'!P15+ENOVATE!P15+TP!P15+'ENOV-RT'!P15+'ENOV-PB'!P15</f>
        <v>0.99988423000000004</v>
      </c>
      <c r="Q15" s="55">
        <f>'NSS1'!Q15+'NSS2'!Q15+'FT-ENOVATE'!Q15</f>
        <v>0</v>
      </c>
      <c r="R15" s="55">
        <f ca="1">'NSS1'!R15+'NSS2'!R15+'FT-ENOVATE'!R15+ENOVATE!R15+TP!R15+'ENOV-RT'!R15+'ENOV-PB'!R15</f>
        <v>0.96103508999999998</v>
      </c>
      <c r="S15" s="55">
        <f>'NSS1'!S15+'NSS2'!S15+'FT-ENOVATE'!S15</f>
        <v>0</v>
      </c>
      <c r="T15" s="55">
        <f ca="1">'NSS1'!T15+'NSS2'!T15+'FT-ENOVATE'!T15+ENOVATE!T15+TP!T15+'ENOV-RT'!T15+'ENOV-PB'!T15</f>
        <v>0.98873861000000007</v>
      </c>
      <c r="U15" s="55">
        <f>'NSS1'!U15+'NSS2'!U15+'FT-ENOVATE'!U15</f>
        <v>0</v>
      </c>
      <c r="V15" s="55">
        <f ca="1">'NSS1'!V15+'NSS2'!V15+'FT-ENOVATE'!V15+ENOVATE!V15+TP!V15+'ENOV-RT'!V15+'ENOV-PB'!V15</f>
        <v>2.9133383199999998</v>
      </c>
      <c r="W15" s="55">
        <f>'NSS1'!W15+'NSS2'!W15+'FT-ENOVATE'!W15</f>
        <v>0</v>
      </c>
      <c r="X15" s="55">
        <f ca="1">'NSS1'!X15+'NSS2'!X15+'FT-ENOVATE'!X15+ENOVATE!X15+TP!X15+'ENOV-RT'!X15+'ENOV-PB'!X15</f>
        <v>-3.4108400000000001E-3</v>
      </c>
      <c r="Y15" s="55">
        <f>'NSS1'!Y15+'NSS2'!Y15+'FT-ENOVATE'!Y15</f>
        <v>0</v>
      </c>
      <c r="Z15" s="55">
        <f ca="1">'NSS1'!Z15+'NSS2'!Z15+'FT-ENOVATE'!Z15+ENOVATE!Z15+TP!Z15+'ENOV-RT'!Z15+'ENOV-PB'!Z15</f>
        <v>0</v>
      </c>
      <c r="AA15" s="55">
        <f>'NSS1'!AA15+'NSS2'!AA15+'FT-ENOVATE'!AA15</f>
        <v>0</v>
      </c>
      <c r="AB15" s="55">
        <f ca="1">'NSS1'!AB15+'NSS2'!AB15+'FT-ENOVATE'!AB15+ENOVATE!AB15+TP!AB15+'ENOV-RT'!AB15+'ENOV-PB'!AB15</f>
        <v>0</v>
      </c>
      <c r="AC15" s="55">
        <f>'NSS1'!AC15+'NSS2'!AC15+'FT-ENOVATE'!AC15</f>
        <v>0</v>
      </c>
      <c r="AD15" s="55">
        <f ca="1">'NSS1'!AD15+'NSS2'!AD15+'FT-ENOVATE'!AD15+ENOVATE!AD15+TP!AD15+'ENOV-RT'!AD15+'ENOV-PB'!AD15</f>
        <v>0</v>
      </c>
      <c r="AE15" s="55">
        <f>'NSS1'!AE15+'NSS2'!AE15+'FT-ENOVATE'!AE15</f>
        <v>0</v>
      </c>
      <c r="AF15" s="55">
        <f ca="1">'NSS1'!AF15+'NSS2'!AF15+'FT-ENOVATE'!AF15+ENOVATE!AF15+TP!AF15+'ENOV-RT'!AF15+'ENOV-PB'!AF15</f>
        <v>0</v>
      </c>
      <c r="AG15" s="55">
        <f>'NSS1'!AG15+'NSS2'!AG15+'FT-ENOVATE'!AG15</f>
        <v>0</v>
      </c>
      <c r="AH15" s="55">
        <f ca="1">'NSS1'!AH15+'NSS2'!AH15+'FT-ENOVATE'!AH15+ENOVATE!AH15+TP!AH15+'ENOV-RT'!AH15+'ENOV-PB'!AH15</f>
        <v>0</v>
      </c>
      <c r="AI15" s="55"/>
      <c r="AJ15" s="57">
        <f t="shared" ca="1" si="0"/>
        <v>-28.69267018</v>
      </c>
      <c r="AK15" s="139"/>
      <c r="AL15" s="57">
        <f ca="1">AJ15-AJ28</f>
        <v>0</v>
      </c>
    </row>
    <row r="16" spans="1:38" ht="13.5" x14ac:dyDescent="0.25">
      <c r="A16" s="133" t="s">
        <v>40</v>
      </c>
      <c r="B16" s="134"/>
      <c r="C16" s="135"/>
      <c r="D16" s="136"/>
      <c r="E16" s="136"/>
      <c r="F16" s="137">
        <f ca="1">+F10+F14+F15+F12</f>
        <v>0.63480966999999566</v>
      </c>
      <c r="G16" s="59"/>
      <c r="H16" s="138">
        <f ca="1">SUM(H10:H15)</f>
        <v>157.14967983000003</v>
      </c>
      <c r="I16" s="59"/>
      <c r="J16" s="137">
        <f ca="1">+J10+J14+J15</f>
        <v>-47.995774230594996</v>
      </c>
      <c r="K16" s="59"/>
      <c r="L16" s="137">
        <f ca="1">+L10+L14+L15</f>
        <v>12.997305034715</v>
      </c>
      <c r="M16" s="59"/>
      <c r="N16" s="137">
        <f ca="1">+N10+N14+N15</f>
        <v>-1.0878868986000001</v>
      </c>
      <c r="O16" s="59"/>
      <c r="P16" s="137">
        <f ca="1">+P10+P14+P15</f>
        <v>0.71447294139999995</v>
      </c>
      <c r="Q16" s="59"/>
      <c r="R16" s="137">
        <f ca="1">+R10+R14+R15</f>
        <v>0.68608099259999999</v>
      </c>
      <c r="S16" s="59"/>
      <c r="T16" s="137">
        <f ca="1">+T10+T14+T15</f>
        <v>-1.2470311780000003</v>
      </c>
      <c r="U16" s="59"/>
      <c r="V16" s="137">
        <f ca="1">+V10+V14+V15</f>
        <v>2.08107015001</v>
      </c>
      <c r="W16" s="59"/>
      <c r="X16" s="137">
        <f ca="1">+X10+X14+X15</f>
        <v>-3.4108400000000001E-3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-33.220364358470007</v>
      </c>
      <c r="AK16" s="139"/>
      <c r="AL16" s="57">
        <f ca="1">AJ16-AJ30</f>
        <v>0</v>
      </c>
    </row>
    <row r="17" spans="1:38" x14ac:dyDescent="0.2">
      <c r="A17" s="68" t="s">
        <v>73</v>
      </c>
      <c r="B17" s="29"/>
      <c r="C17" s="38"/>
      <c r="D17" s="54"/>
      <c r="E17" s="54"/>
      <c r="F17" s="55"/>
      <c r="G17" s="55"/>
      <c r="H17" s="55"/>
      <c r="I17" s="55"/>
      <c r="J17" s="55">
        <f>'NSS1'!J19+'NSS2'!J19+'FT-ENOVATE'!J19</f>
        <v>0</v>
      </c>
      <c r="K17" s="55">
        <f>'NSS1'!K19+'NSS2'!K19+'FT-ENOVATE'!K19</f>
        <v>0</v>
      </c>
      <c r="L17" s="55">
        <f>'NSS1'!L19+'NSS2'!L19+'FT-ENOVATE'!L19</f>
        <v>0</v>
      </c>
      <c r="M17" s="55">
        <f>'NSS1'!M19+'NSS2'!M19+'FT-ENOVATE'!M19</f>
        <v>0</v>
      </c>
      <c r="N17" s="55">
        <f>'NSS1'!N19+'NSS2'!N19+'FT-ENOVATE'!N19</f>
        <v>0</v>
      </c>
      <c r="O17" s="55">
        <f>'NSS1'!O19+'NSS2'!O19+'FT-ENOVATE'!O19</f>
        <v>0</v>
      </c>
      <c r="P17" s="55">
        <f>'NSS1'!P19+'NSS2'!P19+'FT-ENOVATE'!P19</f>
        <v>0</v>
      </c>
      <c r="Q17" s="55">
        <f>'NSS1'!Q19+'NSS2'!Q19+'FT-ENOVATE'!Q19</f>
        <v>0</v>
      </c>
      <c r="R17" s="55">
        <f>'NSS1'!R19+'NSS2'!R19+'FT-ENOVATE'!R19</f>
        <v>0</v>
      </c>
      <c r="S17" s="55">
        <f>'NSS1'!S19+'NSS2'!S19+'FT-ENOVATE'!S19</f>
        <v>0</v>
      </c>
      <c r="T17" s="55">
        <f>'NSS1'!T19+'NSS2'!T19+'FT-ENOVATE'!T19</f>
        <v>0</v>
      </c>
      <c r="U17" s="55">
        <f>'NSS1'!U19+'NSS2'!U19+'FT-ENOVATE'!U19</f>
        <v>0</v>
      </c>
      <c r="V17" s="55">
        <f>'NSS1'!V19+'NSS2'!V19+'FT-ENOVATE'!V19</f>
        <v>0</v>
      </c>
      <c r="W17" s="55">
        <f>'NSS1'!W19+'NSS2'!W19+'FT-ENOVATE'!W19</f>
        <v>0</v>
      </c>
      <c r="X17" s="55">
        <f>'NSS1'!X19+'NSS2'!X19+'FT-ENOVATE'!X19</f>
        <v>0</v>
      </c>
      <c r="Y17" s="55">
        <f>'NSS1'!Y19+'NSS2'!Y19+'FT-ENOVATE'!Y19</f>
        <v>0</v>
      </c>
      <c r="Z17" s="55">
        <f>'NSS1'!Z19+'NSS2'!Z19+'FT-ENOVATE'!Z19</f>
        <v>0</v>
      </c>
      <c r="AA17" s="55">
        <f>'NSS1'!AA19+'NSS2'!AA19+'FT-ENOVATE'!AA19</f>
        <v>0</v>
      </c>
      <c r="AB17" s="55">
        <f>'NSS1'!AB19+'NSS2'!AB19+'FT-ENOVATE'!AB19</f>
        <v>0</v>
      </c>
      <c r="AC17" s="55">
        <f>'NSS1'!AC19+'NSS2'!AC19+'FT-ENOVATE'!AC19</f>
        <v>0</v>
      </c>
      <c r="AD17" s="55">
        <f>'NSS1'!AD19+'NSS2'!AD19+'FT-ENOVATE'!AD19</f>
        <v>0</v>
      </c>
      <c r="AE17" s="55">
        <f>'NSS1'!AE19+'NSS2'!AE19+'FT-ENOVATE'!AE19</f>
        <v>0</v>
      </c>
      <c r="AF17" s="55">
        <f>'NSS1'!AF19+'NSS2'!AF19+'FT-ENOVATE'!AF19</f>
        <v>0</v>
      </c>
      <c r="AG17" s="55">
        <f>'NSS1'!AG19+'NSS2'!AG19+'FT-ENOVATE'!AG19</f>
        <v>0</v>
      </c>
      <c r="AH17" s="55">
        <f>'NSS1'!AH19+'NSS2'!AH19+'FT-ENOVATE'!AH19</f>
        <v>0</v>
      </c>
      <c r="AI17" s="55"/>
      <c r="AJ17" s="57">
        <f>SUM(F17:AH17)</f>
        <v>0</v>
      </c>
      <c r="AK17" s="139"/>
      <c r="AL17" s="32"/>
    </row>
    <row r="18" spans="1:38" x14ac:dyDescent="0.2">
      <c r="AH18" s="111"/>
    </row>
    <row r="19" spans="1:38" x14ac:dyDescent="0.2">
      <c r="F19" s="57">
        <f ca="1">F16-F30</f>
        <v>1.4210854715202004E-14</v>
      </c>
      <c r="H19" s="57">
        <f ca="1">H16-H30</f>
        <v>0</v>
      </c>
      <c r="J19" s="57">
        <f ca="1">J16-J30</f>
        <v>0</v>
      </c>
      <c r="L19" s="57">
        <f ca="1">L16-L30</f>
        <v>0</v>
      </c>
      <c r="N19" s="57">
        <f ca="1">N16-N30</f>
        <v>0</v>
      </c>
      <c r="P19" s="57">
        <f ca="1">P16-P30</f>
        <v>0</v>
      </c>
      <c r="R19" s="57">
        <f ca="1">R16-R30</f>
        <v>0</v>
      </c>
      <c r="T19" s="57">
        <f ca="1">T16-T30</f>
        <v>0</v>
      </c>
      <c r="V19" s="57">
        <f ca="1">V16-V30</f>
        <v>0</v>
      </c>
      <c r="X19" s="57">
        <f ca="1">X16-X30</f>
        <v>0</v>
      </c>
      <c r="Z19" s="57">
        <f ca="1">Z16-Z30</f>
        <v>0</v>
      </c>
      <c r="AB19" s="57">
        <f ca="1">AB16-AB30</f>
        <v>0</v>
      </c>
      <c r="AD19" s="57">
        <f ca="1">AD16-AD30</f>
        <v>0</v>
      </c>
      <c r="AF19" s="57">
        <f ca="1">AF16-AF30</f>
        <v>0</v>
      </c>
      <c r="AH19" s="57">
        <f ca="1">AH16-AH30</f>
        <v>0</v>
      </c>
      <c r="AJ19" s="57">
        <f ca="1">AJ16-AJ30</f>
        <v>0</v>
      </c>
    </row>
    <row r="20" spans="1:38" x14ac:dyDescent="0.2">
      <c r="N20" s="163"/>
      <c r="P20" s="35"/>
    </row>
    <row r="21" spans="1:38" x14ac:dyDescent="0.2">
      <c r="N21" s="163"/>
      <c r="P21" s="35"/>
    </row>
    <row r="22" spans="1:38" ht="13.5" x14ac:dyDescent="0.25">
      <c r="A22" s="65" t="str">
        <f>A9 &amp; " GRMS Positions"</f>
        <v xml:space="preserve">      CHICAGO GRMS Positions</v>
      </c>
      <c r="B22" s="53"/>
      <c r="C22" s="47"/>
      <c r="D22" s="48"/>
      <c r="E22" s="48"/>
      <c r="F22" s="47"/>
      <c r="G22" s="47"/>
      <c r="H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</row>
    <row r="23" spans="1:38" x14ac:dyDescent="0.2">
      <c r="A23" s="66" t="s">
        <v>44</v>
      </c>
      <c r="B23" s="29">
        <v>1</v>
      </c>
      <c r="C23" s="38"/>
      <c r="D23" s="54" t="s">
        <v>128</v>
      </c>
      <c r="E23" s="54" t="s">
        <v>98</v>
      </c>
      <c r="F23" s="55">
        <f ca="1">SUMIF(INDIRECT(QueryPage!$I$2),F$6&amp;$E23,INDIRECT(QueryPage!$G$2))/10000</f>
        <v>51.097209669999984</v>
      </c>
      <c r="G23" s="55"/>
      <c r="H23" s="55">
        <v>0</v>
      </c>
      <c r="J23" s="55">
        <f ca="1">SUMIF(INDIRECT(QueryPage!$I$2),J$6&amp;$E23,INDIRECT(QueryPage!$G$2))/10000</f>
        <v>0</v>
      </c>
      <c r="K23" s="55"/>
      <c r="L23" s="55">
        <f ca="1">SUMIF(INDIRECT(QueryPage!$I$2),L$6&amp;$E23,INDIRECT(QueryPage!$G$2))/10000</f>
        <v>0</v>
      </c>
      <c r="M23" s="55"/>
      <c r="N23" s="55">
        <f ca="1">SUMIF(INDIRECT(QueryPage!$I$2),N$6&amp;$E23,INDIRECT(QueryPage!$G$2))/10000</f>
        <v>0</v>
      </c>
      <c r="O23" s="55"/>
      <c r="P23" s="55">
        <f ca="1">SUMIF(INDIRECT(QueryPage!$I$2),P$6&amp;$E23,INDIRECT(QueryPage!$G$2))/10000</f>
        <v>0</v>
      </c>
      <c r="Q23" s="55"/>
      <c r="R23" s="55">
        <f ca="1">SUMIF(INDIRECT(QueryPage!$I$2),R$6&amp;$E23,INDIRECT(QueryPage!$G$2))/10000</f>
        <v>0</v>
      </c>
      <c r="S23" s="55"/>
      <c r="T23" s="55">
        <f ca="1">SUMIF(INDIRECT(QueryPage!$I$2),T$6&amp;$E23,INDIRECT(QueryPage!$G$2))/10000</f>
        <v>0</v>
      </c>
      <c r="U23" s="55"/>
      <c r="V23" s="55">
        <f ca="1">SUMIF(INDIRECT(QueryPage!$I$2),V$6&amp;$E23,INDIRECT(QueryPage!$G$2))/10000</f>
        <v>0</v>
      </c>
      <c r="W23" s="55"/>
      <c r="X23" s="55">
        <f ca="1">SUMIF(INDIRECT(QueryPage!$I$2),X$6&amp;$E23,INDIRECT(QueryPage!$G$2))/10000</f>
        <v>0</v>
      </c>
      <c r="Y23" s="55"/>
      <c r="Z23" s="55">
        <f ca="1">SUMIF(INDIRECT(QueryPage!$I$2),Z$6&amp;$E23,INDIRECT(QueryPage!$G$2))/10000</f>
        <v>0</v>
      </c>
      <c r="AA23" s="55"/>
      <c r="AB23" s="55">
        <f ca="1">SUMIF(INDIRECT(QueryPage!$I$2),AB$6&amp;$E23,INDIRECT(QueryPage!$G$2))/10000</f>
        <v>0</v>
      </c>
      <c r="AC23" s="55"/>
      <c r="AD23" s="55">
        <f ca="1">SUMIF(INDIRECT(QueryPage!$I$2),AD$6&amp;$E23,INDIRECT(QueryPage!$G$2))/10000</f>
        <v>0</v>
      </c>
      <c r="AE23" s="55"/>
      <c r="AF23" s="55">
        <f ca="1">SUMIF(INDIRECT(QueryPage!$I$2),AF$6&amp;$E23,INDIRECT(QueryPage!$G$2))/10000</f>
        <v>0</v>
      </c>
      <c r="AG23" s="55"/>
      <c r="AH23" s="55">
        <f ca="1">SUMIF(INDIRECT(QueryPage!$I$2),AH$6&amp;$E23,INDIRECT(QueryPage!$G$2))/10000</f>
        <v>0</v>
      </c>
      <c r="AI23" s="56"/>
      <c r="AJ23" s="57">
        <f ca="1">SUM(F23:AH23)-H23</f>
        <v>51.097209669999984</v>
      </c>
      <c r="AK23" s="58"/>
    </row>
    <row r="24" spans="1:38" x14ac:dyDescent="0.2">
      <c r="A24" s="66" t="s">
        <v>78</v>
      </c>
      <c r="B24" s="29">
        <v>1</v>
      </c>
      <c r="C24" s="38"/>
      <c r="D24" s="54" t="s">
        <v>128</v>
      </c>
      <c r="E24" s="54" t="s">
        <v>97</v>
      </c>
      <c r="F24" s="55">
        <f ca="1">SUMIF(INDIRECT(QueryPage!$I$2),F$6&amp;$E24,INDIRECT(QueryPage!$G$2))/10000</f>
        <v>-50.462400000000002</v>
      </c>
      <c r="G24" s="55"/>
      <c r="H24" s="55">
        <f ca="1">H12</f>
        <v>0</v>
      </c>
      <c r="J24" s="55">
        <f ca="1">SUMIF(INDIRECT(QueryPage!$I$2),J$6&amp;$E24,INDIRECT(QueryPage!$G$2))/10000</f>
        <v>0</v>
      </c>
      <c r="K24" s="55"/>
      <c r="L24" s="55">
        <f ca="1">SUMIF(INDIRECT(QueryPage!$I$2),L$6&amp;$E24,INDIRECT(QueryPage!$G$2))/10000</f>
        <v>0</v>
      </c>
      <c r="M24" s="55"/>
      <c r="N24" s="55">
        <f ca="1">SUMIF(INDIRECT(QueryPage!$I$2),N$6&amp;$E24,INDIRECT(QueryPage!$G$2))/10000</f>
        <v>0</v>
      </c>
      <c r="O24" s="55"/>
      <c r="P24" s="55">
        <f ca="1">SUMIF(INDIRECT(QueryPage!$I$2),P$6&amp;$E24,INDIRECT(QueryPage!$G$2))/10000</f>
        <v>0</v>
      </c>
      <c r="Q24" s="55"/>
      <c r="R24" s="55">
        <f ca="1">SUMIF(INDIRECT(QueryPage!$I$2),R$6&amp;$E24,INDIRECT(QueryPage!$G$2))/10000</f>
        <v>0</v>
      </c>
      <c r="S24" s="55"/>
      <c r="T24" s="55">
        <f ca="1">SUMIF(INDIRECT(QueryPage!$I$2),T$6&amp;$E24,INDIRECT(QueryPage!$G$2))/10000</f>
        <v>0</v>
      </c>
      <c r="U24" s="55"/>
      <c r="V24" s="55">
        <f ca="1">SUMIF(INDIRECT(QueryPage!$I$2),V$6&amp;$E24,INDIRECT(QueryPage!$G$2))/10000</f>
        <v>0</v>
      </c>
      <c r="W24" s="55"/>
      <c r="X24" s="55">
        <f ca="1">SUMIF(INDIRECT(QueryPage!$I$2),X$6&amp;$E24,INDIRECT(QueryPage!$G$2))/10000</f>
        <v>0</v>
      </c>
      <c r="Y24" s="55"/>
      <c r="Z24" s="55">
        <f ca="1">SUMIF(INDIRECT(QueryPage!$I$2),Z$6&amp;$E24,INDIRECT(QueryPage!$G$2))/10000</f>
        <v>0</v>
      </c>
      <c r="AA24" s="55"/>
      <c r="AB24" s="55">
        <f ca="1">SUMIF(INDIRECT(QueryPage!$I$2),AB$6&amp;$E24,INDIRECT(QueryPage!$G$2))/10000</f>
        <v>0</v>
      </c>
      <c r="AC24" s="55"/>
      <c r="AD24" s="55">
        <f ca="1">SUMIF(INDIRECT(QueryPage!$I$2),AD$6&amp;$E24,INDIRECT(QueryPage!$G$2))/10000</f>
        <v>0</v>
      </c>
      <c r="AE24" s="55"/>
      <c r="AF24" s="55">
        <f ca="1">SUMIF(INDIRECT(QueryPage!$I$2),AF$6&amp;$E24,INDIRECT(QueryPage!$G$2))/10000</f>
        <v>0</v>
      </c>
      <c r="AG24" s="55"/>
      <c r="AH24" s="55">
        <f ca="1">SUMIF(INDIRECT(QueryPage!$I$2),AH$6&amp;$E24,INDIRECT(QueryPage!$G$2))/10000</f>
        <v>0</v>
      </c>
      <c r="AI24" s="56"/>
      <c r="AJ24" s="57">
        <f ca="1">SUM(F24:AH24)-H24</f>
        <v>-50.462400000000002</v>
      </c>
      <c r="AK24" s="58"/>
    </row>
    <row r="25" spans="1:38" x14ac:dyDescent="0.2">
      <c r="A25" s="66" t="s">
        <v>14</v>
      </c>
      <c r="B25" s="29"/>
      <c r="C25" s="38"/>
      <c r="D25" s="54"/>
      <c r="E25" s="54" t="s">
        <v>96</v>
      </c>
      <c r="F25" s="55"/>
      <c r="G25" s="55"/>
      <c r="H25" s="55">
        <f ca="1">H11</f>
        <v>157.14967983000003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6"/>
      <c r="AJ25" s="57">
        <f ca="1">SUM(F25:AH25)-H25</f>
        <v>0</v>
      </c>
      <c r="AK25" s="58"/>
    </row>
    <row r="26" spans="1:38" x14ac:dyDescent="0.2">
      <c r="A26" s="66" t="s">
        <v>11</v>
      </c>
      <c r="B26" s="29">
        <v>3</v>
      </c>
      <c r="C26" s="38"/>
      <c r="D26" s="54" t="s">
        <v>35</v>
      </c>
      <c r="E26" s="54" t="s">
        <v>37</v>
      </c>
      <c r="F26" s="55"/>
      <c r="G26" s="55"/>
      <c r="H26" s="55"/>
      <c r="J26" s="55">
        <f ca="1">SUMIF(INDIRECT(QueryPage!$I$2),J$6&amp;$E26,INDIRECT(QueryPage!$G$2))/10000</f>
        <v>143.16829982999997</v>
      </c>
      <c r="K26" s="55"/>
      <c r="L26" s="55">
        <f ca="1">SUMIF(INDIRECT(QueryPage!$I$2),L$6&amp;$E26,INDIRECT(QueryPage!$G$2))/10000</f>
        <v>77.190093740000023</v>
      </c>
      <c r="M26" s="55"/>
      <c r="N26" s="55">
        <f ca="1">SUMIF(INDIRECT(QueryPage!$I$2),N$6&amp;$E26,INDIRECT(QueryPage!$G$2))/10000</f>
        <v>-102.93156743</v>
      </c>
      <c r="O26" s="55"/>
      <c r="P26" s="55">
        <f ca="1">SUMIF(INDIRECT(QueryPage!$I$2),P$6&amp;$E26,INDIRECT(QueryPage!$G$2))/10000</f>
        <v>-14.270564430000002</v>
      </c>
      <c r="Q26" s="55"/>
      <c r="R26" s="55">
        <f ca="1">SUMIF(INDIRECT(QueryPage!$I$2),R$6&amp;$E26,INDIRECT(QueryPage!$G$2))/10000</f>
        <v>-13.747704870000002</v>
      </c>
      <c r="S26" s="55"/>
      <c r="T26" s="55">
        <f ca="1">SUMIF(INDIRECT(QueryPage!$I$2),T$6&amp;$E26,INDIRECT(QueryPage!$G$2))/10000</f>
        <v>-111.7884894</v>
      </c>
      <c r="U26" s="55"/>
      <c r="V26" s="55">
        <f ca="1">SUMIF(INDIRECT(QueryPage!$I$2),V$6&amp;$E26,INDIRECT(QueryPage!$G$2))/10000</f>
        <v>-41.613408480000004</v>
      </c>
      <c r="W26" s="55"/>
      <c r="X26" s="55">
        <f ca="1">SUMIF(INDIRECT(QueryPage!$I$2),X$6&amp;$E26,INDIRECT(QueryPage!$G$2))/10000</f>
        <v>0</v>
      </c>
      <c r="Y26" s="55"/>
      <c r="Z26" s="55">
        <f ca="1">SUMIF(INDIRECT(QueryPage!$I$2),Z$6&amp;$E26,INDIRECT(QueryPage!$G$2))/10000</f>
        <v>0</v>
      </c>
      <c r="AA26" s="55"/>
      <c r="AB26" s="55">
        <f ca="1">SUMIF(INDIRECT(QueryPage!$I$2),AB$6&amp;$E26,INDIRECT(QueryPage!$G$2))/10000</f>
        <v>0</v>
      </c>
      <c r="AC26" s="55"/>
      <c r="AD26" s="55">
        <f ca="1">SUMIF(INDIRECT(QueryPage!$I$2),AD$6&amp;$E26,INDIRECT(QueryPage!$G$2))/10000</f>
        <v>0</v>
      </c>
      <c r="AE26" s="55"/>
      <c r="AF26" s="55">
        <f ca="1">SUMIF(INDIRECT(QueryPage!$I$2),AF$6&amp;$E26,INDIRECT(QueryPage!$G$2))/10000</f>
        <v>0</v>
      </c>
      <c r="AG26" s="55"/>
      <c r="AH26" s="55">
        <f ca="1">SUMIF(INDIRECT(QueryPage!$I$2),AH$6&amp;$E26,INDIRECT(QueryPage!$G$2))/10000</f>
        <v>0</v>
      </c>
      <c r="AI26" s="55"/>
      <c r="AJ26" s="57">
        <f ca="1">SUM(F26:AH26)-H26</f>
        <v>-63.993341040000047</v>
      </c>
      <c r="AK26" s="58"/>
    </row>
    <row r="27" spans="1:38" x14ac:dyDescent="0.2">
      <c r="A27" s="68" t="s">
        <v>12</v>
      </c>
      <c r="B27" s="29">
        <v>4</v>
      </c>
      <c r="C27" s="38"/>
      <c r="D27" s="54" t="s">
        <v>36</v>
      </c>
      <c r="E27" s="54" t="s">
        <v>37</v>
      </c>
      <c r="F27" s="55"/>
      <c r="G27" s="55"/>
      <c r="H27" s="55"/>
      <c r="J27" s="55">
        <f ca="1">SUMIF(INDIRECT(QueryPage!$I$2),J$6&amp;$E27,INDIRECT(QueryPage!$H$2))/10000</f>
        <v>1.5803903694050008</v>
      </c>
      <c r="K27" s="55"/>
      <c r="L27" s="55">
        <f ca="1">SUMIF(INDIRECT(QueryPage!$I$2),L$6&amp;$E27,INDIRECT(QueryPage!$H$2))/10000</f>
        <v>-1.0558595252850005</v>
      </c>
      <c r="M27" s="55"/>
      <c r="N27" s="55">
        <f ca="1">SUMIF(INDIRECT(QueryPage!$I$2),N$6&amp;$E27,INDIRECT(QueryPage!$H$2))/10000</f>
        <v>-2.0586313486000001</v>
      </c>
      <c r="O27" s="55"/>
      <c r="P27" s="55">
        <f ca="1">SUMIF(INDIRECT(QueryPage!$I$2),P$6&amp;$E27,INDIRECT(QueryPage!$H$2))/10000</f>
        <v>-0.28541128860000003</v>
      </c>
      <c r="Q27" s="55"/>
      <c r="R27" s="55">
        <f ca="1">SUMIF(INDIRECT(QueryPage!$I$2),R$6&amp;$E27,INDIRECT(QueryPage!$H$2))/10000</f>
        <v>-0.27495409740000004</v>
      </c>
      <c r="S27" s="55"/>
      <c r="T27" s="55">
        <f ca="1">SUMIF(INDIRECT(QueryPage!$I$2),T$6&amp;$E27,INDIRECT(QueryPage!$H$2))/10000</f>
        <v>-2.2357697880000003</v>
      </c>
      <c r="U27" s="55"/>
      <c r="V27" s="55">
        <f ca="1">SUMIF(INDIRECT(QueryPage!$I$2),V$6&amp;$E27,INDIRECT(QueryPage!$H$2))/10000</f>
        <v>-0.83226816998999997</v>
      </c>
      <c r="W27" s="55"/>
      <c r="X27" s="55">
        <f ca="1">SUMIF(INDIRECT(QueryPage!$I$2),X$6&amp;$E27,INDIRECT(QueryPage!$H$2))/10000</f>
        <v>0</v>
      </c>
      <c r="Y27" s="55"/>
      <c r="Z27" s="55">
        <f ca="1">SUMIF(INDIRECT(QueryPage!$I$2),Z$6&amp;$E27,INDIRECT(QueryPage!$H$2))/10000</f>
        <v>0</v>
      </c>
      <c r="AA27" s="55"/>
      <c r="AB27" s="55">
        <f ca="1">SUMIF(INDIRECT(QueryPage!$I$2),AB$6&amp;$E27,INDIRECT(QueryPage!$H$2))/10000</f>
        <v>0</v>
      </c>
      <c r="AC27" s="55"/>
      <c r="AD27" s="55">
        <f ca="1">SUMIF(INDIRECT(QueryPage!$I$2),AD$6&amp;$E27,INDIRECT(QueryPage!$H$2))/10000</f>
        <v>0</v>
      </c>
      <c r="AE27" s="55"/>
      <c r="AF27" s="55">
        <f ca="1">SUMIF(INDIRECT(QueryPage!$I$2),AF$6&amp;$E27,INDIRECT(QueryPage!$H$2))/10000</f>
        <v>0</v>
      </c>
      <c r="AG27" s="55"/>
      <c r="AH27" s="55">
        <f ca="1">SUMIF(INDIRECT(QueryPage!$I$2),AH$6&amp;$E27,INDIRECT(QueryPage!$H$2))/10000</f>
        <v>0</v>
      </c>
      <c r="AI27" s="55"/>
      <c r="AJ27" s="57">
        <f ca="1">SUM(F27:AH27)-H27</f>
        <v>-5.1625038484700001</v>
      </c>
      <c r="AK27" s="58"/>
    </row>
    <row r="28" spans="1:38" x14ac:dyDescent="0.2">
      <c r="A28" s="68" t="s">
        <v>13</v>
      </c>
      <c r="B28" s="29">
        <v>5</v>
      </c>
      <c r="C28" s="38"/>
      <c r="D28" s="54" t="s">
        <v>36</v>
      </c>
      <c r="E28" s="54" t="s">
        <v>33</v>
      </c>
      <c r="F28" s="55"/>
      <c r="G28" s="55"/>
      <c r="H28" s="55"/>
      <c r="J28" s="55">
        <f ca="1">SUMIF(INDIRECT(QueryPage!$I$2),J$6&amp;$E28,INDIRECT(QueryPage!$G$2))/10000</f>
        <v>-49.576164600000006</v>
      </c>
      <c r="K28" s="55"/>
      <c r="L28" s="55">
        <f ca="1">SUMIF(INDIRECT(QueryPage!$I$2),L$6&amp;$E28,INDIRECT(QueryPage!$G$2))/10000</f>
        <v>14.053164559999999</v>
      </c>
      <c r="M28" s="55"/>
      <c r="N28" s="55">
        <f ca="1">SUMIF(INDIRECT(QueryPage!$I$2),N$6&amp;$E28,INDIRECT(QueryPage!$G$2))/10000</f>
        <v>0.97074445000000009</v>
      </c>
      <c r="O28" s="55"/>
      <c r="P28" s="55">
        <f ca="1">SUMIF(INDIRECT(QueryPage!$I$2),P$6&amp;$E28,INDIRECT(QueryPage!$G$2))/10000</f>
        <v>0.99988423000000004</v>
      </c>
      <c r="Q28" s="55"/>
      <c r="R28" s="55">
        <f ca="1">SUMIF(INDIRECT(QueryPage!$I$2),R$6&amp;$E28,INDIRECT(QueryPage!$G$2))/10000</f>
        <v>0.96103509000000009</v>
      </c>
      <c r="S28" s="55"/>
      <c r="T28" s="55">
        <f ca="1">SUMIF(INDIRECT(QueryPage!$I$2),T$6&amp;$E28,INDIRECT(QueryPage!$G$2))/10000</f>
        <v>0.98873861000000018</v>
      </c>
      <c r="U28" s="55"/>
      <c r="V28" s="55">
        <f ca="1">SUMIF(INDIRECT(QueryPage!$I$2),V$6&amp;$E28,INDIRECT(QueryPage!$G$2))/10000</f>
        <v>2.9133383199999998</v>
      </c>
      <c r="W28" s="55"/>
      <c r="X28" s="55">
        <f ca="1">SUMIF(INDIRECT(QueryPage!$I$2),X$6&amp;$E28,INDIRECT(QueryPage!$G$2))/10000</f>
        <v>-3.4108400000000005E-3</v>
      </c>
      <c r="Y28" s="55"/>
      <c r="Z28" s="55">
        <f ca="1">SUMIF(INDIRECT(QueryPage!$I$2),Z$6&amp;$E28,INDIRECT(QueryPage!$G$2))/10000</f>
        <v>0</v>
      </c>
      <c r="AA28" s="55"/>
      <c r="AB28" s="55">
        <f ca="1">SUMIF(INDIRECT(QueryPage!$I$2),AB$6&amp;$E28,INDIRECT(QueryPage!$G$2))/10000</f>
        <v>0</v>
      </c>
      <c r="AC28" s="55"/>
      <c r="AD28" s="55">
        <f ca="1">SUMIF(INDIRECT(QueryPage!$I$2),AD$6&amp;$E28,INDIRECT(QueryPage!$G$2))/10000</f>
        <v>0</v>
      </c>
      <c r="AE28" s="55"/>
      <c r="AF28" s="55">
        <f ca="1">SUMIF(INDIRECT(QueryPage!$I$2),AF$6&amp;$E28,INDIRECT(QueryPage!$G$2))/10000</f>
        <v>0</v>
      </c>
      <c r="AG28" s="55"/>
      <c r="AH28" s="55">
        <f ca="1">SUMIF(INDIRECT(QueryPage!$I$2),AH$6&amp;$E28,INDIRECT(QueryPage!$G$2))/10000</f>
        <v>0</v>
      </c>
      <c r="AI28" s="55"/>
      <c r="AJ28" s="57">
        <f ca="1">SUM(F28:AH28)-H27</f>
        <v>-28.692670180000007</v>
      </c>
      <c r="AK28" s="58"/>
    </row>
    <row r="29" spans="1:38" x14ac:dyDescent="0.2">
      <c r="A29" s="68" t="s">
        <v>129</v>
      </c>
      <c r="B29" s="29"/>
      <c r="C29" s="38"/>
      <c r="D29" s="54"/>
      <c r="E29" s="54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7">
        <f>SUM(F29:AH29)-H29</f>
        <v>0</v>
      </c>
      <c r="AK29" s="58"/>
    </row>
    <row r="30" spans="1:38" ht="13.5" x14ac:dyDescent="0.25">
      <c r="A30" s="61" t="s">
        <v>40</v>
      </c>
      <c r="B30" s="29"/>
      <c r="C30" s="59"/>
      <c r="D30" s="54"/>
      <c r="E30" s="54"/>
      <c r="F30" s="60">
        <f ca="1">F23+F24+F27+F28</f>
        <v>0.63480966999998145</v>
      </c>
      <c r="G30" s="59"/>
      <c r="H30" s="60">
        <f ca="1">SUM(H23:H29)</f>
        <v>157.14967983000003</v>
      </c>
      <c r="J30" s="60">
        <f ca="1">J23+J24+J27+J28</f>
        <v>-47.995774230595003</v>
      </c>
      <c r="K30" s="59"/>
      <c r="L30" s="60">
        <f ca="1">L23+L24+L27+L28</f>
        <v>12.997305034714998</v>
      </c>
      <c r="M30" s="59"/>
      <c r="N30" s="60">
        <f ca="1">N23+N24+N27+N28</f>
        <v>-1.0878868985999999</v>
      </c>
      <c r="O30" s="59"/>
      <c r="P30" s="60">
        <f ca="1">P23+P24+P27+P28</f>
        <v>0.71447294139999995</v>
      </c>
      <c r="Q30" s="59"/>
      <c r="R30" s="60">
        <f ca="1">R23+R24+R27+R28</f>
        <v>0.68608099259999999</v>
      </c>
      <c r="S30" s="59"/>
      <c r="T30" s="60">
        <f ca="1">T23+T24+T27+T28</f>
        <v>-1.2470311780000001</v>
      </c>
      <c r="U30" s="59"/>
      <c r="V30" s="60">
        <f ca="1">V23+V24+V27+V28</f>
        <v>2.08107015001</v>
      </c>
      <c r="W30" s="59"/>
      <c r="X30" s="60">
        <f ca="1">X23+X24+X27+X28</f>
        <v>-3.4108400000000005E-3</v>
      </c>
      <c r="Y30" s="59"/>
      <c r="Z30" s="60">
        <f ca="1">Z23+Z24+Z27+Z28</f>
        <v>0</v>
      </c>
      <c r="AA30" s="59"/>
      <c r="AB30" s="60">
        <f ca="1">AB23+AB24+AB27+AB28</f>
        <v>0</v>
      </c>
      <c r="AC30" s="59"/>
      <c r="AD30" s="60">
        <f ca="1">AD23+AD24+AD27+AD28</f>
        <v>0</v>
      </c>
      <c r="AE30" s="59"/>
      <c r="AF30" s="60">
        <f ca="1">AF23+AF24+AF27+AF28</f>
        <v>0</v>
      </c>
      <c r="AG30" s="59"/>
      <c r="AH30" s="60">
        <f ca="1">AH23+AH24+AH27+AH28</f>
        <v>0</v>
      </c>
      <c r="AI30" s="59"/>
      <c r="AJ30" s="60">
        <f ca="1">AJ23+AJ24+AJ27+AJ28</f>
        <v>-33.220364358470029</v>
      </c>
      <c r="AK30" s="58"/>
    </row>
  </sheetData>
  <conditionalFormatting sqref="F19 H19 J19 L19 N19 P19 R19 T19 V19 X19 Z19 AB19 AD19 AF19 AH19 AJ19 AL10:AL16">
    <cfRule type="cellIs" dxfId="1" priority="1" stopIfTrue="1" operator="notBetween">
      <formula>1</formula>
      <formula>-1</formula>
    </cfRule>
  </conditionalFormatting>
  <pageMargins left="0.75" right="0.75" top="1" bottom="1" header="0.5" footer="0.5"/>
  <pageSetup paperSize="5" scale="55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0" customWidth="1"/>
    <col min="5" max="5" width="13.85546875" style="101" customWidth="1"/>
    <col min="6" max="6" width="12.5703125" style="100" customWidth="1"/>
    <col min="7" max="7" width="11.5703125" style="101" customWidth="1"/>
    <col min="8" max="8" width="12" style="101" customWidth="1"/>
    <col min="9" max="9" width="11.7109375" style="101" customWidth="1"/>
    <col min="10" max="10" width="10" style="10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173</v>
      </c>
      <c r="B1" s="104" t="s">
        <v>194</v>
      </c>
      <c r="C1" s="1" t="s">
        <v>195</v>
      </c>
      <c r="D1" s="71" t="s">
        <v>196</v>
      </c>
      <c r="E1" s="70">
        <f>SUM(E4:E65536)</f>
        <v>0</v>
      </c>
      <c r="F1" s="71" t="s">
        <v>52</v>
      </c>
      <c r="G1" s="70">
        <f>SUM(G4:G65536)</f>
        <v>0</v>
      </c>
      <c r="H1" s="102"/>
      <c r="I1" s="102"/>
      <c r="J1" s="103"/>
    </row>
    <row r="2" spans="1:24" x14ac:dyDescent="0.2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174</v>
      </c>
      <c r="B1" s="104" t="s">
        <v>197</v>
      </c>
      <c r="C1" s="71" t="s">
        <v>45</v>
      </c>
      <c r="D1" s="70">
        <f>SUM(D4:D65536)</f>
        <v>0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25"/>
  <sheetViews>
    <sheetView workbookViewId="0">
      <selection activeCell="A5" sqref="A5:A25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164</v>
      </c>
      <c r="B1" s="104" t="s">
        <v>198</v>
      </c>
      <c r="C1" s="71" t="s">
        <v>45</v>
      </c>
      <c r="D1" s="70">
        <f>SUM(D4:D65536)</f>
        <v>6.8930843900000012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147</v>
      </c>
      <c r="D4" s="101">
        <v>0</v>
      </c>
    </row>
    <row r="5" spans="1:24" x14ac:dyDescent="0.2">
      <c r="A5">
        <f t="shared" ref="A5:A25" si="0">INDEX(BucketTable,MATCH(B5,SumMonths,0),1)</f>
        <v>2</v>
      </c>
      <c r="B5" s="176">
        <v>36923</v>
      </c>
      <c r="C5" s="100" t="s">
        <v>147</v>
      </c>
      <c r="D5" s="101">
        <v>-10.879408679999999</v>
      </c>
    </row>
    <row r="6" spans="1:24" x14ac:dyDescent="0.2">
      <c r="A6">
        <f t="shared" si="0"/>
        <v>3</v>
      </c>
      <c r="B6" s="176">
        <v>36951</v>
      </c>
      <c r="C6" s="100" t="s">
        <v>147</v>
      </c>
      <c r="D6" s="101">
        <v>10.93708859</v>
      </c>
    </row>
    <row r="7" spans="1:24" x14ac:dyDescent="0.2">
      <c r="A7">
        <f t="shared" si="0"/>
        <v>4</v>
      </c>
      <c r="B7" s="176">
        <v>36982</v>
      </c>
      <c r="C7" s="100" t="s">
        <v>147</v>
      </c>
      <c r="D7" s="101">
        <v>0.97074444999999998</v>
      </c>
    </row>
    <row r="8" spans="1:24" x14ac:dyDescent="0.2">
      <c r="A8">
        <f t="shared" si="0"/>
        <v>5</v>
      </c>
      <c r="B8" s="176">
        <v>37012</v>
      </c>
      <c r="C8" s="100" t="s">
        <v>147</v>
      </c>
      <c r="D8" s="101">
        <v>0.99860358999999999</v>
      </c>
    </row>
    <row r="9" spans="1:24" x14ac:dyDescent="0.2">
      <c r="A9">
        <f t="shared" si="0"/>
        <v>6</v>
      </c>
      <c r="B9" s="176">
        <v>37043</v>
      </c>
      <c r="C9" s="100" t="s">
        <v>147</v>
      </c>
      <c r="D9" s="101">
        <v>0.96201572999999996</v>
      </c>
    </row>
    <row r="10" spans="1:24" x14ac:dyDescent="0.2">
      <c r="A10">
        <f t="shared" si="0"/>
        <v>7</v>
      </c>
      <c r="B10" s="176">
        <v>37073</v>
      </c>
      <c r="C10" s="100" t="s">
        <v>147</v>
      </c>
      <c r="D10" s="101">
        <v>0.98981269000000005</v>
      </c>
    </row>
    <row r="11" spans="1:24" x14ac:dyDescent="0.2">
      <c r="A11">
        <f t="shared" si="0"/>
        <v>8</v>
      </c>
      <c r="B11" s="176">
        <v>37104</v>
      </c>
      <c r="C11" s="100" t="s">
        <v>147</v>
      </c>
      <c r="D11" s="101">
        <v>0.98545192999999998</v>
      </c>
    </row>
    <row r="12" spans="1:24" x14ac:dyDescent="0.2">
      <c r="A12">
        <f t="shared" si="0"/>
        <v>8</v>
      </c>
      <c r="B12" s="176">
        <v>37135</v>
      </c>
      <c r="C12" s="100" t="s">
        <v>147</v>
      </c>
      <c r="D12" s="101">
        <v>0.94954377000000001</v>
      </c>
    </row>
    <row r="13" spans="1:24" x14ac:dyDescent="0.2">
      <c r="A13">
        <f t="shared" si="0"/>
        <v>8</v>
      </c>
      <c r="B13" s="176">
        <v>37165</v>
      </c>
      <c r="C13" s="100" t="s">
        <v>147</v>
      </c>
      <c r="D13" s="101">
        <v>0.97923232000000004</v>
      </c>
    </row>
    <row r="14" spans="1:24" x14ac:dyDescent="0.2">
      <c r="A14">
        <f t="shared" si="0"/>
        <v>8</v>
      </c>
      <c r="B14" s="176">
        <v>37196</v>
      </c>
      <c r="C14" s="100" t="s">
        <v>147</v>
      </c>
      <c r="D14" s="101">
        <v>0</v>
      </c>
    </row>
    <row r="15" spans="1:24" x14ac:dyDescent="0.2">
      <c r="A15">
        <f t="shared" si="0"/>
        <v>8</v>
      </c>
      <c r="B15" s="176">
        <v>37226</v>
      </c>
      <c r="C15" s="100" t="s">
        <v>147</v>
      </c>
      <c r="D15" s="101">
        <v>0</v>
      </c>
    </row>
    <row r="16" spans="1:24" x14ac:dyDescent="0.2">
      <c r="A16">
        <f t="shared" si="0"/>
        <v>9</v>
      </c>
      <c r="B16" s="176">
        <v>37257</v>
      </c>
      <c r="C16" s="100" t="s">
        <v>147</v>
      </c>
      <c r="D16" s="101">
        <v>0</v>
      </c>
    </row>
    <row r="17" spans="1:4" x14ac:dyDescent="0.2">
      <c r="A17">
        <f t="shared" si="0"/>
        <v>9</v>
      </c>
      <c r="B17" s="176">
        <v>37288</v>
      </c>
      <c r="C17" s="100" t="s">
        <v>147</v>
      </c>
      <c r="D17" s="101">
        <v>0</v>
      </c>
    </row>
    <row r="18" spans="1:4" x14ac:dyDescent="0.2">
      <c r="A18">
        <f t="shared" si="0"/>
        <v>9</v>
      </c>
      <c r="B18" s="176">
        <v>37316</v>
      </c>
      <c r="C18" s="100" t="s">
        <v>147</v>
      </c>
      <c r="D18" s="101">
        <v>0</v>
      </c>
    </row>
    <row r="19" spans="1:4" x14ac:dyDescent="0.2">
      <c r="A19">
        <f t="shared" si="0"/>
        <v>9</v>
      </c>
      <c r="B19" s="176">
        <v>37347</v>
      </c>
      <c r="C19" s="100" t="s">
        <v>147</v>
      </c>
      <c r="D19" s="101">
        <v>0</v>
      </c>
    </row>
    <row r="20" spans="1:4" x14ac:dyDescent="0.2">
      <c r="A20">
        <f t="shared" si="0"/>
        <v>9</v>
      </c>
      <c r="B20" s="176">
        <v>37561</v>
      </c>
      <c r="C20" s="100" t="s">
        <v>147</v>
      </c>
      <c r="D20" s="101">
        <v>0</v>
      </c>
    </row>
    <row r="21" spans="1:4" x14ac:dyDescent="0.2">
      <c r="A21">
        <f t="shared" si="0"/>
        <v>9</v>
      </c>
      <c r="B21" s="176">
        <v>37591</v>
      </c>
      <c r="C21" s="100" t="s">
        <v>147</v>
      </c>
      <c r="D21" s="101">
        <v>0</v>
      </c>
    </row>
    <row r="22" spans="1:4" x14ac:dyDescent="0.2">
      <c r="A22">
        <f t="shared" si="0"/>
        <v>10</v>
      </c>
      <c r="B22" s="176">
        <v>37622</v>
      </c>
      <c r="C22" s="100" t="s">
        <v>147</v>
      </c>
      <c r="D22" s="101">
        <v>0</v>
      </c>
    </row>
    <row r="23" spans="1:4" x14ac:dyDescent="0.2">
      <c r="A23">
        <f t="shared" si="0"/>
        <v>10</v>
      </c>
      <c r="B23" s="176">
        <v>37653</v>
      </c>
      <c r="C23" s="100" t="s">
        <v>147</v>
      </c>
      <c r="D23" s="101">
        <v>0</v>
      </c>
    </row>
    <row r="24" spans="1:4" x14ac:dyDescent="0.2">
      <c r="A24">
        <f t="shared" si="0"/>
        <v>10</v>
      </c>
      <c r="B24" s="176">
        <v>37681</v>
      </c>
      <c r="C24" s="100" t="s">
        <v>147</v>
      </c>
      <c r="D24" s="101">
        <v>0</v>
      </c>
    </row>
    <row r="25" spans="1:4" x14ac:dyDescent="0.2">
      <c r="A25">
        <f t="shared" si="0"/>
        <v>10</v>
      </c>
      <c r="B25" s="176">
        <v>37712</v>
      </c>
      <c r="C25" s="100" t="s">
        <v>147</v>
      </c>
      <c r="D25" s="101">
        <v>0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24"/>
  <sheetViews>
    <sheetView workbookViewId="0">
      <selection activeCell="A5" sqref="A5:A24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0" customWidth="1"/>
    <col min="5" max="5" width="13.85546875" style="101" customWidth="1"/>
    <col min="6" max="6" width="12.5703125" style="100" customWidth="1"/>
    <col min="7" max="7" width="11.5703125" style="101" customWidth="1"/>
    <col min="8" max="8" width="12" style="101" customWidth="1"/>
    <col min="9" max="9" width="11.7109375" style="101" customWidth="1"/>
    <col min="10" max="10" width="10" style="10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251</v>
      </c>
      <c r="B1" s="104" t="s">
        <v>252</v>
      </c>
      <c r="C1" s="1" t="s">
        <v>253</v>
      </c>
      <c r="D1" s="71" t="s">
        <v>254</v>
      </c>
      <c r="E1" s="70">
        <f>SUM(E4:E65536)</f>
        <v>-160.51773137000001</v>
      </c>
      <c r="F1" s="71" t="s">
        <v>52</v>
      </c>
      <c r="G1" s="70">
        <f>SUM(G4:G65536)</f>
        <v>-105.31153137000003</v>
      </c>
      <c r="H1" s="102"/>
      <c r="I1" s="102"/>
      <c r="J1" s="103"/>
    </row>
    <row r="2" spans="1:24" x14ac:dyDescent="0.2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148</v>
      </c>
      <c r="D4" s="100" t="s">
        <v>59</v>
      </c>
      <c r="E4" s="101">
        <v>-46.5</v>
      </c>
      <c r="F4" s="100">
        <v>-46.5</v>
      </c>
      <c r="G4" s="101">
        <v>0</v>
      </c>
      <c r="H4" s="101">
        <v>0</v>
      </c>
      <c r="I4" s="101">
        <v>0</v>
      </c>
      <c r="J4" s="100">
        <v>100</v>
      </c>
    </row>
    <row r="5" spans="1:24" x14ac:dyDescent="0.2">
      <c r="A5">
        <f t="shared" ref="A5:A24" si="0">INDEX(BucketTable,MATCH(B5,SumMonths,0),1)</f>
        <v>1</v>
      </c>
      <c r="B5" s="176">
        <v>36892</v>
      </c>
      <c r="C5" s="100" t="s">
        <v>153</v>
      </c>
      <c r="D5" s="100" t="s">
        <v>59</v>
      </c>
      <c r="E5" s="101">
        <v>0</v>
      </c>
      <c r="F5" s="100">
        <v>0</v>
      </c>
      <c r="G5" s="101">
        <v>0</v>
      </c>
      <c r="H5" s="101">
        <v>5.0000000000000001E-4</v>
      </c>
      <c r="I5" s="101">
        <v>0</v>
      </c>
      <c r="J5" s="100">
        <v>100</v>
      </c>
    </row>
    <row r="6" spans="1:24" x14ac:dyDescent="0.2">
      <c r="A6">
        <f t="shared" si="0"/>
        <v>1</v>
      </c>
      <c r="B6" s="176">
        <v>36892</v>
      </c>
      <c r="C6" s="100" t="s">
        <v>154</v>
      </c>
      <c r="D6" s="100" t="s">
        <v>59</v>
      </c>
      <c r="E6" s="101">
        <v>-8.7062000000000008</v>
      </c>
      <c r="F6" s="100">
        <v>-8.7062000000000008</v>
      </c>
      <c r="G6" s="101">
        <v>0</v>
      </c>
      <c r="H6" s="101">
        <v>0.04</v>
      </c>
      <c r="I6" s="101">
        <v>-0.34824800000000006</v>
      </c>
      <c r="J6" s="100">
        <v>100</v>
      </c>
    </row>
    <row r="7" spans="1:24" x14ac:dyDescent="0.2">
      <c r="A7">
        <f t="shared" si="0"/>
        <v>2</v>
      </c>
      <c r="B7" s="176">
        <v>36923</v>
      </c>
      <c r="C7" s="100" t="s">
        <v>148</v>
      </c>
      <c r="D7" s="100" t="s">
        <v>59</v>
      </c>
      <c r="E7" s="101">
        <v>-13.98137681</v>
      </c>
      <c r="F7" s="100">
        <v>0</v>
      </c>
      <c r="G7" s="101">
        <v>-13.98137681</v>
      </c>
      <c r="H7" s="101">
        <v>0</v>
      </c>
      <c r="I7" s="101">
        <v>0</v>
      </c>
      <c r="J7" s="100">
        <v>0</v>
      </c>
    </row>
    <row r="8" spans="1:24" x14ac:dyDescent="0.2">
      <c r="A8">
        <f t="shared" si="0"/>
        <v>2</v>
      </c>
      <c r="B8" s="176">
        <v>36923</v>
      </c>
      <c r="C8" s="100" t="s">
        <v>153</v>
      </c>
      <c r="D8" s="100" t="s">
        <v>59</v>
      </c>
      <c r="E8" s="101">
        <v>0</v>
      </c>
      <c r="F8" s="100">
        <v>0</v>
      </c>
      <c r="G8" s="101">
        <v>0</v>
      </c>
      <c r="H8" s="101">
        <v>5.0000000000000001E-4</v>
      </c>
      <c r="I8" s="101">
        <v>0</v>
      </c>
      <c r="J8" s="100">
        <v>0</v>
      </c>
    </row>
    <row r="9" spans="1:24" x14ac:dyDescent="0.2">
      <c r="A9">
        <f t="shared" si="0"/>
        <v>2</v>
      </c>
      <c r="B9" s="176">
        <v>36923</v>
      </c>
      <c r="C9" s="100" t="s">
        <v>155</v>
      </c>
      <c r="D9" s="100" t="s">
        <v>59</v>
      </c>
      <c r="E9" s="101">
        <v>118.94766172</v>
      </c>
      <c r="F9" s="100">
        <v>0</v>
      </c>
      <c r="G9" s="101">
        <v>118.94766172</v>
      </c>
      <c r="H9" s="101">
        <v>5.5E-2</v>
      </c>
      <c r="I9" s="101">
        <v>6.5421213945999996</v>
      </c>
      <c r="J9" s="100">
        <v>0</v>
      </c>
    </row>
    <row r="10" spans="1:24" x14ac:dyDescent="0.2">
      <c r="A10">
        <f t="shared" si="0"/>
        <v>3</v>
      </c>
      <c r="B10" s="176">
        <v>36951</v>
      </c>
      <c r="C10" s="100" t="s">
        <v>154</v>
      </c>
      <c r="D10" s="100" t="s">
        <v>59</v>
      </c>
      <c r="E10" s="101">
        <v>-15.41135214</v>
      </c>
      <c r="F10" s="100">
        <v>0</v>
      </c>
      <c r="G10" s="101">
        <v>-15.41135214</v>
      </c>
      <c r="H10" s="101">
        <v>0.06</v>
      </c>
      <c r="I10" s="101">
        <v>-0.92468112839999994</v>
      </c>
      <c r="J10" s="100">
        <v>0</v>
      </c>
    </row>
    <row r="11" spans="1:24" x14ac:dyDescent="0.2">
      <c r="A11">
        <f t="shared" si="0"/>
        <v>3</v>
      </c>
      <c r="B11" s="176">
        <v>36951</v>
      </c>
      <c r="C11" s="100" t="s">
        <v>155</v>
      </c>
      <c r="D11" s="100" t="s">
        <v>59</v>
      </c>
      <c r="E11" s="101">
        <v>89.485270479999997</v>
      </c>
      <c r="F11" s="100">
        <v>0</v>
      </c>
      <c r="G11" s="101">
        <v>89.485270479999997</v>
      </c>
      <c r="H11" s="101">
        <v>0.06</v>
      </c>
      <c r="I11" s="101">
        <v>5.3691162287999994</v>
      </c>
      <c r="J11" s="100">
        <v>0</v>
      </c>
    </row>
    <row r="12" spans="1:24" x14ac:dyDescent="0.2">
      <c r="A12">
        <f t="shared" si="0"/>
        <v>4</v>
      </c>
      <c r="B12" s="176">
        <v>36982</v>
      </c>
      <c r="C12" s="100" t="s">
        <v>155</v>
      </c>
      <c r="D12" s="100" t="s">
        <v>59</v>
      </c>
      <c r="E12" s="101">
        <v>-102.93156743</v>
      </c>
      <c r="F12" s="100">
        <v>0</v>
      </c>
      <c r="G12" s="101">
        <v>-102.93156743</v>
      </c>
      <c r="H12" s="101">
        <v>0.02</v>
      </c>
      <c r="I12" s="101">
        <v>-2.0586313486000001</v>
      </c>
      <c r="J12" s="100">
        <v>0</v>
      </c>
    </row>
    <row r="13" spans="1:24" x14ac:dyDescent="0.2">
      <c r="A13">
        <f t="shared" si="0"/>
        <v>5</v>
      </c>
      <c r="B13" s="176">
        <v>37012</v>
      </c>
      <c r="C13" s="100" t="s">
        <v>149</v>
      </c>
      <c r="D13" s="100" t="s">
        <v>59</v>
      </c>
      <c r="E13" s="101">
        <v>0</v>
      </c>
      <c r="F13" s="100">
        <v>0</v>
      </c>
      <c r="G13" s="101">
        <v>0</v>
      </c>
      <c r="H13" s="101">
        <v>5.0000000000000001E-4</v>
      </c>
      <c r="I13" s="101">
        <v>0</v>
      </c>
      <c r="J13" s="100">
        <v>0</v>
      </c>
    </row>
    <row r="14" spans="1:24" x14ac:dyDescent="0.2">
      <c r="A14">
        <f t="shared" si="0"/>
        <v>5</v>
      </c>
      <c r="B14" s="176">
        <v>37012</v>
      </c>
      <c r="C14" s="100" t="s">
        <v>155</v>
      </c>
      <c r="D14" s="100" t="s">
        <v>59</v>
      </c>
      <c r="E14" s="101">
        <v>-14.27056443</v>
      </c>
      <c r="F14" s="100">
        <v>0</v>
      </c>
      <c r="G14" s="101">
        <v>-14.27056443</v>
      </c>
      <c r="H14" s="101">
        <v>0.02</v>
      </c>
      <c r="I14" s="101">
        <v>-0.28541128860000003</v>
      </c>
      <c r="J14" s="100">
        <v>0</v>
      </c>
    </row>
    <row r="15" spans="1:24" x14ac:dyDescent="0.2">
      <c r="A15">
        <f t="shared" si="0"/>
        <v>6</v>
      </c>
      <c r="B15" s="176">
        <v>37043</v>
      </c>
      <c r="C15" s="100" t="s">
        <v>149</v>
      </c>
      <c r="D15" s="100" t="s">
        <v>59</v>
      </c>
      <c r="E15" s="101">
        <v>0</v>
      </c>
      <c r="F15" s="100">
        <v>0</v>
      </c>
      <c r="G15" s="101">
        <v>0</v>
      </c>
      <c r="H15" s="101">
        <v>5.0000000000000001E-4</v>
      </c>
      <c r="I15" s="101">
        <v>0</v>
      </c>
      <c r="J15" s="100">
        <v>0</v>
      </c>
    </row>
    <row r="16" spans="1:24" x14ac:dyDescent="0.2">
      <c r="A16">
        <f t="shared" si="0"/>
        <v>6</v>
      </c>
      <c r="B16" s="176">
        <v>37043</v>
      </c>
      <c r="C16" s="100" t="s">
        <v>155</v>
      </c>
      <c r="D16" s="100" t="s">
        <v>59</v>
      </c>
      <c r="E16" s="101">
        <v>-13.74770487</v>
      </c>
      <c r="F16" s="100">
        <v>0</v>
      </c>
      <c r="G16" s="101">
        <v>-13.74770487</v>
      </c>
      <c r="H16" s="101">
        <v>0.02</v>
      </c>
      <c r="I16" s="101">
        <v>-0.27495409739999999</v>
      </c>
      <c r="J16" s="100">
        <v>0</v>
      </c>
    </row>
    <row r="17" spans="1:10" x14ac:dyDescent="0.2">
      <c r="A17">
        <f t="shared" si="0"/>
        <v>7</v>
      </c>
      <c r="B17" s="176">
        <v>37073</v>
      </c>
      <c r="C17" s="100" t="s">
        <v>149</v>
      </c>
      <c r="D17" s="100" t="s">
        <v>59</v>
      </c>
      <c r="E17" s="101">
        <v>0</v>
      </c>
      <c r="F17" s="100">
        <v>0</v>
      </c>
      <c r="G17" s="101">
        <v>0</v>
      </c>
      <c r="H17" s="101">
        <v>5.0000000000000001E-4</v>
      </c>
      <c r="I17" s="101">
        <v>0</v>
      </c>
      <c r="J17" s="100">
        <v>0</v>
      </c>
    </row>
    <row r="18" spans="1:10" x14ac:dyDescent="0.2">
      <c r="A18">
        <f t="shared" si="0"/>
        <v>7</v>
      </c>
      <c r="B18" s="176">
        <v>37073</v>
      </c>
      <c r="C18" s="100" t="s">
        <v>155</v>
      </c>
      <c r="D18" s="100" t="s">
        <v>59</v>
      </c>
      <c r="E18" s="101">
        <v>-111.7884894</v>
      </c>
      <c r="F18" s="100">
        <v>0</v>
      </c>
      <c r="G18" s="101">
        <v>-111.7884894</v>
      </c>
      <c r="H18" s="101">
        <v>0.02</v>
      </c>
      <c r="I18" s="101">
        <v>-2.2357697880000003</v>
      </c>
      <c r="J18" s="100">
        <v>0</v>
      </c>
    </row>
    <row r="19" spans="1:10" x14ac:dyDescent="0.2">
      <c r="A19">
        <f t="shared" si="0"/>
        <v>8</v>
      </c>
      <c r="B19" s="176">
        <v>37104</v>
      </c>
      <c r="C19" s="100" t="s">
        <v>149</v>
      </c>
      <c r="D19" s="100" t="s">
        <v>59</v>
      </c>
      <c r="E19" s="101">
        <v>0</v>
      </c>
      <c r="F19" s="100">
        <v>0</v>
      </c>
      <c r="G19" s="101">
        <v>0</v>
      </c>
      <c r="H19" s="101">
        <v>5.0000000000000001E-4</v>
      </c>
      <c r="I19" s="101">
        <v>0</v>
      </c>
      <c r="J19" s="100">
        <v>0</v>
      </c>
    </row>
    <row r="20" spans="1:10" x14ac:dyDescent="0.2">
      <c r="A20">
        <f t="shared" si="0"/>
        <v>8</v>
      </c>
      <c r="B20" s="176">
        <v>37104</v>
      </c>
      <c r="C20" s="100" t="s">
        <v>155</v>
      </c>
      <c r="D20" s="100" t="s">
        <v>59</v>
      </c>
      <c r="E20" s="101">
        <v>-14.082620370000001</v>
      </c>
      <c r="F20" s="100">
        <v>0</v>
      </c>
      <c r="G20" s="101">
        <v>-14.082620370000001</v>
      </c>
      <c r="H20" s="101">
        <v>0.02</v>
      </c>
      <c r="I20" s="101">
        <v>-0.28165240740000003</v>
      </c>
      <c r="J20" s="100">
        <v>0</v>
      </c>
    </row>
    <row r="21" spans="1:10" x14ac:dyDescent="0.2">
      <c r="A21">
        <f t="shared" si="0"/>
        <v>8</v>
      </c>
      <c r="B21" s="176">
        <v>37135</v>
      </c>
      <c r="C21" s="100" t="s">
        <v>149</v>
      </c>
      <c r="D21" s="100" t="s">
        <v>59</v>
      </c>
      <c r="E21" s="101">
        <v>0</v>
      </c>
      <c r="F21" s="100">
        <v>0</v>
      </c>
      <c r="G21" s="101">
        <v>0</v>
      </c>
      <c r="H21" s="101">
        <v>5.0000000000000001E-4</v>
      </c>
      <c r="I21" s="101">
        <v>0</v>
      </c>
      <c r="J21" s="100">
        <v>0</v>
      </c>
    </row>
    <row r="22" spans="1:10" x14ac:dyDescent="0.2">
      <c r="A22">
        <f t="shared" si="0"/>
        <v>8</v>
      </c>
      <c r="B22" s="176">
        <v>37135</v>
      </c>
      <c r="C22" s="100" t="s">
        <v>155</v>
      </c>
      <c r="D22" s="100" t="s">
        <v>59</v>
      </c>
      <c r="E22" s="101">
        <v>-13.56947422</v>
      </c>
      <c r="F22" s="100">
        <v>0</v>
      </c>
      <c r="G22" s="101">
        <v>-13.56947422</v>
      </c>
      <c r="H22" s="101">
        <v>0.02</v>
      </c>
      <c r="I22" s="101">
        <v>-0.27138948439999999</v>
      </c>
      <c r="J22" s="100">
        <v>0</v>
      </c>
    </row>
    <row r="23" spans="1:10" x14ac:dyDescent="0.2">
      <c r="A23">
        <f t="shared" si="0"/>
        <v>8</v>
      </c>
      <c r="B23" s="176">
        <v>37165</v>
      </c>
      <c r="C23" s="100" t="s">
        <v>149</v>
      </c>
      <c r="D23" s="100" t="s">
        <v>59</v>
      </c>
      <c r="E23" s="101">
        <v>1E-8</v>
      </c>
      <c r="F23" s="100">
        <v>0</v>
      </c>
      <c r="G23" s="101">
        <v>1E-8</v>
      </c>
      <c r="H23" s="101">
        <v>5.0000000000000001E-4</v>
      </c>
      <c r="I23" s="101">
        <v>5.0000000000000005E-12</v>
      </c>
      <c r="J23" s="100">
        <v>0</v>
      </c>
    </row>
    <row r="24" spans="1:10" x14ac:dyDescent="0.2">
      <c r="A24">
        <f t="shared" si="0"/>
        <v>8</v>
      </c>
      <c r="B24" s="176">
        <v>37165</v>
      </c>
      <c r="C24" s="100" t="s">
        <v>155</v>
      </c>
      <c r="D24" s="100" t="s">
        <v>59</v>
      </c>
      <c r="E24" s="101">
        <v>-13.961313909999999</v>
      </c>
      <c r="F24" s="100">
        <v>0</v>
      </c>
      <c r="G24" s="101">
        <v>-13.961313909999999</v>
      </c>
      <c r="H24" s="101">
        <v>0.02</v>
      </c>
      <c r="I24" s="101">
        <v>-0.27922627820000001</v>
      </c>
      <c r="J24" s="100">
        <v>0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29"/>
  <sheetViews>
    <sheetView workbookViewId="0">
      <selection activeCell="A5" sqref="A5:A29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244</v>
      </c>
      <c r="B1" s="104" t="s">
        <v>245</v>
      </c>
      <c r="C1" s="71" t="s">
        <v>45</v>
      </c>
      <c r="D1" s="70">
        <f>SUM(D4:D65536)</f>
        <v>232.39542963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153</v>
      </c>
      <c r="D4" s="101">
        <v>0</v>
      </c>
    </row>
    <row r="5" spans="1:24" x14ac:dyDescent="0.2">
      <c r="A5">
        <f t="shared" ref="A5:A29" si="0">INDEX(BucketTable,MATCH(B5,SumMonths,0),1)</f>
        <v>1</v>
      </c>
      <c r="B5" s="176">
        <v>36892</v>
      </c>
      <c r="C5" s="100" t="s">
        <v>154</v>
      </c>
      <c r="D5" s="101">
        <v>115.29380190000001</v>
      </c>
    </row>
    <row r="6" spans="1:24" x14ac:dyDescent="0.2">
      <c r="A6">
        <f t="shared" si="0"/>
        <v>1</v>
      </c>
      <c r="B6" s="176">
        <v>36892</v>
      </c>
      <c r="C6" s="100" t="s">
        <v>155</v>
      </c>
      <c r="D6" s="101">
        <v>-15.948495599999999</v>
      </c>
    </row>
    <row r="7" spans="1:24" x14ac:dyDescent="0.2">
      <c r="A7">
        <f t="shared" si="0"/>
        <v>2</v>
      </c>
      <c r="B7" s="176">
        <v>36923</v>
      </c>
      <c r="C7" s="100" t="s">
        <v>153</v>
      </c>
      <c r="D7" s="101">
        <v>0</v>
      </c>
    </row>
    <row r="8" spans="1:24" x14ac:dyDescent="0.2">
      <c r="A8">
        <f t="shared" si="0"/>
        <v>2</v>
      </c>
      <c r="B8" s="176">
        <v>36923</v>
      </c>
      <c r="C8" s="100" t="s">
        <v>155</v>
      </c>
      <c r="D8" s="101">
        <v>118.94766213</v>
      </c>
    </row>
    <row r="9" spans="1:24" x14ac:dyDescent="0.2">
      <c r="A9">
        <f t="shared" si="0"/>
        <v>3</v>
      </c>
      <c r="B9" s="176">
        <v>36951</v>
      </c>
      <c r="C9" s="100" t="s">
        <v>155</v>
      </c>
      <c r="D9" s="101">
        <v>89.485270279999995</v>
      </c>
    </row>
    <row r="10" spans="1:24" x14ac:dyDescent="0.2">
      <c r="A10">
        <f t="shared" si="0"/>
        <v>4</v>
      </c>
      <c r="B10" s="176">
        <v>36982</v>
      </c>
      <c r="C10" s="100" t="s">
        <v>154</v>
      </c>
      <c r="D10" s="101">
        <v>29.686374820000001</v>
      </c>
    </row>
    <row r="11" spans="1:24" x14ac:dyDescent="0.2">
      <c r="A11">
        <f t="shared" si="0"/>
        <v>4</v>
      </c>
      <c r="B11" s="176">
        <v>36982</v>
      </c>
      <c r="C11" s="100" t="s">
        <v>155</v>
      </c>
      <c r="D11" s="101">
        <v>-102.93156743</v>
      </c>
    </row>
    <row r="12" spans="1:24" x14ac:dyDescent="0.2">
      <c r="A12">
        <f t="shared" si="0"/>
        <v>5</v>
      </c>
      <c r="B12" s="176">
        <v>37012</v>
      </c>
      <c r="C12" s="100" t="s">
        <v>149</v>
      </c>
      <c r="D12" s="101">
        <v>0</v>
      </c>
    </row>
    <row r="13" spans="1:24" x14ac:dyDescent="0.2">
      <c r="A13">
        <f t="shared" si="0"/>
        <v>5</v>
      </c>
      <c r="B13" s="176">
        <v>37012</v>
      </c>
      <c r="C13" s="100" t="s">
        <v>154</v>
      </c>
      <c r="D13" s="101">
        <v>30.538336040000001</v>
      </c>
    </row>
    <row r="14" spans="1:24" x14ac:dyDescent="0.2">
      <c r="A14">
        <f t="shared" si="0"/>
        <v>5</v>
      </c>
      <c r="B14" s="176">
        <v>37012</v>
      </c>
      <c r="C14" s="100" t="s">
        <v>155</v>
      </c>
      <c r="D14" s="101">
        <v>-14.27056443</v>
      </c>
    </row>
    <row r="15" spans="1:24" x14ac:dyDescent="0.2">
      <c r="A15">
        <f t="shared" si="0"/>
        <v>6</v>
      </c>
      <c r="B15" s="176">
        <v>37043</v>
      </c>
      <c r="C15" s="100" t="s">
        <v>149</v>
      </c>
      <c r="D15" s="101">
        <v>0</v>
      </c>
    </row>
    <row r="16" spans="1:24" x14ac:dyDescent="0.2">
      <c r="A16">
        <f t="shared" si="0"/>
        <v>6</v>
      </c>
      <c r="B16" s="176">
        <v>37043</v>
      </c>
      <c r="C16" s="100" t="s">
        <v>154</v>
      </c>
      <c r="D16" s="101">
        <v>29.419441190000001</v>
      </c>
    </row>
    <row r="17" spans="1:4" x14ac:dyDescent="0.2">
      <c r="A17">
        <f t="shared" si="0"/>
        <v>6</v>
      </c>
      <c r="B17" s="176">
        <v>37043</v>
      </c>
      <c r="C17" s="100" t="s">
        <v>155</v>
      </c>
      <c r="D17" s="101">
        <v>-13.74770487</v>
      </c>
    </row>
    <row r="18" spans="1:4" x14ac:dyDescent="0.2">
      <c r="A18">
        <f t="shared" si="0"/>
        <v>7</v>
      </c>
      <c r="B18" s="176">
        <v>37073</v>
      </c>
      <c r="C18" s="100" t="s">
        <v>149</v>
      </c>
      <c r="D18" s="101">
        <v>0</v>
      </c>
    </row>
    <row r="19" spans="1:4" x14ac:dyDescent="0.2">
      <c r="A19">
        <f t="shared" si="0"/>
        <v>7</v>
      </c>
      <c r="B19" s="176">
        <v>37073</v>
      </c>
      <c r="C19" s="100" t="s">
        <v>154</v>
      </c>
      <c r="D19" s="101">
        <v>30.269500990000001</v>
      </c>
    </row>
    <row r="20" spans="1:4" x14ac:dyDescent="0.2">
      <c r="A20">
        <f t="shared" si="0"/>
        <v>7</v>
      </c>
      <c r="B20" s="176">
        <v>37073</v>
      </c>
      <c r="C20" s="100" t="s">
        <v>155</v>
      </c>
      <c r="D20" s="101">
        <v>-111.78849087</v>
      </c>
    </row>
    <row r="21" spans="1:4" x14ac:dyDescent="0.2">
      <c r="A21">
        <f t="shared" si="0"/>
        <v>8</v>
      </c>
      <c r="B21" s="176">
        <v>37104</v>
      </c>
      <c r="C21" s="100" t="s">
        <v>149</v>
      </c>
      <c r="D21" s="101">
        <v>0</v>
      </c>
    </row>
    <row r="22" spans="1:4" x14ac:dyDescent="0.2">
      <c r="A22">
        <f t="shared" si="0"/>
        <v>8</v>
      </c>
      <c r="B22" s="176">
        <v>37104</v>
      </c>
      <c r="C22" s="100" t="s">
        <v>154</v>
      </c>
      <c r="D22" s="101">
        <v>30.136144590000001</v>
      </c>
    </row>
    <row r="23" spans="1:4" x14ac:dyDescent="0.2">
      <c r="A23">
        <f t="shared" si="0"/>
        <v>8</v>
      </c>
      <c r="B23" s="176">
        <v>37104</v>
      </c>
      <c r="C23" s="100" t="s">
        <v>155</v>
      </c>
      <c r="D23" s="101">
        <v>-14.082620370000001</v>
      </c>
    </row>
    <row r="24" spans="1:4" x14ac:dyDescent="0.2">
      <c r="A24">
        <f t="shared" si="0"/>
        <v>8</v>
      </c>
      <c r="B24" s="176">
        <v>37135</v>
      </c>
      <c r="C24" s="100" t="s">
        <v>149</v>
      </c>
      <c r="D24" s="101">
        <v>0</v>
      </c>
    </row>
    <row r="25" spans="1:4" x14ac:dyDescent="0.2">
      <c r="A25">
        <f t="shared" si="0"/>
        <v>8</v>
      </c>
      <c r="B25" s="176">
        <v>37135</v>
      </c>
      <c r="C25" s="100" t="s">
        <v>154</v>
      </c>
      <c r="D25" s="101">
        <v>29.03803598</v>
      </c>
    </row>
    <row r="26" spans="1:4" x14ac:dyDescent="0.2">
      <c r="A26">
        <f t="shared" si="0"/>
        <v>8</v>
      </c>
      <c r="B26" s="176">
        <v>37135</v>
      </c>
      <c r="C26" s="100" t="s">
        <v>155</v>
      </c>
      <c r="D26" s="101">
        <v>-13.56947422</v>
      </c>
    </row>
    <row r="27" spans="1:4" x14ac:dyDescent="0.2">
      <c r="A27">
        <f t="shared" si="0"/>
        <v>8</v>
      </c>
      <c r="B27" s="176">
        <v>37165</v>
      </c>
      <c r="C27" s="100" t="s">
        <v>149</v>
      </c>
      <c r="D27" s="101">
        <v>-1E-8</v>
      </c>
    </row>
    <row r="28" spans="1:4" x14ac:dyDescent="0.2">
      <c r="A28">
        <f t="shared" si="0"/>
        <v>8</v>
      </c>
      <c r="B28" s="176">
        <v>37165</v>
      </c>
      <c r="C28" s="100" t="s">
        <v>154</v>
      </c>
      <c r="D28" s="101">
        <v>29.881092450000001</v>
      </c>
    </row>
    <row r="29" spans="1:4" x14ac:dyDescent="0.2">
      <c r="A29">
        <f t="shared" si="0"/>
        <v>8</v>
      </c>
      <c r="B29" s="176">
        <v>37165</v>
      </c>
      <c r="C29" s="100" t="s">
        <v>155</v>
      </c>
      <c r="D29" s="101">
        <v>-13.961312939999999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31"/>
  <sheetViews>
    <sheetView workbookViewId="0">
      <selection activeCell="A5" sqref="A5:A31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165</v>
      </c>
      <c r="B1" s="104" t="s">
        <v>199</v>
      </c>
      <c r="C1" s="71" t="s">
        <v>45</v>
      </c>
      <c r="D1" s="70">
        <f>SUM(D4:D65536)</f>
        <v>0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147</v>
      </c>
      <c r="D4" s="101">
        <v>0</v>
      </c>
    </row>
    <row r="5" spans="1:24" x14ac:dyDescent="0.2">
      <c r="A5">
        <f t="shared" ref="A5:A31" si="0">INDEX(BucketTable,MATCH(B5,SumMonths,0),1)</f>
        <v>2</v>
      </c>
      <c r="B5" s="176">
        <v>36923</v>
      </c>
      <c r="C5" s="100" t="s">
        <v>147</v>
      </c>
      <c r="D5" s="101">
        <v>0</v>
      </c>
    </row>
    <row r="6" spans="1:24" x14ac:dyDescent="0.2">
      <c r="A6">
        <f t="shared" si="0"/>
        <v>3</v>
      </c>
      <c r="B6" s="176">
        <v>36951</v>
      </c>
      <c r="C6" s="100" t="s">
        <v>147</v>
      </c>
      <c r="D6" s="101">
        <v>0</v>
      </c>
    </row>
    <row r="7" spans="1:24" x14ac:dyDescent="0.2">
      <c r="A7">
        <f t="shared" si="0"/>
        <v>4</v>
      </c>
      <c r="B7" s="176">
        <v>36982</v>
      </c>
      <c r="C7" s="100" t="s">
        <v>147</v>
      </c>
      <c r="D7" s="101">
        <v>0</v>
      </c>
    </row>
    <row r="8" spans="1:24" x14ac:dyDescent="0.2">
      <c r="A8">
        <f t="shared" si="0"/>
        <v>5</v>
      </c>
      <c r="B8" s="176">
        <v>37012</v>
      </c>
      <c r="C8" s="100" t="s">
        <v>147</v>
      </c>
      <c r="D8" s="101">
        <v>0</v>
      </c>
    </row>
    <row r="9" spans="1:24" x14ac:dyDescent="0.2">
      <c r="A9">
        <f t="shared" si="0"/>
        <v>6</v>
      </c>
      <c r="B9" s="176">
        <v>37043</v>
      </c>
      <c r="C9" s="100" t="s">
        <v>147</v>
      </c>
      <c r="D9" s="101">
        <v>0</v>
      </c>
    </row>
    <row r="10" spans="1:24" x14ac:dyDescent="0.2">
      <c r="A10">
        <f t="shared" si="0"/>
        <v>7</v>
      </c>
      <c r="B10" s="176">
        <v>37073</v>
      </c>
      <c r="C10" s="100" t="s">
        <v>147</v>
      </c>
      <c r="D10" s="101">
        <v>0</v>
      </c>
    </row>
    <row r="11" spans="1:24" x14ac:dyDescent="0.2">
      <c r="A11">
        <f t="shared" si="0"/>
        <v>8</v>
      </c>
      <c r="B11" s="176">
        <v>37104</v>
      </c>
      <c r="C11" s="100" t="s">
        <v>147</v>
      </c>
      <c r="D11" s="101">
        <v>0</v>
      </c>
    </row>
    <row r="12" spans="1:24" x14ac:dyDescent="0.2">
      <c r="A12">
        <f t="shared" si="0"/>
        <v>8</v>
      </c>
      <c r="B12" s="176">
        <v>37135</v>
      </c>
      <c r="C12" s="100" t="s">
        <v>147</v>
      </c>
      <c r="D12" s="101">
        <v>0</v>
      </c>
    </row>
    <row r="13" spans="1:24" x14ac:dyDescent="0.2">
      <c r="A13">
        <f t="shared" si="0"/>
        <v>8</v>
      </c>
      <c r="B13" s="176">
        <v>37165</v>
      </c>
      <c r="C13" s="100" t="s">
        <v>147</v>
      </c>
      <c r="D13" s="101">
        <v>0</v>
      </c>
    </row>
    <row r="14" spans="1:24" x14ac:dyDescent="0.2">
      <c r="A14">
        <f t="shared" si="0"/>
        <v>8</v>
      </c>
      <c r="B14" s="176">
        <v>37196</v>
      </c>
      <c r="C14" s="100" t="s">
        <v>147</v>
      </c>
      <c r="D14" s="101">
        <v>0</v>
      </c>
    </row>
    <row r="15" spans="1:24" x14ac:dyDescent="0.2">
      <c r="A15">
        <f t="shared" si="0"/>
        <v>8</v>
      </c>
      <c r="B15" s="176">
        <v>37226</v>
      </c>
      <c r="C15" s="100" t="s">
        <v>147</v>
      </c>
      <c r="D15" s="101">
        <v>0</v>
      </c>
    </row>
    <row r="16" spans="1:24" x14ac:dyDescent="0.2">
      <c r="A16">
        <f t="shared" si="0"/>
        <v>9</v>
      </c>
      <c r="B16" s="176">
        <v>37257</v>
      </c>
      <c r="C16" s="100" t="s">
        <v>147</v>
      </c>
      <c r="D16" s="101">
        <v>0</v>
      </c>
    </row>
    <row r="17" spans="1:4" x14ac:dyDescent="0.2">
      <c r="A17">
        <f t="shared" si="0"/>
        <v>9</v>
      </c>
      <c r="B17" s="176">
        <v>37288</v>
      </c>
      <c r="C17" s="100" t="s">
        <v>147</v>
      </c>
      <c r="D17" s="101">
        <v>0</v>
      </c>
    </row>
    <row r="18" spans="1:4" x14ac:dyDescent="0.2">
      <c r="A18">
        <f t="shared" si="0"/>
        <v>9</v>
      </c>
      <c r="B18" s="176">
        <v>37316</v>
      </c>
      <c r="C18" s="100" t="s">
        <v>147</v>
      </c>
      <c r="D18" s="101">
        <v>0</v>
      </c>
    </row>
    <row r="19" spans="1:4" x14ac:dyDescent="0.2">
      <c r="A19">
        <f t="shared" si="0"/>
        <v>9</v>
      </c>
      <c r="B19" s="176">
        <v>37347</v>
      </c>
      <c r="C19" s="100" t="s">
        <v>147</v>
      </c>
      <c r="D19" s="101">
        <v>0</v>
      </c>
    </row>
    <row r="20" spans="1:4" x14ac:dyDescent="0.2">
      <c r="A20">
        <f t="shared" si="0"/>
        <v>9</v>
      </c>
      <c r="B20" s="176">
        <v>37377</v>
      </c>
      <c r="C20" s="100" t="s">
        <v>147</v>
      </c>
      <c r="D20" s="101">
        <v>0</v>
      </c>
    </row>
    <row r="21" spans="1:4" x14ac:dyDescent="0.2">
      <c r="A21">
        <f t="shared" si="0"/>
        <v>9</v>
      </c>
      <c r="B21" s="176">
        <v>37408</v>
      </c>
      <c r="C21" s="100" t="s">
        <v>147</v>
      </c>
      <c r="D21" s="101">
        <v>0</v>
      </c>
    </row>
    <row r="22" spans="1:4" x14ac:dyDescent="0.2">
      <c r="A22">
        <f t="shared" si="0"/>
        <v>9</v>
      </c>
      <c r="B22" s="176">
        <v>37438</v>
      </c>
      <c r="C22" s="100" t="s">
        <v>147</v>
      </c>
      <c r="D22" s="101">
        <v>0</v>
      </c>
    </row>
    <row r="23" spans="1:4" x14ac:dyDescent="0.2">
      <c r="A23">
        <f t="shared" si="0"/>
        <v>9</v>
      </c>
      <c r="B23" s="176">
        <v>37469</v>
      </c>
      <c r="C23" s="100" t="s">
        <v>147</v>
      </c>
      <c r="D23" s="101">
        <v>0</v>
      </c>
    </row>
    <row r="24" spans="1:4" x14ac:dyDescent="0.2">
      <c r="A24">
        <f t="shared" si="0"/>
        <v>9</v>
      </c>
      <c r="B24" s="176">
        <v>37500</v>
      </c>
      <c r="C24" s="100" t="s">
        <v>147</v>
      </c>
      <c r="D24" s="101">
        <v>0</v>
      </c>
    </row>
    <row r="25" spans="1:4" x14ac:dyDescent="0.2">
      <c r="A25">
        <f t="shared" si="0"/>
        <v>9</v>
      </c>
      <c r="B25" s="176">
        <v>37530</v>
      </c>
      <c r="C25" s="100" t="s">
        <v>147</v>
      </c>
      <c r="D25" s="101">
        <v>0</v>
      </c>
    </row>
    <row r="26" spans="1:4" x14ac:dyDescent="0.2">
      <c r="A26">
        <f t="shared" si="0"/>
        <v>9</v>
      </c>
      <c r="B26" s="176">
        <v>37561</v>
      </c>
      <c r="C26" s="100" t="s">
        <v>147</v>
      </c>
      <c r="D26" s="101">
        <v>0</v>
      </c>
    </row>
    <row r="27" spans="1:4" x14ac:dyDescent="0.2">
      <c r="A27">
        <f t="shared" si="0"/>
        <v>9</v>
      </c>
      <c r="B27" s="176">
        <v>37591</v>
      </c>
      <c r="C27" s="100" t="s">
        <v>147</v>
      </c>
      <c r="D27" s="101">
        <v>0</v>
      </c>
    </row>
    <row r="28" spans="1:4" x14ac:dyDescent="0.2">
      <c r="A28">
        <f t="shared" si="0"/>
        <v>10</v>
      </c>
      <c r="B28" s="176">
        <v>37622</v>
      </c>
      <c r="C28" s="100" t="s">
        <v>147</v>
      </c>
      <c r="D28" s="101">
        <v>0</v>
      </c>
    </row>
    <row r="29" spans="1:4" x14ac:dyDescent="0.2">
      <c r="A29">
        <f t="shared" si="0"/>
        <v>10</v>
      </c>
      <c r="B29" s="176">
        <v>37653</v>
      </c>
      <c r="C29" s="100" t="s">
        <v>147</v>
      </c>
      <c r="D29" s="101">
        <v>0</v>
      </c>
    </row>
    <row r="30" spans="1:4" x14ac:dyDescent="0.2">
      <c r="A30">
        <f t="shared" si="0"/>
        <v>10</v>
      </c>
      <c r="B30" s="176">
        <v>37681</v>
      </c>
      <c r="C30" s="100" t="s">
        <v>147</v>
      </c>
      <c r="D30" s="101">
        <v>0</v>
      </c>
    </row>
    <row r="31" spans="1:4" x14ac:dyDescent="0.2">
      <c r="A31">
        <f t="shared" si="0"/>
        <v>10</v>
      </c>
      <c r="B31" s="176">
        <v>37712</v>
      </c>
      <c r="C31" s="100" t="s">
        <v>147</v>
      </c>
      <c r="D31" s="101">
        <v>0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31"/>
  <sheetViews>
    <sheetView workbookViewId="0">
      <selection activeCell="A5" sqref="A5:A31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0" customWidth="1"/>
    <col min="5" max="5" width="13.85546875" style="101" customWidth="1"/>
    <col min="6" max="6" width="12.5703125" style="100" customWidth="1"/>
    <col min="7" max="7" width="11.5703125" style="101" customWidth="1"/>
    <col min="8" max="8" width="12" style="101" customWidth="1"/>
    <col min="9" max="9" width="11.7109375" style="101" customWidth="1"/>
    <col min="10" max="10" width="10" style="10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166</v>
      </c>
      <c r="B1" s="104" t="s">
        <v>200</v>
      </c>
      <c r="C1" s="1" t="s">
        <v>201</v>
      </c>
      <c r="D1" s="71" t="s">
        <v>202</v>
      </c>
      <c r="E1" s="70">
        <f>SUM(E4:E65536)</f>
        <v>0</v>
      </c>
      <c r="F1" s="71" t="s">
        <v>52</v>
      </c>
      <c r="G1" s="70">
        <f>SUM(G4:G65536)</f>
        <v>0</v>
      </c>
      <c r="H1" s="102"/>
      <c r="I1" s="102"/>
      <c r="J1" s="103"/>
    </row>
    <row r="2" spans="1:24" x14ac:dyDescent="0.2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153</v>
      </c>
      <c r="D4" s="100" t="s">
        <v>59</v>
      </c>
      <c r="E4" s="101">
        <v>0</v>
      </c>
      <c r="F4" s="100">
        <v>0</v>
      </c>
      <c r="G4" s="101">
        <v>0</v>
      </c>
      <c r="H4" s="101">
        <v>5.0000000000000001E-4</v>
      </c>
      <c r="I4" s="101">
        <v>0</v>
      </c>
      <c r="J4" s="100">
        <v>100</v>
      </c>
    </row>
    <row r="5" spans="1:24" x14ac:dyDescent="0.2">
      <c r="A5">
        <f t="shared" ref="A5:A31" si="0">INDEX(BucketTable,MATCH(B5,SumMonths,0),1)</f>
        <v>2</v>
      </c>
      <c r="B5" s="176">
        <v>36923</v>
      </c>
      <c r="C5" s="100" t="s">
        <v>153</v>
      </c>
      <c r="D5" s="100" t="s">
        <v>59</v>
      </c>
      <c r="E5" s="101">
        <v>0</v>
      </c>
      <c r="F5" s="100">
        <v>0</v>
      </c>
      <c r="G5" s="101">
        <v>0</v>
      </c>
      <c r="H5" s="101">
        <v>5.0000000000000001E-4</v>
      </c>
      <c r="I5" s="101">
        <v>0</v>
      </c>
      <c r="J5" s="100">
        <v>0</v>
      </c>
    </row>
    <row r="6" spans="1:24" x14ac:dyDescent="0.2">
      <c r="A6">
        <f t="shared" si="0"/>
        <v>2</v>
      </c>
      <c r="B6" s="176">
        <v>36923</v>
      </c>
      <c r="C6" s="100" t="s">
        <v>155</v>
      </c>
      <c r="D6" s="100" t="s">
        <v>59</v>
      </c>
      <c r="E6" s="101">
        <v>0</v>
      </c>
      <c r="F6" s="100">
        <v>0</v>
      </c>
      <c r="G6" s="101">
        <v>0</v>
      </c>
      <c r="H6" s="101">
        <v>5.5E-2</v>
      </c>
      <c r="I6" s="101">
        <v>0</v>
      </c>
      <c r="J6" s="100">
        <v>0</v>
      </c>
    </row>
    <row r="7" spans="1:24" x14ac:dyDescent="0.2">
      <c r="A7">
        <f t="shared" si="0"/>
        <v>4</v>
      </c>
      <c r="B7" s="176">
        <v>36982</v>
      </c>
      <c r="C7" s="100" t="s">
        <v>155</v>
      </c>
      <c r="D7" s="100" t="s">
        <v>59</v>
      </c>
      <c r="E7" s="101">
        <v>0</v>
      </c>
      <c r="F7" s="100">
        <v>0</v>
      </c>
      <c r="G7" s="101">
        <v>0</v>
      </c>
      <c r="H7" s="101">
        <v>0.02</v>
      </c>
      <c r="I7" s="101">
        <v>0</v>
      </c>
      <c r="J7" s="100">
        <v>0</v>
      </c>
    </row>
    <row r="8" spans="1:24" x14ac:dyDescent="0.2">
      <c r="A8">
        <f t="shared" si="0"/>
        <v>5</v>
      </c>
      <c r="B8" s="176">
        <v>37012</v>
      </c>
      <c r="C8" s="100" t="s">
        <v>156</v>
      </c>
      <c r="D8" s="100" t="s">
        <v>59</v>
      </c>
      <c r="E8" s="101">
        <v>0</v>
      </c>
      <c r="F8" s="100">
        <v>0</v>
      </c>
      <c r="G8" s="101">
        <v>0</v>
      </c>
      <c r="H8" s="101">
        <v>-2.5000000000000001E-3</v>
      </c>
      <c r="I8" s="101">
        <v>0</v>
      </c>
      <c r="J8" s="100">
        <v>0</v>
      </c>
    </row>
    <row r="9" spans="1:24" x14ac:dyDescent="0.2">
      <c r="A9">
        <f t="shared" si="0"/>
        <v>5</v>
      </c>
      <c r="B9" s="176">
        <v>37012</v>
      </c>
      <c r="C9" s="100" t="s">
        <v>157</v>
      </c>
      <c r="D9" s="100" t="s">
        <v>59</v>
      </c>
      <c r="E9" s="101">
        <v>0</v>
      </c>
      <c r="F9" s="100">
        <v>0</v>
      </c>
      <c r="G9" s="101">
        <v>0</v>
      </c>
      <c r="H9" s="101">
        <v>0.02</v>
      </c>
      <c r="I9" s="101">
        <v>0</v>
      </c>
      <c r="J9" s="100">
        <v>0</v>
      </c>
    </row>
    <row r="10" spans="1:24" x14ac:dyDescent="0.2">
      <c r="A10">
        <f t="shared" si="0"/>
        <v>6</v>
      </c>
      <c r="B10" s="176">
        <v>37043</v>
      </c>
      <c r="C10" s="100" t="s">
        <v>156</v>
      </c>
      <c r="D10" s="100" t="s">
        <v>59</v>
      </c>
      <c r="E10" s="101">
        <v>0</v>
      </c>
      <c r="F10" s="100">
        <v>0</v>
      </c>
      <c r="G10" s="101">
        <v>0</v>
      </c>
      <c r="H10" s="101">
        <v>-2.5000000000000001E-3</v>
      </c>
      <c r="I10" s="101">
        <v>0</v>
      </c>
      <c r="J10" s="100">
        <v>0</v>
      </c>
    </row>
    <row r="11" spans="1:24" x14ac:dyDescent="0.2">
      <c r="A11">
        <f t="shared" si="0"/>
        <v>6</v>
      </c>
      <c r="B11" s="176">
        <v>37043</v>
      </c>
      <c r="C11" s="100" t="s">
        <v>157</v>
      </c>
      <c r="D11" s="100" t="s">
        <v>59</v>
      </c>
      <c r="E11" s="101">
        <v>0</v>
      </c>
      <c r="F11" s="100">
        <v>0</v>
      </c>
      <c r="G11" s="101">
        <v>0</v>
      </c>
      <c r="H11" s="101">
        <v>0.02</v>
      </c>
      <c r="I11" s="101">
        <v>0</v>
      </c>
      <c r="J11" s="100">
        <v>0</v>
      </c>
    </row>
    <row r="12" spans="1:24" x14ac:dyDescent="0.2">
      <c r="A12">
        <f t="shared" si="0"/>
        <v>7</v>
      </c>
      <c r="B12" s="176">
        <v>37073</v>
      </c>
      <c r="C12" s="100" t="s">
        <v>156</v>
      </c>
      <c r="D12" s="100" t="s">
        <v>59</v>
      </c>
      <c r="E12" s="101">
        <v>0</v>
      </c>
      <c r="F12" s="100">
        <v>0</v>
      </c>
      <c r="G12" s="101">
        <v>0</v>
      </c>
      <c r="H12" s="101">
        <v>-2.5000000000000001E-3</v>
      </c>
      <c r="I12" s="101">
        <v>0</v>
      </c>
      <c r="J12" s="100">
        <v>0</v>
      </c>
    </row>
    <row r="13" spans="1:24" x14ac:dyDescent="0.2">
      <c r="A13">
        <f t="shared" si="0"/>
        <v>7</v>
      </c>
      <c r="B13" s="176">
        <v>37073</v>
      </c>
      <c r="C13" s="100" t="s">
        <v>157</v>
      </c>
      <c r="D13" s="100" t="s">
        <v>59</v>
      </c>
      <c r="E13" s="101">
        <v>0</v>
      </c>
      <c r="F13" s="100">
        <v>0</v>
      </c>
      <c r="G13" s="101">
        <v>0</v>
      </c>
      <c r="H13" s="101">
        <v>0.02</v>
      </c>
      <c r="I13" s="101">
        <v>0</v>
      </c>
      <c r="J13" s="100">
        <v>0</v>
      </c>
    </row>
    <row r="14" spans="1:24" x14ac:dyDescent="0.2">
      <c r="A14">
        <f t="shared" si="0"/>
        <v>8</v>
      </c>
      <c r="B14" s="176">
        <v>37104</v>
      </c>
      <c r="C14" s="100" t="s">
        <v>156</v>
      </c>
      <c r="D14" s="100" t="s">
        <v>59</v>
      </c>
      <c r="E14" s="101">
        <v>0</v>
      </c>
      <c r="F14" s="100">
        <v>0</v>
      </c>
      <c r="G14" s="101">
        <v>0</v>
      </c>
      <c r="H14" s="101">
        <v>-2.5000000000000001E-3</v>
      </c>
      <c r="I14" s="101">
        <v>0</v>
      </c>
      <c r="J14" s="100">
        <v>0</v>
      </c>
    </row>
    <row r="15" spans="1:24" x14ac:dyDescent="0.2">
      <c r="A15">
        <f t="shared" si="0"/>
        <v>8</v>
      </c>
      <c r="B15" s="176">
        <v>37104</v>
      </c>
      <c r="C15" s="100" t="s">
        <v>157</v>
      </c>
      <c r="D15" s="100" t="s">
        <v>59</v>
      </c>
      <c r="E15" s="101">
        <v>0</v>
      </c>
      <c r="F15" s="100">
        <v>0</v>
      </c>
      <c r="G15" s="101">
        <v>0</v>
      </c>
      <c r="H15" s="101">
        <v>0.02</v>
      </c>
      <c r="I15" s="101">
        <v>0</v>
      </c>
      <c r="J15" s="100">
        <v>0</v>
      </c>
    </row>
    <row r="16" spans="1:24" x14ac:dyDescent="0.2">
      <c r="A16">
        <f t="shared" si="0"/>
        <v>8</v>
      </c>
      <c r="B16" s="176">
        <v>37135</v>
      </c>
      <c r="C16" s="100" t="s">
        <v>156</v>
      </c>
      <c r="D16" s="100" t="s">
        <v>59</v>
      </c>
      <c r="E16" s="101">
        <v>0</v>
      </c>
      <c r="F16" s="100">
        <v>0</v>
      </c>
      <c r="G16" s="101">
        <v>0</v>
      </c>
      <c r="H16" s="101">
        <v>-2.5000000000000001E-3</v>
      </c>
      <c r="I16" s="101">
        <v>0</v>
      </c>
      <c r="J16" s="100">
        <v>0</v>
      </c>
    </row>
    <row r="17" spans="1:10" x14ac:dyDescent="0.2">
      <c r="A17">
        <f t="shared" si="0"/>
        <v>8</v>
      </c>
      <c r="B17" s="176">
        <v>37135</v>
      </c>
      <c r="C17" s="100" t="s">
        <v>157</v>
      </c>
      <c r="D17" s="100" t="s">
        <v>59</v>
      </c>
      <c r="E17" s="101">
        <v>0</v>
      </c>
      <c r="F17" s="100">
        <v>0</v>
      </c>
      <c r="G17" s="101">
        <v>0</v>
      </c>
      <c r="H17" s="101">
        <v>0.02</v>
      </c>
      <c r="I17" s="101">
        <v>0</v>
      </c>
      <c r="J17" s="100">
        <v>0</v>
      </c>
    </row>
    <row r="18" spans="1:10" x14ac:dyDescent="0.2">
      <c r="A18">
        <f t="shared" si="0"/>
        <v>8</v>
      </c>
      <c r="B18" s="176">
        <v>37165</v>
      </c>
      <c r="C18" s="100" t="s">
        <v>156</v>
      </c>
      <c r="D18" s="100" t="s">
        <v>59</v>
      </c>
      <c r="E18" s="101">
        <v>0</v>
      </c>
      <c r="F18" s="100">
        <v>0</v>
      </c>
      <c r="G18" s="101">
        <v>0</v>
      </c>
      <c r="H18" s="101">
        <v>-2.5000000000000001E-3</v>
      </c>
      <c r="I18" s="101">
        <v>0</v>
      </c>
      <c r="J18" s="100">
        <v>0</v>
      </c>
    </row>
    <row r="19" spans="1:10" x14ac:dyDescent="0.2">
      <c r="A19">
        <f t="shared" si="0"/>
        <v>8</v>
      </c>
      <c r="B19" s="176">
        <v>37165</v>
      </c>
      <c r="C19" s="100" t="s">
        <v>157</v>
      </c>
      <c r="D19" s="100" t="s">
        <v>59</v>
      </c>
      <c r="E19" s="101">
        <v>0</v>
      </c>
      <c r="F19" s="100">
        <v>0</v>
      </c>
      <c r="G19" s="101">
        <v>0</v>
      </c>
      <c r="H19" s="101">
        <v>0.02</v>
      </c>
      <c r="I19" s="101">
        <v>0</v>
      </c>
      <c r="J19" s="100">
        <v>0</v>
      </c>
    </row>
    <row r="20" spans="1:10" x14ac:dyDescent="0.2">
      <c r="A20">
        <f t="shared" si="0"/>
        <v>9</v>
      </c>
      <c r="B20" s="176">
        <v>37377</v>
      </c>
      <c r="C20" s="100" t="s">
        <v>156</v>
      </c>
      <c r="D20" s="100" t="s">
        <v>59</v>
      </c>
      <c r="E20" s="101">
        <v>0</v>
      </c>
      <c r="F20" s="100">
        <v>0</v>
      </c>
      <c r="G20" s="101">
        <v>0</v>
      </c>
      <c r="H20" s="101">
        <v>-5.0000000000000001E-3</v>
      </c>
      <c r="I20" s="101">
        <v>0</v>
      </c>
      <c r="J20" s="100">
        <v>0</v>
      </c>
    </row>
    <row r="21" spans="1:10" x14ac:dyDescent="0.2">
      <c r="A21">
        <f t="shared" si="0"/>
        <v>9</v>
      </c>
      <c r="B21" s="176">
        <v>37377</v>
      </c>
      <c r="C21" s="100" t="s">
        <v>157</v>
      </c>
      <c r="D21" s="100" t="s">
        <v>59</v>
      </c>
      <c r="E21" s="101">
        <v>0</v>
      </c>
      <c r="F21" s="100">
        <v>0</v>
      </c>
      <c r="G21" s="101">
        <v>0</v>
      </c>
      <c r="H21" s="101">
        <v>0.02</v>
      </c>
      <c r="I21" s="101">
        <v>0</v>
      </c>
      <c r="J21" s="100">
        <v>0</v>
      </c>
    </row>
    <row r="22" spans="1:10" x14ac:dyDescent="0.2">
      <c r="A22">
        <f t="shared" si="0"/>
        <v>9</v>
      </c>
      <c r="B22" s="176">
        <v>37408</v>
      </c>
      <c r="C22" s="100" t="s">
        <v>156</v>
      </c>
      <c r="D22" s="100" t="s">
        <v>59</v>
      </c>
      <c r="E22" s="101">
        <v>0</v>
      </c>
      <c r="F22" s="100">
        <v>0</v>
      </c>
      <c r="G22" s="101">
        <v>0</v>
      </c>
      <c r="H22" s="101">
        <v>-5.0000000000000001E-3</v>
      </c>
      <c r="I22" s="101">
        <v>0</v>
      </c>
      <c r="J22" s="100">
        <v>0</v>
      </c>
    </row>
    <row r="23" spans="1:10" x14ac:dyDescent="0.2">
      <c r="A23">
        <f t="shared" si="0"/>
        <v>9</v>
      </c>
      <c r="B23" s="176">
        <v>37408</v>
      </c>
      <c r="C23" s="100" t="s">
        <v>157</v>
      </c>
      <c r="D23" s="100" t="s">
        <v>59</v>
      </c>
      <c r="E23" s="101">
        <v>0</v>
      </c>
      <c r="F23" s="100">
        <v>0</v>
      </c>
      <c r="G23" s="101">
        <v>0</v>
      </c>
      <c r="H23" s="101">
        <v>0.02</v>
      </c>
      <c r="I23" s="101">
        <v>0</v>
      </c>
      <c r="J23" s="100">
        <v>0</v>
      </c>
    </row>
    <row r="24" spans="1:10" x14ac:dyDescent="0.2">
      <c r="A24">
        <f t="shared" si="0"/>
        <v>9</v>
      </c>
      <c r="B24" s="176">
        <v>37438</v>
      </c>
      <c r="C24" s="100" t="s">
        <v>156</v>
      </c>
      <c r="D24" s="100" t="s">
        <v>59</v>
      </c>
      <c r="E24" s="101">
        <v>0</v>
      </c>
      <c r="F24" s="100">
        <v>0</v>
      </c>
      <c r="G24" s="101">
        <v>0</v>
      </c>
      <c r="H24" s="101">
        <v>-5.0000000000000001E-3</v>
      </c>
      <c r="I24" s="101">
        <v>0</v>
      </c>
      <c r="J24" s="100">
        <v>0</v>
      </c>
    </row>
    <row r="25" spans="1:10" x14ac:dyDescent="0.2">
      <c r="A25">
        <f t="shared" si="0"/>
        <v>9</v>
      </c>
      <c r="B25" s="176">
        <v>37438</v>
      </c>
      <c r="C25" s="100" t="s">
        <v>157</v>
      </c>
      <c r="D25" s="100" t="s">
        <v>59</v>
      </c>
      <c r="E25" s="101">
        <v>0</v>
      </c>
      <c r="F25" s="100">
        <v>0</v>
      </c>
      <c r="G25" s="101">
        <v>0</v>
      </c>
      <c r="H25" s="101">
        <v>0.02</v>
      </c>
      <c r="I25" s="101">
        <v>0</v>
      </c>
      <c r="J25" s="100">
        <v>0</v>
      </c>
    </row>
    <row r="26" spans="1:10" x14ac:dyDescent="0.2">
      <c r="A26">
        <f t="shared" si="0"/>
        <v>9</v>
      </c>
      <c r="B26" s="176">
        <v>37469</v>
      </c>
      <c r="C26" s="100" t="s">
        <v>156</v>
      </c>
      <c r="D26" s="100" t="s">
        <v>59</v>
      </c>
      <c r="E26" s="101">
        <v>0</v>
      </c>
      <c r="F26" s="100">
        <v>0</v>
      </c>
      <c r="G26" s="101">
        <v>0</v>
      </c>
      <c r="H26" s="101">
        <v>-5.0000000000000001E-3</v>
      </c>
      <c r="I26" s="101">
        <v>0</v>
      </c>
      <c r="J26" s="100">
        <v>0</v>
      </c>
    </row>
    <row r="27" spans="1:10" x14ac:dyDescent="0.2">
      <c r="A27">
        <f t="shared" si="0"/>
        <v>9</v>
      </c>
      <c r="B27" s="176">
        <v>37469</v>
      </c>
      <c r="C27" s="100" t="s">
        <v>157</v>
      </c>
      <c r="D27" s="100" t="s">
        <v>59</v>
      </c>
      <c r="E27" s="101">
        <v>0</v>
      </c>
      <c r="F27" s="100">
        <v>0</v>
      </c>
      <c r="G27" s="101">
        <v>0</v>
      </c>
      <c r="H27" s="101">
        <v>0.02</v>
      </c>
      <c r="I27" s="101">
        <v>0</v>
      </c>
      <c r="J27" s="100">
        <v>0</v>
      </c>
    </row>
    <row r="28" spans="1:10" x14ac:dyDescent="0.2">
      <c r="A28">
        <f t="shared" si="0"/>
        <v>9</v>
      </c>
      <c r="B28" s="176">
        <v>37500</v>
      </c>
      <c r="C28" s="100" t="s">
        <v>156</v>
      </c>
      <c r="D28" s="100" t="s">
        <v>59</v>
      </c>
      <c r="E28" s="101">
        <v>0</v>
      </c>
      <c r="F28" s="100">
        <v>0</v>
      </c>
      <c r="G28" s="101">
        <v>0</v>
      </c>
      <c r="H28" s="101">
        <v>-5.0000000000000001E-3</v>
      </c>
      <c r="I28" s="101">
        <v>0</v>
      </c>
      <c r="J28" s="100">
        <v>0</v>
      </c>
    </row>
    <row r="29" spans="1:10" x14ac:dyDescent="0.2">
      <c r="A29">
        <f t="shared" si="0"/>
        <v>9</v>
      </c>
      <c r="B29" s="176">
        <v>37500</v>
      </c>
      <c r="C29" s="100" t="s">
        <v>157</v>
      </c>
      <c r="D29" s="100" t="s">
        <v>59</v>
      </c>
      <c r="E29" s="101">
        <v>0</v>
      </c>
      <c r="F29" s="100">
        <v>0</v>
      </c>
      <c r="G29" s="101">
        <v>0</v>
      </c>
      <c r="H29" s="101">
        <v>0.02</v>
      </c>
      <c r="I29" s="101">
        <v>0</v>
      </c>
      <c r="J29" s="100">
        <v>0</v>
      </c>
    </row>
    <row r="30" spans="1:10" x14ac:dyDescent="0.2">
      <c r="A30">
        <f t="shared" si="0"/>
        <v>9</v>
      </c>
      <c r="B30" s="176">
        <v>37530</v>
      </c>
      <c r="C30" s="100" t="s">
        <v>156</v>
      </c>
      <c r="D30" s="100" t="s">
        <v>59</v>
      </c>
      <c r="E30" s="101">
        <v>0</v>
      </c>
      <c r="F30" s="100">
        <v>0</v>
      </c>
      <c r="G30" s="101">
        <v>0</v>
      </c>
      <c r="H30" s="101">
        <v>-5.0000000000000001E-3</v>
      </c>
      <c r="I30" s="101">
        <v>0</v>
      </c>
      <c r="J30" s="100">
        <v>0</v>
      </c>
    </row>
    <row r="31" spans="1:10" x14ac:dyDescent="0.2">
      <c r="A31">
        <f t="shared" si="0"/>
        <v>9</v>
      </c>
      <c r="B31" s="176">
        <v>37530</v>
      </c>
      <c r="C31" s="100" t="s">
        <v>157</v>
      </c>
      <c r="D31" s="100" t="s">
        <v>59</v>
      </c>
      <c r="E31" s="101">
        <v>0</v>
      </c>
      <c r="F31" s="100">
        <v>0</v>
      </c>
      <c r="G31" s="101">
        <v>0</v>
      </c>
      <c r="H31" s="101">
        <v>0.02</v>
      </c>
      <c r="I31" s="101">
        <v>0</v>
      </c>
      <c r="J31" s="100">
        <v>0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36"/>
  <sheetViews>
    <sheetView workbookViewId="0">
      <selection activeCell="A5" sqref="A5:A36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246</v>
      </c>
      <c r="B1" s="104" t="s">
        <v>247</v>
      </c>
      <c r="C1" s="71" t="s">
        <v>45</v>
      </c>
      <c r="D1" s="70">
        <f>SUM(D4:D65536)</f>
        <v>0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158</v>
      </c>
      <c r="D4" s="101">
        <v>0</v>
      </c>
    </row>
    <row r="5" spans="1:24" x14ac:dyDescent="0.2">
      <c r="A5">
        <f t="shared" ref="A5:A36" si="0">INDEX(BucketTable,MATCH(B5,SumMonths,0),1)</f>
        <v>1</v>
      </c>
      <c r="B5" s="176">
        <v>36892</v>
      </c>
      <c r="C5" s="100" t="s">
        <v>153</v>
      </c>
      <c r="D5" s="101">
        <v>0</v>
      </c>
    </row>
    <row r="6" spans="1:24" x14ac:dyDescent="0.2">
      <c r="A6">
        <f t="shared" si="0"/>
        <v>2</v>
      </c>
      <c r="B6" s="176">
        <v>36923</v>
      </c>
      <c r="C6" s="100" t="s">
        <v>158</v>
      </c>
      <c r="D6" s="101">
        <v>0</v>
      </c>
    </row>
    <row r="7" spans="1:24" x14ac:dyDescent="0.2">
      <c r="A7">
        <f t="shared" si="0"/>
        <v>2</v>
      </c>
      <c r="B7" s="176">
        <v>36923</v>
      </c>
      <c r="C7" s="100" t="s">
        <v>153</v>
      </c>
      <c r="D7" s="101">
        <v>0</v>
      </c>
    </row>
    <row r="8" spans="1:24" x14ac:dyDescent="0.2">
      <c r="A8">
        <f t="shared" si="0"/>
        <v>2</v>
      </c>
      <c r="B8" s="176">
        <v>36923</v>
      </c>
      <c r="C8" s="100" t="s">
        <v>155</v>
      </c>
      <c r="D8" s="101">
        <v>0</v>
      </c>
    </row>
    <row r="9" spans="1:24" x14ac:dyDescent="0.2">
      <c r="A9">
        <f t="shared" si="0"/>
        <v>3</v>
      </c>
      <c r="B9" s="176">
        <v>36951</v>
      </c>
      <c r="C9" s="100" t="s">
        <v>158</v>
      </c>
      <c r="D9" s="101">
        <v>0</v>
      </c>
    </row>
    <row r="10" spans="1:24" x14ac:dyDescent="0.2">
      <c r="A10">
        <f t="shared" si="0"/>
        <v>4</v>
      </c>
      <c r="B10" s="176">
        <v>36982</v>
      </c>
      <c r="C10" s="100" t="s">
        <v>158</v>
      </c>
      <c r="D10" s="101">
        <v>0</v>
      </c>
    </row>
    <row r="11" spans="1:24" x14ac:dyDescent="0.2">
      <c r="A11">
        <f t="shared" si="0"/>
        <v>4</v>
      </c>
      <c r="B11" s="176">
        <v>36982</v>
      </c>
      <c r="C11" s="100" t="s">
        <v>154</v>
      </c>
      <c r="D11" s="101">
        <v>0</v>
      </c>
    </row>
    <row r="12" spans="1:24" x14ac:dyDescent="0.2">
      <c r="A12">
        <f t="shared" si="0"/>
        <v>4</v>
      </c>
      <c r="B12" s="176">
        <v>36982</v>
      </c>
      <c r="C12" s="100" t="s">
        <v>155</v>
      </c>
      <c r="D12" s="101">
        <v>0</v>
      </c>
    </row>
    <row r="13" spans="1:24" x14ac:dyDescent="0.2">
      <c r="A13">
        <f t="shared" si="0"/>
        <v>5</v>
      </c>
      <c r="B13" s="176">
        <v>37012</v>
      </c>
      <c r="C13" s="100" t="s">
        <v>158</v>
      </c>
      <c r="D13" s="101">
        <v>0</v>
      </c>
    </row>
    <row r="14" spans="1:24" x14ac:dyDescent="0.2">
      <c r="A14">
        <f t="shared" si="0"/>
        <v>5</v>
      </c>
      <c r="B14" s="176">
        <v>37012</v>
      </c>
      <c r="C14" s="100" t="s">
        <v>157</v>
      </c>
      <c r="D14" s="101">
        <v>0</v>
      </c>
    </row>
    <row r="15" spans="1:24" x14ac:dyDescent="0.2">
      <c r="A15">
        <f t="shared" si="0"/>
        <v>5</v>
      </c>
      <c r="B15" s="176">
        <v>37012</v>
      </c>
      <c r="C15" s="100" t="s">
        <v>154</v>
      </c>
      <c r="D15" s="101">
        <v>0</v>
      </c>
    </row>
    <row r="16" spans="1:24" x14ac:dyDescent="0.2">
      <c r="A16">
        <f t="shared" si="0"/>
        <v>6</v>
      </c>
      <c r="B16" s="176">
        <v>37043</v>
      </c>
      <c r="C16" s="100" t="s">
        <v>158</v>
      </c>
      <c r="D16" s="101">
        <v>0</v>
      </c>
    </row>
    <row r="17" spans="1:4" x14ac:dyDescent="0.2">
      <c r="A17">
        <f t="shared" si="0"/>
        <v>6</v>
      </c>
      <c r="B17" s="176">
        <v>37043</v>
      </c>
      <c r="C17" s="100" t="s">
        <v>157</v>
      </c>
      <c r="D17" s="101">
        <v>0</v>
      </c>
    </row>
    <row r="18" spans="1:4" x14ac:dyDescent="0.2">
      <c r="A18">
        <f t="shared" si="0"/>
        <v>6</v>
      </c>
      <c r="B18" s="176">
        <v>37043</v>
      </c>
      <c r="C18" s="100" t="s">
        <v>154</v>
      </c>
      <c r="D18" s="101">
        <v>0</v>
      </c>
    </row>
    <row r="19" spans="1:4" x14ac:dyDescent="0.2">
      <c r="A19">
        <f t="shared" si="0"/>
        <v>7</v>
      </c>
      <c r="B19" s="176">
        <v>37073</v>
      </c>
      <c r="C19" s="100" t="s">
        <v>158</v>
      </c>
      <c r="D19" s="101">
        <v>0</v>
      </c>
    </row>
    <row r="20" spans="1:4" x14ac:dyDescent="0.2">
      <c r="A20">
        <f t="shared" si="0"/>
        <v>7</v>
      </c>
      <c r="B20" s="176">
        <v>37073</v>
      </c>
      <c r="C20" s="100" t="s">
        <v>157</v>
      </c>
      <c r="D20" s="101">
        <v>0</v>
      </c>
    </row>
    <row r="21" spans="1:4" x14ac:dyDescent="0.2">
      <c r="A21">
        <f t="shared" si="0"/>
        <v>7</v>
      </c>
      <c r="B21" s="176">
        <v>37073</v>
      </c>
      <c r="C21" s="100" t="s">
        <v>154</v>
      </c>
      <c r="D21" s="101">
        <v>0</v>
      </c>
    </row>
    <row r="22" spans="1:4" x14ac:dyDescent="0.2">
      <c r="A22">
        <f t="shared" si="0"/>
        <v>8</v>
      </c>
      <c r="B22" s="176">
        <v>37104</v>
      </c>
      <c r="C22" s="100" t="s">
        <v>158</v>
      </c>
      <c r="D22" s="101">
        <v>0</v>
      </c>
    </row>
    <row r="23" spans="1:4" x14ac:dyDescent="0.2">
      <c r="A23">
        <f t="shared" si="0"/>
        <v>8</v>
      </c>
      <c r="B23" s="176">
        <v>37104</v>
      </c>
      <c r="C23" s="100" t="s">
        <v>157</v>
      </c>
      <c r="D23" s="101">
        <v>0</v>
      </c>
    </row>
    <row r="24" spans="1:4" x14ac:dyDescent="0.2">
      <c r="A24">
        <f t="shared" si="0"/>
        <v>8</v>
      </c>
      <c r="B24" s="176">
        <v>37104</v>
      </c>
      <c r="C24" s="100" t="s">
        <v>154</v>
      </c>
      <c r="D24" s="101">
        <v>0</v>
      </c>
    </row>
    <row r="25" spans="1:4" x14ac:dyDescent="0.2">
      <c r="A25">
        <f t="shared" si="0"/>
        <v>8</v>
      </c>
      <c r="B25" s="176">
        <v>37135</v>
      </c>
      <c r="C25" s="100" t="s">
        <v>158</v>
      </c>
      <c r="D25" s="101">
        <v>0</v>
      </c>
    </row>
    <row r="26" spans="1:4" x14ac:dyDescent="0.2">
      <c r="A26">
        <f t="shared" si="0"/>
        <v>8</v>
      </c>
      <c r="B26" s="176">
        <v>37135</v>
      </c>
      <c r="C26" s="100" t="s">
        <v>157</v>
      </c>
      <c r="D26" s="101">
        <v>0</v>
      </c>
    </row>
    <row r="27" spans="1:4" x14ac:dyDescent="0.2">
      <c r="A27">
        <f t="shared" si="0"/>
        <v>8</v>
      </c>
      <c r="B27" s="176">
        <v>37135</v>
      </c>
      <c r="C27" s="100" t="s">
        <v>154</v>
      </c>
      <c r="D27" s="101">
        <v>0</v>
      </c>
    </row>
    <row r="28" spans="1:4" x14ac:dyDescent="0.2">
      <c r="A28">
        <f t="shared" si="0"/>
        <v>8</v>
      </c>
      <c r="B28" s="176">
        <v>37165</v>
      </c>
      <c r="C28" s="100" t="s">
        <v>158</v>
      </c>
      <c r="D28" s="101">
        <v>0</v>
      </c>
    </row>
    <row r="29" spans="1:4" x14ac:dyDescent="0.2">
      <c r="A29">
        <f t="shared" si="0"/>
        <v>8</v>
      </c>
      <c r="B29" s="176">
        <v>37165</v>
      </c>
      <c r="C29" s="100" t="s">
        <v>157</v>
      </c>
      <c r="D29" s="101">
        <v>0</v>
      </c>
    </row>
    <row r="30" spans="1:4" x14ac:dyDescent="0.2">
      <c r="A30">
        <f t="shared" si="0"/>
        <v>8</v>
      </c>
      <c r="B30" s="176">
        <v>37165</v>
      </c>
      <c r="C30" s="100" t="s">
        <v>154</v>
      </c>
      <c r="D30" s="101">
        <v>0</v>
      </c>
    </row>
    <row r="31" spans="1:4" x14ac:dyDescent="0.2">
      <c r="A31">
        <f t="shared" si="0"/>
        <v>9</v>
      </c>
      <c r="B31" s="176">
        <v>37377</v>
      </c>
      <c r="C31" s="100" t="s">
        <v>157</v>
      </c>
      <c r="D31" s="101">
        <v>0</v>
      </c>
    </row>
    <row r="32" spans="1:4" x14ac:dyDescent="0.2">
      <c r="A32">
        <f t="shared" si="0"/>
        <v>9</v>
      </c>
      <c r="B32" s="176">
        <v>37408</v>
      </c>
      <c r="C32" s="100" t="s">
        <v>157</v>
      </c>
      <c r="D32" s="101">
        <v>0</v>
      </c>
    </row>
    <row r="33" spans="1:4" x14ac:dyDescent="0.2">
      <c r="A33">
        <f t="shared" si="0"/>
        <v>9</v>
      </c>
      <c r="B33" s="176">
        <v>37438</v>
      </c>
      <c r="C33" s="100" t="s">
        <v>157</v>
      </c>
      <c r="D33" s="101">
        <v>0</v>
      </c>
    </row>
    <row r="34" spans="1:4" x14ac:dyDescent="0.2">
      <c r="A34">
        <f t="shared" si="0"/>
        <v>9</v>
      </c>
      <c r="B34" s="176">
        <v>37469</v>
      </c>
      <c r="C34" s="100" t="s">
        <v>157</v>
      </c>
      <c r="D34" s="101">
        <v>0</v>
      </c>
    </row>
    <row r="35" spans="1:4" x14ac:dyDescent="0.2">
      <c r="A35">
        <f t="shared" si="0"/>
        <v>9</v>
      </c>
      <c r="B35" s="176">
        <v>37500</v>
      </c>
      <c r="C35" s="100" t="s">
        <v>157</v>
      </c>
      <c r="D35" s="101">
        <v>0</v>
      </c>
    </row>
    <row r="36" spans="1:4" x14ac:dyDescent="0.2">
      <c r="A36">
        <f t="shared" si="0"/>
        <v>9</v>
      </c>
      <c r="B36" s="176">
        <v>37530</v>
      </c>
      <c r="C36" s="100" t="s">
        <v>157</v>
      </c>
      <c r="D36" s="101">
        <v>0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X11"/>
  <sheetViews>
    <sheetView workbookViewId="0">
      <selection activeCell="A5" sqref="A5:A11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bestFit="1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167</v>
      </c>
      <c r="B1" s="104" t="s">
        <v>203</v>
      </c>
      <c r="C1" s="71" t="s">
        <v>45</v>
      </c>
      <c r="D1" s="70">
        <f>SUM(D4:D65536)</f>
        <v>5.9432098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147</v>
      </c>
      <c r="D4" s="101">
        <v>0</v>
      </c>
    </row>
    <row r="5" spans="1:24" x14ac:dyDescent="0.2">
      <c r="A5">
        <f t="shared" ref="A5:A11" si="0">INDEX(BucketTable,MATCH(B5,SumMonths,0),1)</f>
        <v>2</v>
      </c>
      <c r="B5" s="176">
        <v>36923</v>
      </c>
      <c r="C5" s="100" t="s">
        <v>147</v>
      </c>
      <c r="D5" s="101">
        <v>2.8270343900000001</v>
      </c>
    </row>
    <row r="6" spans="1:24" x14ac:dyDescent="0.2">
      <c r="A6">
        <f t="shared" si="0"/>
        <v>3</v>
      </c>
      <c r="B6" s="176">
        <v>36951</v>
      </c>
      <c r="C6" s="100" t="s">
        <v>147</v>
      </c>
      <c r="D6" s="101">
        <v>3.1161753999999999</v>
      </c>
    </row>
    <row r="7" spans="1:24" x14ac:dyDescent="0.2">
      <c r="A7">
        <f t="shared" si="0"/>
        <v>8</v>
      </c>
      <c r="B7" s="176">
        <v>37196</v>
      </c>
      <c r="C7" s="100" t="s">
        <v>147</v>
      </c>
      <c r="D7" s="101">
        <v>0</v>
      </c>
    </row>
    <row r="8" spans="1:24" x14ac:dyDescent="0.2">
      <c r="A8">
        <f t="shared" si="0"/>
        <v>8</v>
      </c>
      <c r="B8" s="176">
        <v>37226</v>
      </c>
      <c r="C8" s="100" t="s">
        <v>147</v>
      </c>
      <c r="D8" s="101">
        <v>1E-8</v>
      </c>
    </row>
    <row r="9" spans="1:24" x14ac:dyDescent="0.2">
      <c r="A9">
        <f t="shared" si="0"/>
        <v>9</v>
      </c>
      <c r="B9" s="176">
        <v>37257</v>
      </c>
      <c r="C9" s="100" t="s">
        <v>147</v>
      </c>
      <c r="D9" s="101">
        <v>0</v>
      </c>
    </row>
    <row r="10" spans="1:24" x14ac:dyDescent="0.2">
      <c r="A10">
        <f t="shared" si="0"/>
        <v>9</v>
      </c>
      <c r="B10" s="176">
        <v>37288</v>
      </c>
      <c r="C10" s="100" t="s">
        <v>147</v>
      </c>
      <c r="D10" s="101">
        <v>0</v>
      </c>
    </row>
    <row r="11" spans="1:24" x14ac:dyDescent="0.2">
      <c r="A11">
        <f t="shared" si="0"/>
        <v>9</v>
      </c>
      <c r="B11" s="176">
        <v>37316</v>
      </c>
      <c r="C11" s="100" t="s">
        <v>147</v>
      </c>
      <c r="D11" s="101">
        <v>0</v>
      </c>
    </row>
  </sheetData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X18"/>
  <sheetViews>
    <sheetView workbookViewId="0">
      <selection activeCell="A5" sqref="A5:A18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18.5703125" style="100" bestFit="1" customWidth="1"/>
    <col min="5" max="5" width="9.7109375" style="101" customWidth="1"/>
    <col min="6" max="6" width="13.85546875" style="100" customWidth="1"/>
    <col min="7" max="7" width="12.5703125" style="101" customWidth="1"/>
    <col min="8" max="9" width="9.7109375" style="101" customWidth="1"/>
    <col min="10" max="10" width="9.85546875" style="100" customWidth="1"/>
    <col min="11" max="11" width="8.140625" customWidth="1"/>
    <col min="12" max="12" width="8.5703125" customWidth="1"/>
    <col min="13" max="13" width="8.85546875" customWidth="1"/>
    <col min="14" max="15" width="8.140625" customWidth="1"/>
    <col min="16" max="16" width="7.7109375" customWidth="1"/>
    <col min="17" max="17" width="8.140625" customWidth="1"/>
    <col min="18" max="18" width="7.7109375" customWidth="1"/>
  </cols>
  <sheetData>
    <row r="1" spans="1:24" ht="16.5" thickBot="1" x14ac:dyDescent="0.25">
      <c r="A1" t="s">
        <v>168</v>
      </c>
      <c r="B1" s="104" t="s">
        <v>204</v>
      </c>
      <c r="C1" s="1" t="s">
        <v>205</v>
      </c>
      <c r="D1" s="71" t="s">
        <v>206</v>
      </c>
      <c r="E1" s="70">
        <f>SUM(E4:E65536)</f>
        <v>102.07730980000001</v>
      </c>
      <c r="F1" s="71" t="s">
        <v>52</v>
      </c>
      <c r="G1" s="70">
        <f>SUM(G4:G65536)</f>
        <v>5.9432098000000115</v>
      </c>
      <c r="H1" s="102"/>
      <c r="I1" s="102"/>
      <c r="J1" s="103"/>
    </row>
    <row r="2" spans="1:24" ht="25.5" x14ac:dyDescent="0.2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149</v>
      </c>
      <c r="D4" s="100" t="s">
        <v>59</v>
      </c>
      <c r="E4" s="101">
        <v>96.134100000000004</v>
      </c>
      <c r="F4" s="100">
        <v>96.134100000000004</v>
      </c>
      <c r="G4" s="101">
        <v>0</v>
      </c>
      <c r="H4" s="101">
        <v>5.0000000000000001E-4</v>
      </c>
      <c r="I4" s="101">
        <v>4.806705E-2</v>
      </c>
      <c r="J4" s="100">
        <v>100</v>
      </c>
    </row>
    <row r="5" spans="1:24" x14ac:dyDescent="0.2">
      <c r="A5">
        <f t="shared" ref="A5:A18" si="0">INDEX(BucketTable,MATCH(B5,SumMonths,0),1)</f>
        <v>2</v>
      </c>
      <c r="B5" s="176">
        <v>36923</v>
      </c>
      <c r="C5" s="100" t="s">
        <v>149</v>
      </c>
      <c r="D5" s="100" t="s">
        <v>59</v>
      </c>
      <c r="E5" s="101">
        <v>86.715295240000003</v>
      </c>
      <c r="F5" s="100">
        <v>0</v>
      </c>
      <c r="G5" s="101">
        <v>86.715295240000003</v>
      </c>
      <c r="H5" s="101">
        <v>5.0000000000000001E-4</v>
      </c>
      <c r="I5" s="101">
        <v>4.3357647620000002E-2</v>
      </c>
      <c r="J5" s="100">
        <v>0</v>
      </c>
    </row>
    <row r="6" spans="1:24" x14ac:dyDescent="0.2">
      <c r="A6">
        <f t="shared" si="0"/>
        <v>2</v>
      </c>
      <c r="B6" s="176">
        <v>36923</v>
      </c>
      <c r="C6" s="100" t="s">
        <v>155</v>
      </c>
      <c r="D6" s="100" t="s">
        <v>59</v>
      </c>
      <c r="E6" s="101">
        <v>-83.888260849999995</v>
      </c>
      <c r="F6" s="100">
        <v>0</v>
      </c>
      <c r="G6" s="101">
        <v>-83.888260849999995</v>
      </c>
      <c r="H6" s="101">
        <v>5.5E-2</v>
      </c>
      <c r="I6" s="101">
        <v>-4.6138543467500002</v>
      </c>
      <c r="J6" s="100">
        <v>0</v>
      </c>
    </row>
    <row r="7" spans="1:24" x14ac:dyDescent="0.2">
      <c r="A7">
        <f t="shared" si="0"/>
        <v>3</v>
      </c>
      <c r="B7" s="176">
        <v>36951</v>
      </c>
      <c r="C7" s="100" t="s">
        <v>149</v>
      </c>
      <c r="D7" s="100" t="s">
        <v>59</v>
      </c>
      <c r="E7" s="101">
        <v>95.584288229999999</v>
      </c>
      <c r="F7" s="100">
        <v>0</v>
      </c>
      <c r="G7" s="101">
        <v>95.584288229999999</v>
      </c>
      <c r="H7" s="101">
        <v>5.0000000000000001E-4</v>
      </c>
      <c r="I7" s="101">
        <v>4.7792144114999997E-2</v>
      </c>
      <c r="J7" s="100">
        <v>0</v>
      </c>
    </row>
    <row r="8" spans="1:24" x14ac:dyDescent="0.2">
      <c r="A8">
        <f t="shared" si="0"/>
        <v>3</v>
      </c>
      <c r="B8" s="176">
        <v>36951</v>
      </c>
      <c r="C8" s="100" t="s">
        <v>155</v>
      </c>
      <c r="D8" s="100" t="s">
        <v>59</v>
      </c>
      <c r="E8" s="101">
        <v>-92.468112829999995</v>
      </c>
      <c r="F8" s="100">
        <v>0</v>
      </c>
      <c r="G8" s="101">
        <v>-92.468112829999995</v>
      </c>
      <c r="H8" s="101">
        <v>0.06</v>
      </c>
      <c r="I8" s="101">
        <v>-5.5480867697999994</v>
      </c>
      <c r="J8" s="100">
        <v>0</v>
      </c>
    </row>
    <row r="9" spans="1:24" x14ac:dyDescent="0.2">
      <c r="A9">
        <f t="shared" si="0"/>
        <v>8</v>
      </c>
      <c r="B9" s="176">
        <v>37196</v>
      </c>
      <c r="C9" s="100" t="s">
        <v>149</v>
      </c>
      <c r="D9" s="100" t="s">
        <v>59</v>
      </c>
      <c r="E9" s="101">
        <v>0</v>
      </c>
      <c r="F9" s="100">
        <v>0</v>
      </c>
      <c r="G9" s="101">
        <v>0</v>
      </c>
      <c r="H9" s="101">
        <v>5.0000000000000001E-4</v>
      </c>
      <c r="I9" s="101">
        <v>0</v>
      </c>
      <c r="J9" s="100">
        <v>0</v>
      </c>
    </row>
    <row r="10" spans="1:24" x14ac:dyDescent="0.2">
      <c r="A10">
        <f t="shared" si="0"/>
        <v>8</v>
      </c>
      <c r="B10" s="176">
        <v>37196</v>
      </c>
      <c r="C10" s="100" t="s">
        <v>155</v>
      </c>
      <c r="D10" s="100" t="s">
        <v>59</v>
      </c>
      <c r="E10" s="101">
        <v>0</v>
      </c>
      <c r="F10" s="100">
        <v>0</v>
      </c>
      <c r="G10" s="101">
        <v>0</v>
      </c>
      <c r="H10" s="101">
        <v>0.02</v>
      </c>
      <c r="I10" s="101">
        <v>0</v>
      </c>
      <c r="J10" s="100">
        <v>0</v>
      </c>
    </row>
    <row r="11" spans="1:24" x14ac:dyDescent="0.2">
      <c r="A11">
        <f t="shared" si="0"/>
        <v>8</v>
      </c>
      <c r="B11" s="176">
        <v>37226</v>
      </c>
      <c r="C11" s="100" t="s">
        <v>149</v>
      </c>
      <c r="D11" s="100" t="s">
        <v>59</v>
      </c>
      <c r="E11" s="101">
        <v>1E-8</v>
      </c>
      <c r="F11" s="100">
        <v>0</v>
      </c>
      <c r="G11" s="101">
        <v>1E-8</v>
      </c>
      <c r="H11" s="101">
        <v>5.0000000000000001E-4</v>
      </c>
      <c r="I11" s="101">
        <v>5.0000000000000005E-12</v>
      </c>
      <c r="J11" s="100">
        <v>0</v>
      </c>
    </row>
    <row r="12" spans="1:24" x14ac:dyDescent="0.2">
      <c r="A12">
        <f t="shared" si="0"/>
        <v>8</v>
      </c>
      <c r="B12" s="176">
        <v>37226</v>
      </c>
      <c r="C12" s="100" t="s">
        <v>155</v>
      </c>
      <c r="D12" s="100" t="s">
        <v>59</v>
      </c>
      <c r="E12" s="101">
        <v>0</v>
      </c>
      <c r="F12" s="100">
        <v>0</v>
      </c>
      <c r="G12" s="101">
        <v>0</v>
      </c>
      <c r="H12" s="101">
        <v>0.02</v>
      </c>
      <c r="I12" s="101">
        <v>0</v>
      </c>
      <c r="J12" s="100">
        <v>0</v>
      </c>
    </row>
    <row r="13" spans="1:24" x14ac:dyDescent="0.2">
      <c r="A13">
        <f t="shared" si="0"/>
        <v>9</v>
      </c>
      <c r="B13" s="176">
        <v>37257</v>
      </c>
      <c r="C13" s="100" t="s">
        <v>149</v>
      </c>
      <c r="D13" s="100" t="s">
        <v>59</v>
      </c>
      <c r="E13" s="101">
        <v>0</v>
      </c>
      <c r="F13" s="100">
        <v>0</v>
      </c>
      <c r="G13" s="101">
        <v>0</v>
      </c>
      <c r="H13" s="101">
        <v>5.0000000000000001E-4</v>
      </c>
      <c r="I13" s="101">
        <v>0</v>
      </c>
      <c r="J13" s="100">
        <v>0</v>
      </c>
    </row>
    <row r="14" spans="1:24" x14ac:dyDescent="0.2">
      <c r="A14">
        <f t="shared" si="0"/>
        <v>9</v>
      </c>
      <c r="B14" s="176">
        <v>37257</v>
      </c>
      <c r="C14" s="100" t="s">
        <v>155</v>
      </c>
      <c r="D14" s="100" t="s">
        <v>59</v>
      </c>
      <c r="E14" s="101">
        <v>0</v>
      </c>
      <c r="F14" s="100">
        <v>0</v>
      </c>
      <c r="G14" s="101">
        <v>0</v>
      </c>
      <c r="H14" s="101">
        <v>0.02</v>
      </c>
      <c r="I14" s="101">
        <v>0</v>
      </c>
      <c r="J14" s="100">
        <v>0</v>
      </c>
    </row>
    <row r="15" spans="1:24" x14ac:dyDescent="0.2">
      <c r="A15">
        <f t="shared" si="0"/>
        <v>9</v>
      </c>
      <c r="B15" s="176">
        <v>37288</v>
      </c>
      <c r="C15" s="100" t="s">
        <v>149</v>
      </c>
      <c r="D15" s="100" t="s">
        <v>59</v>
      </c>
      <c r="E15" s="101">
        <v>0</v>
      </c>
      <c r="F15" s="100">
        <v>0</v>
      </c>
      <c r="G15" s="101">
        <v>0</v>
      </c>
      <c r="H15" s="101">
        <v>5.0000000000000001E-4</v>
      </c>
      <c r="I15" s="101">
        <v>0</v>
      </c>
      <c r="J15" s="100">
        <v>0</v>
      </c>
    </row>
    <row r="16" spans="1:24" x14ac:dyDescent="0.2">
      <c r="A16">
        <f t="shared" si="0"/>
        <v>9</v>
      </c>
      <c r="B16" s="176">
        <v>37288</v>
      </c>
      <c r="C16" s="100" t="s">
        <v>155</v>
      </c>
      <c r="D16" s="100" t="s">
        <v>59</v>
      </c>
      <c r="E16" s="101">
        <v>0</v>
      </c>
      <c r="F16" s="100">
        <v>0</v>
      </c>
      <c r="G16" s="101">
        <v>0</v>
      </c>
      <c r="H16" s="101">
        <v>0.02</v>
      </c>
      <c r="I16" s="101">
        <v>0</v>
      </c>
      <c r="J16" s="100">
        <v>0</v>
      </c>
    </row>
    <row r="17" spans="1:10" x14ac:dyDescent="0.2">
      <c r="A17">
        <f t="shared" si="0"/>
        <v>9</v>
      </c>
      <c r="B17" s="176">
        <v>37316</v>
      </c>
      <c r="C17" s="100" t="s">
        <v>149</v>
      </c>
      <c r="D17" s="100" t="s">
        <v>59</v>
      </c>
      <c r="E17" s="101">
        <v>0</v>
      </c>
      <c r="F17" s="100">
        <v>0</v>
      </c>
      <c r="G17" s="101">
        <v>0</v>
      </c>
      <c r="H17" s="101">
        <v>5.0000000000000001E-4</v>
      </c>
      <c r="I17" s="101">
        <v>0</v>
      </c>
      <c r="J17" s="100">
        <v>0</v>
      </c>
    </row>
    <row r="18" spans="1:10" x14ac:dyDescent="0.2">
      <c r="A18">
        <f t="shared" si="0"/>
        <v>9</v>
      </c>
      <c r="B18" s="176">
        <v>37316</v>
      </c>
      <c r="C18" s="100" t="s">
        <v>155</v>
      </c>
      <c r="D18" s="100" t="s">
        <v>59</v>
      </c>
      <c r="E18" s="101">
        <v>0</v>
      </c>
      <c r="F18" s="100">
        <v>0</v>
      </c>
      <c r="G18" s="101">
        <v>0</v>
      </c>
      <c r="H18" s="101">
        <v>0.02</v>
      </c>
      <c r="I18" s="101">
        <v>0</v>
      </c>
      <c r="J18" s="100">
        <v>0</v>
      </c>
    </row>
  </sheetData>
  <pageMargins left="0.18" right="0.18" top="1" bottom="1" header="0.5" footer="0.5"/>
  <pageSetup scale="76" fitToHeight="5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V288"/>
  <sheetViews>
    <sheetView topLeftCell="A252" workbookViewId="0">
      <selection activeCell="V288" sqref="V288"/>
    </sheetView>
  </sheetViews>
  <sheetFormatPr defaultRowHeight="12.75" x14ac:dyDescent="0.2"/>
  <cols>
    <col min="1" max="1" width="16.28515625" style="105" customWidth="1"/>
    <col min="2" max="2" width="11.140625" style="105" bestFit="1" customWidth="1"/>
    <col min="3" max="8" width="9.140625" style="105"/>
    <col min="9" max="9" width="16.28515625" style="105" customWidth="1"/>
    <col min="10" max="10" width="11.140625" style="105" bestFit="1" customWidth="1"/>
    <col min="11" max="13" width="9.140625" style="105"/>
    <col min="14" max="14" width="16.28515625" style="105" customWidth="1"/>
    <col min="15" max="15" width="11.140625" style="105" bestFit="1" customWidth="1"/>
    <col min="16" max="18" width="9.140625" style="105"/>
    <col min="19" max="19" width="16.28515625" style="105" bestFit="1" customWidth="1"/>
    <col min="20" max="20" width="11.140625" style="105" bestFit="1" customWidth="1"/>
  </cols>
  <sheetData>
    <row r="1" spans="1:22" x14ac:dyDescent="0.2">
      <c r="E1" s="151" t="s">
        <v>86</v>
      </c>
      <c r="F1" s="152">
        <f ca="1">MIN($A$4:$A$288)</f>
        <v>0</v>
      </c>
      <c r="G1" s="153">
        <f ca="1">VLOOKUP(F1,$A$4:$B$288,2,FALSE)</f>
        <v>36892</v>
      </c>
    </row>
    <row r="2" spans="1:22" x14ac:dyDescent="0.2">
      <c r="E2" s="154" t="s">
        <v>87</v>
      </c>
      <c r="F2" s="155">
        <f ca="1">MAX($A$4:$A$288)</f>
        <v>0</v>
      </c>
      <c r="G2" s="156">
        <f ca="1">VLOOKUP(F2,$A$4:$B$288,2,FALSE)</f>
        <v>36892</v>
      </c>
    </row>
    <row r="3" spans="1:22" ht="13.5" x14ac:dyDescent="0.25">
      <c r="A3" s="157" t="s">
        <v>89</v>
      </c>
      <c r="B3" s="159" t="s">
        <v>20</v>
      </c>
      <c r="E3" s="154" t="s">
        <v>88</v>
      </c>
      <c r="F3" s="155">
        <f ca="1">MAX(ABS(F1),ABS(F2))</f>
        <v>0</v>
      </c>
      <c r="G3" s="156">
        <f ca="1">IF(ABS(F2)&gt;ABS(F1),G2,G1)</f>
        <v>36892</v>
      </c>
      <c r="I3" s="157" t="s">
        <v>90</v>
      </c>
      <c r="J3" s="159" t="s">
        <v>20</v>
      </c>
      <c r="N3" s="157" t="s">
        <v>91</v>
      </c>
      <c r="O3" s="159" t="s">
        <v>20</v>
      </c>
      <c r="S3" s="157" t="s">
        <v>92</v>
      </c>
      <c r="T3" s="159" t="s">
        <v>20</v>
      </c>
    </row>
    <row r="4" spans="1:22" x14ac:dyDescent="0.2">
      <c r="A4" s="161">
        <f>I4+N4+S4</f>
        <v>0</v>
      </c>
      <c r="B4" s="160">
        <f>Months!F4</f>
        <v>36892</v>
      </c>
      <c r="D4" s="162">
        <f ca="1">SUM(A4:A288)-'Financial Book Position'!AJ16</f>
        <v>33.220364358470007</v>
      </c>
      <c r="H4" s="162"/>
      <c r="I4" s="161">
        <f>SUMIF('R10'!$B$3:$B$3,$B4,'R10'!$D$3:$D$3)</f>
        <v>0</v>
      </c>
      <c r="J4" s="160">
        <f>B4</f>
        <v>36892</v>
      </c>
      <c r="L4" s="162">
        <f ca="1">SUM(I4:I288)-'NSS1'!AJ16</f>
        <v>41.637291626065014</v>
      </c>
      <c r="N4" s="161">
        <f>SUMIF('R11'!$B$3:$B$3,$B4,'R11'!$D$3:$D$3)</f>
        <v>0</v>
      </c>
      <c r="O4" s="160">
        <f>B4</f>
        <v>36892</v>
      </c>
      <c r="Q4" s="162">
        <f ca="1">SUM(N4:N288)-'NSS2'!AJ16</f>
        <v>0</v>
      </c>
      <c r="R4" s="162"/>
      <c r="S4" s="161">
        <f>SUMIF('R12'!$B$3:$B$3,$B4,'R12'!$D$3:$D$3)</f>
        <v>0</v>
      </c>
      <c r="T4" s="160">
        <f>B4</f>
        <v>36892</v>
      </c>
      <c r="V4" s="158">
        <f ca="1">SUM(S4:S288)-'FT-ENOVATE'!AJ16</f>
        <v>-12.544508792404997</v>
      </c>
    </row>
    <row r="5" spans="1:22" x14ac:dyDescent="0.2">
      <c r="A5" s="161">
        <f t="shared" ref="A5:A68" ca="1" si="0">I5+N5+S5</f>
        <v>0</v>
      </c>
      <c r="B5" s="160">
        <f>Months!F5</f>
        <v>36923</v>
      </c>
      <c r="I5" s="161">
        <f ca="1">SUMIF('R10'!$B$3:$B$3,$B5,'R10'!$D$3:$D$3)+IF(TODAY()&gt;=_NX1,0,SUMIF('R2'!$B$3:$B$3,$B5,'R2'!$I$3:$I$3))+IF(TODAY()&gt;=_NX1,0,SUMIF('R1'!$B$3:$B$3,$B5,'R1'!$D$3:$D$3))+SUMIF('R2'!$B$3:$B$3,$B5,'R2'!$F$3:$F$3)</f>
        <v>0</v>
      </c>
      <c r="J5" s="160">
        <f t="shared" ref="J5:J68" si="1">B5</f>
        <v>36923</v>
      </c>
      <c r="N5" s="161">
        <f ca="1">SUMIF('R11'!$B$3:$B$3,$B5,'R11'!$D$3:$D$3)+IF(TODAY()&gt;=_NX1,0,SUMIF('R5'!$B$3:$B$3,$B5,'R5'!$I$3:$I$3))+IF(TODAY()&gt;=_NX1,0,SUMIF('R4'!$B$3:$B$3,$B5,'R4'!$D$3:$D$3))+SUMIF('R5'!$B$3:$B$3,$B5,'R5'!$F$3:$F$3)</f>
        <v>0</v>
      </c>
      <c r="O5" s="160">
        <f t="shared" ref="O5:O68" si="2">B5</f>
        <v>36923</v>
      </c>
      <c r="S5" s="161">
        <f ca="1">SUMIF('R12'!$B$3:$B$3,$B5,'R12'!$D$3:$D$3)+IF(TODAY()&gt;=_NX1,0,SUMIF('R8'!$B$3:$B$3,$B5,'R8'!$I$3:$I$3))+IF(TODAY()&gt;=_NX1,0,SUMIF('R7'!$B$3:$B$3,$B5,'R7'!$D$3:$D$3))+SUMIF('R8'!$B$3:$B$3,$B5,'R8'!$F$3:$F$3)</f>
        <v>0</v>
      </c>
      <c r="T5" s="160">
        <f t="shared" ref="T5:T68" si="3">B5</f>
        <v>36923</v>
      </c>
    </row>
    <row r="6" spans="1:22" x14ac:dyDescent="0.2">
      <c r="A6" s="161">
        <f t="shared" si="0"/>
        <v>0</v>
      </c>
      <c r="B6" s="160">
        <f>Months!F6</f>
        <v>36951</v>
      </c>
      <c r="I6" s="161">
        <f>SUMIF('R10'!$B$3:$B$3,$B6,'R10'!$D$3:$D$3)+SUMIF('R2'!$B$3:$B$3,$B6,'R2'!$I$3:$I$3)+SUMIF('R1'!$B$3:$B$3,$B6,'R1'!$D$3:$D$3)+SUMIF('R2'!$B$3:$B$3,$B6,'R2'!$F$3:$F$3)</f>
        <v>0</v>
      </c>
      <c r="J6" s="160">
        <f t="shared" si="1"/>
        <v>36951</v>
      </c>
      <c r="N6" s="161">
        <f>SUMIF('R11'!$B$3:$B$3,$B6,'R11'!$D$3:$D$3)+SUMIF('R5'!$B$3:$B$3,$B6,'R5'!$I$3:$I$3)+SUMIF('R4'!$B$3:$B$3,$B6,'R4'!$D$3:$D$3)+SUMIF('R5'!$B$3:$B$3,$B6,'R5'!$F$3:$F$3)</f>
        <v>0</v>
      </c>
      <c r="O6" s="160">
        <f t="shared" si="2"/>
        <v>36951</v>
      </c>
      <c r="S6" s="161">
        <f>SUMIF('R12'!$B$3:$B$3,$B6,'R12'!$D$3:$D$3)+SUMIF('R8'!$B$3:$B$3,$B6,'R8'!$I$3:$I$3)+SUMIF('R7'!$B$3:$B$3,$B6,'R7'!$D$3:$D$3)+SUMIF('R8'!$B$3:$B$3,$B6,'R8'!$F$3:$F$3)</f>
        <v>0</v>
      </c>
      <c r="T6" s="160">
        <f t="shared" si="3"/>
        <v>36951</v>
      </c>
    </row>
    <row r="7" spans="1:22" x14ac:dyDescent="0.2">
      <c r="A7" s="161">
        <f t="shared" si="0"/>
        <v>0</v>
      </c>
      <c r="B7" s="160">
        <f>Months!F7</f>
        <v>36982</v>
      </c>
      <c r="I7" s="161">
        <f>SUMIF('R10'!$B$3:$B$3,$B7,'R10'!$D$3:$D$3)+SUMIF('R2'!$B$3:$B$3,$B7,'R2'!$I$3:$I$3)+SUMIF('R1'!$B$3:$B$3,$B7,'R1'!$D$3:$D$3)+SUMIF('R2'!$B$3:$B$3,$B7,'R2'!$F$3:$F$3)</f>
        <v>0</v>
      </c>
      <c r="J7" s="160">
        <f t="shared" si="1"/>
        <v>36982</v>
      </c>
      <c r="N7" s="161">
        <f>SUMIF('R11'!$B$3:$B$3,$B7,'R11'!$D$3:$D$3)+SUMIF('R5'!$B$3:$B$3,$B7,'R5'!$I$3:$I$3)+SUMIF('R4'!$B$3:$B$3,$B7,'R4'!$D$3:$D$3)+SUMIF('R5'!$B$3:$B$3,$B7,'R5'!$F$3:$F$3)</f>
        <v>0</v>
      </c>
      <c r="O7" s="160">
        <f t="shared" si="2"/>
        <v>36982</v>
      </c>
      <c r="S7" s="161">
        <f>SUMIF('R12'!$B$3:$B$3,$B7,'R12'!$D$3:$D$3)+SUMIF('R8'!$B$3:$B$3,$B7,'R8'!$I$3:$I$3)+SUMIF('R7'!$B$3:$B$3,$B7,'R7'!$D$3:$D$3)+SUMIF('R8'!$B$3:$B$3,$B7,'R8'!$F$3:$F$3)</f>
        <v>0</v>
      </c>
      <c r="T7" s="160">
        <f t="shared" si="3"/>
        <v>36982</v>
      </c>
    </row>
    <row r="8" spans="1:22" x14ac:dyDescent="0.2">
      <c r="A8" s="161">
        <f t="shared" si="0"/>
        <v>0</v>
      </c>
      <c r="B8" s="160">
        <f>Months!F8</f>
        <v>37012</v>
      </c>
      <c r="I8" s="161">
        <f>SUMIF('R10'!$B$3:$B$3,$B8,'R10'!$D$3:$D$3)+SUMIF('R2'!$B$3:$B$3,$B8,'R2'!$I$3:$I$3)+SUMIF('R1'!$B$3:$B$3,$B8,'R1'!$D$3:$D$3)+SUMIF('R2'!$B$3:$B$3,$B8,'R2'!$F$3:$F$3)</f>
        <v>0</v>
      </c>
      <c r="J8" s="160">
        <f t="shared" si="1"/>
        <v>37012</v>
      </c>
      <c r="N8" s="161">
        <f>SUMIF('R11'!$B$3:$B$3,$B8,'R11'!$D$3:$D$3)+SUMIF('R5'!$B$3:$B$3,$B8,'R5'!$I$3:$I$3)+SUMIF('R4'!$B$3:$B$3,$B8,'R4'!$D$3:$D$3)+SUMIF('R5'!$B$3:$B$3,$B8,'R5'!$F$3:$F$3)</f>
        <v>0</v>
      </c>
      <c r="O8" s="160">
        <f t="shared" si="2"/>
        <v>37012</v>
      </c>
      <c r="S8" s="161">
        <f>SUMIF('R12'!$B$3:$B$3,$B8,'R12'!$D$3:$D$3)+SUMIF('R8'!$B$3:$B$3,$B8,'R8'!$I$3:$I$3)+SUMIF('R7'!$B$3:$B$3,$B8,'R7'!$D$3:$D$3)+SUMIF('R8'!$B$3:$B$3,$B8,'R8'!$F$3:$F$3)</f>
        <v>0</v>
      </c>
      <c r="T8" s="160">
        <f t="shared" si="3"/>
        <v>37012</v>
      </c>
    </row>
    <row r="9" spans="1:22" x14ac:dyDescent="0.2">
      <c r="A9" s="161">
        <f t="shared" si="0"/>
        <v>0</v>
      </c>
      <c r="B9" s="160">
        <f>Months!F9</f>
        <v>37043</v>
      </c>
      <c r="I9" s="161">
        <f>SUMIF('R10'!$B$3:$B$3,$B9,'R10'!$D$3:$D$3)+SUMIF('R2'!$B$3:$B$3,$B9,'R2'!$I$3:$I$3)+SUMIF('R1'!$B$3:$B$3,$B9,'R1'!$D$3:$D$3)+SUMIF('R2'!$B$3:$B$3,$B9,'R2'!$F$3:$F$3)</f>
        <v>0</v>
      </c>
      <c r="J9" s="160">
        <f t="shared" si="1"/>
        <v>37043</v>
      </c>
      <c r="N9" s="161">
        <f>SUMIF('R11'!$B$3:$B$3,$B9,'R11'!$D$3:$D$3)+SUMIF('R5'!$B$3:$B$3,$B9,'R5'!$I$3:$I$3)+SUMIF('R4'!$B$3:$B$3,$B9,'R4'!$D$3:$D$3)+SUMIF('R5'!$B$3:$B$3,$B9,'R5'!$F$3:$F$3)</f>
        <v>0</v>
      </c>
      <c r="O9" s="160">
        <f t="shared" si="2"/>
        <v>37043</v>
      </c>
      <c r="S9" s="161">
        <f>SUMIF('R12'!$B$3:$B$3,$B9,'R12'!$D$3:$D$3)+SUMIF('R8'!$B$3:$B$3,$B9,'R8'!$I$3:$I$3)+SUMIF('R7'!$B$3:$B$3,$B9,'R7'!$D$3:$D$3)+SUMIF('R8'!$B$3:$B$3,$B9,'R8'!$F$3:$F$3)</f>
        <v>0</v>
      </c>
      <c r="T9" s="160">
        <f t="shared" si="3"/>
        <v>37043</v>
      </c>
    </row>
    <row r="10" spans="1:22" x14ac:dyDescent="0.2">
      <c r="A10" s="161">
        <f t="shared" si="0"/>
        <v>0</v>
      </c>
      <c r="B10" s="160">
        <f>Months!F10</f>
        <v>37073</v>
      </c>
      <c r="I10" s="161">
        <f>SUMIF('R10'!$B$3:$B$3,$B10,'R10'!$D$3:$D$3)+SUMIF('R2'!$B$3:$B$3,$B10,'R2'!$I$3:$I$3)+SUMIF('R1'!$B$3:$B$3,$B10,'R1'!$D$3:$D$3)+SUMIF('R2'!$B$3:$B$3,$B10,'R2'!$F$3:$F$3)</f>
        <v>0</v>
      </c>
      <c r="J10" s="160">
        <f t="shared" si="1"/>
        <v>37073</v>
      </c>
      <c r="N10" s="161">
        <f>SUMIF('R11'!$B$3:$B$3,$B10,'R11'!$D$3:$D$3)+SUMIF('R5'!$B$3:$B$3,$B10,'R5'!$I$3:$I$3)+SUMIF('R4'!$B$3:$B$3,$B10,'R4'!$D$3:$D$3)+SUMIF('R5'!$B$3:$B$3,$B10,'R5'!$F$3:$F$3)</f>
        <v>0</v>
      </c>
      <c r="O10" s="160">
        <f t="shared" si="2"/>
        <v>37073</v>
      </c>
      <c r="S10" s="161">
        <f>SUMIF('R12'!$B$3:$B$3,$B10,'R12'!$D$3:$D$3)+SUMIF('R8'!$B$3:$B$3,$B10,'R8'!$I$3:$I$3)+SUMIF('R7'!$B$3:$B$3,$B10,'R7'!$D$3:$D$3)+SUMIF('R8'!$B$3:$B$3,$B10,'R8'!$F$3:$F$3)</f>
        <v>0</v>
      </c>
      <c r="T10" s="160">
        <f t="shared" si="3"/>
        <v>37073</v>
      </c>
    </row>
    <row r="11" spans="1:22" x14ac:dyDescent="0.2">
      <c r="A11" s="161">
        <f t="shared" si="0"/>
        <v>0</v>
      </c>
      <c r="B11" s="160">
        <f>Months!F11</f>
        <v>37104</v>
      </c>
      <c r="I11" s="161">
        <f>SUMIF('R10'!$B$3:$B$3,$B11,'R10'!$D$3:$D$3)+SUMIF('R2'!$B$3:$B$3,$B11,'R2'!$I$3:$I$3)+SUMIF('R1'!$B$3:$B$3,$B11,'R1'!$D$3:$D$3)+SUMIF('R2'!$B$3:$B$3,$B11,'R2'!$F$3:$F$3)</f>
        <v>0</v>
      </c>
      <c r="J11" s="160">
        <f t="shared" si="1"/>
        <v>37104</v>
      </c>
      <c r="N11" s="161">
        <f>SUMIF('R11'!$B$3:$B$3,$B11,'R11'!$D$3:$D$3)+SUMIF('R5'!$B$3:$B$3,$B11,'R5'!$I$3:$I$3)+SUMIF('R4'!$B$3:$B$3,$B11,'R4'!$D$3:$D$3)+SUMIF('R5'!$B$3:$B$3,$B11,'R5'!$F$3:$F$3)</f>
        <v>0</v>
      </c>
      <c r="O11" s="160">
        <f t="shared" si="2"/>
        <v>37104</v>
      </c>
      <c r="S11" s="161">
        <f>SUMIF('R12'!$B$3:$B$3,$B11,'R12'!$D$3:$D$3)+SUMIF('R8'!$B$3:$B$3,$B11,'R8'!$I$3:$I$3)+SUMIF('R7'!$B$3:$B$3,$B11,'R7'!$D$3:$D$3)+SUMIF('R8'!$B$3:$B$3,$B11,'R8'!$F$3:$F$3)</f>
        <v>0</v>
      </c>
      <c r="T11" s="160">
        <f t="shared" si="3"/>
        <v>37104</v>
      </c>
    </row>
    <row r="12" spans="1:22" x14ac:dyDescent="0.2">
      <c r="A12" s="161">
        <f t="shared" si="0"/>
        <v>0</v>
      </c>
      <c r="B12" s="160">
        <f>Months!F12</f>
        <v>37135</v>
      </c>
      <c r="I12" s="161">
        <f>SUMIF('R10'!$B$3:$B$3,$B12,'R10'!$D$3:$D$3)+SUMIF('R2'!$B$3:$B$3,$B12,'R2'!$I$3:$I$3)+SUMIF('R1'!$B$3:$B$3,$B12,'R1'!$D$3:$D$3)+SUMIF('R2'!$B$3:$B$3,$B12,'R2'!$F$3:$F$3)</f>
        <v>0</v>
      </c>
      <c r="J12" s="160">
        <f t="shared" si="1"/>
        <v>37135</v>
      </c>
      <c r="N12" s="161">
        <f>SUMIF('R11'!$B$3:$B$3,$B12,'R11'!$D$3:$D$3)+SUMIF('R5'!$B$3:$B$3,$B12,'R5'!$I$3:$I$3)+SUMIF('R4'!$B$3:$B$3,$B12,'R4'!$D$3:$D$3)+SUMIF('R5'!$B$3:$B$3,$B12,'R5'!$F$3:$F$3)</f>
        <v>0</v>
      </c>
      <c r="O12" s="160">
        <f t="shared" si="2"/>
        <v>37135</v>
      </c>
      <c r="S12" s="161">
        <f>SUMIF('R12'!$B$3:$B$3,$B12,'R12'!$D$3:$D$3)+SUMIF('R8'!$B$3:$B$3,$B12,'R8'!$I$3:$I$3)+SUMIF('R7'!$B$3:$B$3,$B12,'R7'!$D$3:$D$3)+SUMIF('R8'!$B$3:$B$3,$B12,'R8'!$F$3:$F$3)</f>
        <v>0</v>
      </c>
      <c r="T12" s="160">
        <f t="shared" si="3"/>
        <v>37135</v>
      </c>
    </row>
    <row r="13" spans="1:22" x14ac:dyDescent="0.2">
      <c r="A13" s="161">
        <f t="shared" si="0"/>
        <v>0</v>
      </c>
      <c r="B13" s="160">
        <f>Months!F13</f>
        <v>37165</v>
      </c>
      <c r="I13" s="161">
        <f>SUMIF('R10'!$B$3:$B$3,$B13,'R10'!$D$3:$D$3)+SUMIF('R2'!$B$3:$B$3,$B13,'R2'!$I$3:$I$3)+SUMIF('R1'!$B$3:$B$3,$B13,'R1'!$D$3:$D$3)+SUMIF('R2'!$B$3:$B$3,$B13,'R2'!$F$3:$F$3)</f>
        <v>0</v>
      </c>
      <c r="J13" s="160">
        <f t="shared" si="1"/>
        <v>37165</v>
      </c>
      <c r="N13" s="161">
        <f>SUMIF('R11'!$B$3:$B$3,$B13,'R11'!$D$3:$D$3)+SUMIF('R5'!$B$3:$B$3,$B13,'R5'!$I$3:$I$3)+SUMIF('R4'!$B$3:$B$3,$B13,'R4'!$D$3:$D$3)+SUMIF('R5'!$B$3:$B$3,$B13,'R5'!$F$3:$F$3)</f>
        <v>0</v>
      </c>
      <c r="O13" s="160">
        <f t="shared" si="2"/>
        <v>37165</v>
      </c>
      <c r="S13" s="161">
        <f>SUMIF('R12'!$B$3:$B$3,$B13,'R12'!$D$3:$D$3)+SUMIF('R8'!$B$3:$B$3,$B13,'R8'!$I$3:$I$3)+SUMIF('R7'!$B$3:$B$3,$B13,'R7'!$D$3:$D$3)+SUMIF('R8'!$B$3:$B$3,$B13,'R8'!$F$3:$F$3)</f>
        <v>0</v>
      </c>
      <c r="T13" s="160">
        <f t="shared" si="3"/>
        <v>37165</v>
      </c>
    </row>
    <row r="14" spans="1:22" x14ac:dyDescent="0.2">
      <c r="A14" s="161">
        <f t="shared" si="0"/>
        <v>0</v>
      </c>
      <c r="B14" s="160">
        <f>Months!F14</f>
        <v>37196</v>
      </c>
      <c r="I14" s="161">
        <f>SUMIF('R10'!$B$3:$B$3,$B14,'R10'!$D$3:$D$3)+SUMIF('R2'!$B$3:$B$3,$B14,'R2'!$I$3:$I$3)+SUMIF('R1'!$B$3:$B$3,$B14,'R1'!$D$3:$D$3)+SUMIF('R2'!$B$3:$B$3,$B14,'R2'!$F$3:$F$3)</f>
        <v>0</v>
      </c>
      <c r="J14" s="160">
        <f t="shared" si="1"/>
        <v>37196</v>
      </c>
      <c r="N14" s="161">
        <f>SUMIF('R11'!$B$3:$B$3,$B14,'R11'!$D$3:$D$3)+SUMIF('R5'!$B$3:$B$3,$B14,'R5'!$I$3:$I$3)+SUMIF('R4'!$B$3:$B$3,$B14,'R4'!$D$3:$D$3)+SUMIF('R5'!$B$3:$B$3,$B14,'R5'!$F$3:$F$3)</f>
        <v>0</v>
      </c>
      <c r="O14" s="160">
        <f t="shared" si="2"/>
        <v>37196</v>
      </c>
      <c r="S14" s="161">
        <f>SUMIF('R12'!$B$3:$B$3,$B14,'R12'!$D$3:$D$3)+SUMIF('R8'!$B$3:$B$3,$B14,'R8'!$I$3:$I$3)+SUMIF('R7'!$B$3:$B$3,$B14,'R7'!$D$3:$D$3)+SUMIF('R8'!$B$3:$B$3,$B14,'R8'!$F$3:$F$3)</f>
        <v>0</v>
      </c>
      <c r="T14" s="160">
        <f t="shared" si="3"/>
        <v>37196</v>
      </c>
    </row>
    <row r="15" spans="1:22" x14ac:dyDescent="0.2">
      <c r="A15" s="161">
        <f t="shared" si="0"/>
        <v>0</v>
      </c>
      <c r="B15" s="160">
        <f>Months!F15</f>
        <v>37226</v>
      </c>
      <c r="I15" s="161">
        <f>SUMIF('R10'!$B$3:$B$3,$B15,'R10'!$D$3:$D$3)+SUMIF('R2'!$B$3:$B$3,$B15,'R2'!$I$3:$I$3)+SUMIF('R1'!$B$3:$B$3,$B15,'R1'!$D$3:$D$3)+SUMIF('R2'!$B$3:$B$3,$B15,'R2'!$F$3:$F$3)</f>
        <v>0</v>
      </c>
      <c r="J15" s="160">
        <f t="shared" si="1"/>
        <v>37226</v>
      </c>
      <c r="N15" s="161">
        <f>SUMIF('R11'!$B$3:$B$3,$B15,'R11'!$D$3:$D$3)+SUMIF('R5'!$B$3:$B$3,$B15,'R5'!$I$3:$I$3)+SUMIF('R4'!$B$3:$B$3,$B15,'R4'!$D$3:$D$3)+SUMIF('R5'!$B$3:$B$3,$B15,'R5'!$F$3:$F$3)</f>
        <v>0</v>
      </c>
      <c r="O15" s="160">
        <f t="shared" si="2"/>
        <v>37226</v>
      </c>
      <c r="S15" s="161">
        <f>SUMIF('R12'!$B$3:$B$3,$B15,'R12'!$D$3:$D$3)+SUMIF('R8'!$B$3:$B$3,$B15,'R8'!$I$3:$I$3)+SUMIF('R7'!$B$3:$B$3,$B15,'R7'!$D$3:$D$3)+SUMIF('R8'!$B$3:$B$3,$B15,'R8'!$F$3:$F$3)</f>
        <v>0</v>
      </c>
      <c r="T15" s="160">
        <f t="shared" si="3"/>
        <v>37226</v>
      </c>
    </row>
    <row r="16" spans="1:22" x14ac:dyDescent="0.2">
      <c r="A16" s="161">
        <f t="shared" si="0"/>
        <v>0</v>
      </c>
      <c r="B16" s="160">
        <f>Months!F16</f>
        <v>37257</v>
      </c>
      <c r="I16" s="161">
        <f>SUMIF('R10'!$B$3:$B$3,$B16,'R10'!$D$3:$D$3)+SUMIF('R2'!$B$3:$B$3,$B16,'R2'!$I$3:$I$3)+SUMIF('R1'!$B$3:$B$3,$B16,'R1'!$D$3:$D$3)+SUMIF('R2'!$B$3:$B$3,$B16,'R2'!$F$3:$F$3)</f>
        <v>0</v>
      </c>
      <c r="J16" s="160">
        <f t="shared" si="1"/>
        <v>37257</v>
      </c>
      <c r="N16" s="161">
        <f>SUMIF('R11'!$B$3:$B$3,$B16,'R11'!$D$3:$D$3)+SUMIF('R5'!$B$3:$B$3,$B16,'R5'!$I$3:$I$3)+SUMIF('R4'!$B$3:$B$3,$B16,'R4'!$D$3:$D$3)+SUMIF('R5'!$B$3:$B$3,$B16,'R5'!$F$3:$F$3)</f>
        <v>0</v>
      </c>
      <c r="O16" s="160">
        <f t="shared" si="2"/>
        <v>37257</v>
      </c>
      <c r="S16" s="161">
        <f>SUMIF('R12'!$B$3:$B$3,$B16,'R12'!$D$3:$D$3)+SUMIF('R8'!$B$3:$B$3,$B16,'R8'!$I$3:$I$3)+SUMIF('R7'!$B$3:$B$3,$B16,'R7'!$D$3:$D$3)+SUMIF('R8'!$B$3:$B$3,$B16,'R8'!$F$3:$F$3)</f>
        <v>0</v>
      </c>
      <c r="T16" s="160">
        <f t="shared" si="3"/>
        <v>37257</v>
      </c>
    </row>
    <row r="17" spans="1:20" x14ac:dyDescent="0.2">
      <c r="A17" s="161">
        <f t="shared" si="0"/>
        <v>0</v>
      </c>
      <c r="B17" s="160">
        <f>Months!F17</f>
        <v>37288</v>
      </c>
      <c r="I17" s="161">
        <f>SUMIF('R10'!$B$3:$B$3,$B17,'R10'!$D$3:$D$3)+SUMIF('R2'!$B$3:$B$3,$B17,'R2'!$I$3:$I$3)+SUMIF('R1'!$B$3:$B$3,$B17,'R1'!$D$3:$D$3)+SUMIF('R2'!$B$3:$B$3,$B17,'R2'!$F$3:$F$3)</f>
        <v>0</v>
      </c>
      <c r="J17" s="160">
        <f t="shared" si="1"/>
        <v>37288</v>
      </c>
      <c r="N17" s="161">
        <f>SUMIF('R11'!$B$3:$B$3,$B17,'R11'!$D$3:$D$3)+SUMIF('R5'!$B$3:$B$3,$B17,'R5'!$I$3:$I$3)+SUMIF('R4'!$B$3:$B$3,$B17,'R4'!$D$3:$D$3)+SUMIF('R5'!$B$3:$B$3,$B17,'R5'!$F$3:$F$3)</f>
        <v>0</v>
      </c>
      <c r="O17" s="160">
        <f t="shared" si="2"/>
        <v>37288</v>
      </c>
      <c r="S17" s="161">
        <f>SUMIF('R12'!$B$3:$B$3,$B17,'R12'!$D$3:$D$3)+SUMIF('R8'!$B$3:$B$3,$B17,'R8'!$I$3:$I$3)+SUMIF('R7'!$B$3:$B$3,$B17,'R7'!$D$3:$D$3)+SUMIF('R8'!$B$3:$B$3,$B17,'R8'!$F$3:$F$3)</f>
        <v>0</v>
      </c>
      <c r="T17" s="160">
        <f t="shared" si="3"/>
        <v>37288</v>
      </c>
    </row>
    <row r="18" spans="1:20" x14ac:dyDescent="0.2">
      <c r="A18" s="161">
        <f t="shared" si="0"/>
        <v>0</v>
      </c>
      <c r="B18" s="160">
        <f>Months!F18</f>
        <v>37316</v>
      </c>
      <c r="I18" s="161">
        <f>SUMIF('R10'!$B$3:$B$3,$B18,'R10'!$D$3:$D$3)+SUMIF('R2'!$B$3:$B$3,$B18,'R2'!$I$3:$I$3)+SUMIF('R1'!$B$3:$B$3,$B18,'R1'!$D$3:$D$3)+SUMIF('R2'!$B$3:$B$3,$B18,'R2'!$F$3:$F$3)</f>
        <v>0</v>
      </c>
      <c r="J18" s="160">
        <f t="shared" si="1"/>
        <v>37316</v>
      </c>
      <c r="N18" s="161">
        <f>SUMIF('R11'!$B$3:$B$3,$B18,'R11'!$D$3:$D$3)+SUMIF('R5'!$B$3:$B$3,$B18,'R5'!$I$3:$I$3)+SUMIF('R4'!$B$3:$B$3,$B18,'R4'!$D$3:$D$3)+SUMIF('R5'!$B$3:$B$3,$B18,'R5'!$F$3:$F$3)</f>
        <v>0</v>
      </c>
      <c r="O18" s="160">
        <f t="shared" si="2"/>
        <v>37316</v>
      </c>
      <c r="S18" s="161">
        <f>SUMIF('R12'!$B$3:$B$3,$B18,'R12'!$D$3:$D$3)+SUMIF('R8'!$B$3:$B$3,$B18,'R8'!$I$3:$I$3)+SUMIF('R7'!$B$3:$B$3,$B18,'R7'!$D$3:$D$3)+SUMIF('R8'!$B$3:$B$3,$B18,'R8'!$F$3:$F$3)</f>
        <v>0</v>
      </c>
      <c r="T18" s="160">
        <f t="shared" si="3"/>
        <v>37316</v>
      </c>
    </row>
    <row r="19" spans="1:20" x14ac:dyDescent="0.2">
      <c r="A19" s="161">
        <f t="shared" si="0"/>
        <v>0</v>
      </c>
      <c r="B19" s="160">
        <f>Months!F19</f>
        <v>37347</v>
      </c>
      <c r="I19" s="161">
        <f>SUMIF('R10'!$B$3:$B$3,$B19,'R10'!$D$3:$D$3)+SUMIF('R2'!$B$3:$B$3,$B19,'R2'!$I$3:$I$3)+SUMIF('R1'!$B$3:$B$3,$B19,'R1'!$D$3:$D$3)+SUMIF('R2'!$B$3:$B$3,$B19,'R2'!$F$3:$F$3)</f>
        <v>0</v>
      </c>
      <c r="J19" s="160">
        <f t="shared" si="1"/>
        <v>37347</v>
      </c>
      <c r="N19" s="161">
        <f>SUMIF('R11'!$B$3:$B$3,$B19,'R11'!$D$3:$D$3)+SUMIF('R5'!$B$3:$B$3,$B19,'R5'!$I$3:$I$3)+SUMIF('R4'!$B$3:$B$3,$B19,'R4'!$D$3:$D$3)+SUMIF('R5'!$B$3:$B$3,$B19,'R5'!$F$3:$F$3)</f>
        <v>0</v>
      </c>
      <c r="O19" s="160">
        <f t="shared" si="2"/>
        <v>37347</v>
      </c>
      <c r="S19" s="161">
        <f>SUMIF('R12'!$B$3:$B$3,$B19,'R12'!$D$3:$D$3)+SUMIF('R8'!$B$3:$B$3,$B19,'R8'!$I$3:$I$3)+SUMIF('R7'!$B$3:$B$3,$B19,'R7'!$D$3:$D$3)+SUMIF('R8'!$B$3:$B$3,$B19,'R8'!$F$3:$F$3)</f>
        <v>0</v>
      </c>
      <c r="T19" s="160">
        <f t="shared" si="3"/>
        <v>37347</v>
      </c>
    </row>
    <row r="20" spans="1:20" x14ac:dyDescent="0.2">
      <c r="A20" s="161">
        <f t="shared" si="0"/>
        <v>0</v>
      </c>
      <c r="B20" s="160">
        <f>Months!F20</f>
        <v>37377</v>
      </c>
      <c r="I20" s="161">
        <f>SUMIF('R10'!$B$3:$B$3,$B20,'R10'!$D$3:$D$3)+SUMIF('R2'!$B$3:$B$3,$B20,'R2'!$I$3:$I$3)+SUMIF('R1'!$B$3:$B$3,$B20,'R1'!$D$3:$D$3)+SUMIF('R2'!$B$3:$B$3,$B20,'R2'!$F$3:$F$3)</f>
        <v>0</v>
      </c>
      <c r="J20" s="160">
        <f t="shared" si="1"/>
        <v>37377</v>
      </c>
      <c r="N20" s="161">
        <f>SUMIF('R11'!$B$3:$B$3,$B20,'R11'!$D$3:$D$3)+SUMIF('R5'!$B$3:$B$3,$B20,'R5'!$I$3:$I$3)+SUMIF('R4'!$B$3:$B$3,$B20,'R4'!$D$3:$D$3)+SUMIF('R5'!$B$3:$B$3,$B20,'R5'!$F$3:$F$3)</f>
        <v>0</v>
      </c>
      <c r="O20" s="160">
        <f t="shared" si="2"/>
        <v>37377</v>
      </c>
      <c r="S20" s="161">
        <f>SUMIF('R12'!$B$3:$B$3,$B20,'R12'!$D$3:$D$3)+SUMIF('R8'!$B$3:$B$3,$B20,'R8'!$I$3:$I$3)+SUMIF('R7'!$B$3:$B$3,$B20,'R7'!$D$3:$D$3)+SUMIF('R8'!$B$3:$B$3,$B20,'R8'!$F$3:$F$3)</f>
        <v>0</v>
      </c>
      <c r="T20" s="160">
        <f t="shared" si="3"/>
        <v>37377</v>
      </c>
    </row>
    <row r="21" spans="1:20" x14ac:dyDescent="0.2">
      <c r="A21" s="161">
        <f t="shared" si="0"/>
        <v>0</v>
      </c>
      <c r="B21" s="160">
        <f>Months!F21</f>
        <v>37408</v>
      </c>
      <c r="I21" s="161">
        <f>SUMIF('R10'!$B$3:$B$3,$B21,'R10'!$D$3:$D$3)+SUMIF('R2'!$B$3:$B$3,$B21,'R2'!$I$3:$I$3)+SUMIF('R1'!$B$3:$B$3,$B21,'R1'!$D$3:$D$3)+SUMIF('R2'!$B$3:$B$3,$B21,'R2'!$F$3:$F$3)</f>
        <v>0</v>
      </c>
      <c r="J21" s="160">
        <f t="shared" si="1"/>
        <v>37408</v>
      </c>
      <c r="N21" s="161">
        <f>SUMIF('R11'!$B$3:$B$3,$B21,'R11'!$D$3:$D$3)+SUMIF('R5'!$B$3:$B$3,$B21,'R5'!$I$3:$I$3)+SUMIF('R4'!$B$3:$B$3,$B21,'R4'!$D$3:$D$3)+SUMIF('R5'!$B$3:$B$3,$B21,'R5'!$F$3:$F$3)</f>
        <v>0</v>
      </c>
      <c r="O21" s="160">
        <f t="shared" si="2"/>
        <v>37408</v>
      </c>
      <c r="S21" s="161">
        <f>SUMIF('R12'!$B$3:$B$3,$B21,'R12'!$D$3:$D$3)+SUMIF('R8'!$B$3:$B$3,$B21,'R8'!$I$3:$I$3)+SUMIF('R7'!$B$3:$B$3,$B21,'R7'!$D$3:$D$3)+SUMIF('R8'!$B$3:$B$3,$B21,'R8'!$F$3:$F$3)</f>
        <v>0</v>
      </c>
      <c r="T21" s="160">
        <f t="shared" si="3"/>
        <v>37408</v>
      </c>
    </row>
    <row r="22" spans="1:20" x14ac:dyDescent="0.2">
      <c r="A22" s="161">
        <f t="shared" si="0"/>
        <v>0</v>
      </c>
      <c r="B22" s="160">
        <f>Months!F22</f>
        <v>37438</v>
      </c>
      <c r="I22" s="161">
        <f>SUMIF('R10'!$B$3:$B$3,$B22,'R10'!$D$3:$D$3)+SUMIF('R2'!$B$3:$B$3,$B22,'R2'!$I$3:$I$3)+SUMIF('R1'!$B$3:$B$3,$B22,'R1'!$D$3:$D$3)+SUMIF('R2'!$B$3:$B$3,$B22,'R2'!$F$3:$F$3)</f>
        <v>0</v>
      </c>
      <c r="J22" s="160">
        <f t="shared" si="1"/>
        <v>37438</v>
      </c>
      <c r="N22" s="161">
        <f>SUMIF('R11'!$B$3:$B$3,$B22,'R11'!$D$3:$D$3)+SUMIF('R5'!$B$3:$B$3,$B22,'R5'!$I$3:$I$3)+SUMIF('R4'!$B$3:$B$3,$B22,'R4'!$D$3:$D$3)+SUMIF('R5'!$B$3:$B$3,$B22,'R5'!$F$3:$F$3)</f>
        <v>0</v>
      </c>
      <c r="O22" s="160">
        <f t="shared" si="2"/>
        <v>37438</v>
      </c>
      <c r="S22" s="161">
        <f>SUMIF('R12'!$B$3:$B$3,$B22,'R12'!$D$3:$D$3)+SUMIF('R8'!$B$3:$B$3,$B22,'R8'!$I$3:$I$3)+SUMIF('R7'!$B$3:$B$3,$B22,'R7'!$D$3:$D$3)+SUMIF('R8'!$B$3:$B$3,$B22,'R8'!$F$3:$F$3)</f>
        <v>0</v>
      </c>
      <c r="T22" s="160">
        <f t="shared" si="3"/>
        <v>37438</v>
      </c>
    </row>
    <row r="23" spans="1:20" x14ac:dyDescent="0.2">
      <c r="A23" s="161">
        <f t="shared" si="0"/>
        <v>0</v>
      </c>
      <c r="B23" s="160">
        <f>Months!F23</f>
        <v>37469</v>
      </c>
      <c r="I23" s="161">
        <f>SUMIF('R10'!$B$3:$B$3,$B23,'R10'!$D$3:$D$3)+SUMIF('R2'!$B$3:$B$3,$B23,'R2'!$I$3:$I$3)+SUMIF('R1'!$B$3:$B$3,$B23,'R1'!$D$3:$D$3)+SUMIF('R2'!$B$3:$B$3,$B23,'R2'!$F$3:$F$3)</f>
        <v>0</v>
      </c>
      <c r="J23" s="160">
        <f t="shared" si="1"/>
        <v>37469</v>
      </c>
      <c r="N23" s="161">
        <f>SUMIF('R11'!$B$3:$B$3,$B23,'R11'!$D$3:$D$3)+SUMIF('R5'!$B$3:$B$3,$B23,'R5'!$I$3:$I$3)+SUMIF('R4'!$B$3:$B$3,$B23,'R4'!$D$3:$D$3)+SUMIF('R5'!$B$3:$B$3,$B23,'R5'!$F$3:$F$3)</f>
        <v>0</v>
      </c>
      <c r="O23" s="160">
        <f t="shared" si="2"/>
        <v>37469</v>
      </c>
      <c r="S23" s="161">
        <f>SUMIF('R12'!$B$3:$B$3,$B23,'R12'!$D$3:$D$3)+SUMIF('R8'!$B$3:$B$3,$B23,'R8'!$I$3:$I$3)+SUMIF('R7'!$B$3:$B$3,$B23,'R7'!$D$3:$D$3)+SUMIF('R8'!$B$3:$B$3,$B23,'R8'!$F$3:$F$3)</f>
        <v>0</v>
      </c>
      <c r="T23" s="160">
        <f t="shared" si="3"/>
        <v>37469</v>
      </c>
    </row>
    <row r="24" spans="1:20" x14ac:dyDescent="0.2">
      <c r="A24" s="161">
        <f t="shared" si="0"/>
        <v>0</v>
      </c>
      <c r="B24" s="160">
        <f>Months!F24</f>
        <v>37500</v>
      </c>
      <c r="I24" s="161">
        <f>SUMIF('R10'!$B$3:$B$3,$B24,'R10'!$D$3:$D$3)+SUMIF('R2'!$B$3:$B$3,$B24,'R2'!$I$3:$I$3)+SUMIF('R1'!$B$3:$B$3,$B24,'R1'!$D$3:$D$3)+SUMIF('R2'!$B$3:$B$3,$B24,'R2'!$F$3:$F$3)</f>
        <v>0</v>
      </c>
      <c r="J24" s="160">
        <f t="shared" si="1"/>
        <v>37500</v>
      </c>
      <c r="N24" s="161">
        <f>SUMIF('R11'!$B$3:$B$3,$B24,'R11'!$D$3:$D$3)+SUMIF('R5'!$B$3:$B$3,$B24,'R5'!$I$3:$I$3)+SUMIF('R4'!$B$3:$B$3,$B24,'R4'!$D$3:$D$3)+SUMIF('R5'!$B$3:$B$3,$B24,'R5'!$F$3:$F$3)</f>
        <v>0</v>
      </c>
      <c r="O24" s="160">
        <f t="shared" si="2"/>
        <v>37500</v>
      </c>
      <c r="S24" s="161">
        <f>SUMIF('R12'!$B$3:$B$3,$B24,'R12'!$D$3:$D$3)+SUMIF('R8'!$B$3:$B$3,$B24,'R8'!$I$3:$I$3)+SUMIF('R7'!$B$3:$B$3,$B24,'R7'!$D$3:$D$3)+SUMIF('R8'!$B$3:$B$3,$B24,'R8'!$F$3:$F$3)</f>
        <v>0</v>
      </c>
      <c r="T24" s="160">
        <f t="shared" si="3"/>
        <v>37500</v>
      </c>
    </row>
    <row r="25" spans="1:20" x14ac:dyDescent="0.2">
      <c r="A25" s="161">
        <f t="shared" si="0"/>
        <v>0</v>
      </c>
      <c r="B25" s="160">
        <f>Months!F25</f>
        <v>37530</v>
      </c>
      <c r="I25" s="161">
        <f>SUMIF('R10'!$B$3:$B$3,$B25,'R10'!$D$3:$D$3)+SUMIF('R2'!$B$3:$B$3,$B25,'R2'!$I$3:$I$3)+SUMIF('R1'!$B$3:$B$3,$B25,'R1'!$D$3:$D$3)+SUMIF('R2'!$B$3:$B$3,$B25,'R2'!$F$3:$F$3)</f>
        <v>0</v>
      </c>
      <c r="J25" s="160">
        <f t="shared" si="1"/>
        <v>37530</v>
      </c>
      <c r="N25" s="161">
        <f>SUMIF('R11'!$B$3:$B$3,$B25,'R11'!$D$3:$D$3)+SUMIF('R5'!$B$3:$B$3,$B25,'R5'!$I$3:$I$3)+SUMIF('R4'!$B$3:$B$3,$B25,'R4'!$D$3:$D$3)+SUMIF('R5'!$B$3:$B$3,$B25,'R5'!$F$3:$F$3)</f>
        <v>0</v>
      </c>
      <c r="O25" s="160">
        <f t="shared" si="2"/>
        <v>37530</v>
      </c>
      <c r="S25" s="161">
        <f>SUMIF('R12'!$B$3:$B$3,$B25,'R12'!$D$3:$D$3)+SUMIF('R8'!$B$3:$B$3,$B25,'R8'!$I$3:$I$3)+SUMIF('R7'!$B$3:$B$3,$B25,'R7'!$D$3:$D$3)+SUMIF('R8'!$B$3:$B$3,$B25,'R8'!$F$3:$F$3)</f>
        <v>0</v>
      </c>
      <c r="T25" s="160">
        <f t="shared" si="3"/>
        <v>37530</v>
      </c>
    </row>
    <row r="26" spans="1:20" x14ac:dyDescent="0.2">
      <c r="A26" s="161">
        <f t="shared" si="0"/>
        <v>0</v>
      </c>
      <c r="B26" s="160">
        <f>Months!F26</f>
        <v>37561</v>
      </c>
      <c r="I26" s="161">
        <f>SUMIF('R10'!$B$3:$B$3,$B26,'R10'!$D$3:$D$3)+SUMIF('R2'!$B$3:$B$3,$B26,'R2'!$I$3:$I$3)+SUMIF('R1'!$B$3:$B$3,$B26,'R1'!$D$3:$D$3)+SUMIF('R2'!$B$3:$B$3,$B26,'R2'!$F$3:$F$3)</f>
        <v>0</v>
      </c>
      <c r="J26" s="160">
        <f t="shared" si="1"/>
        <v>37561</v>
      </c>
      <c r="N26" s="161">
        <f>SUMIF('R11'!$B$3:$B$3,$B26,'R11'!$D$3:$D$3)+SUMIF('R5'!$B$3:$B$3,$B26,'R5'!$I$3:$I$3)+SUMIF('R4'!$B$3:$B$3,$B26,'R4'!$D$3:$D$3)+SUMIF('R5'!$B$3:$B$3,$B26,'R5'!$F$3:$F$3)</f>
        <v>0</v>
      </c>
      <c r="O26" s="160">
        <f t="shared" si="2"/>
        <v>37561</v>
      </c>
      <c r="S26" s="161">
        <f>SUMIF('R12'!$B$3:$B$3,$B26,'R12'!$D$3:$D$3)+SUMIF('R8'!$B$3:$B$3,$B26,'R8'!$I$3:$I$3)+SUMIF('R7'!$B$3:$B$3,$B26,'R7'!$D$3:$D$3)+SUMIF('R8'!$B$3:$B$3,$B26,'R8'!$F$3:$F$3)</f>
        <v>0</v>
      </c>
      <c r="T26" s="160">
        <f t="shared" si="3"/>
        <v>37561</v>
      </c>
    </row>
    <row r="27" spans="1:20" x14ac:dyDescent="0.2">
      <c r="A27" s="161">
        <f t="shared" si="0"/>
        <v>0</v>
      </c>
      <c r="B27" s="160">
        <f>Months!F27</f>
        <v>37591</v>
      </c>
      <c r="I27" s="161">
        <f>SUMIF('R10'!$B$3:$B$3,$B27,'R10'!$D$3:$D$3)+SUMIF('R2'!$B$3:$B$3,$B27,'R2'!$I$3:$I$3)+SUMIF('R1'!$B$3:$B$3,$B27,'R1'!$D$3:$D$3)+SUMIF('R2'!$B$3:$B$3,$B27,'R2'!$F$3:$F$3)</f>
        <v>0</v>
      </c>
      <c r="J27" s="160">
        <f t="shared" si="1"/>
        <v>37591</v>
      </c>
      <c r="N27" s="161">
        <f>SUMIF('R11'!$B$3:$B$3,$B27,'R11'!$D$3:$D$3)+SUMIF('R5'!$B$3:$B$3,$B27,'R5'!$I$3:$I$3)+SUMIF('R4'!$B$3:$B$3,$B27,'R4'!$D$3:$D$3)+SUMIF('R5'!$B$3:$B$3,$B27,'R5'!$F$3:$F$3)</f>
        <v>0</v>
      </c>
      <c r="O27" s="160">
        <f t="shared" si="2"/>
        <v>37591</v>
      </c>
      <c r="S27" s="161">
        <f>SUMIF('R12'!$B$3:$B$3,$B27,'R12'!$D$3:$D$3)+SUMIF('R8'!$B$3:$B$3,$B27,'R8'!$I$3:$I$3)+SUMIF('R7'!$B$3:$B$3,$B27,'R7'!$D$3:$D$3)+SUMIF('R8'!$B$3:$B$3,$B27,'R8'!$F$3:$F$3)</f>
        <v>0</v>
      </c>
      <c r="T27" s="160">
        <f t="shared" si="3"/>
        <v>37591</v>
      </c>
    </row>
    <row r="28" spans="1:20" x14ac:dyDescent="0.2">
      <c r="A28" s="161">
        <f t="shared" si="0"/>
        <v>0</v>
      </c>
      <c r="B28" s="160">
        <f>Months!F28</f>
        <v>37622</v>
      </c>
      <c r="I28" s="161">
        <f>SUMIF('R10'!$B$3:$B$3,$B28,'R10'!$D$3:$D$3)+SUMIF('R2'!$B$3:$B$3,$B28,'R2'!$I$3:$I$3)+SUMIF('R1'!$B$3:$B$3,$B28,'R1'!$D$3:$D$3)+SUMIF('R2'!$B$3:$B$3,$B28,'R2'!$F$3:$F$3)</f>
        <v>0</v>
      </c>
      <c r="J28" s="160">
        <f t="shared" si="1"/>
        <v>37622</v>
      </c>
      <c r="N28" s="161">
        <f>SUMIF('R11'!$B$3:$B$3,$B28,'R11'!$D$3:$D$3)+SUMIF('R5'!$B$3:$B$3,$B28,'R5'!$I$3:$I$3)+SUMIF('R4'!$B$3:$B$3,$B28,'R4'!$D$3:$D$3)+SUMIF('R5'!$B$3:$B$3,$B28,'R5'!$F$3:$F$3)</f>
        <v>0</v>
      </c>
      <c r="O28" s="160">
        <f t="shared" si="2"/>
        <v>37622</v>
      </c>
      <c r="S28" s="161">
        <f>SUMIF('R12'!$B$3:$B$3,$B28,'R12'!$D$3:$D$3)+SUMIF('R8'!$B$3:$B$3,$B28,'R8'!$I$3:$I$3)+SUMIF('R7'!$B$3:$B$3,$B28,'R7'!$D$3:$D$3)+SUMIF('R8'!$B$3:$B$3,$B28,'R8'!$F$3:$F$3)</f>
        <v>0</v>
      </c>
      <c r="T28" s="160">
        <f t="shared" si="3"/>
        <v>37622</v>
      </c>
    </row>
    <row r="29" spans="1:20" x14ac:dyDescent="0.2">
      <c r="A29" s="161">
        <f t="shared" si="0"/>
        <v>0</v>
      </c>
      <c r="B29" s="160">
        <f>Months!F29</f>
        <v>37653</v>
      </c>
      <c r="I29" s="161">
        <f>SUMIF('R10'!$B$3:$B$3,$B29,'R10'!$D$3:$D$3)+SUMIF('R2'!$B$3:$B$3,$B29,'R2'!$I$3:$I$3)+SUMIF('R1'!$B$3:$B$3,$B29,'R1'!$D$3:$D$3)+SUMIF('R2'!$B$3:$B$3,$B29,'R2'!$F$3:$F$3)</f>
        <v>0</v>
      </c>
      <c r="J29" s="160">
        <f t="shared" si="1"/>
        <v>37653</v>
      </c>
      <c r="N29" s="161">
        <f>SUMIF('R11'!$B$3:$B$3,$B29,'R11'!$D$3:$D$3)+SUMIF('R5'!$B$3:$B$3,$B29,'R5'!$I$3:$I$3)+SUMIF('R4'!$B$3:$B$3,$B29,'R4'!$D$3:$D$3)+SUMIF('R5'!$B$3:$B$3,$B29,'R5'!$F$3:$F$3)</f>
        <v>0</v>
      </c>
      <c r="O29" s="160">
        <f t="shared" si="2"/>
        <v>37653</v>
      </c>
      <c r="S29" s="161">
        <f>SUMIF('R12'!$B$3:$B$3,$B29,'R12'!$D$3:$D$3)+SUMIF('R8'!$B$3:$B$3,$B29,'R8'!$I$3:$I$3)+SUMIF('R7'!$B$3:$B$3,$B29,'R7'!$D$3:$D$3)+SUMIF('R8'!$B$3:$B$3,$B29,'R8'!$F$3:$F$3)</f>
        <v>0</v>
      </c>
      <c r="T29" s="160">
        <f t="shared" si="3"/>
        <v>37653</v>
      </c>
    </row>
    <row r="30" spans="1:20" x14ac:dyDescent="0.2">
      <c r="A30" s="161">
        <f t="shared" si="0"/>
        <v>0</v>
      </c>
      <c r="B30" s="160">
        <f>Months!F30</f>
        <v>37681</v>
      </c>
      <c r="I30" s="161">
        <f>SUMIF('R10'!$B$3:$B$3,$B30,'R10'!$D$3:$D$3)+SUMIF('R2'!$B$3:$B$3,$B30,'R2'!$I$3:$I$3)+SUMIF('R1'!$B$3:$B$3,$B30,'R1'!$D$3:$D$3)+SUMIF('R2'!$B$3:$B$3,$B30,'R2'!$F$3:$F$3)</f>
        <v>0</v>
      </c>
      <c r="J30" s="160">
        <f t="shared" si="1"/>
        <v>37681</v>
      </c>
      <c r="N30" s="161">
        <f>SUMIF('R11'!$B$3:$B$3,$B30,'R11'!$D$3:$D$3)+SUMIF('R5'!$B$3:$B$3,$B30,'R5'!$I$3:$I$3)+SUMIF('R4'!$B$3:$B$3,$B30,'R4'!$D$3:$D$3)+SUMIF('R5'!$B$3:$B$3,$B30,'R5'!$F$3:$F$3)</f>
        <v>0</v>
      </c>
      <c r="O30" s="160">
        <f t="shared" si="2"/>
        <v>37681</v>
      </c>
      <c r="S30" s="161">
        <f>SUMIF('R12'!$B$3:$B$3,$B30,'R12'!$D$3:$D$3)+SUMIF('R8'!$B$3:$B$3,$B30,'R8'!$I$3:$I$3)+SUMIF('R7'!$B$3:$B$3,$B30,'R7'!$D$3:$D$3)+SUMIF('R8'!$B$3:$B$3,$B30,'R8'!$F$3:$F$3)</f>
        <v>0</v>
      </c>
      <c r="T30" s="160">
        <f t="shared" si="3"/>
        <v>37681</v>
      </c>
    </row>
    <row r="31" spans="1:20" x14ac:dyDescent="0.2">
      <c r="A31" s="161">
        <f t="shared" si="0"/>
        <v>0</v>
      </c>
      <c r="B31" s="160">
        <f>Months!F31</f>
        <v>37712</v>
      </c>
      <c r="I31" s="161">
        <f>SUMIF('R10'!$B$3:$B$3,$B31,'R10'!$D$3:$D$3)+SUMIF('R2'!$B$3:$B$3,$B31,'R2'!$I$3:$I$3)+SUMIF('R1'!$B$3:$B$3,$B31,'R1'!$D$3:$D$3)+SUMIF('R2'!$B$3:$B$3,$B31,'R2'!$F$3:$F$3)</f>
        <v>0</v>
      </c>
      <c r="J31" s="160">
        <f t="shared" si="1"/>
        <v>37712</v>
      </c>
      <c r="N31" s="161">
        <f>SUMIF('R11'!$B$3:$B$3,$B31,'R11'!$D$3:$D$3)+SUMIF('R5'!$B$3:$B$3,$B31,'R5'!$I$3:$I$3)+SUMIF('R4'!$B$3:$B$3,$B31,'R4'!$D$3:$D$3)+SUMIF('R5'!$B$3:$B$3,$B31,'R5'!$F$3:$F$3)</f>
        <v>0</v>
      </c>
      <c r="O31" s="160">
        <f t="shared" si="2"/>
        <v>37712</v>
      </c>
      <c r="S31" s="161">
        <f>SUMIF('R12'!$B$3:$B$3,$B31,'R12'!$D$3:$D$3)+SUMIF('R8'!$B$3:$B$3,$B31,'R8'!$I$3:$I$3)+SUMIF('R7'!$B$3:$B$3,$B31,'R7'!$D$3:$D$3)+SUMIF('R8'!$B$3:$B$3,$B31,'R8'!$F$3:$F$3)</f>
        <v>0</v>
      </c>
      <c r="T31" s="160">
        <f t="shared" si="3"/>
        <v>37712</v>
      </c>
    </row>
    <row r="32" spans="1:20" x14ac:dyDescent="0.2">
      <c r="A32" s="161">
        <f t="shared" si="0"/>
        <v>0</v>
      </c>
      <c r="B32" s="160">
        <f>Months!F32</f>
        <v>37742</v>
      </c>
      <c r="I32" s="161">
        <f>SUMIF('R10'!$B$3:$B$3,$B32,'R10'!$D$3:$D$3)+SUMIF('R2'!$B$3:$B$3,$B32,'R2'!$I$3:$I$3)+SUMIF('R1'!$B$3:$B$3,$B32,'R1'!$D$3:$D$3)+SUMIF('R2'!$B$3:$B$3,$B32,'R2'!$F$3:$F$3)</f>
        <v>0</v>
      </c>
      <c r="J32" s="160">
        <f t="shared" si="1"/>
        <v>37742</v>
      </c>
      <c r="N32" s="161">
        <f>SUMIF('R11'!$B$3:$B$3,$B32,'R11'!$D$3:$D$3)+SUMIF('R5'!$B$3:$B$3,$B32,'R5'!$I$3:$I$3)+SUMIF('R4'!$B$3:$B$3,$B32,'R4'!$D$3:$D$3)+SUMIF('R5'!$B$3:$B$3,$B32,'R5'!$F$3:$F$3)</f>
        <v>0</v>
      </c>
      <c r="O32" s="160">
        <f t="shared" si="2"/>
        <v>37742</v>
      </c>
      <c r="S32" s="161">
        <f>SUMIF('R12'!$B$3:$B$3,$B32,'R12'!$D$3:$D$3)+SUMIF('R8'!$B$3:$B$3,$B32,'R8'!$I$3:$I$3)+SUMIF('R7'!$B$3:$B$3,$B32,'R7'!$D$3:$D$3)+SUMIF('R8'!$B$3:$B$3,$B32,'R8'!$F$3:$F$3)</f>
        <v>0</v>
      </c>
      <c r="T32" s="160">
        <f t="shared" si="3"/>
        <v>37742</v>
      </c>
    </row>
    <row r="33" spans="1:20" x14ac:dyDescent="0.2">
      <c r="A33" s="161">
        <f t="shared" si="0"/>
        <v>0</v>
      </c>
      <c r="B33" s="160">
        <f>Months!F33</f>
        <v>37773</v>
      </c>
      <c r="I33" s="161">
        <f>SUMIF('R10'!$B$3:$B$3,$B33,'R10'!$D$3:$D$3)+SUMIF('R2'!$B$3:$B$3,$B33,'R2'!$I$3:$I$3)+SUMIF('R1'!$B$3:$B$3,$B33,'R1'!$D$3:$D$3)+SUMIF('R2'!$B$3:$B$3,$B33,'R2'!$F$3:$F$3)</f>
        <v>0</v>
      </c>
      <c r="J33" s="160">
        <f t="shared" si="1"/>
        <v>37773</v>
      </c>
      <c r="N33" s="161">
        <f>SUMIF('R11'!$B$3:$B$3,$B33,'R11'!$D$3:$D$3)+SUMIF('R5'!$B$3:$B$3,$B33,'R5'!$I$3:$I$3)+SUMIF('R4'!$B$3:$B$3,$B33,'R4'!$D$3:$D$3)+SUMIF('R5'!$B$3:$B$3,$B33,'R5'!$F$3:$F$3)</f>
        <v>0</v>
      </c>
      <c r="O33" s="160">
        <f t="shared" si="2"/>
        <v>37773</v>
      </c>
      <c r="S33" s="161">
        <f>SUMIF('R12'!$B$3:$B$3,$B33,'R12'!$D$3:$D$3)+SUMIF('R8'!$B$3:$B$3,$B33,'R8'!$I$3:$I$3)+SUMIF('R7'!$B$3:$B$3,$B33,'R7'!$D$3:$D$3)+SUMIF('R8'!$B$3:$B$3,$B33,'R8'!$F$3:$F$3)</f>
        <v>0</v>
      </c>
      <c r="T33" s="160">
        <f t="shared" si="3"/>
        <v>37773</v>
      </c>
    </row>
    <row r="34" spans="1:20" x14ac:dyDescent="0.2">
      <c r="A34" s="161">
        <f t="shared" si="0"/>
        <v>0</v>
      </c>
      <c r="B34" s="160">
        <f>Months!F34</f>
        <v>37803</v>
      </c>
      <c r="I34" s="161">
        <f>SUMIF('R10'!$B$3:$B$3,$B34,'R10'!$D$3:$D$3)+SUMIF('R2'!$B$3:$B$3,$B34,'R2'!$I$3:$I$3)+SUMIF('R1'!$B$3:$B$3,$B34,'R1'!$D$3:$D$3)+SUMIF('R2'!$B$3:$B$3,$B34,'R2'!$F$3:$F$3)</f>
        <v>0</v>
      </c>
      <c r="J34" s="160">
        <f t="shared" si="1"/>
        <v>37803</v>
      </c>
      <c r="N34" s="161">
        <f>SUMIF('R11'!$B$3:$B$3,$B34,'R11'!$D$3:$D$3)+SUMIF('R5'!$B$3:$B$3,$B34,'R5'!$I$3:$I$3)+SUMIF('R4'!$B$3:$B$3,$B34,'R4'!$D$3:$D$3)+SUMIF('R5'!$B$3:$B$3,$B34,'R5'!$F$3:$F$3)</f>
        <v>0</v>
      </c>
      <c r="O34" s="160">
        <f t="shared" si="2"/>
        <v>37803</v>
      </c>
      <c r="S34" s="161">
        <f>SUMIF('R12'!$B$3:$B$3,$B34,'R12'!$D$3:$D$3)+SUMIF('R8'!$B$3:$B$3,$B34,'R8'!$I$3:$I$3)+SUMIF('R7'!$B$3:$B$3,$B34,'R7'!$D$3:$D$3)+SUMIF('R8'!$B$3:$B$3,$B34,'R8'!$F$3:$F$3)</f>
        <v>0</v>
      </c>
      <c r="T34" s="160">
        <f t="shared" si="3"/>
        <v>37803</v>
      </c>
    </row>
    <row r="35" spans="1:20" x14ac:dyDescent="0.2">
      <c r="A35" s="161">
        <f t="shared" si="0"/>
        <v>0</v>
      </c>
      <c r="B35" s="160">
        <f>Months!F35</f>
        <v>37834</v>
      </c>
      <c r="I35" s="161">
        <f>SUMIF('R10'!$B$3:$B$3,$B35,'R10'!$D$3:$D$3)+SUMIF('R2'!$B$3:$B$3,$B35,'R2'!$I$3:$I$3)+SUMIF('R1'!$B$3:$B$3,$B35,'R1'!$D$3:$D$3)+SUMIF('R2'!$B$3:$B$3,$B35,'R2'!$F$3:$F$3)</f>
        <v>0</v>
      </c>
      <c r="J35" s="160">
        <f t="shared" si="1"/>
        <v>37834</v>
      </c>
      <c r="N35" s="161">
        <f>SUMIF('R11'!$B$3:$B$3,$B35,'R11'!$D$3:$D$3)+SUMIF('R5'!$B$3:$B$3,$B35,'R5'!$I$3:$I$3)+SUMIF('R4'!$B$3:$B$3,$B35,'R4'!$D$3:$D$3)+SUMIF('R5'!$B$3:$B$3,$B35,'R5'!$F$3:$F$3)</f>
        <v>0</v>
      </c>
      <c r="O35" s="160">
        <f t="shared" si="2"/>
        <v>37834</v>
      </c>
      <c r="S35" s="161">
        <f>SUMIF('R12'!$B$3:$B$3,$B35,'R12'!$D$3:$D$3)+SUMIF('R8'!$B$3:$B$3,$B35,'R8'!$I$3:$I$3)+SUMIF('R7'!$B$3:$B$3,$B35,'R7'!$D$3:$D$3)+SUMIF('R8'!$B$3:$B$3,$B35,'R8'!$F$3:$F$3)</f>
        <v>0</v>
      </c>
      <c r="T35" s="160">
        <f t="shared" si="3"/>
        <v>37834</v>
      </c>
    </row>
    <row r="36" spans="1:20" x14ac:dyDescent="0.2">
      <c r="A36" s="161">
        <f t="shared" si="0"/>
        <v>0</v>
      </c>
      <c r="B36" s="160">
        <f>Months!F36</f>
        <v>37865</v>
      </c>
      <c r="I36" s="161">
        <f>SUMIF('R10'!$B$3:$B$3,$B36,'R10'!$D$3:$D$3)+SUMIF('R2'!$B$3:$B$3,$B36,'R2'!$I$3:$I$3)+SUMIF('R1'!$B$3:$B$3,$B36,'R1'!$D$3:$D$3)+SUMIF('R2'!$B$3:$B$3,$B36,'R2'!$F$3:$F$3)</f>
        <v>0</v>
      </c>
      <c r="J36" s="160">
        <f t="shared" si="1"/>
        <v>37865</v>
      </c>
      <c r="N36" s="161">
        <f>SUMIF('R11'!$B$3:$B$3,$B36,'R11'!$D$3:$D$3)+SUMIF('R5'!$B$3:$B$3,$B36,'R5'!$I$3:$I$3)+SUMIF('R4'!$B$3:$B$3,$B36,'R4'!$D$3:$D$3)+SUMIF('R5'!$B$3:$B$3,$B36,'R5'!$F$3:$F$3)</f>
        <v>0</v>
      </c>
      <c r="O36" s="160">
        <f t="shared" si="2"/>
        <v>37865</v>
      </c>
      <c r="S36" s="161">
        <f>SUMIF('R12'!$B$3:$B$3,$B36,'R12'!$D$3:$D$3)+SUMIF('R8'!$B$3:$B$3,$B36,'R8'!$I$3:$I$3)+SUMIF('R7'!$B$3:$B$3,$B36,'R7'!$D$3:$D$3)+SUMIF('R8'!$B$3:$B$3,$B36,'R8'!$F$3:$F$3)</f>
        <v>0</v>
      </c>
      <c r="T36" s="160">
        <f t="shared" si="3"/>
        <v>37865</v>
      </c>
    </row>
    <row r="37" spans="1:20" x14ac:dyDescent="0.2">
      <c r="A37" s="161">
        <f t="shared" si="0"/>
        <v>0</v>
      </c>
      <c r="B37" s="160">
        <f>Months!F37</f>
        <v>37895</v>
      </c>
      <c r="I37" s="161">
        <f>SUMIF('R10'!$B$3:$B$3,$B37,'R10'!$D$3:$D$3)+SUMIF('R2'!$B$3:$B$3,$B37,'R2'!$I$3:$I$3)+SUMIF('R1'!$B$3:$B$3,$B37,'R1'!$D$3:$D$3)+SUMIF('R2'!$B$3:$B$3,$B37,'R2'!$F$3:$F$3)</f>
        <v>0</v>
      </c>
      <c r="J37" s="160">
        <f t="shared" si="1"/>
        <v>37895</v>
      </c>
      <c r="N37" s="161">
        <f>SUMIF('R11'!$B$3:$B$3,$B37,'R11'!$D$3:$D$3)+SUMIF('R5'!$B$3:$B$3,$B37,'R5'!$I$3:$I$3)+SUMIF('R4'!$B$3:$B$3,$B37,'R4'!$D$3:$D$3)+SUMIF('R5'!$B$3:$B$3,$B37,'R5'!$F$3:$F$3)</f>
        <v>0</v>
      </c>
      <c r="O37" s="160">
        <f t="shared" si="2"/>
        <v>37895</v>
      </c>
      <c r="S37" s="161">
        <f>SUMIF('R12'!$B$3:$B$3,$B37,'R12'!$D$3:$D$3)+SUMIF('R8'!$B$3:$B$3,$B37,'R8'!$I$3:$I$3)+SUMIF('R7'!$B$3:$B$3,$B37,'R7'!$D$3:$D$3)+SUMIF('R8'!$B$3:$B$3,$B37,'R8'!$F$3:$F$3)</f>
        <v>0</v>
      </c>
      <c r="T37" s="160">
        <f t="shared" si="3"/>
        <v>37895</v>
      </c>
    </row>
    <row r="38" spans="1:20" x14ac:dyDescent="0.2">
      <c r="A38" s="161">
        <f t="shared" si="0"/>
        <v>0</v>
      </c>
      <c r="B38" s="160">
        <f>Months!F38</f>
        <v>37926</v>
      </c>
      <c r="I38" s="161">
        <f>SUMIF('R10'!$B$3:$B$3,$B38,'R10'!$D$3:$D$3)+SUMIF('R2'!$B$3:$B$3,$B38,'R2'!$I$3:$I$3)+SUMIF('R1'!$B$3:$B$3,$B38,'R1'!$D$3:$D$3)+SUMIF('R2'!$B$3:$B$3,$B38,'R2'!$F$3:$F$3)</f>
        <v>0</v>
      </c>
      <c r="J38" s="160">
        <f t="shared" si="1"/>
        <v>37926</v>
      </c>
      <c r="N38" s="161">
        <f>SUMIF('R11'!$B$3:$B$3,$B38,'R11'!$D$3:$D$3)+SUMIF('R5'!$B$3:$B$3,$B38,'R5'!$I$3:$I$3)+SUMIF('R4'!$B$3:$B$3,$B38,'R4'!$D$3:$D$3)+SUMIF('R5'!$B$3:$B$3,$B38,'R5'!$F$3:$F$3)</f>
        <v>0</v>
      </c>
      <c r="O38" s="160">
        <f t="shared" si="2"/>
        <v>37926</v>
      </c>
      <c r="S38" s="161">
        <f>SUMIF('R12'!$B$3:$B$3,$B38,'R12'!$D$3:$D$3)+SUMIF('R8'!$B$3:$B$3,$B38,'R8'!$I$3:$I$3)+SUMIF('R7'!$B$3:$B$3,$B38,'R7'!$D$3:$D$3)+SUMIF('R8'!$B$3:$B$3,$B38,'R8'!$F$3:$F$3)</f>
        <v>0</v>
      </c>
      <c r="T38" s="160">
        <f t="shared" si="3"/>
        <v>37926</v>
      </c>
    </row>
    <row r="39" spans="1:20" x14ac:dyDescent="0.2">
      <c r="A39" s="161">
        <f t="shared" si="0"/>
        <v>0</v>
      </c>
      <c r="B39" s="160">
        <f>Months!F39</f>
        <v>37956</v>
      </c>
      <c r="I39" s="161">
        <f>SUMIF('R10'!$B$3:$B$3,$B39,'R10'!$D$3:$D$3)+SUMIF('R2'!$B$3:$B$3,$B39,'R2'!$I$3:$I$3)+SUMIF('R1'!$B$3:$B$3,$B39,'R1'!$D$3:$D$3)+SUMIF('R2'!$B$3:$B$3,$B39,'R2'!$F$3:$F$3)</f>
        <v>0</v>
      </c>
      <c r="J39" s="160">
        <f t="shared" si="1"/>
        <v>37956</v>
      </c>
      <c r="N39" s="161">
        <f>SUMIF('R11'!$B$3:$B$3,$B39,'R11'!$D$3:$D$3)+SUMIF('R5'!$B$3:$B$3,$B39,'R5'!$I$3:$I$3)+SUMIF('R4'!$B$3:$B$3,$B39,'R4'!$D$3:$D$3)+SUMIF('R5'!$B$3:$B$3,$B39,'R5'!$F$3:$F$3)</f>
        <v>0</v>
      </c>
      <c r="O39" s="160">
        <f t="shared" si="2"/>
        <v>37956</v>
      </c>
      <c r="S39" s="161">
        <f>SUMIF('R12'!$B$3:$B$3,$B39,'R12'!$D$3:$D$3)+SUMIF('R8'!$B$3:$B$3,$B39,'R8'!$I$3:$I$3)+SUMIF('R7'!$B$3:$B$3,$B39,'R7'!$D$3:$D$3)+SUMIF('R8'!$B$3:$B$3,$B39,'R8'!$F$3:$F$3)</f>
        <v>0</v>
      </c>
      <c r="T39" s="160">
        <f t="shared" si="3"/>
        <v>37956</v>
      </c>
    </row>
    <row r="40" spans="1:20" x14ac:dyDescent="0.2">
      <c r="A40" s="161">
        <f t="shared" si="0"/>
        <v>0</v>
      </c>
      <c r="B40" s="160">
        <f>Months!F40</f>
        <v>37987</v>
      </c>
      <c r="I40" s="161">
        <f>SUMIF('R10'!$B$3:$B$3,$B40,'R10'!$D$3:$D$3)+SUMIF('R2'!$B$3:$B$3,$B40,'R2'!$I$3:$I$3)+SUMIF('R1'!$B$3:$B$3,$B40,'R1'!$D$3:$D$3)+SUMIF('R2'!$B$3:$B$3,$B40,'R2'!$F$3:$F$3)</f>
        <v>0</v>
      </c>
      <c r="J40" s="160">
        <f t="shared" si="1"/>
        <v>37987</v>
      </c>
      <c r="N40" s="161">
        <f>SUMIF('R11'!$B$3:$B$3,$B40,'R11'!$D$3:$D$3)+SUMIF('R5'!$B$3:$B$3,$B40,'R5'!$I$3:$I$3)+SUMIF('R4'!$B$3:$B$3,$B40,'R4'!$D$3:$D$3)+SUMIF('R5'!$B$3:$B$3,$B40,'R5'!$F$3:$F$3)</f>
        <v>0</v>
      </c>
      <c r="O40" s="160">
        <f t="shared" si="2"/>
        <v>37987</v>
      </c>
      <c r="S40" s="161">
        <f>SUMIF('R12'!$B$3:$B$3,$B40,'R12'!$D$3:$D$3)+SUMIF('R8'!$B$3:$B$3,$B40,'R8'!$I$3:$I$3)+SUMIF('R7'!$B$3:$B$3,$B40,'R7'!$D$3:$D$3)+SUMIF('R8'!$B$3:$B$3,$B40,'R8'!$F$3:$F$3)</f>
        <v>0</v>
      </c>
      <c r="T40" s="160">
        <f t="shared" si="3"/>
        <v>37987</v>
      </c>
    </row>
    <row r="41" spans="1:20" x14ac:dyDescent="0.2">
      <c r="A41" s="161">
        <f t="shared" si="0"/>
        <v>0</v>
      </c>
      <c r="B41" s="160">
        <f>Months!F41</f>
        <v>38018</v>
      </c>
      <c r="I41" s="161">
        <f>SUMIF('R10'!$B$3:$B$3,$B41,'R10'!$D$3:$D$3)+SUMIF('R2'!$B$3:$B$3,$B41,'R2'!$I$3:$I$3)+SUMIF('R1'!$B$3:$B$3,$B41,'R1'!$D$3:$D$3)+SUMIF('R2'!$B$3:$B$3,$B41,'R2'!$F$3:$F$3)</f>
        <v>0</v>
      </c>
      <c r="J41" s="160">
        <f t="shared" si="1"/>
        <v>38018</v>
      </c>
      <c r="N41" s="161">
        <f>SUMIF('R11'!$B$3:$B$3,$B41,'R11'!$D$3:$D$3)+SUMIF('R5'!$B$3:$B$3,$B41,'R5'!$I$3:$I$3)+SUMIF('R4'!$B$3:$B$3,$B41,'R4'!$D$3:$D$3)+SUMIF('R5'!$B$3:$B$3,$B41,'R5'!$F$3:$F$3)</f>
        <v>0</v>
      </c>
      <c r="O41" s="160">
        <f t="shared" si="2"/>
        <v>38018</v>
      </c>
      <c r="S41" s="161">
        <f>SUMIF('R12'!$B$3:$B$3,$B41,'R12'!$D$3:$D$3)+SUMIF('R8'!$B$3:$B$3,$B41,'R8'!$I$3:$I$3)+SUMIF('R7'!$B$3:$B$3,$B41,'R7'!$D$3:$D$3)+SUMIF('R8'!$B$3:$B$3,$B41,'R8'!$F$3:$F$3)</f>
        <v>0</v>
      </c>
      <c r="T41" s="160">
        <f t="shared" si="3"/>
        <v>38018</v>
      </c>
    </row>
    <row r="42" spans="1:20" x14ac:dyDescent="0.2">
      <c r="A42" s="161">
        <f t="shared" si="0"/>
        <v>0</v>
      </c>
      <c r="B42" s="160">
        <f>Months!F42</f>
        <v>38047</v>
      </c>
      <c r="I42" s="161">
        <f>SUMIF('R10'!$B$3:$B$3,$B42,'R10'!$D$3:$D$3)+SUMIF('R2'!$B$3:$B$3,$B42,'R2'!$I$3:$I$3)+SUMIF('R1'!$B$3:$B$3,$B42,'R1'!$D$3:$D$3)+SUMIF('R2'!$B$3:$B$3,$B42,'R2'!$F$3:$F$3)</f>
        <v>0</v>
      </c>
      <c r="J42" s="160">
        <f t="shared" si="1"/>
        <v>38047</v>
      </c>
      <c r="N42" s="161">
        <f>SUMIF('R11'!$B$3:$B$3,$B42,'R11'!$D$3:$D$3)+SUMIF('R5'!$B$3:$B$3,$B42,'R5'!$I$3:$I$3)+SUMIF('R4'!$B$3:$B$3,$B42,'R4'!$D$3:$D$3)+SUMIF('R5'!$B$3:$B$3,$B42,'R5'!$F$3:$F$3)</f>
        <v>0</v>
      </c>
      <c r="O42" s="160">
        <f t="shared" si="2"/>
        <v>38047</v>
      </c>
      <c r="S42" s="161">
        <f>SUMIF('R12'!$B$3:$B$3,$B42,'R12'!$D$3:$D$3)+SUMIF('R8'!$B$3:$B$3,$B42,'R8'!$I$3:$I$3)+SUMIF('R7'!$B$3:$B$3,$B42,'R7'!$D$3:$D$3)+SUMIF('R8'!$B$3:$B$3,$B42,'R8'!$F$3:$F$3)</f>
        <v>0</v>
      </c>
      <c r="T42" s="160">
        <f t="shared" si="3"/>
        <v>38047</v>
      </c>
    </row>
    <row r="43" spans="1:20" x14ac:dyDescent="0.2">
      <c r="A43" s="161">
        <f t="shared" si="0"/>
        <v>0</v>
      </c>
      <c r="B43" s="160">
        <f>Months!F43</f>
        <v>38078</v>
      </c>
      <c r="I43" s="161">
        <f>SUMIF('R10'!$B$3:$B$3,$B43,'R10'!$D$3:$D$3)+SUMIF('R2'!$B$3:$B$3,$B43,'R2'!$I$3:$I$3)+SUMIF('R1'!$B$3:$B$3,$B43,'R1'!$D$3:$D$3)+SUMIF('R2'!$B$3:$B$3,$B43,'R2'!$F$3:$F$3)</f>
        <v>0</v>
      </c>
      <c r="J43" s="160">
        <f t="shared" si="1"/>
        <v>38078</v>
      </c>
      <c r="N43" s="161">
        <f>SUMIF('R11'!$B$3:$B$3,$B43,'R11'!$D$3:$D$3)+SUMIF('R5'!$B$3:$B$3,$B43,'R5'!$I$3:$I$3)+SUMIF('R4'!$B$3:$B$3,$B43,'R4'!$D$3:$D$3)+SUMIF('R5'!$B$3:$B$3,$B43,'R5'!$F$3:$F$3)</f>
        <v>0</v>
      </c>
      <c r="O43" s="160">
        <f t="shared" si="2"/>
        <v>38078</v>
      </c>
      <c r="S43" s="161">
        <f>SUMIF('R12'!$B$3:$B$3,$B43,'R12'!$D$3:$D$3)+SUMIF('R8'!$B$3:$B$3,$B43,'R8'!$I$3:$I$3)+SUMIF('R7'!$B$3:$B$3,$B43,'R7'!$D$3:$D$3)+SUMIF('R8'!$B$3:$B$3,$B43,'R8'!$F$3:$F$3)</f>
        <v>0</v>
      </c>
      <c r="T43" s="160">
        <f t="shared" si="3"/>
        <v>38078</v>
      </c>
    </row>
    <row r="44" spans="1:20" x14ac:dyDescent="0.2">
      <c r="A44" s="161">
        <f t="shared" si="0"/>
        <v>0</v>
      </c>
      <c r="B44" s="160">
        <f>Months!F44</f>
        <v>38108</v>
      </c>
      <c r="I44" s="161">
        <f>SUMIF('R10'!$B$3:$B$3,$B44,'R10'!$D$3:$D$3)+SUMIF('R2'!$B$3:$B$3,$B44,'R2'!$I$3:$I$3)+SUMIF('R1'!$B$3:$B$3,$B44,'R1'!$D$3:$D$3)+SUMIF('R2'!$B$3:$B$3,$B44,'R2'!$F$3:$F$3)</f>
        <v>0</v>
      </c>
      <c r="J44" s="160">
        <f t="shared" si="1"/>
        <v>38108</v>
      </c>
      <c r="N44" s="161">
        <f>SUMIF('R11'!$B$3:$B$3,$B44,'R11'!$D$3:$D$3)+SUMIF('R5'!$B$3:$B$3,$B44,'R5'!$I$3:$I$3)+SUMIF('R4'!$B$3:$B$3,$B44,'R4'!$D$3:$D$3)+SUMIF('R5'!$B$3:$B$3,$B44,'R5'!$F$3:$F$3)</f>
        <v>0</v>
      </c>
      <c r="O44" s="160">
        <f t="shared" si="2"/>
        <v>38108</v>
      </c>
      <c r="S44" s="161">
        <f>SUMIF('R12'!$B$3:$B$3,$B44,'R12'!$D$3:$D$3)+SUMIF('R8'!$B$3:$B$3,$B44,'R8'!$I$3:$I$3)+SUMIF('R7'!$B$3:$B$3,$B44,'R7'!$D$3:$D$3)+SUMIF('R8'!$B$3:$B$3,$B44,'R8'!$F$3:$F$3)</f>
        <v>0</v>
      </c>
      <c r="T44" s="160">
        <f t="shared" si="3"/>
        <v>38108</v>
      </c>
    </row>
    <row r="45" spans="1:20" x14ac:dyDescent="0.2">
      <c r="A45" s="161">
        <f t="shared" si="0"/>
        <v>0</v>
      </c>
      <c r="B45" s="160">
        <f>Months!F45</f>
        <v>38139</v>
      </c>
      <c r="I45" s="161">
        <f>SUMIF('R10'!$B$3:$B$3,$B45,'R10'!$D$3:$D$3)+SUMIF('R2'!$B$3:$B$3,$B45,'R2'!$I$3:$I$3)+SUMIF('R1'!$B$3:$B$3,$B45,'R1'!$D$3:$D$3)+SUMIF('R2'!$B$3:$B$3,$B45,'R2'!$F$3:$F$3)</f>
        <v>0</v>
      </c>
      <c r="J45" s="160">
        <f t="shared" si="1"/>
        <v>38139</v>
      </c>
      <c r="N45" s="161">
        <f>SUMIF('R11'!$B$3:$B$3,$B45,'R11'!$D$3:$D$3)+SUMIF('R5'!$B$3:$B$3,$B45,'R5'!$I$3:$I$3)+SUMIF('R4'!$B$3:$B$3,$B45,'R4'!$D$3:$D$3)+SUMIF('R5'!$B$3:$B$3,$B45,'R5'!$F$3:$F$3)</f>
        <v>0</v>
      </c>
      <c r="O45" s="160">
        <f t="shared" si="2"/>
        <v>38139</v>
      </c>
      <c r="S45" s="161">
        <f>SUMIF('R12'!$B$3:$B$3,$B45,'R12'!$D$3:$D$3)+SUMIF('R8'!$B$3:$B$3,$B45,'R8'!$I$3:$I$3)+SUMIF('R7'!$B$3:$B$3,$B45,'R7'!$D$3:$D$3)+SUMIF('R8'!$B$3:$B$3,$B45,'R8'!$F$3:$F$3)</f>
        <v>0</v>
      </c>
      <c r="T45" s="160">
        <f t="shared" si="3"/>
        <v>38139</v>
      </c>
    </row>
    <row r="46" spans="1:20" x14ac:dyDescent="0.2">
      <c r="A46" s="161">
        <f t="shared" si="0"/>
        <v>0</v>
      </c>
      <c r="B46" s="160">
        <f>Months!F46</f>
        <v>38169</v>
      </c>
      <c r="I46" s="161">
        <f>SUMIF('R10'!$B$3:$B$3,$B46,'R10'!$D$3:$D$3)+SUMIF('R2'!$B$3:$B$3,$B46,'R2'!$I$3:$I$3)+SUMIF('R1'!$B$3:$B$3,$B46,'R1'!$D$3:$D$3)+SUMIF('R2'!$B$3:$B$3,$B46,'R2'!$F$3:$F$3)</f>
        <v>0</v>
      </c>
      <c r="J46" s="160">
        <f t="shared" si="1"/>
        <v>38169</v>
      </c>
      <c r="N46" s="161">
        <f>SUMIF('R11'!$B$3:$B$3,$B46,'R11'!$D$3:$D$3)+SUMIF('R5'!$B$3:$B$3,$B46,'R5'!$I$3:$I$3)+SUMIF('R4'!$B$3:$B$3,$B46,'R4'!$D$3:$D$3)+SUMIF('R5'!$B$3:$B$3,$B46,'R5'!$F$3:$F$3)</f>
        <v>0</v>
      </c>
      <c r="O46" s="160">
        <f t="shared" si="2"/>
        <v>38169</v>
      </c>
      <c r="S46" s="161">
        <f>SUMIF('R12'!$B$3:$B$3,$B46,'R12'!$D$3:$D$3)+SUMIF('R8'!$B$3:$B$3,$B46,'R8'!$I$3:$I$3)+SUMIF('R7'!$B$3:$B$3,$B46,'R7'!$D$3:$D$3)+SUMIF('R8'!$B$3:$B$3,$B46,'R8'!$F$3:$F$3)</f>
        <v>0</v>
      </c>
      <c r="T46" s="160">
        <f t="shared" si="3"/>
        <v>38169</v>
      </c>
    </row>
    <row r="47" spans="1:20" x14ac:dyDescent="0.2">
      <c r="A47" s="161">
        <f t="shared" si="0"/>
        <v>0</v>
      </c>
      <c r="B47" s="160">
        <f>Months!F47</f>
        <v>38200</v>
      </c>
      <c r="I47" s="161">
        <f>SUMIF('R10'!$B$3:$B$3,$B47,'R10'!$D$3:$D$3)+SUMIF('R2'!$B$3:$B$3,$B47,'R2'!$I$3:$I$3)+SUMIF('R1'!$B$3:$B$3,$B47,'R1'!$D$3:$D$3)+SUMIF('R2'!$B$3:$B$3,$B47,'R2'!$F$3:$F$3)</f>
        <v>0</v>
      </c>
      <c r="J47" s="160">
        <f t="shared" si="1"/>
        <v>38200</v>
      </c>
      <c r="N47" s="161">
        <f>SUMIF('R11'!$B$3:$B$3,$B47,'R11'!$D$3:$D$3)+SUMIF('R5'!$B$3:$B$3,$B47,'R5'!$I$3:$I$3)+SUMIF('R4'!$B$3:$B$3,$B47,'R4'!$D$3:$D$3)+SUMIF('R5'!$B$3:$B$3,$B47,'R5'!$F$3:$F$3)</f>
        <v>0</v>
      </c>
      <c r="O47" s="160">
        <f t="shared" si="2"/>
        <v>38200</v>
      </c>
      <c r="S47" s="161">
        <f>SUMIF('R12'!$B$3:$B$3,$B47,'R12'!$D$3:$D$3)+SUMIF('R8'!$B$3:$B$3,$B47,'R8'!$I$3:$I$3)+SUMIF('R7'!$B$3:$B$3,$B47,'R7'!$D$3:$D$3)+SUMIF('R8'!$B$3:$B$3,$B47,'R8'!$F$3:$F$3)</f>
        <v>0</v>
      </c>
      <c r="T47" s="160">
        <f t="shared" si="3"/>
        <v>38200</v>
      </c>
    </row>
    <row r="48" spans="1:20" x14ac:dyDescent="0.2">
      <c r="A48" s="161">
        <f t="shared" si="0"/>
        <v>0</v>
      </c>
      <c r="B48" s="160">
        <f>Months!F48</f>
        <v>38231</v>
      </c>
      <c r="I48" s="161">
        <f>SUMIF('R10'!$B$3:$B$3,$B48,'R10'!$D$3:$D$3)+SUMIF('R2'!$B$3:$B$3,$B48,'R2'!$I$3:$I$3)+SUMIF('R1'!$B$3:$B$3,$B48,'R1'!$D$3:$D$3)+SUMIF('R2'!$B$3:$B$3,$B48,'R2'!$F$3:$F$3)</f>
        <v>0</v>
      </c>
      <c r="J48" s="160">
        <f t="shared" si="1"/>
        <v>38231</v>
      </c>
      <c r="N48" s="161">
        <f>SUMIF('R11'!$B$3:$B$3,$B48,'R11'!$D$3:$D$3)+SUMIF('R5'!$B$3:$B$3,$B48,'R5'!$I$3:$I$3)+SUMIF('R4'!$B$3:$B$3,$B48,'R4'!$D$3:$D$3)+SUMIF('R5'!$B$3:$B$3,$B48,'R5'!$F$3:$F$3)</f>
        <v>0</v>
      </c>
      <c r="O48" s="160">
        <f t="shared" si="2"/>
        <v>38231</v>
      </c>
      <c r="S48" s="161">
        <f>SUMIF('R12'!$B$3:$B$3,$B48,'R12'!$D$3:$D$3)+SUMIF('R8'!$B$3:$B$3,$B48,'R8'!$I$3:$I$3)+SUMIF('R7'!$B$3:$B$3,$B48,'R7'!$D$3:$D$3)+SUMIF('R8'!$B$3:$B$3,$B48,'R8'!$F$3:$F$3)</f>
        <v>0</v>
      </c>
      <c r="T48" s="160">
        <f t="shared" si="3"/>
        <v>38231</v>
      </c>
    </row>
    <row r="49" spans="1:20" x14ac:dyDescent="0.2">
      <c r="A49" s="161">
        <f t="shared" si="0"/>
        <v>0</v>
      </c>
      <c r="B49" s="160">
        <f>Months!F49</f>
        <v>38261</v>
      </c>
      <c r="I49" s="161">
        <f>SUMIF('R10'!$B$3:$B$3,$B49,'R10'!$D$3:$D$3)+SUMIF('R2'!$B$3:$B$3,$B49,'R2'!$I$3:$I$3)+SUMIF('R1'!$B$3:$B$3,$B49,'R1'!$D$3:$D$3)+SUMIF('R2'!$B$3:$B$3,$B49,'R2'!$F$3:$F$3)</f>
        <v>0</v>
      </c>
      <c r="J49" s="160">
        <f t="shared" si="1"/>
        <v>38261</v>
      </c>
      <c r="N49" s="161">
        <f>SUMIF('R11'!$B$3:$B$3,$B49,'R11'!$D$3:$D$3)+SUMIF('R5'!$B$3:$B$3,$B49,'R5'!$I$3:$I$3)+SUMIF('R4'!$B$3:$B$3,$B49,'R4'!$D$3:$D$3)+SUMIF('R5'!$B$3:$B$3,$B49,'R5'!$F$3:$F$3)</f>
        <v>0</v>
      </c>
      <c r="O49" s="160">
        <f t="shared" si="2"/>
        <v>38261</v>
      </c>
      <c r="S49" s="161">
        <f>SUMIF('R12'!$B$3:$B$3,$B49,'R12'!$D$3:$D$3)+SUMIF('R8'!$B$3:$B$3,$B49,'R8'!$I$3:$I$3)+SUMIF('R7'!$B$3:$B$3,$B49,'R7'!$D$3:$D$3)+SUMIF('R8'!$B$3:$B$3,$B49,'R8'!$F$3:$F$3)</f>
        <v>0</v>
      </c>
      <c r="T49" s="160">
        <f t="shared" si="3"/>
        <v>38261</v>
      </c>
    </row>
    <row r="50" spans="1:20" x14ac:dyDescent="0.2">
      <c r="A50" s="161">
        <f t="shared" si="0"/>
        <v>0</v>
      </c>
      <c r="B50" s="160">
        <f>Months!F50</f>
        <v>38292</v>
      </c>
      <c r="I50" s="161">
        <f>SUMIF('R10'!$B$3:$B$3,$B50,'R10'!$D$3:$D$3)+SUMIF('R2'!$B$3:$B$3,$B50,'R2'!$I$3:$I$3)+SUMIF('R1'!$B$3:$B$3,$B50,'R1'!$D$3:$D$3)+SUMIF('R2'!$B$3:$B$3,$B50,'R2'!$F$3:$F$3)</f>
        <v>0</v>
      </c>
      <c r="J50" s="160">
        <f t="shared" si="1"/>
        <v>38292</v>
      </c>
      <c r="N50" s="161">
        <f>SUMIF('R11'!$B$3:$B$3,$B50,'R11'!$D$3:$D$3)+SUMIF('R5'!$B$3:$B$3,$B50,'R5'!$I$3:$I$3)+SUMIF('R4'!$B$3:$B$3,$B50,'R4'!$D$3:$D$3)+SUMIF('R5'!$B$3:$B$3,$B50,'R5'!$F$3:$F$3)</f>
        <v>0</v>
      </c>
      <c r="O50" s="160">
        <f t="shared" si="2"/>
        <v>38292</v>
      </c>
      <c r="S50" s="161">
        <f>SUMIF('R12'!$B$3:$B$3,$B50,'R12'!$D$3:$D$3)+SUMIF('R8'!$B$3:$B$3,$B50,'R8'!$I$3:$I$3)+SUMIF('R7'!$B$3:$B$3,$B50,'R7'!$D$3:$D$3)+SUMIF('R8'!$B$3:$B$3,$B50,'R8'!$F$3:$F$3)</f>
        <v>0</v>
      </c>
      <c r="T50" s="160">
        <f t="shared" si="3"/>
        <v>38292</v>
      </c>
    </row>
    <row r="51" spans="1:20" x14ac:dyDescent="0.2">
      <c r="A51" s="161">
        <f t="shared" si="0"/>
        <v>0</v>
      </c>
      <c r="B51" s="160">
        <f>Months!F51</f>
        <v>38322</v>
      </c>
      <c r="I51" s="161">
        <f>SUMIF('R10'!$B$3:$B$3,$B51,'R10'!$D$3:$D$3)+SUMIF('R2'!$B$3:$B$3,$B51,'R2'!$I$3:$I$3)+SUMIF('R1'!$B$3:$B$3,$B51,'R1'!$D$3:$D$3)+SUMIF('R2'!$B$3:$B$3,$B51,'R2'!$F$3:$F$3)</f>
        <v>0</v>
      </c>
      <c r="J51" s="160">
        <f t="shared" si="1"/>
        <v>38322</v>
      </c>
      <c r="N51" s="161">
        <f>SUMIF('R11'!$B$3:$B$3,$B51,'R11'!$D$3:$D$3)+SUMIF('R5'!$B$3:$B$3,$B51,'R5'!$I$3:$I$3)+SUMIF('R4'!$B$3:$B$3,$B51,'R4'!$D$3:$D$3)+SUMIF('R5'!$B$3:$B$3,$B51,'R5'!$F$3:$F$3)</f>
        <v>0</v>
      </c>
      <c r="O51" s="160">
        <f t="shared" si="2"/>
        <v>38322</v>
      </c>
      <c r="S51" s="161">
        <f>SUMIF('R12'!$B$3:$B$3,$B51,'R12'!$D$3:$D$3)+SUMIF('R8'!$B$3:$B$3,$B51,'R8'!$I$3:$I$3)+SUMIF('R7'!$B$3:$B$3,$B51,'R7'!$D$3:$D$3)+SUMIF('R8'!$B$3:$B$3,$B51,'R8'!$F$3:$F$3)</f>
        <v>0</v>
      </c>
      <c r="T51" s="160">
        <f t="shared" si="3"/>
        <v>38322</v>
      </c>
    </row>
    <row r="52" spans="1:20" x14ac:dyDescent="0.2">
      <c r="A52" s="161">
        <f t="shared" si="0"/>
        <v>0</v>
      </c>
      <c r="B52" s="160">
        <f>Months!F52</f>
        <v>38353</v>
      </c>
      <c r="I52" s="161">
        <f>SUMIF('R10'!$B$3:$B$3,$B52,'R10'!$D$3:$D$3)+SUMIF('R2'!$B$3:$B$3,$B52,'R2'!$I$3:$I$3)+SUMIF('R1'!$B$3:$B$3,$B52,'R1'!$D$3:$D$3)+SUMIF('R2'!$B$3:$B$3,$B52,'R2'!$F$3:$F$3)</f>
        <v>0</v>
      </c>
      <c r="J52" s="160">
        <f t="shared" si="1"/>
        <v>38353</v>
      </c>
      <c r="N52" s="161">
        <f>SUMIF('R11'!$B$3:$B$3,$B52,'R11'!$D$3:$D$3)+SUMIF('R5'!$B$3:$B$3,$B52,'R5'!$I$3:$I$3)+SUMIF('R4'!$B$3:$B$3,$B52,'R4'!$D$3:$D$3)+SUMIF('R5'!$B$3:$B$3,$B52,'R5'!$F$3:$F$3)</f>
        <v>0</v>
      </c>
      <c r="O52" s="160">
        <f t="shared" si="2"/>
        <v>38353</v>
      </c>
      <c r="S52" s="161">
        <f>SUMIF('R12'!$B$3:$B$3,$B52,'R12'!$D$3:$D$3)+SUMIF('R8'!$B$3:$B$3,$B52,'R8'!$I$3:$I$3)+SUMIF('R7'!$B$3:$B$3,$B52,'R7'!$D$3:$D$3)+SUMIF('R8'!$B$3:$B$3,$B52,'R8'!$F$3:$F$3)</f>
        <v>0</v>
      </c>
      <c r="T52" s="160">
        <f t="shared" si="3"/>
        <v>38353</v>
      </c>
    </row>
    <row r="53" spans="1:20" x14ac:dyDescent="0.2">
      <c r="A53" s="161">
        <f t="shared" si="0"/>
        <v>0</v>
      </c>
      <c r="B53" s="160">
        <f>Months!F53</f>
        <v>38384</v>
      </c>
      <c r="I53" s="161">
        <f>SUMIF('R10'!$B$3:$B$3,$B53,'R10'!$D$3:$D$3)+SUMIF('R2'!$B$3:$B$3,$B53,'R2'!$I$3:$I$3)+SUMIF('R1'!$B$3:$B$3,$B53,'R1'!$D$3:$D$3)+SUMIF('R2'!$B$3:$B$3,$B53,'R2'!$F$3:$F$3)</f>
        <v>0</v>
      </c>
      <c r="J53" s="160">
        <f t="shared" si="1"/>
        <v>38384</v>
      </c>
      <c r="N53" s="161">
        <f>SUMIF('R11'!$B$3:$B$3,$B53,'R11'!$D$3:$D$3)+SUMIF('R5'!$B$3:$B$3,$B53,'R5'!$I$3:$I$3)+SUMIF('R4'!$B$3:$B$3,$B53,'R4'!$D$3:$D$3)+SUMIF('R5'!$B$3:$B$3,$B53,'R5'!$F$3:$F$3)</f>
        <v>0</v>
      </c>
      <c r="O53" s="160">
        <f t="shared" si="2"/>
        <v>38384</v>
      </c>
      <c r="S53" s="161">
        <f>SUMIF('R12'!$B$3:$B$3,$B53,'R12'!$D$3:$D$3)+SUMIF('R8'!$B$3:$B$3,$B53,'R8'!$I$3:$I$3)+SUMIF('R7'!$B$3:$B$3,$B53,'R7'!$D$3:$D$3)+SUMIF('R8'!$B$3:$B$3,$B53,'R8'!$F$3:$F$3)</f>
        <v>0</v>
      </c>
      <c r="T53" s="160">
        <f t="shared" si="3"/>
        <v>38384</v>
      </c>
    </row>
    <row r="54" spans="1:20" x14ac:dyDescent="0.2">
      <c r="A54" s="161">
        <f t="shared" si="0"/>
        <v>0</v>
      </c>
      <c r="B54" s="160">
        <f>Months!F54</f>
        <v>38412</v>
      </c>
      <c r="I54" s="161">
        <f>SUMIF('R10'!$B$3:$B$3,$B54,'R10'!$D$3:$D$3)+SUMIF('R2'!$B$3:$B$3,$B54,'R2'!$I$3:$I$3)+SUMIF('R1'!$B$3:$B$3,$B54,'R1'!$D$3:$D$3)+SUMIF('R2'!$B$3:$B$3,$B54,'R2'!$F$3:$F$3)</f>
        <v>0</v>
      </c>
      <c r="J54" s="160">
        <f t="shared" si="1"/>
        <v>38412</v>
      </c>
      <c r="N54" s="161">
        <f>SUMIF('R11'!$B$3:$B$3,$B54,'R11'!$D$3:$D$3)+SUMIF('R5'!$B$3:$B$3,$B54,'R5'!$I$3:$I$3)+SUMIF('R4'!$B$3:$B$3,$B54,'R4'!$D$3:$D$3)+SUMIF('R5'!$B$3:$B$3,$B54,'R5'!$F$3:$F$3)</f>
        <v>0</v>
      </c>
      <c r="O54" s="160">
        <f t="shared" si="2"/>
        <v>38412</v>
      </c>
      <c r="S54" s="161">
        <f>SUMIF('R12'!$B$3:$B$3,$B54,'R12'!$D$3:$D$3)+SUMIF('R8'!$B$3:$B$3,$B54,'R8'!$I$3:$I$3)+SUMIF('R7'!$B$3:$B$3,$B54,'R7'!$D$3:$D$3)+SUMIF('R8'!$B$3:$B$3,$B54,'R8'!$F$3:$F$3)</f>
        <v>0</v>
      </c>
      <c r="T54" s="160">
        <f t="shared" si="3"/>
        <v>38412</v>
      </c>
    </row>
    <row r="55" spans="1:20" x14ac:dyDescent="0.2">
      <c r="A55" s="161">
        <f t="shared" si="0"/>
        <v>0</v>
      </c>
      <c r="B55" s="160">
        <f>Months!F55</f>
        <v>38443</v>
      </c>
      <c r="I55" s="161">
        <f>SUMIF('R10'!$B$3:$B$3,$B55,'R10'!$D$3:$D$3)+SUMIF('R2'!$B$3:$B$3,$B55,'R2'!$I$3:$I$3)+SUMIF('R1'!$B$3:$B$3,$B55,'R1'!$D$3:$D$3)+SUMIF('R2'!$B$3:$B$3,$B55,'R2'!$F$3:$F$3)</f>
        <v>0</v>
      </c>
      <c r="J55" s="160">
        <f t="shared" si="1"/>
        <v>38443</v>
      </c>
      <c r="N55" s="161">
        <f>SUMIF('R11'!$B$3:$B$3,$B55,'R11'!$D$3:$D$3)+SUMIF('R5'!$B$3:$B$3,$B55,'R5'!$I$3:$I$3)+SUMIF('R4'!$B$3:$B$3,$B55,'R4'!$D$3:$D$3)+SUMIF('R5'!$B$3:$B$3,$B55,'R5'!$F$3:$F$3)</f>
        <v>0</v>
      </c>
      <c r="O55" s="160">
        <f t="shared" si="2"/>
        <v>38443</v>
      </c>
      <c r="S55" s="161">
        <f>SUMIF('R12'!$B$3:$B$3,$B55,'R12'!$D$3:$D$3)+SUMIF('R8'!$B$3:$B$3,$B55,'R8'!$I$3:$I$3)+SUMIF('R7'!$B$3:$B$3,$B55,'R7'!$D$3:$D$3)+SUMIF('R8'!$B$3:$B$3,$B55,'R8'!$F$3:$F$3)</f>
        <v>0</v>
      </c>
      <c r="T55" s="160">
        <f t="shared" si="3"/>
        <v>38443</v>
      </c>
    </row>
    <row r="56" spans="1:20" x14ac:dyDescent="0.2">
      <c r="A56" s="161">
        <f t="shared" si="0"/>
        <v>0</v>
      </c>
      <c r="B56" s="160">
        <f>Months!F56</f>
        <v>38473</v>
      </c>
      <c r="I56" s="161">
        <f>SUMIF('R10'!$B$3:$B$3,$B56,'R10'!$D$3:$D$3)+SUMIF('R2'!$B$3:$B$3,$B56,'R2'!$I$3:$I$3)+SUMIF('R1'!$B$3:$B$3,$B56,'R1'!$D$3:$D$3)+SUMIF('R2'!$B$3:$B$3,$B56,'R2'!$F$3:$F$3)</f>
        <v>0</v>
      </c>
      <c r="J56" s="160">
        <f t="shared" si="1"/>
        <v>38473</v>
      </c>
      <c r="N56" s="161">
        <f>SUMIF('R11'!$B$3:$B$3,$B56,'R11'!$D$3:$D$3)+SUMIF('R5'!$B$3:$B$3,$B56,'R5'!$I$3:$I$3)+SUMIF('R4'!$B$3:$B$3,$B56,'R4'!$D$3:$D$3)+SUMIF('R5'!$B$3:$B$3,$B56,'R5'!$F$3:$F$3)</f>
        <v>0</v>
      </c>
      <c r="O56" s="160">
        <f t="shared" si="2"/>
        <v>38473</v>
      </c>
      <c r="S56" s="161">
        <f>SUMIF('R12'!$B$3:$B$3,$B56,'R12'!$D$3:$D$3)+SUMIF('R8'!$B$3:$B$3,$B56,'R8'!$I$3:$I$3)+SUMIF('R7'!$B$3:$B$3,$B56,'R7'!$D$3:$D$3)+SUMIF('R8'!$B$3:$B$3,$B56,'R8'!$F$3:$F$3)</f>
        <v>0</v>
      </c>
      <c r="T56" s="160">
        <f t="shared" si="3"/>
        <v>38473</v>
      </c>
    </row>
    <row r="57" spans="1:20" x14ac:dyDescent="0.2">
      <c r="A57" s="161">
        <f t="shared" si="0"/>
        <v>0</v>
      </c>
      <c r="B57" s="160">
        <f>Months!F57</f>
        <v>38504</v>
      </c>
      <c r="I57" s="161">
        <f>SUMIF('R10'!$B$3:$B$3,$B57,'R10'!$D$3:$D$3)+SUMIF('R2'!$B$3:$B$3,$B57,'R2'!$I$3:$I$3)+SUMIF('R1'!$B$3:$B$3,$B57,'R1'!$D$3:$D$3)+SUMIF('R2'!$B$3:$B$3,$B57,'R2'!$F$3:$F$3)</f>
        <v>0</v>
      </c>
      <c r="J57" s="160">
        <f t="shared" si="1"/>
        <v>38504</v>
      </c>
      <c r="N57" s="161">
        <f>SUMIF('R11'!$B$3:$B$3,$B57,'R11'!$D$3:$D$3)+SUMIF('R5'!$B$3:$B$3,$B57,'R5'!$I$3:$I$3)+SUMIF('R4'!$B$3:$B$3,$B57,'R4'!$D$3:$D$3)+SUMIF('R5'!$B$3:$B$3,$B57,'R5'!$F$3:$F$3)</f>
        <v>0</v>
      </c>
      <c r="O57" s="160">
        <f t="shared" si="2"/>
        <v>38504</v>
      </c>
      <c r="S57" s="161">
        <f>SUMIF('R12'!$B$3:$B$3,$B57,'R12'!$D$3:$D$3)+SUMIF('R8'!$B$3:$B$3,$B57,'R8'!$I$3:$I$3)+SUMIF('R7'!$B$3:$B$3,$B57,'R7'!$D$3:$D$3)+SUMIF('R8'!$B$3:$B$3,$B57,'R8'!$F$3:$F$3)</f>
        <v>0</v>
      </c>
      <c r="T57" s="160">
        <f t="shared" si="3"/>
        <v>38504</v>
      </c>
    </row>
    <row r="58" spans="1:20" x14ac:dyDescent="0.2">
      <c r="A58" s="161">
        <f t="shared" si="0"/>
        <v>0</v>
      </c>
      <c r="B58" s="160">
        <f>Months!F58</f>
        <v>38534</v>
      </c>
      <c r="I58" s="161">
        <f>SUMIF('R10'!$B$3:$B$3,$B58,'R10'!$D$3:$D$3)+SUMIF('R2'!$B$3:$B$3,$B58,'R2'!$I$3:$I$3)+SUMIF('R1'!$B$3:$B$3,$B58,'R1'!$D$3:$D$3)+SUMIF('R2'!$B$3:$B$3,$B58,'R2'!$F$3:$F$3)</f>
        <v>0</v>
      </c>
      <c r="J58" s="160">
        <f t="shared" si="1"/>
        <v>38534</v>
      </c>
      <c r="N58" s="161">
        <f>SUMIF('R11'!$B$3:$B$3,$B58,'R11'!$D$3:$D$3)+SUMIF('R5'!$B$3:$B$3,$B58,'R5'!$I$3:$I$3)+SUMIF('R4'!$B$3:$B$3,$B58,'R4'!$D$3:$D$3)+SUMIF('R5'!$B$3:$B$3,$B58,'R5'!$F$3:$F$3)</f>
        <v>0</v>
      </c>
      <c r="O58" s="160">
        <f t="shared" si="2"/>
        <v>38534</v>
      </c>
      <c r="S58" s="161">
        <f>SUMIF('R12'!$B$3:$B$3,$B58,'R12'!$D$3:$D$3)+SUMIF('R8'!$B$3:$B$3,$B58,'R8'!$I$3:$I$3)+SUMIF('R7'!$B$3:$B$3,$B58,'R7'!$D$3:$D$3)+SUMIF('R8'!$B$3:$B$3,$B58,'R8'!$F$3:$F$3)</f>
        <v>0</v>
      </c>
      <c r="T58" s="160">
        <f t="shared" si="3"/>
        <v>38534</v>
      </c>
    </row>
    <row r="59" spans="1:20" x14ac:dyDescent="0.2">
      <c r="A59" s="161">
        <f t="shared" si="0"/>
        <v>0</v>
      </c>
      <c r="B59" s="160">
        <f>Months!F59</f>
        <v>38565</v>
      </c>
      <c r="I59" s="161">
        <f>SUMIF('R10'!$B$3:$B$3,$B59,'R10'!$D$3:$D$3)+SUMIF('R2'!$B$3:$B$3,$B59,'R2'!$I$3:$I$3)+SUMIF('R1'!$B$3:$B$3,$B59,'R1'!$D$3:$D$3)+SUMIF('R2'!$B$3:$B$3,$B59,'R2'!$F$3:$F$3)</f>
        <v>0</v>
      </c>
      <c r="J59" s="160">
        <f t="shared" si="1"/>
        <v>38565</v>
      </c>
      <c r="N59" s="161">
        <f>SUMIF('R11'!$B$3:$B$3,$B59,'R11'!$D$3:$D$3)+SUMIF('R5'!$B$3:$B$3,$B59,'R5'!$I$3:$I$3)+SUMIF('R4'!$B$3:$B$3,$B59,'R4'!$D$3:$D$3)+SUMIF('R5'!$B$3:$B$3,$B59,'R5'!$F$3:$F$3)</f>
        <v>0</v>
      </c>
      <c r="O59" s="160">
        <f t="shared" si="2"/>
        <v>38565</v>
      </c>
      <c r="S59" s="161">
        <f>SUMIF('R12'!$B$3:$B$3,$B59,'R12'!$D$3:$D$3)+SUMIF('R8'!$B$3:$B$3,$B59,'R8'!$I$3:$I$3)+SUMIF('R7'!$B$3:$B$3,$B59,'R7'!$D$3:$D$3)+SUMIF('R8'!$B$3:$B$3,$B59,'R8'!$F$3:$F$3)</f>
        <v>0</v>
      </c>
      <c r="T59" s="160">
        <f t="shared" si="3"/>
        <v>38565</v>
      </c>
    </row>
    <row r="60" spans="1:20" x14ac:dyDescent="0.2">
      <c r="A60" s="161">
        <f t="shared" si="0"/>
        <v>0</v>
      </c>
      <c r="B60" s="160">
        <f>Months!F60</f>
        <v>38596</v>
      </c>
      <c r="I60" s="161">
        <f>SUMIF('R10'!$B$3:$B$3,$B60,'R10'!$D$3:$D$3)+SUMIF('R2'!$B$3:$B$3,$B60,'R2'!$I$3:$I$3)+SUMIF('R1'!$B$3:$B$3,$B60,'R1'!$D$3:$D$3)+SUMIF('R2'!$B$3:$B$3,$B60,'R2'!$F$3:$F$3)</f>
        <v>0</v>
      </c>
      <c r="J60" s="160">
        <f t="shared" si="1"/>
        <v>38596</v>
      </c>
      <c r="N60" s="161">
        <f>SUMIF('R11'!$B$3:$B$3,$B60,'R11'!$D$3:$D$3)+SUMIF('R5'!$B$3:$B$3,$B60,'R5'!$I$3:$I$3)+SUMIF('R4'!$B$3:$B$3,$B60,'R4'!$D$3:$D$3)+SUMIF('R5'!$B$3:$B$3,$B60,'R5'!$F$3:$F$3)</f>
        <v>0</v>
      </c>
      <c r="O60" s="160">
        <f t="shared" si="2"/>
        <v>38596</v>
      </c>
      <c r="S60" s="161">
        <f>SUMIF('R12'!$B$3:$B$3,$B60,'R12'!$D$3:$D$3)+SUMIF('R8'!$B$3:$B$3,$B60,'R8'!$I$3:$I$3)+SUMIF('R7'!$B$3:$B$3,$B60,'R7'!$D$3:$D$3)+SUMIF('R8'!$B$3:$B$3,$B60,'R8'!$F$3:$F$3)</f>
        <v>0</v>
      </c>
      <c r="T60" s="160">
        <f t="shared" si="3"/>
        <v>38596</v>
      </c>
    </row>
    <row r="61" spans="1:20" x14ac:dyDescent="0.2">
      <c r="A61" s="161">
        <f t="shared" si="0"/>
        <v>0</v>
      </c>
      <c r="B61" s="160">
        <f>Months!F61</f>
        <v>38626</v>
      </c>
      <c r="I61" s="161">
        <f>SUMIF('R10'!$B$3:$B$3,$B61,'R10'!$D$3:$D$3)+SUMIF('R2'!$B$3:$B$3,$B61,'R2'!$I$3:$I$3)+SUMIF('R1'!$B$3:$B$3,$B61,'R1'!$D$3:$D$3)+SUMIF('R2'!$B$3:$B$3,$B61,'R2'!$F$3:$F$3)</f>
        <v>0</v>
      </c>
      <c r="J61" s="160">
        <f t="shared" si="1"/>
        <v>38626</v>
      </c>
      <c r="N61" s="161">
        <f>SUMIF('R11'!$B$3:$B$3,$B61,'R11'!$D$3:$D$3)+SUMIF('R5'!$B$3:$B$3,$B61,'R5'!$I$3:$I$3)+SUMIF('R4'!$B$3:$B$3,$B61,'R4'!$D$3:$D$3)+SUMIF('R5'!$B$3:$B$3,$B61,'R5'!$F$3:$F$3)</f>
        <v>0</v>
      </c>
      <c r="O61" s="160">
        <f t="shared" si="2"/>
        <v>38626</v>
      </c>
      <c r="S61" s="161">
        <f>SUMIF('R12'!$B$3:$B$3,$B61,'R12'!$D$3:$D$3)+SUMIF('R8'!$B$3:$B$3,$B61,'R8'!$I$3:$I$3)+SUMIF('R7'!$B$3:$B$3,$B61,'R7'!$D$3:$D$3)+SUMIF('R8'!$B$3:$B$3,$B61,'R8'!$F$3:$F$3)</f>
        <v>0</v>
      </c>
      <c r="T61" s="160">
        <f t="shared" si="3"/>
        <v>38626</v>
      </c>
    </row>
    <row r="62" spans="1:20" x14ac:dyDescent="0.2">
      <c r="A62" s="161">
        <f t="shared" si="0"/>
        <v>0</v>
      </c>
      <c r="B62" s="160">
        <f>Months!F62</f>
        <v>38657</v>
      </c>
      <c r="I62" s="161">
        <f>SUMIF('R10'!$B$3:$B$3,$B62,'R10'!$D$3:$D$3)+SUMIF('R2'!$B$3:$B$3,$B62,'R2'!$I$3:$I$3)+SUMIF('R1'!$B$3:$B$3,$B62,'R1'!$D$3:$D$3)+SUMIF('R2'!$B$3:$B$3,$B62,'R2'!$F$3:$F$3)</f>
        <v>0</v>
      </c>
      <c r="J62" s="160">
        <f t="shared" si="1"/>
        <v>38657</v>
      </c>
      <c r="N62" s="161">
        <f>SUMIF('R11'!$B$3:$B$3,$B62,'R11'!$D$3:$D$3)+SUMIF('R5'!$B$3:$B$3,$B62,'R5'!$I$3:$I$3)+SUMIF('R4'!$B$3:$B$3,$B62,'R4'!$D$3:$D$3)+SUMIF('R5'!$B$3:$B$3,$B62,'R5'!$F$3:$F$3)</f>
        <v>0</v>
      </c>
      <c r="O62" s="160">
        <f t="shared" si="2"/>
        <v>38657</v>
      </c>
      <c r="S62" s="161">
        <f>SUMIF('R12'!$B$3:$B$3,$B62,'R12'!$D$3:$D$3)+SUMIF('R8'!$B$3:$B$3,$B62,'R8'!$I$3:$I$3)+SUMIF('R7'!$B$3:$B$3,$B62,'R7'!$D$3:$D$3)+SUMIF('R8'!$B$3:$B$3,$B62,'R8'!$F$3:$F$3)</f>
        <v>0</v>
      </c>
      <c r="T62" s="160">
        <f t="shared" si="3"/>
        <v>38657</v>
      </c>
    </row>
    <row r="63" spans="1:20" x14ac:dyDescent="0.2">
      <c r="A63" s="161">
        <f t="shared" si="0"/>
        <v>0</v>
      </c>
      <c r="B63" s="160">
        <f>Months!F63</f>
        <v>38687</v>
      </c>
      <c r="I63" s="161">
        <f>SUMIF('R10'!$B$3:$B$3,$B63,'R10'!$D$3:$D$3)+SUMIF('R2'!$B$3:$B$3,$B63,'R2'!$I$3:$I$3)+SUMIF('R1'!$B$3:$B$3,$B63,'R1'!$D$3:$D$3)+SUMIF('R2'!$B$3:$B$3,$B63,'R2'!$F$3:$F$3)</f>
        <v>0</v>
      </c>
      <c r="J63" s="160">
        <f t="shared" si="1"/>
        <v>38687</v>
      </c>
      <c r="N63" s="161">
        <f>SUMIF('R11'!$B$3:$B$3,$B63,'R11'!$D$3:$D$3)+SUMIF('R5'!$B$3:$B$3,$B63,'R5'!$I$3:$I$3)+SUMIF('R4'!$B$3:$B$3,$B63,'R4'!$D$3:$D$3)+SUMIF('R5'!$B$3:$B$3,$B63,'R5'!$F$3:$F$3)</f>
        <v>0</v>
      </c>
      <c r="O63" s="160">
        <f t="shared" si="2"/>
        <v>38687</v>
      </c>
      <c r="S63" s="161">
        <f>SUMIF('R12'!$B$3:$B$3,$B63,'R12'!$D$3:$D$3)+SUMIF('R8'!$B$3:$B$3,$B63,'R8'!$I$3:$I$3)+SUMIF('R7'!$B$3:$B$3,$B63,'R7'!$D$3:$D$3)+SUMIF('R8'!$B$3:$B$3,$B63,'R8'!$F$3:$F$3)</f>
        <v>0</v>
      </c>
      <c r="T63" s="160">
        <f t="shared" si="3"/>
        <v>38687</v>
      </c>
    </row>
    <row r="64" spans="1:20" x14ac:dyDescent="0.2">
      <c r="A64" s="161">
        <f t="shared" si="0"/>
        <v>0</v>
      </c>
      <c r="B64" s="160">
        <f>Months!F64</f>
        <v>38718</v>
      </c>
      <c r="I64" s="161">
        <f>SUMIF('R10'!$B$3:$B$3,$B64,'R10'!$D$3:$D$3)+SUMIF('R2'!$B$3:$B$3,$B64,'R2'!$I$3:$I$3)+SUMIF('R1'!$B$3:$B$3,$B64,'R1'!$D$3:$D$3)+SUMIF('R2'!$B$3:$B$3,$B64,'R2'!$F$3:$F$3)</f>
        <v>0</v>
      </c>
      <c r="J64" s="160">
        <f t="shared" si="1"/>
        <v>38718</v>
      </c>
      <c r="N64" s="161">
        <f>SUMIF('R11'!$B$3:$B$3,$B64,'R11'!$D$3:$D$3)+SUMIF('R5'!$B$3:$B$3,$B64,'R5'!$I$3:$I$3)+SUMIF('R4'!$B$3:$B$3,$B64,'R4'!$D$3:$D$3)+SUMIF('R5'!$B$3:$B$3,$B64,'R5'!$F$3:$F$3)</f>
        <v>0</v>
      </c>
      <c r="O64" s="160">
        <f t="shared" si="2"/>
        <v>38718</v>
      </c>
      <c r="S64" s="161">
        <f>SUMIF('R12'!$B$3:$B$3,$B64,'R12'!$D$3:$D$3)+SUMIF('R8'!$B$3:$B$3,$B64,'R8'!$I$3:$I$3)+SUMIF('R7'!$B$3:$B$3,$B64,'R7'!$D$3:$D$3)+SUMIF('R8'!$B$3:$B$3,$B64,'R8'!$F$3:$F$3)</f>
        <v>0</v>
      </c>
      <c r="T64" s="160">
        <f t="shared" si="3"/>
        <v>38718</v>
      </c>
    </row>
    <row r="65" spans="1:20" x14ac:dyDescent="0.2">
      <c r="A65" s="161">
        <f t="shared" si="0"/>
        <v>0</v>
      </c>
      <c r="B65" s="160">
        <f>Months!F65</f>
        <v>38749</v>
      </c>
      <c r="I65" s="161">
        <f>SUMIF('R10'!$B$3:$B$3,$B65,'R10'!$D$3:$D$3)+SUMIF('R2'!$B$3:$B$3,$B65,'R2'!$I$3:$I$3)+SUMIF('R1'!$B$3:$B$3,$B65,'R1'!$D$3:$D$3)+SUMIF('R2'!$B$3:$B$3,$B65,'R2'!$F$3:$F$3)</f>
        <v>0</v>
      </c>
      <c r="J65" s="160">
        <f t="shared" si="1"/>
        <v>38749</v>
      </c>
      <c r="N65" s="161">
        <f>SUMIF('R11'!$B$3:$B$3,$B65,'R11'!$D$3:$D$3)+SUMIF('R5'!$B$3:$B$3,$B65,'R5'!$I$3:$I$3)+SUMIF('R4'!$B$3:$B$3,$B65,'R4'!$D$3:$D$3)+SUMIF('R5'!$B$3:$B$3,$B65,'R5'!$F$3:$F$3)</f>
        <v>0</v>
      </c>
      <c r="O65" s="160">
        <f t="shared" si="2"/>
        <v>38749</v>
      </c>
      <c r="S65" s="161">
        <f>SUMIF('R12'!$B$3:$B$3,$B65,'R12'!$D$3:$D$3)+SUMIF('R8'!$B$3:$B$3,$B65,'R8'!$I$3:$I$3)+SUMIF('R7'!$B$3:$B$3,$B65,'R7'!$D$3:$D$3)+SUMIF('R8'!$B$3:$B$3,$B65,'R8'!$F$3:$F$3)</f>
        <v>0</v>
      </c>
      <c r="T65" s="160">
        <f t="shared" si="3"/>
        <v>38749</v>
      </c>
    </row>
    <row r="66" spans="1:20" x14ac:dyDescent="0.2">
      <c r="A66" s="161">
        <f t="shared" si="0"/>
        <v>0</v>
      </c>
      <c r="B66" s="160">
        <f>Months!F66</f>
        <v>38777</v>
      </c>
      <c r="I66" s="161">
        <f>SUMIF('R10'!$B$3:$B$3,$B66,'R10'!$D$3:$D$3)+SUMIF('R2'!$B$3:$B$3,$B66,'R2'!$I$3:$I$3)+SUMIF('R1'!$B$3:$B$3,$B66,'R1'!$D$3:$D$3)+SUMIF('R2'!$B$3:$B$3,$B66,'R2'!$F$3:$F$3)</f>
        <v>0</v>
      </c>
      <c r="J66" s="160">
        <f t="shared" si="1"/>
        <v>38777</v>
      </c>
      <c r="N66" s="161">
        <f>SUMIF('R11'!$B$3:$B$3,$B66,'R11'!$D$3:$D$3)+SUMIF('R5'!$B$3:$B$3,$B66,'R5'!$I$3:$I$3)+SUMIF('R4'!$B$3:$B$3,$B66,'R4'!$D$3:$D$3)+SUMIF('R5'!$B$3:$B$3,$B66,'R5'!$F$3:$F$3)</f>
        <v>0</v>
      </c>
      <c r="O66" s="160">
        <f t="shared" si="2"/>
        <v>38777</v>
      </c>
      <c r="S66" s="161">
        <f>SUMIF('R12'!$B$3:$B$3,$B66,'R12'!$D$3:$D$3)+SUMIF('R8'!$B$3:$B$3,$B66,'R8'!$I$3:$I$3)+SUMIF('R7'!$B$3:$B$3,$B66,'R7'!$D$3:$D$3)+SUMIF('R8'!$B$3:$B$3,$B66,'R8'!$F$3:$F$3)</f>
        <v>0</v>
      </c>
      <c r="T66" s="160">
        <f t="shared" si="3"/>
        <v>38777</v>
      </c>
    </row>
    <row r="67" spans="1:20" x14ac:dyDescent="0.2">
      <c r="A67" s="161">
        <f t="shared" si="0"/>
        <v>0</v>
      </c>
      <c r="B67" s="160">
        <f>Months!F67</f>
        <v>38808</v>
      </c>
      <c r="I67" s="161">
        <f>SUMIF('R10'!$B$3:$B$3,$B67,'R10'!$D$3:$D$3)+SUMIF('R2'!$B$3:$B$3,$B67,'R2'!$I$3:$I$3)+SUMIF('R1'!$B$3:$B$3,$B67,'R1'!$D$3:$D$3)+SUMIF('R2'!$B$3:$B$3,$B67,'R2'!$F$3:$F$3)</f>
        <v>0</v>
      </c>
      <c r="J67" s="160">
        <f t="shared" si="1"/>
        <v>38808</v>
      </c>
      <c r="N67" s="161">
        <f>SUMIF('R11'!$B$3:$B$3,$B67,'R11'!$D$3:$D$3)+SUMIF('R5'!$B$3:$B$3,$B67,'R5'!$I$3:$I$3)+SUMIF('R4'!$B$3:$B$3,$B67,'R4'!$D$3:$D$3)+SUMIF('R5'!$B$3:$B$3,$B67,'R5'!$F$3:$F$3)</f>
        <v>0</v>
      </c>
      <c r="O67" s="160">
        <f t="shared" si="2"/>
        <v>38808</v>
      </c>
      <c r="S67" s="161">
        <f>SUMIF('R12'!$B$3:$B$3,$B67,'R12'!$D$3:$D$3)+SUMIF('R8'!$B$3:$B$3,$B67,'R8'!$I$3:$I$3)+SUMIF('R7'!$B$3:$B$3,$B67,'R7'!$D$3:$D$3)+SUMIF('R8'!$B$3:$B$3,$B67,'R8'!$F$3:$F$3)</f>
        <v>0</v>
      </c>
      <c r="T67" s="160">
        <f t="shared" si="3"/>
        <v>38808</v>
      </c>
    </row>
    <row r="68" spans="1:20" x14ac:dyDescent="0.2">
      <c r="A68" s="161">
        <f t="shared" si="0"/>
        <v>0</v>
      </c>
      <c r="B68" s="160">
        <f>Months!F68</f>
        <v>38838</v>
      </c>
      <c r="I68" s="161">
        <f>SUMIF('R10'!$B$3:$B$3,$B68,'R10'!$D$3:$D$3)+SUMIF('R2'!$B$3:$B$3,$B68,'R2'!$I$3:$I$3)+SUMIF('R1'!$B$3:$B$3,$B68,'R1'!$D$3:$D$3)+SUMIF('R2'!$B$3:$B$3,$B68,'R2'!$F$3:$F$3)</f>
        <v>0</v>
      </c>
      <c r="J68" s="160">
        <f t="shared" si="1"/>
        <v>38838</v>
      </c>
      <c r="N68" s="161">
        <f>SUMIF('R11'!$B$3:$B$3,$B68,'R11'!$D$3:$D$3)+SUMIF('R5'!$B$3:$B$3,$B68,'R5'!$I$3:$I$3)+SUMIF('R4'!$B$3:$B$3,$B68,'R4'!$D$3:$D$3)+SUMIF('R5'!$B$3:$B$3,$B68,'R5'!$F$3:$F$3)</f>
        <v>0</v>
      </c>
      <c r="O68" s="160">
        <f t="shared" si="2"/>
        <v>38838</v>
      </c>
      <c r="S68" s="161">
        <f>SUMIF('R12'!$B$3:$B$3,$B68,'R12'!$D$3:$D$3)+SUMIF('R8'!$B$3:$B$3,$B68,'R8'!$I$3:$I$3)+SUMIF('R7'!$B$3:$B$3,$B68,'R7'!$D$3:$D$3)+SUMIF('R8'!$B$3:$B$3,$B68,'R8'!$F$3:$F$3)</f>
        <v>0</v>
      </c>
      <c r="T68" s="160">
        <f t="shared" si="3"/>
        <v>38838</v>
      </c>
    </row>
    <row r="69" spans="1:20" x14ac:dyDescent="0.2">
      <c r="A69" s="161">
        <f t="shared" ref="A69:A132" si="4">I69+N69+S69</f>
        <v>0</v>
      </c>
      <c r="B69" s="160">
        <f>Months!F69</f>
        <v>38869</v>
      </c>
      <c r="I69" s="161">
        <f>SUMIF('R10'!$B$3:$B$3,$B69,'R10'!$D$3:$D$3)+SUMIF('R2'!$B$3:$B$3,$B69,'R2'!$I$3:$I$3)+SUMIF('R1'!$B$3:$B$3,$B69,'R1'!$D$3:$D$3)+SUMIF('R2'!$B$3:$B$3,$B69,'R2'!$F$3:$F$3)</f>
        <v>0</v>
      </c>
      <c r="J69" s="160">
        <f t="shared" ref="J69:J132" si="5">B69</f>
        <v>38869</v>
      </c>
      <c r="N69" s="161">
        <f>SUMIF('R11'!$B$3:$B$3,$B69,'R11'!$D$3:$D$3)+SUMIF('R5'!$B$3:$B$3,$B69,'R5'!$I$3:$I$3)+SUMIF('R4'!$B$3:$B$3,$B69,'R4'!$D$3:$D$3)+SUMIF('R5'!$B$3:$B$3,$B69,'R5'!$F$3:$F$3)</f>
        <v>0</v>
      </c>
      <c r="O69" s="160">
        <f t="shared" ref="O69:O132" si="6">B69</f>
        <v>38869</v>
      </c>
      <c r="S69" s="161">
        <f>SUMIF('R12'!$B$3:$B$3,$B69,'R12'!$D$3:$D$3)+SUMIF('R8'!$B$3:$B$3,$B69,'R8'!$I$3:$I$3)+SUMIF('R7'!$B$3:$B$3,$B69,'R7'!$D$3:$D$3)+SUMIF('R8'!$B$3:$B$3,$B69,'R8'!$F$3:$F$3)</f>
        <v>0</v>
      </c>
      <c r="T69" s="160">
        <f t="shared" ref="T69:T132" si="7">B69</f>
        <v>38869</v>
      </c>
    </row>
    <row r="70" spans="1:20" x14ac:dyDescent="0.2">
      <c r="A70" s="161">
        <f t="shared" si="4"/>
        <v>0</v>
      </c>
      <c r="B70" s="160">
        <f>Months!F70</f>
        <v>38899</v>
      </c>
      <c r="I70" s="161">
        <f>SUMIF('R10'!$B$3:$B$3,$B70,'R10'!$D$3:$D$3)+SUMIF('R2'!$B$3:$B$3,$B70,'R2'!$I$3:$I$3)+SUMIF('R1'!$B$3:$B$3,$B70,'R1'!$D$3:$D$3)+SUMIF('R2'!$B$3:$B$3,$B70,'R2'!$F$3:$F$3)</f>
        <v>0</v>
      </c>
      <c r="J70" s="160">
        <f t="shared" si="5"/>
        <v>38899</v>
      </c>
      <c r="N70" s="161">
        <f>SUMIF('R11'!$B$3:$B$3,$B70,'R11'!$D$3:$D$3)+SUMIF('R5'!$B$3:$B$3,$B70,'R5'!$I$3:$I$3)+SUMIF('R4'!$B$3:$B$3,$B70,'R4'!$D$3:$D$3)+SUMIF('R5'!$B$3:$B$3,$B70,'R5'!$F$3:$F$3)</f>
        <v>0</v>
      </c>
      <c r="O70" s="160">
        <f t="shared" si="6"/>
        <v>38899</v>
      </c>
      <c r="S70" s="161">
        <f>SUMIF('R12'!$B$3:$B$3,$B70,'R12'!$D$3:$D$3)+SUMIF('R8'!$B$3:$B$3,$B70,'R8'!$I$3:$I$3)+SUMIF('R7'!$B$3:$B$3,$B70,'R7'!$D$3:$D$3)+SUMIF('R8'!$B$3:$B$3,$B70,'R8'!$F$3:$F$3)</f>
        <v>0</v>
      </c>
      <c r="T70" s="160">
        <f t="shared" si="7"/>
        <v>38899</v>
      </c>
    </row>
    <row r="71" spans="1:20" x14ac:dyDescent="0.2">
      <c r="A71" s="161">
        <f t="shared" si="4"/>
        <v>0</v>
      </c>
      <c r="B71" s="160">
        <f>Months!F71</f>
        <v>38930</v>
      </c>
      <c r="I71" s="161">
        <f>SUMIF('R10'!$B$3:$B$3,$B71,'R10'!$D$3:$D$3)+SUMIF('R2'!$B$3:$B$3,$B71,'R2'!$I$3:$I$3)+SUMIF('R1'!$B$3:$B$3,$B71,'R1'!$D$3:$D$3)+SUMIF('R2'!$B$3:$B$3,$B71,'R2'!$F$3:$F$3)</f>
        <v>0</v>
      </c>
      <c r="J71" s="160">
        <f t="shared" si="5"/>
        <v>38930</v>
      </c>
      <c r="N71" s="161">
        <f>SUMIF('R11'!$B$3:$B$3,$B71,'R11'!$D$3:$D$3)+SUMIF('R5'!$B$3:$B$3,$B71,'R5'!$I$3:$I$3)+SUMIF('R4'!$B$3:$B$3,$B71,'R4'!$D$3:$D$3)+SUMIF('R5'!$B$3:$B$3,$B71,'R5'!$F$3:$F$3)</f>
        <v>0</v>
      </c>
      <c r="O71" s="160">
        <f t="shared" si="6"/>
        <v>38930</v>
      </c>
      <c r="S71" s="161">
        <f>SUMIF('R12'!$B$3:$B$3,$B71,'R12'!$D$3:$D$3)+SUMIF('R8'!$B$3:$B$3,$B71,'R8'!$I$3:$I$3)+SUMIF('R7'!$B$3:$B$3,$B71,'R7'!$D$3:$D$3)+SUMIF('R8'!$B$3:$B$3,$B71,'R8'!$F$3:$F$3)</f>
        <v>0</v>
      </c>
      <c r="T71" s="160">
        <f t="shared" si="7"/>
        <v>38930</v>
      </c>
    </row>
    <row r="72" spans="1:20" x14ac:dyDescent="0.2">
      <c r="A72" s="161">
        <f t="shared" si="4"/>
        <v>0</v>
      </c>
      <c r="B72" s="160">
        <f>Months!F72</f>
        <v>38961</v>
      </c>
      <c r="I72" s="161">
        <f>SUMIF('R10'!$B$3:$B$3,$B72,'R10'!$D$3:$D$3)+SUMIF('R2'!$B$3:$B$3,$B72,'R2'!$I$3:$I$3)+SUMIF('R1'!$B$3:$B$3,$B72,'R1'!$D$3:$D$3)+SUMIF('R2'!$B$3:$B$3,$B72,'R2'!$F$3:$F$3)</f>
        <v>0</v>
      </c>
      <c r="J72" s="160">
        <f t="shared" si="5"/>
        <v>38961</v>
      </c>
      <c r="N72" s="161">
        <f>SUMIF('R11'!$B$3:$B$3,$B72,'R11'!$D$3:$D$3)+SUMIF('R5'!$B$3:$B$3,$B72,'R5'!$I$3:$I$3)+SUMIF('R4'!$B$3:$B$3,$B72,'R4'!$D$3:$D$3)+SUMIF('R5'!$B$3:$B$3,$B72,'R5'!$F$3:$F$3)</f>
        <v>0</v>
      </c>
      <c r="O72" s="160">
        <f t="shared" si="6"/>
        <v>38961</v>
      </c>
      <c r="S72" s="161">
        <f>SUMIF('R12'!$B$3:$B$3,$B72,'R12'!$D$3:$D$3)+SUMIF('R8'!$B$3:$B$3,$B72,'R8'!$I$3:$I$3)+SUMIF('R7'!$B$3:$B$3,$B72,'R7'!$D$3:$D$3)+SUMIF('R8'!$B$3:$B$3,$B72,'R8'!$F$3:$F$3)</f>
        <v>0</v>
      </c>
      <c r="T72" s="160">
        <f t="shared" si="7"/>
        <v>38961</v>
      </c>
    </row>
    <row r="73" spans="1:20" x14ac:dyDescent="0.2">
      <c r="A73" s="161">
        <f t="shared" si="4"/>
        <v>0</v>
      </c>
      <c r="B73" s="160">
        <f>Months!F73</f>
        <v>38991</v>
      </c>
      <c r="I73" s="161">
        <f>SUMIF('R10'!$B$3:$B$3,$B73,'R10'!$D$3:$D$3)+SUMIF('R2'!$B$3:$B$3,$B73,'R2'!$I$3:$I$3)+SUMIF('R1'!$B$3:$B$3,$B73,'R1'!$D$3:$D$3)+SUMIF('R2'!$B$3:$B$3,$B73,'R2'!$F$3:$F$3)</f>
        <v>0</v>
      </c>
      <c r="J73" s="160">
        <f t="shared" si="5"/>
        <v>38991</v>
      </c>
      <c r="N73" s="161">
        <f>SUMIF('R11'!$B$3:$B$3,$B73,'R11'!$D$3:$D$3)+SUMIF('R5'!$B$3:$B$3,$B73,'R5'!$I$3:$I$3)+SUMIF('R4'!$B$3:$B$3,$B73,'R4'!$D$3:$D$3)+SUMIF('R5'!$B$3:$B$3,$B73,'R5'!$F$3:$F$3)</f>
        <v>0</v>
      </c>
      <c r="O73" s="160">
        <f t="shared" si="6"/>
        <v>38991</v>
      </c>
      <c r="S73" s="161">
        <f>SUMIF('R12'!$B$3:$B$3,$B73,'R12'!$D$3:$D$3)+SUMIF('R8'!$B$3:$B$3,$B73,'R8'!$I$3:$I$3)+SUMIF('R7'!$B$3:$B$3,$B73,'R7'!$D$3:$D$3)+SUMIF('R8'!$B$3:$B$3,$B73,'R8'!$F$3:$F$3)</f>
        <v>0</v>
      </c>
      <c r="T73" s="160">
        <f t="shared" si="7"/>
        <v>38991</v>
      </c>
    </row>
    <row r="74" spans="1:20" x14ac:dyDescent="0.2">
      <c r="A74" s="161">
        <f t="shared" si="4"/>
        <v>0</v>
      </c>
      <c r="B74" s="160">
        <f>Months!F74</f>
        <v>39022</v>
      </c>
      <c r="I74" s="161">
        <f>SUMIF('R10'!$B$3:$B$3,$B74,'R10'!$D$3:$D$3)+SUMIF('R2'!$B$3:$B$3,$B74,'R2'!$I$3:$I$3)+SUMIF('R1'!$B$3:$B$3,$B74,'R1'!$D$3:$D$3)+SUMIF('R2'!$B$3:$B$3,$B74,'R2'!$F$3:$F$3)</f>
        <v>0</v>
      </c>
      <c r="J74" s="160">
        <f t="shared" si="5"/>
        <v>39022</v>
      </c>
      <c r="N74" s="161">
        <f>SUMIF('R11'!$B$3:$B$3,$B74,'R11'!$D$3:$D$3)+SUMIF('R5'!$B$3:$B$3,$B74,'R5'!$I$3:$I$3)+SUMIF('R4'!$B$3:$B$3,$B74,'R4'!$D$3:$D$3)+SUMIF('R5'!$B$3:$B$3,$B74,'R5'!$F$3:$F$3)</f>
        <v>0</v>
      </c>
      <c r="O74" s="160">
        <f t="shared" si="6"/>
        <v>39022</v>
      </c>
      <c r="S74" s="161">
        <f>SUMIF('R12'!$B$3:$B$3,$B74,'R12'!$D$3:$D$3)+SUMIF('R8'!$B$3:$B$3,$B74,'R8'!$I$3:$I$3)+SUMIF('R7'!$B$3:$B$3,$B74,'R7'!$D$3:$D$3)+SUMIF('R8'!$B$3:$B$3,$B74,'R8'!$F$3:$F$3)</f>
        <v>0</v>
      </c>
      <c r="T74" s="160">
        <f t="shared" si="7"/>
        <v>39022</v>
      </c>
    </row>
    <row r="75" spans="1:20" x14ac:dyDescent="0.2">
      <c r="A75" s="161">
        <f t="shared" si="4"/>
        <v>0</v>
      </c>
      <c r="B75" s="160">
        <f>Months!F75</f>
        <v>39052</v>
      </c>
      <c r="I75" s="161">
        <f>SUMIF('R10'!$B$3:$B$3,$B75,'R10'!$D$3:$D$3)+SUMIF('R2'!$B$3:$B$3,$B75,'R2'!$I$3:$I$3)+SUMIF('R1'!$B$3:$B$3,$B75,'R1'!$D$3:$D$3)+SUMIF('R2'!$B$3:$B$3,$B75,'R2'!$F$3:$F$3)</f>
        <v>0</v>
      </c>
      <c r="J75" s="160">
        <f t="shared" si="5"/>
        <v>39052</v>
      </c>
      <c r="N75" s="161">
        <f>SUMIF('R11'!$B$3:$B$3,$B75,'R11'!$D$3:$D$3)+SUMIF('R5'!$B$3:$B$3,$B75,'R5'!$I$3:$I$3)+SUMIF('R4'!$B$3:$B$3,$B75,'R4'!$D$3:$D$3)+SUMIF('R5'!$B$3:$B$3,$B75,'R5'!$F$3:$F$3)</f>
        <v>0</v>
      </c>
      <c r="O75" s="160">
        <f t="shared" si="6"/>
        <v>39052</v>
      </c>
      <c r="S75" s="161">
        <f>SUMIF('R12'!$B$3:$B$3,$B75,'R12'!$D$3:$D$3)+SUMIF('R8'!$B$3:$B$3,$B75,'R8'!$I$3:$I$3)+SUMIF('R7'!$B$3:$B$3,$B75,'R7'!$D$3:$D$3)+SUMIF('R8'!$B$3:$B$3,$B75,'R8'!$F$3:$F$3)</f>
        <v>0</v>
      </c>
      <c r="T75" s="160">
        <f t="shared" si="7"/>
        <v>39052</v>
      </c>
    </row>
    <row r="76" spans="1:20" x14ac:dyDescent="0.2">
      <c r="A76" s="161">
        <f t="shared" si="4"/>
        <v>0</v>
      </c>
      <c r="B76" s="160">
        <f>Months!F76</f>
        <v>39083</v>
      </c>
      <c r="I76" s="161">
        <f>SUMIF('R10'!$B$3:$B$3,$B76,'R10'!$D$3:$D$3)+SUMIF('R2'!$B$3:$B$3,$B76,'R2'!$I$3:$I$3)+SUMIF('R1'!$B$3:$B$3,$B76,'R1'!$D$3:$D$3)+SUMIF('R2'!$B$3:$B$3,$B76,'R2'!$F$3:$F$3)</f>
        <v>0</v>
      </c>
      <c r="J76" s="160">
        <f t="shared" si="5"/>
        <v>39083</v>
      </c>
      <c r="N76" s="161">
        <f>SUMIF('R11'!$B$3:$B$3,$B76,'R11'!$D$3:$D$3)+SUMIF('R5'!$B$3:$B$3,$B76,'R5'!$I$3:$I$3)+SUMIF('R4'!$B$3:$B$3,$B76,'R4'!$D$3:$D$3)+SUMIF('R5'!$B$3:$B$3,$B76,'R5'!$F$3:$F$3)</f>
        <v>0</v>
      </c>
      <c r="O76" s="160">
        <f t="shared" si="6"/>
        <v>39083</v>
      </c>
      <c r="S76" s="161">
        <f>SUMIF('R12'!$B$3:$B$3,$B76,'R12'!$D$3:$D$3)+SUMIF('R8'!$B$3:$B$3,$B76,'R8'!$I$3:$I$3)+SUMIF('R7'!$B$3:$B$3,$B76,'R7'!$D$3:$D$3)+SUMIF('R8'!$B$3:$B$3,$B76,'R8'!$F$3:$F$3)</f>
        <v>0</v>
      </c>
      <c r="T76" s="160">
        <f t="shared" si="7"/>
        <v>39083</v>
      </c>
    </row>
    <row r="77" spans="1:20" x14ac:dyDescent="0.2">
      <c r="A77" s="161">
        <f t="shared" si="4"/>
        <v>0</v>
      </c>
      <c r="B77" s="160">
        <f>Months!F77</f>
        <v>39114</v>
      </c>
      <c r="I77" s="161">
        <f>SUMIF('R10'!$B$3:$B$3,$B77,'R10'!$D$3:$D$3)+SUMIF('R2'!$B$3:$B$3,$B77,'R2'!$I$3:$I$3)+SUMIF('R1'!$B$3:$B$3,$B77,'R1'!$D$3:$D$3)+SUMIF('R2'!$B$3:$B$3,$B77,'R2'!$F$3:$F$3)</f>
        <v>0</v>
      </c>
      <c r="J77" s="160">
        <f t="shared" si="5"/>
        <v>39114</v>
      </c>
      <c r="N77" s="161">
        <f>SUMIF('R11'!$B$3:$B$3,$B77,'R11'!$D$3:$D$3)+SUMIF('R5'!$B$3:$B$3,$B77,'R5'!$I$3:$I$3)+SUMIF('R4'!$B$3:$B$3,$B77,'R4'!$D$3:$D$3)+SUMIF('R5'!$B$3:$B$3,$B77,'R5'!$F$3:$F$3)</f>
        <v>0</v>
      </c>
      <c r="O77" s="160">
        <f t="shared" si="6"/>
        <v>39114</v>
      </c>
      <c r="S77" s="161">
        <f>SUMIF('R12'!$B$3:$B$3,$B77,'R12'!$D$3:$D$3)+SUMIF('R8'!$B$3:$B$3,$B77,'R8'!$I$3:$I$3)+SUMIF('R7'!$B$3:$B$3,$B77,'R7'!$D$3:$D$3)+SUMIF('R8'!$B$3:$B$3,$B77,'R8'!$F$3:$F$3)</f>
        <v>0</v>
      </c>
      <c r="T77" s="160">
        <f t="shared" si="7"/>
        <v>39114</v>
      </c>
    </row>
    <row r="78" spans="1:20" x14ac:dyDescent="0.2">
      <c r="A78" s="161">
        <f t="shared" si="4"/>
        <v>0</v>
      </c>
      <c r="B78" s="160">
        <f>Months!F78</f>
        <v>39142</v>
      </c>
      <c r="I78" s="161">
        <f>SUMIF('R10'!$B$3:$B$3,$B78,'R10'!$D$3:$D$3)+SUMIF('R2'!$B$3:$B$3,$B78,'R2'!$I$3:$I$3)+SUMIF('R1'!$B$3:$B$3,$B78,'R1'!$D$3:$D$3)+SUMIF('R2'!$B$3:$B$3,$B78,'R2'!$F$3:$F$3)</f>
        <v>0</v>
      </c>
      <c r="J78" s="160">
        <f t="shared" si="5"/>
        <v>39142</v>
      </c>
      <c r="N78" s="161">
        <f>SUMIF('R11'!$B$3:$B$3,$B78,'R11'!$D$3:$D$3)+SUMIF('R5'!$B$3:$B$3,$B78,'R5'!$I$3:$I$3)+SUMIF('R4'!$B$3:$B$3,$B78,'R4'!$D$3:$D$3)+SUMIF('R5'!$B$3:$B$3,$B78,'R5'!$F$3:$F$3)</f>
        <v>0</v>
      </c>
      <c r="O78" s="160">
        <f t="shared" si="6"/>
        <v>39142</v>
      </c>
      <c r="S78" s="161">
        <f>SUMIF('R12'!$B$3:$B$3,$B78,'R12'!$D$3:$D$3)+SUMIF('R8'!$B$3:$B$3,$B78,'R8'!$I$3:$I$3)+SUMIF('R7'!$B$3:$B$3,$B78,'R7'!$D$3:$D$3)+SUMIF('R8'!$B$3:$B$3,$B78,'R8'!$F$3:$F$3)</f>
        <v>0</v>
      </c>
      <c r="T78" s="160">
        <f t="shared" si="7"/>
        <v>39142</v>
      </c>
    </row>
    <row r="79" spans="1:20" x14ac:dyDescent="0.2">
      <c r="A79" s="161">
        <f t="shared" si="4"/>
        <v>0</v>
      </c>
      <c r="B79" s="160">
        <f>Months!F79</f>
        <v>39173</v>
      </c>
      <c r="I79" s="161">
        <f>SUMIF('R10'!$B$3:$B$3,$B79,'R10'!$D$3:$D$3)+SUMIF('R2'!$B$3:$B$3,$B79,'R2'!$I$3:$I$3)+SUMIF('R1'!$B$3:$B$3,$B79,'R1'!$D$3:$D$3)+SUMIF('R2'!$B$3:$B$3,$B79,'R2'!$F$3:$F$3)</f>
        <v>0</v>
      </c>
      <c r="J79" s="160">
        <f t="shared" si="5"/>
        <v>39173</v>
      </c>
      <c r="N79" s="161">
        <f>SUMIF('R11'!$B$3:$B$3,$B79,'R11'!$D$3:$D$3)+SUMIF('R5'!$B$3:$B$3,$B79,'R5'!$I$3:$I$3)+SUMIF('R4'!$B$3:$B$3,$B79,'R4'!$D$3:$D$3)+SUMIF('R5'!$B$3:$B$3,$B79,'R5'!$F$3:$F$3)</f>
        <v>0</v>
      </c>
      <c r="O79" s="160">
        <f t="shared" si="6"/>
        <v>39173</v>
      </c>
      <c r="S79" s="161">
        <f>SUMIF('R12'!$B$3:$B$3,$B79,'R12'!$D$3:$D$3)+SUMIF('R8'!$B$3:$B$3,$B79,'R8'!$I$3:$I$3)+SUMIF('R7'!$B$3:$B$3,$B79,'R7'!$D$3:$D$3)+SUMIF('R8'!$B$3:$B$3,$B79,'R8'!$F$3:$F$3)</f>
        <v>0</v>
      </c>
      <c r="T79" s="160">
        <f t="shared" si="7"/>
        <v>39173</v>
      </c>
    </row>
    <row r="80" spans="1:20" x14ac:dyDescent="0.2">
      <c r="A80" s="161">
        <f t="shared" si="4"/>
        <v>0</v>
      </c>
      <c r="B80" s="160">
        <f>Months!F80</f>
        <v>39203</v>
      </c>
      <c r="I80" s="161">
        <f>SUMIF('R10'!$B$3:$B$3,$B80,'R10'!$D$3:$D$3)+SUMIF('R2'!$B$3:$B$3,$B80,'R2'!$I$3:$I$3)+SUMIF('R1'!$B$3:$B$3,$B80,'R1'!$D$3:$D$3)+SUMIF('R2'!$B$3:$B$3,$B80,'R2'!$F$3:$F$3)</f>
        <v>0</v>
      </c>
      <c r="J80" s="160">
        <f t="shared" si="5"/>
        <v>39203</v>
      </c>
      <c r="N80" s="161">
        <f>SUMIF('R11'!$B$3:$B$3,$B80,'R11'!$D$3:$D$3)+SUMIF('R5'!$B$3:$B$3,$B80,'R5'!$I$3:$I$3)+SUMIF('R4'!$B$3:$B$3,$B80,'R4'!$D$3:$D$3)+SUMIF('R5'!$B$3:$B$3,$B80,'R5'!$F$3:$F$3)</f>
        <v>0</v>
      </c>
      <c r="O80" s="160">
        <f t="shared" si="6"/>
        <v>39203</v>
      </c>
      <c r="S80" s="161">
        <f>SUMIF('R12'!$B$3:$B$3,$B80,'R12'!$D$3:$D$3)+SUMIF('R8'!$B$3:$B$3,$B80,'R8'!$I$3:$I$3)+SUMIF('R7'!$B$3:$B$3,$B80,'R7'!$D$3:$D$3)+SUMIF('R8'!$B$3:$B$3,$B80,'R8'!$F$3:$F$3)</f>
        <v>0</v>
      </c>
      <c r="T80" s="160">
        <f t="shared" si="7"/>
        <v>39203</v>
      </c>
    </row>
    <row r="81" spans="1:20" x14ac:dyDescent="0.2">
      <c r="A81" s="161">
        <f t="shared" si="4"/>
        <v>0</v>
      </c>
      <c r="B81" s="160">
        <f>Months!F81</f>
        <v>39234</v>
      </c>
      <c r="I81" s="161">
        <f>SUMIF('R10'!$B$3:$B$3,$B81,'R10'!$D$3:$D$3)+SUMIF('R2'!$B$3:$B$3,$B81,'R2'!$I$3:$I$3)+SUMIF('R1'!$B$3:$B$3,$B81,'R1'!$D$3:$D$3)+SUMIF('R2'!$B$3:$B$3,$B81,'R2'!$F$3:$F$3)</f>
        <v>0</v>
      </c>
      <c r="J81" s="160">
        <f t="shared" si="5"/>
        <v>39234</v>
      </c>
      <c r="N81" s="161">
        <f>SUMIF('R11'!$B$3:$B$3,$B81,'R11'!$D$3:$D$3)+SUMIF('R5'!$B$3:$B$3,$B81,'R5'!$I$3:$I$3)+SUMIF('R4'!$B$3:$B$3,$B81,'R4'!$D$3:$D$3)+SUMIF('R5'!$B$3:$B$3,$B81,'R5'!$F$3:$F$3)</f>
        <v>0</v>
      </c>
      <c r="O81" s="160">
        <f t="shared" si="6"/>
        <v>39234</v>
      </c>
      <c r="S81" s="161">
        <f>SUMIF('R12'!$B$3:$B$3,$B81,'R12'!$D$3:$D$3)+SUMIF('R8'!$B$3:$B$3,$B81,'R8'!$I$3:$I$3)+SUMIF('R7'!$B$3:$B$3,$B81,'R7'!$D$3:$D$3)+SUMIF('R8'!$B$3:$B$3,$B81,'R8'!$F$3:$F$3)</f>
        <v>0</v>
      </c>
      <c r="T81" s="160">
        <f t="shared" si="7"/>
        <v>39234</v>
      </c>
    </row>
    <row r="82" spans="1:20" x14ac:dyDescent="0.2">
      <c r="A82" s="161">
        <f t="shared" si="4"/>
        <v>0</v>
      </c>
      <c r="B82" s="160">
        <f>Months!F82</f>
        <v>39264</v>
      </c>
      <c r="I82" s="161">
        <f>SUMIF('R10'!$B$3:$B$3,$B82,'R10'!$D$3:$D$3)+SUMIF('R2'!$B$3:$B$3,$B82,'R2'!$I$3:$I$3)+SUMIF('R1'!$B$3:$B$3,$B82,'R1'!$D$3:$D$3)+SUMIF('R2'!$B$3:$B$3,$B82,'R2'!$F$3:$F$3)</f>
        <v>0</v>
      </c>
      <c r="J82" s="160">
        <f t="shared" si="5"/>
        <v>39264</v>
      </c>
      <c r="N82" s="161">
        <f>SUMIF('R11'!$B$3:$B$3,$B82,'R11'!$D$3:$D$3)+SUMIF('R5'!$B$3:$B$3,$B82,'R5'!$I$3:$I$3)+SUMIF('R4'!$B$3:$B$3,$B82,'R4'!$D$3:$D$3)+SUMIF('R5'!$B$3:$B$3,$B82,'R5'!$F$3:$F$3)</f>
        <v>0</v>
      </c>
      <c r="O82" s="160">
        <f t="shared" si="6"/>
        <v>39264</v>
      </c>
      <c r="S82" s="161">
        <f>SUMIF('R12'!$B$3:$B$3,$B82,'R12'!$D$3:$D$3)+SUMIF('R8'!$B$3:$B$3,$B82,'R8'!$I$3:$I$3)+SUMIF('R7'!$B$3:$B$3,$B82,'R7'!$D$3:$D$3)+SUMIF('R8'!$B$3:$B$3,$B82,'R8'!$F$3:$F$3)</f>
        <v>0</v>
      </c>
      <c r="T82" s="160">
        <f t="shared" si="7"/>
        <v>39264</v>
      </c>
    </row>
    <row r="83" spans="1:20" x14ac:dyDescent="0.2">
      <c r="A83" s="161">
        <f t="shared" si="4"/>
        <v>0</v>
      </c>
      <c r="B83" s="160">
        <f>Months!F83</f>
        <v>39295</v>
      </c>
      <c r="I83" s="161">
        <f>SUMIF('R10'!$B$3:$B$3,$B83,'R10'!$D$3:$D$3)+SUMIF('R2'!$B$3:$B$3,$B83,'R2'!$I$3:$I$3)+SUMIF('R1'!$B$3:$B$3,$B83,'R1'!$D$3:$D$3)+SUMIF('R2'!$B$3:$B$3,$B83,'R2'!$F$3:$F$3)</f>
        <v>0</v>
      </c>
      <c r="J83" s="160">
        <f t="shared" si="5"/>
        <v>39295</v>
      </c>
      <c r="N83" s="161">
        <f>SUMIF('R11'!$B$3:$B$3,$B83,'R11'!$D$3:$D$3)+SUMIF('R5'!$B$3:$B$3,$B83,'R5'!$I$3:$I$3)+SUMIF('R4'!$B$3:$B$3,$B83,'R4'!$D$3:$D$3)+SUMIF('R5'!$B$3:$B$3,$B83,'R5'!$F$3:$F$3)</f>
        <v>0</v>
      </c>
      <c r="O83" s="160">
        <f t="shared" si="6"/>
        <v>39295</v>
      </c>
      <c r="S83" s="161">
        <f>SUMIF('R12'!$B$3:$B$3,$B83,'R12'!$D$3:$D$3)+SUMIF('R8'!$B$3:$B$3,$B83,'R8'!$I$3:$I$3)+SUMIF('R7'!$B$3:$B$3,$B83,'R7'!$D$3:$D$3)+SUMIF('R8'!$B$3:$B$3,$B83,'R8'!$F$3:$F$3)</f>
        <v>0</v>
      </c>
      <c r="T83" s="160">
        <f t="shared" si="7"/>
        <v>39295</v>
      </c>
    </row>
    <row r="84" spans="1:20" x14ac:dyDescent="0.2">
      <c r="A84" s="161">
        <f t="shared" si="4"/>
        <v>0</v>
      </c>
      <c r="B84" s="160">
        <f>Months!F84</f>
        <v>39326</v>
      </c>
      <c r="I84" s="161">
        <f>SUMIF('R10'!$B$3:$B$3,$B84,'R10'!$D$3:$D$3)+SUMIF('R2'!$B$3:$B$3,$B84,'R2'!$I$3:$I$3)+SUMIF('R1'!$B$3:$B$3,$B84,'R1'!$D$3:$D$3)+SUMIF('R2'!$B$3:$B$3,$B84,'R2'!$F$3:$F$3)</f>
        <v>0</v>
      </c>
      <c r="J84" s="160">
        <f t="shared" si="5"/>
        <v>39326</v>
      </c>
      <c r="N84" s="161">
        <f>SUMIF('R11'!$B$3:$B$3,$B84,'R11'!$D$3:$D$3)+SUMIF('R5'!$B$3:$B$3,$B84,'R5'!$I$3:$I$3)+SUMIF('R4'!$B$3:$B$3,$B84,'R4'!$D$3:$D$3)+SUMIF('R5'!$B$3:$B$3,$B84,'R5'!$F$3:$F$3)</f>
        <v>0</v>
      </c>
      <c r="O84" s="160">
        <f t="shared" si="6"/>
        <v>39326</v>
      </c>
      <c r="S84" s="161">
        <f>SUMIF('R12'!$B$3:$B$3,$B84,'R12'!$D$3:$D$3)+SUMIF('R8'!$B$3:$B$3,$B84,'R8'!$I$3:$I$3)+SUMIF('R7'!$B$3:$B$3,$B84,'R7'!$D$3:$D$3)+SUMIF('R8'!$B$3:$B$3,$B84,'R8'!$F$3:$F$3)</f>
        <v>0</v>
      </c>
      <c r="T84" s="160">
        <f t="shared" si="7"/>
        <v>39326</v>
      </c>
    </row>
    <row r="85" spans="1:20" x14ac:dyDescent="0.2">
      <c r="A85" s="161">
        <f t="shared" si="4"/>
        <v>0</v>
      </c>
      <c r="B85" s="160">
        <f>Months!F85</f>
        <v>39356</v>
      </c>
      <c r="I85" s="161">
        <f>SUMIF('R10'!$B$3:$B$3,$B85,'R10'!$D$3:$D$3)+SUMIF('R2'!$B$3:$B$3,$B85,'R2'!$I$3:$I$3)+SUMIF('R1'!$B$3:$B$3,$B85,'R1'!$D$3:$D$3)+SUMIF('R2'!$B$3:$B$3,$B85,'R2'!$F$3:$F$3)</f>
        <v>0</v>
      </c>
      <c r="J85" s="160">
        <f t="shared" si="5"/>
        <v>39356</v>
      </c>
      <c r="N85" s="161">
        <f>SUMIF('R11'!$B$3:$B$3,$B85,'R11'!$D$3:$D$3)+SUMIF('R5'!$B$3:$B$3,$B85,'R5'!$I$3:$I$3)+SUMIF('R4'!$B$3:$B$3,$B85,'R4'!$D$3:$D$3)+SUMIF('R5'!$B$3:$B$3,$B85,'R5'!$F$3:$F$3)</f>
        <v>0</v>
      </c>
      <c r="O85" s="160">
        <f t="shared" si="6"/>
        <v>39356</v>
      </c>
      <c r="S85" s="161">
        <f>SUMIF('R12'!$B$3:$B$3,$B85,'R12'!$D$3:$D$3)+SUMIF('R8'!$B$3:$B$3,$B85,'R8'!$I$3:$I$3)+SUMIF('R7'!$B$3:$B$3,$B85,'R7'!$D$3:$D$3)+SUMIF('R8'!$B$3:$B$3,$B85,'R8'!$F$3:$F$3)</f>
        <v>0</v>
      </c>
      <c r="T85" s="160">
        <f t="shared" si="7"/>
        <v>39356</v>
      </c>
    </row>
    <row r="86" spans="1:20" x14ac:dyDescent="0.2">
      <c r="A86" s="161">
        <f t="shared" si="4"/>
        <v>0</v>
      </c>
      <c r="B86" s="160">
        <f>Months!F86</f>
        <v>39387</v>
      </c>
      <c r="I86" s="161">
        <f>SUMIF('R10'!$B$3:$B$3,$B86,'R10'!$D$3:$D$3)+SUMIF('R2'!$B$3:$B$3,$B86,'R2'!$I$3:$I$3)+SUMIF('R1'!$B$3:$B$3,$B86,'R1'!$D$3:$D$3)+SUMIF('R2'!$B$3:$B$3,$B86,'R2'!$F$3:$F$3)</f>
        <v>0</v>
      </c>
      <c r="J86" s="160">
        <f t="shared" si="5"/>
        <v>39387</v>
      </c>
      <c r="N86" s="161">
        <f>SUMIF('R11'!$B$3:$B$3,$B86,'R11'!$D$3:$D$3)+SUMIF('R5'!$B$3:$B$3,$B86,'R5'!$I$3:$I$3)+SUMIF('R4'!$B$3:$B$3,$B86,'R4'!$D$3:$D$3)+SUMIF('R5'!$B$3:$B$3,$B86,'R5'!$F$3:$F$3)</f>
        <v>0</v>
      </c>
      <c r="O86" s="160">
        <f t="shared" si="6"/>
        <v>39387</v>
      </c>
      <c r="S86" s="161">
        <f>SUMIF('R12'!$B$3:$B$3,$B86,'R12'!$D$3:$D$3)+SUMIF('R8'!$B$3:$B$3,$B86,'R8'!$I$3:$I$3)+SUMIF('R7'!$B$3:$B$3,$B86,'R7'!$D$3:$D$3)+SUMIF('R8'!$B$3:$B$3,$B86,'R8'!$F$3:$F$3)</f>
        <v>0</v>
      </c>
      <c r="T86" s="160">
        <f t="shared" si="7"/>
        <v>39387</v>
      </c>
    </row>
    <row r="87" spans="1:20" x14ac:dyDescent="0.2">
      <c r="A87" s="161">
        <f t="shared" si="4"/>
        <v>0</v>
      </c>
      <c r="B87" s="160">
        <f>Months!F87</f>
        <v>39417</v>
      </c>
      <c r="I87" s="161">
        <f>SUMIF('R10'!$B$3:$B$3,$B87,'R10'!$D$3:$D$3)+SUMIF('R2'!$B$3:$B$3,$B87,'R2'!$I$3:$I$3)+SUMIF('R1'!$B$3:$B$3,$B87,'R1'!$D$3:$D$3)+SUMIF('R2'!$B$3:$B$3,$B87,'R2'!$F$3:$F$3)</f>
        <v>0</v>
      </c>
      <c r="J87" s="160">
        <f t="shared" si="5"/>
        <v>39417</v>
      </c>
      <c r="N87" s="161">
        <f>SUMIF('R11'!$B$3:$B$3,$B87,'R11'!$D$3:$D$3)+SUMIF('R5'!$B$3:$B$3,$B87,'R5'!$I$3:$I$3)+SUMIF('R4'!$B$3:$B$3,$B87,'R4'!$D$3:$D$3)+SUMIF('R5'!$B$3:$B$3,$B87,'R5'!$F$3:$F$3)</f>
        <v>0</v>
      </c>
      <c r="O87" s="160">
        <f t="shared" si="6"/>
        <v>39417</v>
      </c>
      <c r="S87" s="161">
        <f>SUMIF('R12'!$B$3:$B$3,$B87,'R12'!$D$3:$D$3)+SUMIF('R8'!$B$3:$B$3,$B87,'R8'!$I$3:$I$3)+SUMIF('R7'!$B$3:$B$3,$B87,'R7'!$D$3:$D$3)+SUMIF('R8'!$B$3:$B$3,$B87,'R8'!$F$3:$F$3)</f>
        <v>0</v>
      </c>
      <c r="T87" s="160">
        <f t="shared" si="7"/>
        <v>39417</v>
      </c>
    </row>
    <row r="88" spans="1:20" x14ac:dyDescent="0.2">
      <c r="A88" s="161">
        <f t="shared" si="4"/>
        <v>0</v>
      </c>
      <c r="B88" s="160">
        <f>Months!F88</f>
        <v>39448</v>
      </c>
      <c r="I88" s="161">
        <f>SUMIF('R10'!$B$3:$B$3,$B88,'R10'!$D$3:$D$3)+SUMIF('R2'!$B$3:$B$3,$B88,'R2'!$I$3:$I$3)+SUMIF('R1'!$B$3:$B$3,$B88,'R1'!$D$3:$D$3)+SUMIF('R2'!$B$3:$B$3,$B88,'R2'!$F$3:$F$3)</f>
        <v>0</v>
      </c>
      <c r="J88" s="160">
        <f t="shared" si="5"/>
        <v>39448</v>
      </c>
      <c r="N88" s="161">
        <f>SUMIF('R11'!$B$3:$B$3,$B88,'R11'!$D$3:$D$3)+SUMIF('R5'!$B$3:$B$3,$B88,'R5'!$I$3:$I$3)+SUMIF('R4'!$B$3:$B$3,$B88,'R4'!$D$3:$D$3)+SUMIF('R5'!$B$3:$B$3,$B88,'R5'!$F$3:$F$3)</f>
        <v>0</v>
      </c>
      <c r="O88" s="160">
        <f t="shared" si="6"/>
        <v>39448</v>
      </c>
      <c r="S88" s="161">
        <f>SUMIF('R12'!$B$3:$B$3,$B88,'R12'!$D$3:$D$3)+SUMIF('R8'!$B$3:$B$3,$B88,'R8'!$I$3:$I$3)+SUMIF('R7'!$B$3:$B$3,$B88,'R7'!$D$3:$D$3)+SUMIF('R8'!$B$3:$B$3,$B88,'R8'!$F$3:$F$3)</f>
        <v>0</v>
      </c>
      <c r="T88" s="160">
        <f t="shared" si="7"/>
        <v>39448</v>
      </c>
    </row>
    <row r="89" spans="1:20" x14ac:dyDescent="0.2">
      <c r="A89" s="161">
        <f t="shared" si="4"/>
        <v>0</v>
      </c>
      <c r="B89" s="160">
        <f>Months!F89</f>
        <v>39479</v>
      </c>
      <c r="I89" s="161">
        <f>SUMIF('R10'!$B$3:$B$3,$B89,'R10'!$D$3:$D$3)+SUMIF('R2'!$B$3:$B$3,$B89,'R2'!$I$3:$I$3)+SUMIF('R1'!$B$3:$B$3,$B89,'R1'!$D$3:$D$3)+SUMIF('R2'!$B$3:$B$3,$B89,'R2'!$F$3:$F$3)</f>
        <v>0</v>
      </c>
      <c r="J89" s="160">
        <f t="shared" si="5"/>
        <v>39479</v>
      </c>
      <c r="N89" s="161">
        <f>SUMIF('R11'!$B$3:$B$3,$B89,'R11'!$D$3:$D$3)+SUMIF('R5'!$B$3:$B$3,$B89,'R5'!$I$3:$I$3)+SUMIF('R4'!$B$3:$B$3,$B89,'R4'!$D$3:$D$3)+SUMIF('R5'!$B$3:$B$3,$B89,'R5'!$F$3:$F$3)</f>
        <v>0</v>
      </c>
      <c r="O89" s="160">
        <f t="shared" si="6"/>
        <v>39479</v>
      </c>
      <c r="S89" s="161">
        <f>SUMIF('R12'!$B$3:$B$3,$B89,'R12'!$D$3:$D$3)+SUMIF('R8'!$B$3:$B$3,$B89,'R8'!$I$3:$I$3)+SUMIF('R7'!$B$3:$B$3,$B89,'R7'!$D$3:$D$3)+SUMIF('R8'!$B$3:$B$3,$B89,'R8'!$F$3:$F$3)</f>
        <v>0</v>
      </c>
      <c r="T89" s="160">
        <f t="shared" si="7"/>
        <v>39479</v>
      </c>
    </row>
    <row r="90" spans="1:20" x14ac:dyDescent="0.2">
      <c r="A90" s="161">
        <f t="shared" si="4"/>
        <v>0</v>
      </c>
      <c r="B90" s="160">
        <f>Months!F90</f>
        <v>39508</v>
      </c>
      <c r="I90" s="161">
        <f>SUMIF('R10'!$B$3:$B$3,$B90,'R10'!$D$3:$D$3)+SUMIF('R2'!$B$3:$B$3,$B90,'R2'!$I$3:$I$3)+SUMIF('R1'!$B$3:$B$3,$B90,'R1'!$D$3:$D$3)+SUMIF('R2'!$B$3:$B$3,$B90,'R2'!$F$3:$F$3)</f>
        <v>0</v>
      </c>
      <c r="J90" s="160">
        <f t="shared" si="5"/>
        <v>39508</v>
      </c>
      <c r="N90" s="161">
        <f>SUMIF('R11'!$B$3:$B$3,$B90,'R11'!$D$3:$D$3)+SUMIF('R5'!$B$3:$B$3,$B90,'R5'!$I$3:$I$3)+SUMIF('R4'!$B$3:$B$3,$B90,'R4'!$D$3:$D$3)+SUMIF('R5'!$B$3:$B$3,$B90,'R5'!$F$3:$F$3)</f>
        <v>0</v>
      </c>
      <c r="O90" s="160">
        <f t="shared" si="6"/>
        <v>39508</v>
      </c>
      <c r="S90" s="161">
        <f>SUMIF('R12'!$B$3:$B$3,$B90,'R12'!$D$3:$D$3)+SUMIF('R8'!$B$3:$B$3,$B90,'R8'!$I$3:$I$3)+SUMIF('R7'!$B$3:$B$3,$B90,'R7'!$D$3:$D$3)+SUMIF('R8'!$B$3:$B$3,$B90,'R8'!$F$3:$F$3)</f>
        <v>0</v>
      </c>
      <c r="T90" s="160">
        <f t="shared" si="7"/>
        <v>39508</v>
      </c>
    </row>
    <row r="91" spans="1:20" x14ac:dyDescent="0.2">
      <c r="A91" s="161">
        <f t="shared" si="4"/>
        <v>0</v>
      </c>
      <c r="B91" s="160">
        <f>Months!F91</f>
        <v>39539</v>
      </c>
      <c r="I91" s="161">
        <f>SUMIF('R10'!$B$3:$B$3,$B91,'R10'!$D$3:$D$3)+SUMIF('R2'!$B$3:$B$3,$B91,'R2'!$I$3:$I$3)+SUMIF('R1'!$B$3:$B$3,$B91,'R1'!$D$3:$D$3)+SUMIF('R2'!$B$3:$B$3,$B91,'R2'!$F$3:$F$3)</f>
        <v>0</v>
      </c>
      <c r="J91" s="160">
        <f t="shared" si="5"/>
        <v>39539</v>
      </c>
      <c r="N91" s="161">
        <f>SUMIF('R11'!$B$3:$B$3,$B91,'R11'!$D$3:$D$3)+SUMIF('R5'!$B$3:$B$3,$B91,'R5'!$I$3:$I$3)+SUMIF('R4'!$B$3:$B$3,$B91,'R4'!$D$3:$D$3)+SUMIF('R5'!$B$3:$B$3,$B91,'R5'!$F$3:$F$3)</f>
        <v>0</v>
      </c>
      <c r="O91" s="160">
        <f t="shared" si="6"/>
        <v>39539</v>
      </c>
      <c r="S91" s="161">
        <f>SUMIF('R12'!$B$3:$B$3,$B91,'R12'!$D$3:$D$3)+SUMIF('R8'!$B$3:$B$3,$B91,'R8'!$I$3:$I$3)+SUMIF('R7'!$B$3:$B$3,$B91,'R7'!$D$3:$D$3)+SUMIF('R8'!$B$3:$B$3,$B91,'R8'!$F$3:$F$3)</f>
        <v>0</v>
      </c>
      <c r="T91" s="160">
        <f t="shared" si="7"/>
        <v>39539</v>
      </c>
    </row>
    <row r="92" spans="1:20" x14ac:dyDescent="0.2">
      <c r="A92" s="161">
        <f t="shared" si="4"/>
        <v>0</v>
      </c>
      <c r="B92" s="160">
        <f>Months!F92</f>
        <v>39569</v>
      </c>
      <c r="I92" s="161">
        <f>SUMIF('R10'!$B$3:$B$3,$B92,'R10'!$D$3:$D$3)+SUMIF('R2'!$B$3:$B$3,$B92,'R2'!$I$3:$I$3)+SUMIF('R1'!$B$3:$B$3,$B92,'R1'!$D$3:$D$3)+SUMIF('R2'!$B$3:$B$3,$B92,'R2'!$F$3:$F$3)</f>
        <v>0</v>
      </c>
      <c r="J92" s="160">
        <f t="shared" si="5"/>
        <v>39569</v>
      </c>
      <c r="N92" s="161">
        <f>SUMIF('R11'!$B$3:$B$3,$B92,'R11'!$D$3:$D$3)+SUMIF('R5'!$B$3:$B$3,$B92,'R5'!$I$3:$I$3)+SUMIF('R4'!$B$3:$B$3,$B92,'R4'!$D$3:$D$3)+SUMIF('R5'!$B$3:$B$3,$B92,'R5'!$F$3:$F$3)</f>
        <v>0</v>
      </c>
      <c r="O92" s="160">
        <f t="shared" si="6"/>
        <v>39569</v>
      </c>
      <c r="S92" s="161">
        <f>SUMIF('R12'!$B$3:$B$3,$B92,'R12'!$D$3:$D$3)+SUMIF('R8'!$B$3:$B$3,$B92,'R8'!$I$3:$I$3)+SUMIF('R7'!$B$3:$B$3,$B92,'R7'!$D$3:$D$3)+SUMIF('R8'!$B$3:$B$3,$B92,'R8'!$F$3:$F$3)</f>
        <v>0</v>
      </c>
      <c r="T92" s="160">
        <f t="shared" si="7"/>
        <v>39569</v>
      </c>
    </row>
    <row r="93" spans="1:20" x14ac:dyDescent="0.2">
      <c r="A93" s="161">
        <f t="shared" si="4"/>
        <v>0</v>
      </c>
      <c r="B93" s="160">
        <f>Months!F93</f>
        <v>39600</v>
      </c>
      <c r="I93" s="161">
        <f>SUMIF('R10'!$B$3:$B$3,$B93,'R10'!$D$3:$D$3)+SUMIF('R2'!$B$3:$B$3,$B93,'R2'!$I$3:$I$3)+SUMIF('R1'!$B$3:$B$3,$B93,'R1'!$D$3:$D$3)+SUMIF('R2'!$B$3:$B$3,$B93,'R2'!$F$3:$F$3)</f>
        <v>0</v>
      </c>
      <c r="J93" s="160">
        <f t="shared" si="5"/>
        <v>39600</v>
      </c>
      <c r="N93" s="161">
        <f>SUMIF('R11'!$B$3:$B$3,$B93,'R11'!$D$3:$D$3)+SUMIF('R5'!$B$3:$B$3,$B93,'R5'!$I$3:$I$3)+SUMIF('R4'!$B$3:$B$3,$B93,'R4'!$D$3:$D$3)+SUMIF('R5'!$B$3:$B$3,$B93,'R5'!$F$3:$F$3)</f>
        <v>0</v>
      </c>
      <c r="O93" s="160">
        <f t="shared" si="6"/>
        <v>39600</v>
      </c>
      <c r="S93" s="161">
        <f>SUMIF('R12'!$B$3:$B$3,$B93,'R12'!$D$3:$D$3)+SUMIF('R8'!$B$3:$B$3,$B93,'R8'!$I$3:$I$3)+SUMIF('R7'!$B$3:$B$3,$B93,'R7'!$D$3:$D$3)+SUMIF('R8'!$B$3:$B$3,$B93,'R8'!$F$3:$F$3)</f>
        <v>0</v>
      </c>
      <c r="T93" s="160">
        <f t="shared" si="7"/>
        <v>39600</v>
      </c>
    </row>
    <row r="94" spans="1:20" x14ac:dyDescent="0.2">
      <c r="A94" s="161">
        <f t="shared" si="4"/>
        <v>0</v>
      </c>
      <c r="B94" s="160">
        <f>Months!F94</f>
        <v>39630</v>
      </c>
      <c r="I94" s="161">
        <f>SUMIF('R10'!$B$3:$B$3,$B94,'R10'!$D$3:$D$3)+SUMIF('R2'!$B$3:$B$3,$B94,'R2'!$I$3:$I$3)+SUMIF('R1'!$B$3:$B$3,$B94,'R1'!$D$3:$D$3)+SUMIF('R2'!$B$3:$B$3,$B94,'R2'!$F$3:$F$3)</f>
        <v>0</v>
      </c>
      <c r="J94" s="160">
        <f t="shared" si="5"/>
        <v>39630</v>
      </c>
      <c r="N94" s="161">
        <f>SUMIF('R11'!$B$3:$B$3,$B94,'R11'!$D$3:$D$3)+SUMIF('R5'!$B$3:$B$3,$B94,'R5'!$I$3:$I$3)+SUMIF('R4'!$B$3:$B$3,$B94,'R4'!$D$3:$D$3)+SUMIF('R5'!$B$3:$B$3,$B94,'R5'!$F$3:$F$3)</f>
        <v>0</v>
      </c>
      <c r="O94" s="160">
        <f t="shared" si="6"/>
        <v>39630</v>
      </c>
      <c r="S94" s="161">
        <f>SUMIF('R12'!$B$3:$B$3,$B94,'R12'!$D$3:$D$3)+SUMIF('R8'!$B$3:$B$3,$B94,'R8'!$I$3:$I$3)+SUMIF('R7'!$B$3:$B$3,$B94,'R7'!$D$3:$D$3)+SUMIF('R8'!$B$3:$B$3,$B94,'R8'!$F$3:$F$3)</f>
        <v>0</v>
      </c>
      <c r="T94" s="160">
        <f t="shared" si="7"/>
        <v>39630</v>
      </c>
    </row>
    <row r="95" spans="1:20" x14ac:dyDescent="0.2">
      <c r="A95" s="161">
        <f t="shared" si="4"/>
        <v>0</v>
      </c>
      <c r="B95" s="160">
        <f>Months!F95</f>
        <v>39661</v>
      </c>
      <c r="I95" s="161">
        <f>SUMIF('R10'!$B$3:$B$3,$B95,'R10'!$D$3:$D$3)+SUMIF('R2'!$B$3:$B$3,$B95,'R2'!$I$3:$I$3)+SUMIF('R1'!$B$3:$B$3,$B95,'R1'!$D$3:$D$3)+SUMIF('R2'!$B$3:$B$3,$B95,'R2'!$F$3:$F$3)</f>
        <v>0</v>
      </c>
      <c r="J95" s="160">
        <f t="shared" si="5"/>
        <v>39661</v>
      </c>
      <c r="N95" s="161">
        <f>SUMIF('R11'!$B$3:$B$3,$B95,'R11'!$D$3:$D$3)+SUMIF('R5'!$B$3:$B$3,$B95,'R5'!$I$3:$I$3)+SUMIF('R4'!$B$3:$B$3,$B95,'R4'!$D$3:$D$3)+SUMIF('R5'!$B$3:$B$3,$B95,'R5'!$F$3:$F$3)</f>
        <v>0</v>
      </c>
      <c r="O95" s="160">
        <f t="shared" si="6"/>
        <v>39661</v>
      </c>
      <c r="S95" s="161">
        <f>SUMIF('R12'!$B$3:$B$3,$B95,'R12'!$D$3:$D$3)+SUMIF('R8'!$B$3:$B$3,$B95,'R8'!$I$3:$I$3)+SUMIF('R7'!$B$3:$B$3,$B95,'R7'!$D$3:$D$3)+SUMIF('R8'!$B$3:$B$3,$B95,'R8'!$F$3:$F$3)</f>
        <v>0</v>
      </c>
      <c r="T95" s="160">
        <f t="shared" si="7"/>
        <v>39661</v>
      </c>
    </row>
    <row r="96" spans="1:20" x14ac:dyDescent="0.2">
      <c r="A96" s="161">
        <f t="shared" si="4"/>
        <v>0</v>
      </c>
      <c r="B96" s="160">
        <f>Months!F96</f>
        <v>39692</v>
      </c>
      <c r="I96" s="161">
        <f>SUMIF('R10'!$B$3:$B$3,$B96,'R10'!$D$3:$D$3)+SUMIF('R2'!$B$3:$B$3,$B96,'R2'!$I$3:$I$3)+SUMIF('R1'!$B$3:$B$3,$B96,'R1'!$D$3:$D$3)+SUMIF('R2'!$B$3:$B$3,$B96,'R2'!$F$3:$F$3)</f>
        <v>0</v>
      </c>
      <c r="J96" s="160">
        <f t="shared" si="5"/>
        <v>39692</v>
      </c>
      <c r="N96" s="161">
        <f>SUMIF('R11'!$B$3:$B$3,$B96,'R11'!$D$3:$D$3)+SUMIF('R5'!$B$3:$B$3,$B96,'R5'!$I$3:$I$3)+SUMIF('R4'!$B$3:$B$3,$B96,'R4'!$D$3:$D$3)+SUMIF('R5'!$B$3:$B$3,$B96,'R5'!$F$3:$F$3)</f>
        <v>0</v>
      </c>
      <c r="O96" s="160">
        <f t="shared" si="6"/>
        <v>39692</v>
      </c>
      <c r="S96" s="161">
        <f>SUMIF('R12'!$B$3:$B$3,$B96,'R12'!$D$3:$D$3)+SUMIF('R8'!$B$3:$B$3,$B96,'R8'!$I$3:$I$3)+SUMIF('R7'!$B$3:$B$3,$B96,'R7'!$D$3:$D$3)+SUMIF('R8'!$B$3:$B$3,$B96,'R8'!$F$3:$F$3)</f>
        <v>0</v>
      </c>
      <c r="T96" s="160">
        <f t="shared" si="7"/>
        <v>39692</v>
      </c>
    </row>
    <row r="97" spans="1:20" x14ac:dyDescent="0.2">
      <c r="A97" s="161">
        <f t="shared" si="4"/>
        <v>0</v>
      </c>
      <c r="B97" s="160">
        <f>Months!F97</f>
        <v>39722</v>
      </c>
      <c r="I97" s="161">
        <f>SUMIF('R10'!$B$3:$B$3,$B97,'R10'!$D$3:$D$3)+SUMIF('R2'!$B$3:$B$3,$B97,'R2'!$I$3:$I$3)+SUMIF('R1'!$B$3:$B$3,$B97,'R1'!$D$3:$D$3)+SUMIF('R2'!$B$3:$B$3,$B97,'R2'!$F$3:$F$3)</f>
        <v>0</v>
      </c>
      <c r="J97" s="160">
        <f t="shared" si="5"/>
        <v>39722</v>
      </c>
      <c r="N97" s="161">
        <f>SUMIF('R11'!$B$3:$B$3,$B97,'R11'!$D$3:$D$3)+SUMIF('R5'!$B$3:$B$3,$B97,'R5'!$I$3:$I$3)+SUMIF('R4'!$B$3:$B$3,$B97,'R4'!$D$3:$D$3)+SUMIF('R5'!$B$3:$B$3,$B97,'R5'!$F$3:$F$3)</f>
        <v>0</v>
      </c>
      <c r="O97" s="160">
        <f t="shared" si="6"/>
        <v>39722</v>
      </c>
      <c r="S97" s="161">
        <f>SUMIF('R12'!$B$3:$B$3,$B97,'R12'!$D$3:$D$3)+SUMIF('R8'!$B$3:$B$3,$B97,'R8'!$I$3:$I$3)+SUMIF('R7'!$B$3:$B$3,$B97,'R7'!$D$3:$D$3)+SUMIF('R8'!$B$3:$B$3,$B97,'R8'!$F$3:$F$3)</f>
        <v>0</v>
      </c>
      <c r="T97" s="160">
        <f t="shared" si="7"/>
        <v>39722</v>
      </c>
    </row>
    <row r="98" spans="1:20" x14ac:dyDescent="0.2">
      <c r="A98" s="161">
        <f t="shared" si="4"/>
        <v>0</v>
      </c>
      <c r="B98" s="160">
        <f>Months!F98</f>
        <v>39753</v>
      </c>
      <c r="I98" s="161">
        <f>SUMIF('R10'!$B$3:$B$3,$B98,'R10'!$D$3:$D$3)+SUMIF('R2'!$B$3:$B$3,$B98,'R2'!$I$3:$I$3)+SUMIF('R1'!$B$3:$B$3,$B98,'R1'!$D$3:$D$3)+SUMIF('R2'!$B$3:$B$3,$B98,'R2'!$F$3:$F$3)</f>
        <v>0</v>
      </c>
      <c r="J98" s="160">
        <f t="shared" si="5"/>
        <v>39753</v>
      </c>
      <c r="N98" s="161">
        <f>SUMIF('R11'!$B$3:$B$3,$B98,'R11'!$D$3:$D$3)+SUMIF('R5'!$B$3:$B$3,$B98,'R5'!$I$3:$I$3)+SUMIF('R4'!$B$3:$B$3,$B98,'R4'!$D$3:$D$3)+SUMIF('R5'!$B$3:$B$3,$B98,'R5'!$F$3:$F$3)</f>
        <v>0</v>
      </c>
      <c r="O98" s="160">
        <f t="shared" si="6"/>
        <v>39753</v>
      </c>
      <c r="S98" s="161">
        <f>SUMIF('R12'!$B$3:$B$3,$B98,'R12'!$D$3:$D$3)+SUMIF('R8'!$B$3:$B$3,$B98,'R8'!$I$3:$I$3)+SUMIF('R7'!$B$3:$B$3,$B98,'R7'!$D$3:$D$3)+SUMIF('R8'!$B$3:$B$3,$B98,'R8'!$F$3:$F$3)</f>
        <v>0</v>
      </c>
      <c r="T98" s="160">
        <f t="shared" si="7"/>
        <v>39753</v>
      </c>
    </row>
    <row r="99" spans="1:20" x14ac:dyDescent="0.2">
      <c r="A99" s="161">
        <f t="shared" si="4"/>
        <v>0</v>
      </c>
      <c r="B99" s="160">
        <f>Months!F99</f>
        <v>39783</v>
      </c>
      <c r="I99" s="161">
        <f>SUMIF('R10'!$B$3:$B$3,$B99,'R10'!$D$3:$D$3)+SUMIF('R2'!$B$3:$B$3,$B99,'R2'!$I$3:$I$3)+SUMIF('R1'!$B$3:$B$3,$B99,'R1'!$D$3:$D$3)+SUMIF('R2'!$B$3:$B$3,$B99,'R2'!$F$3:$F$3)</f>
        <v>0</v>
      </c>
      <c r="J99" s="160">
        <f t="shared" si="5"/>
        <v>39783</v>
      </c>
      <c r="N99" s="161">
        <f>SUMIF('R11'!$B$3:$B$3,$B99,'R11'!$D$3:$D$3)+SUMIF('R5'!$B$3:$B$3,$B99,'R5'!$I$3:$I$3)+SUMIF('R4'!$B$3:$B$3,$B99,'R4'!$D$3:$D$3)+SUMIF('R5'!$B$3:$B$3,$B99,'R5'!$F$3:$F$3)</f>
        <v>0</v>
      </c>
      <c r="O99" s="160">
        <f t="shared" si="6"/>
        <v>39783</v>
      </c>
      <c r="S99" s="161">
        <f>SUMIF('R12'!$B$3:$B$3,$B99,'R12'!$D$3:$D$3)+SUMIF('R8'!$B$3:$B$3,$B99,'R8'!$I$3:$I$3)+SUMIF('R7'!$B$3:$B$3,$B99,'R7'!$D$3:$D$3)+SUMIF('R8'!$B$3:$B$3,$B99,'R8'!$F$3:$F$3)</f>
        <v>0</v>
      </c>
      <c r="T99" s="160">
        <f t="shared" si="7"/>
        <v>39783</v>
      </c>
    </row>
    <row r="100" spans="1:20" x14ac:dyDescent="0.2">
      <c r="A100" s="161">
        <f t="shared" si="4"/>
        <v>0</v>
      </c>
      <c r="B100" s="160">
        <f>Months!F100</f>
        <v>39814</v>
      </c>
      <c r="I100" s="161">
        <f>SUMIF('R10'!$B$3:$B$3,$B100,'R10'!$D$3:$D$3)+SUMIF('R2'!$B$3:$B$3,$B100,'R2'!$I$3:$I$3)+SUMIF('R1'!$B$3:$B$3,$B100,'R1'!$D$3:$D$3)+SUMIF('R2'!$B$3:$B$3,$B100,'R2'!$F$3:$F$3)</f>
        <v>0</v>
      </c>
      <c r="J100" s="160">
        <f t="shared" si="5"/>
        <v>39814</v>
      </c>
      <c r="N100" s="161">
        <f>SUMIF('R11'!$B$3:$B$3,$B100,'R11'!$D$3:$D$3)+SUMIF('R5'!$B$3:$B$3,$B100,'R5'!$I$3:$I$3)+SUMIF('R4'!$B$3:$B$3,$B100,'R4'!$D$3:$D$3)+SUMIF('R5'!$B$3:$B$3,$B100,'R5'!$F$3:$F$3)</f>
        <v>0</v>
      </c>
      <c r="O100" s="160">
        <f t="shared" si="6"/>
        <v>39814</v>
      </c>
      <c r="S100" s="161">
        <f>SUMIF('R12'!$B$3:$B$3,$B100,'R12'!$D$3:$D$3)+SUMIF('R8'!$B$3:$B$3,$B100,'R8'!$I$3:$I$3)+SUMIF('R7'!$B$3:$B$3,$B100,'R7'!$D$3:$D$3)+SUMIF('R8'!$B$3:$B$3,$B100,'R8'!$F$3:$F$3)</f>
        <v>0</v>
      </c>
      <c r="T100" s="160">
        <f t="shared" si="7"/>
        <v>39814</v>
      </c>
    </row>
    <row r="101" spans="1:20" x14ac:dyDescent="0.2">
      <c r="A101" s="161">
        <f t="shared" si="4"/>
        <v>0</v>
      </c>
      <c r="B101" s="160">
        <f>Months!F101</f>
        <v>39845</v>
      </c>
      <c r="I101" s="161">
        <f>SUMIF('R10'!$B$3:$B$3,$B101,'R10'!$D$3:$D$3)+SUMIF('R2'!$B$3:$B$3,$B101,'R2'!$I$3:$I$3)+SUMIF('R1'!$B$3:$B$3,$B101,'R1'!$D$3:$D$3)+SUMIF('R2'!$B$3:$B$3,$B101,'R2'!$F$3:$F$3)</f>
        <v>0</v>
      </c>
      <c r="J101" s="160">
        <f t="shared" si="5"/>
        <v>39845</v>
      </c>
      <c r="N101" s="161">
        <f>SUMIF('R11'!$B$3:$B$3,$B101,'R11'!$D$3:$D$3)+SUMIF('R5'!$B$3:$B$3,$B101,'R5'!$I$3:$I$3)+SUMIF('R4'!$B$3:$B$3,$B101,'R4'!$D$3:$D$3)+SUMIF('R5'!$B$3:$B$3,$B101,'R5'!$F$3:$F$3)</f>
        <v>0</v>
      </c>
      <c r="O101" s="160">
        <f t="shared" si="6"/>
        <v>39845</v>
      </c>
      <c r="S101" s="161">
        <f>SUMIF('R12'!$B$3:$B$3,$B101,'R12'!$D$3:$D$3)+SUMIF('R8'!$B$3:$B$3,$B101,'R8'!$I$3:$I$3)+SUMIF('R7'!$B$3:$B$3,$B101,'R7'!$D$3:$D$3)+SUMIF('R8'!$B$3:$B$3,$B101,'R8'!$F$3:$F$3)</f>
        <v>0</v>
      </c>
      <c r="T101" s="160">
        <f t="shared" si="7"/>
        <v>39845</v>
      </c>
    </row>
    <row r="102" spans="1:20" x14ac:dyDescent="0.2">
      <c r="A102" s="161">
        <f t="shared" si="4"/>
        <v>0</v>
      </c>
      <c r="B102" s="160">
        <f>Months!F102</f>
        <v>39873</v>
      </c>
      <c r="I102" s="161">
        <f>SUMIF('R10'!$B$3:$B$3,$B102,'R10'!$D$3:$D$3)+SUMIF('R2'!$B$3:$B$3,$B102,'R2'!$I$3:$I$3)+SUMIF('R1'!$B$3:$B$3,$B102,'R1'!$D$3:$D$3)+SUMIF('R2'!$B$3:$B$3,$B102,'R2'!$F$3:$F$3)</f>
        <v>0</v>
      </c>
      <c r="J102" s="160">
        <f t="shared" si="5"/>
        <v>39873</v>
      </c>
      <c r="N102" s="161">
        <f>SUMIF('R11'!$B$3:$B$3,$B102,'R11'!$D$3:$D$3)+SUMIF('R5'!$B$3:$B$3,$B102,'R5'!$I$3:$I$3)+SUMIF('R4'!$B$3:$B$3,$B102,'R4'!$D$3:$D$3)+SUMIF('R5'!$B$3:$B$3,$B102,'R5'!$F$3:$F$3)</f>
        <v>0</v>
      </c>
      <c r="O102" s="160">
        <f t="shared" si="6"/>
        <v>39873</v>
      </c>
      <c r="S102" s="161">
        <f>SUMIF('R12'!$B$3:$B$3,$B102,'R12'!$D$3:$D$3)+SUMIF('R8'!$B$3:$B$3,$B102,'R8'!$I$3:$I$3)+SUMIF('R7'!$B$3:$B$3,$B102,'R7'!$D$3:$D$3)+SUMIF('R8'!$B$3:$B$3,$B102,'R8'!$F$3:$F$3)</f>
        <v>0</v>
      </c>
      <c r="T102" s="160">
        <f t="shared" si="7"/>
        <v>39873</v>
      </c>
    </row>
    <row r="103" spans="1:20" x14ac:dyDescent="0.2">
      <c r="A103" s="161">
        <f t="shared" si="4"/>
        <v>0</v>
      </c>
      <c r="B103" s="160">
        <f>Months!F103</f>
        <v>39904</v>
      </c>
      <c r="I103" s="161">
        <f>SUMIF('R10'!$B$3:$B$3,$B103,'R10'!$D$3:$D$3)+SUMIF('R2'!$B$3:$B$3,$B103,'R2'!$I$3:$I$3)+SUMIF('R1'!$B$3:$B$3,$B103,'R1'!$D$3:$D$3)+SUMIF('R2'!$B$3:$B$3,$B103,'R2'!$F$3:$F$3)</f>
        <v>0</v>
      </c>
      <c r="J103" s="160">
        <f t="shared" si="5"/>
        <v>39904</v>
      </c>
      <c r="N103" s="161">
        <f>SUMIF('R11'!$B$3:$B$3,$B103,'R11'!$D$3:$D$3)+SUMIF('R5'!$B$3:$B$3,$B103,'R5'!$I$3:$I$3)+SUMIF('R4'!$B$3:$B$3,$B103,'R4'!$D$3:$D$3)+SUMIF('R5'!$B$3:$B$3,$B103,'R5'!$F$3:$F$3)</f>
        <v>0</v>
      </c>
      <c r="O103" s="160">
        <f t="shared" si="6"/>
        <v>39904</v>
      </c>
      <c r="S103" s="161">
        <f>SUMIF('R12'!$B$3:$B$3,$B103,'R12'!$D$3:$D$3)+SUMIF('R8'!$B$3:$B$3,$B103,'R8'!$I$3:$I$3)+SUMIF('R7'!$B$3:$B$3,$B103,'R7'!$D$3:$D$3)+SUMIF('R8'!$B$3:$B$3,$B103,'R8'!$F$3:$F$3)</f>
        <v>0</v>
      </c>
      <c r="T103" s="160">
        <f t="shared" si="7"/>
        <v>39904</v>
      </c>
    </row>
    <row r="104" spans="1:20" x14ac:dyDescent="0.2">
      <c r="A104" s="161">
        <f t="shared" si="4"/>
        <v>0</v>
      </c>
      <c r="B104" s="160">
        <f>Months!F104</f>
        <v>39934</v>
      </c>
      <c r="I104" s="161">
        <f>SUMIF('R10'!$B$3:$B$3,$B104,'R10'!$D$3:$D$3)+SUMIF('R2'!$B$3:$B$3,$B104,'R2'!$I$3:$I$3)+SUMIF('R1'!$B$3:$B$3,$B104,'R1'!$D$3:$D$3)+SUMIF('R2'!$B$3:$B$3,$B104,'R2'!$F$3:$F$3)</f>
        <v>0</v>
      </c>
      <c r="J104" s="160">
        <f t="shared" si="5"/>
        <v>39934</v>
      </c>
      <c r="N104" s="161">
        <f>SUMIF('R11'!$B$3:$B$3,$B104,'R11'!$D$3:$D$3)+SUMIF('R5'!$B$3:$B$3,$B104,'R5'!$I$3:$I$3)+SUMIF('R4'!$B$3:$B$3,$B104,'R4'!$D$3:$D$3)+SUMIF('R5'!$B$3:$B$3,$B104,'R5'!$F$3:$F$3)</f>
        <v>0</v>
      </c>
      <c r="O104" s="160">
        <f t="shared" si="6"/>
        <v>39934</v>
      </c>
      <c r="S104" s="161">
        <f>SUMIF('R12'!$B$3:$B$3,$B104,'R12'!$D$3:$D$3)+SUMIF('R8'!$B$3:$B$3,$B104,'R8'!$I$3:$I$3)+SUMIF('R7'!$B$3:$B$3,$B104,'R7'!$D$3:$D$3)+SUMIF('R8'!$B$3:$B$3,$B104,'R8'!$F$3:$F$3)</f>
        <v>0</v>
      </c>
      <c r="T104" s="160">
        <f t="shared" si="7"/>
        <v>39934</v>
      </c>
    </row>
    <row r="105" spans="1:20" x14ac:dyDescent="0.2">
      <c r="A105" s="161">
        <f t="shared" si="4"/>
        <v>0</v>
      </c>
      <c r="B105" s="160">
        <f>Months!F105</f>
        <v>39965</v>
      </c>
      <c r="I105" s="161">
        <f>SUMIF('R10'!$B$3:$B$3,$B105,'R10'!$D$3:$D$3)+SUMIF('R2'!$B$3:$B$3,$B105,'R2'!$I$3:$I$3)+SUMIF('R1'!$B$3:$B$3,$B105,'R1'!$D$3:$D$3)+SUMIF('R2'!$B$3:$B$3,$B105,'R2'!$F$3:$F$3)</f>
        <v>0</v>
      </c>
      <c r="J105" s="160">
        <f t="shared" si="5"/>
        <v>39965</v>
      </c>
      <c r="N105" s="161">
        <f>SUMIF('R11'!$B$3:$B$3,$B105,'R11'!$D$3:$D$3)+SUMIF('R5'!$B$3:$B$3,$B105,'R5'!$I$3:$I$3)+SUMIF('R4'!$B$3:$B$3,$B105,'R4'!$D$3:$D$3)+SUMIF('R5'!$B$3:$B$3,$B105,'R5'!$F$3:$F$3)</f>
        <v>0</v>
      </c>
      <c r="O105" s="160">
        <f t="shared" si="6"/>
        <v>39965</v>
      </c>
      <c r="S105" s="161">
        <f>SUMIF('R12'!$B$3:$B$3,$B105,'R12'!$D$3:$D$3)+SUMIF('R8'!$B$3:$B$3,$B105,'R8'!$I$3:$I$3)+SUMIF('R7'!$B$3:$B$3,$B105,'R7'!$D$3:$D$3)+SUMIF('R8'!$B$3:$B$3,$B105,'R8'!$F$3:$F$3)</f>
        <v>0</v>
      </c>
      <c r="T105" s="160">
        <f t="shared" si="7"/>
        <v>39965</v>
      </c>
    </row>
    <row r="106" spans="1:20" x14ac:dyDescent="0.2">
      <c r="A106" s="161">
        <f t="shared" si="4"/>
        <v>0</v>
      </c>
      <c r="B106" s="160">
        <f>Months!F106</f>
        <v>39995</v>
      </c>
      <c r="I106" s="161">
        <f>SUMIF('R10'!$B$3:$B$3,$B106,'R10'!$D$3:$D$3)+SUMIF('R2'!$B$3:$B$3,$B106,'R2'!$I$3:$I$3)+SUMIF('R1'!$B$3:$B$3,$B106,'R1'!$D$3:$D$3)+SUMIF('R2'!$B$3:$B$3,$B106,'R2'!$F$3:$F$3)</f>
        <v>0</v>
      </c>
      <c r="J106" s="160">
        <f t="shared" si="5"/>
        <v>39995</v>
      </c>
      <c r="N106" s="161">
        <f>SUMIF('R11'!$B$3:$B$3,$B106,'R11'!$D$3:$D$3)+SUMIF('R5'!$B$3:$B$3,$B106,'R5'!$I$3:$I$3)+SUMIF('R4'!$B$3:$B$3,$B106,'R4'!$D$3:$D$3)+SUMIF('R5'!$B$3:$B$3,$B106,'R5'!$F$3:$F$3)</f>
        <v>0</v>
      </c>
      <c r="O106" s="160">
        <f t="shared" si="6"/>
        <v>39995</v>
      </c>
      <c r="S106" s="161">
        <f>SUMIF('R12'!$B$3:$B$3,$B106,'R12'!$D$3:$D$3)+SUMIF('R8'!$B$3:$B$3,$B106,'R8'!$I$3:$I$3)+SUMIF('R7'!$B$3:$B$3,$B106,'R7'!$D$3:$D$3)+SUMIF('R8'!$B$3:$B$3,$B106,'R8'!$F$3:$F$3)</f>
        <v>0</v>
      </c>
      <c r="T106" s="160">
        <f t="shared" si="7"/>
        <v>39995</v>
      </c>
    </row>
    <row r="107" spans="1:20" x14ac:dyDescent="0.2">
      <c r="A107" s="161">
        <f t="shared" si="4"/>
        <v>0</v>
      </c>
      <c r="B107" s="160">
        <f>Months!F107</f>
        <v>40026</v>
      </c>
      <c r="I107" s="161">
        <f>SUMIF('R10'!$B$3:$B$3,$B107,'R10'!$D$3:$D$3)+SUMIF('R2'!$B$3:$B$3,$B107,'R2'!$I$3:$I$3)+SUMIF('R1'!$B$3:$B$3,$B107,'R1'!$D$3:$D$3)+SUMIF('R2'!$B$3:$B$3,$B107,'R2'!$F$3:$F$3)</f>
        <v>0</v>
      </c>
      <c r="J107" s="160">
        <f t="shared" si="5"/>
        <v>40026</v>
      </c>
      <c r="N107" s="161">
        <f>SUMIF('R11'!$B$3:$B$3,$B107,'R11'!$D$3:$D$3)+SUMIF('R5'!$B$3:$B$3,$B107,'R5'!$I$3:$I$3)+SUMIF('R4'!$B$3:$B$3,$B107,'R4'!$D$3:$D$3)+SUMIF('R5'!$B$3:$B$3,$B107,'R5'!$F$3:$F$3)</f>
        <v>0</v>
      </c>
      <c r="O107" s="160">
        <f t="shared" si="6"/>
        <v>40026</v>
      </c>
      <c r="S107" s="161">
        <f>SUMIF('R12'!$B$3:$B$3,$B107,'R12'!$D$3:$D$3)+SUMIF('R8'!$B$3:$B$3,$B107,'R8'!$I$3:$I$3)+SUMIF('R7'!$B$3:$B$3,$B107,'R7'!$D$3:$D$3)+SUMIF('R8'!$B$3:$B$3,$B107,'R8'!$F$3:$F$3)</f>
        <v>0</v>
      </c>
      <c r="T107" s="160">
        <f t="shared" si="7"/>
        <v>40026</v>
      </c>
    </row>
    <row r="108" spans="1:20" x14ac:dyDescent="0.2">
      <c r="A108" s="161">
        <f t="shared" si="4"/>
        <v>0</v>
      </c>
      <c r="B108" s="160">
        <f>Months!F108</f>
        <v>40057</v>
      </c>
      <c r="I108" s="161">
        <f>SUMIF('R10'!$B$3:$B$3,$B108,'R10'!$D$3:$D$3)+SUMIF('R2'!$B$3:$B$3,$B108,'R2'!$I$3:$I$3)+SUMIF('R1'!$B$3:$B$3,$B108,'R1'!$D$3:$D$3)+SUMIF('R2'!$B$3:$B$3,$B108,'R2'!$F$3:$F$3)</f>
        <v>0</v>
      </c>
      <c r="J108" s="160">
        <f t="shared" si="5"/>
        <v>40057</v>
      </c>
      <c r="N108" s="161">
        <f>SUMIF('R11'!$B$3:$B$3,$B108,'R11'!$D$3:$D$3)+SUMIF('R5'!$B$3:$B$3,$B108,'R5'!$I$3:$I$3)+SUMIF('R4'!$B$3:$B$3,$B108,'R4'!$D$3:$D$3)+SUMIF('R5'!$B$3:$B$3,$B108,'R5'!$F$3:$F$3)</f>
        <v>0</v>
      </c>
      <c r="O108" s="160">
        <f t="shared" si="6"/>
        <v>40057</v>
      </c>
      <c r="S108" s="161">
        <f>SUMIF('R12'!$B$3:$B$3,$B108,'R12'!$D$3:$D$3)+SUMIF('R8'!$B$3:$B$3,$B108,'R8'!$I$3:$I$3)+SUMIF('R7'!$B$3:$B$3,$B108,'R7'!$D$3:$D$3)+SUMIF('R8'!$B$3:$B$3,$B108,'R8'!$F$3:$F$3)</f>
        <v>0</v>
      </c>
      <c r="T108" s="160">
        <f t="shared" si="7"/>
        <v>40057</v>
      </c>
    </row>
    <row r="109" spans="1:20" x14ac:dyDescent="0.2">
      <c r="A109" s="161">
        <f t="shared" si="4"/>
        <v>0</v>
      </c>
      <c r="B109" s="160">
        <f>Months!F109</f>
        <v>40087</v>
      </c>
      <c r="I109" s="161">
        <f>SUMIF('R10'!$B$3:$B$3,$B109,'R10'!$D$3:$D$3)+SUMIF('R2'!$B$3:$B$3,$B109,'R2'!$I$3:$I$3)+SUMIF('R1'!$B$3:$B$3,$B109,'R1'!$D$3:$D$3)+SUMIF('R2'!$B$3:$B$3,$B109,'R2'!$F$3:$F$3)</f>
        <v>0</v>
      </c>
      <c r="J109" s="160">
        <f t="shared" si="5"/>
        <v>40087</v>
      </c>
      <c r="N109" s="161">
        <f>SUMIF('R11'!$B$3:$B$3,$B109,'R11'!$D$3:$D$3)+SUMIF('R5'!$B$3:$B$3,$B109,'R5'!$I$3:$I$3)+SUMIF('R4'!$B$3:$B$3,$B109,'R4'!$D$3:$D$3)+SUMIF('R5'!$B$3:$B$3,$B109,'R5'!$F$3:$F$3)</f>
        <v>0</v>
      </c>
      <c r="O109" s="160">
        <f t="shared" si="6"/>
        <v>40087</v>
      </c>
      <c r="S109" s="161">
        <f>SUMIF('R12'!$B$3:$B$3,$B109,'R12'!$D$3:$D$3)+SUMIF('R8'!$B$3:$B$3,$B109,'R8'!$I$3:$I$3)+SUMIF('R7'!$B$3:$B$3,$B109,'R7'!$D$3:$D$3)+SUMIF('R8'!$B$3:$B$3,$B109,'R8'!$F$3:$F$3)</f>
        <v>0</v>
      </c>
      <c r="T109" s="160">
        <f t="shared" si="7"/>
        <v>40087</v>
      </c>
    </row>
    <row r="110" spans="1:20" x14ac:dyDescent="0.2">
      <c r="A110" s="161">
        <f t="shared" si="4"/>
        <v>0</v>
      </c>
      <c r="B110" s="160">
        <f>Months!F110</f>
        <v>40118</v>
      </c>
      <c r="I110" s="161">
        <f>SUMIF('R10'!$B$3:$B$3,$B110,'R10'!$D$3:$D$3)+SUMIF('R2'!$B$3:$B$3,$B110,'R2'!$I$3:$I$3)+SUMIF('R1'!$B$3:$B$3,$B110,'R1'!$D$3:$D$3)+SUMIF('R2'!$B$3:$B$3,$B110,'R2'!$F$3:$F$3)</f>
        <v>0</v>
      </c>
      <c r="J110" s="160">
        <f t="shared" si="5"/>
        <v>40118</v>
      </c>
      <c r="N110" s="161">
        <f>SUMIF('R11'!$B$3:$B$3,$B110,'R11'!$D$3:$D$3)+SUMIF('R5'!$B$3:$B$3,$B110,'R5'!$I$3:$I$3)+SUMIF('R4'!$B$3:$B$3,$B110,'R4'!$D$3:$D$3)+SUMIF('R5'!$B$3:$B$3,$B110,'R5'!$F$3:$F$3)</f>
        <v>0</v>
      </c>
      <c r="O110" s="160">
        <f t="shared" si="6"/>
        <v>40118</v>
      </c>
      <c r="S110" s="161">
        <f>SUMIF('R12'!$B$3:$B$3,$B110,'R12'!$D$3:$D$3)+SUMIF('R8'!$B$3:$B$3,$B110,'R8'!$I$3:$I$3)+SUMIF('R7'!$B$3:$B$3,$B110,'R7'!$D$3:$D$3)+SUMIF('R8'!$B$3:$B$3,$B110,'R8'!$F$3:$F$3)</f>
        <v>0</v>
      </c>
      <c r="T110" s="160">
        <f t="shared" si="7"/>
        <v>40118</v>
      </c>
    </row>
    <row r="111" spans="1:20" x14ac:dyDescent="0.2">
      <c r="A111" s="161">
        <f t="shared" si="4"/>
        <v>0</v>
      </c>
      <c r="B111" s="160">
        <f>Months!F111</f>
        <v>40148</v>
      </c>
      <c r="I111" s="161">
        <f>SUMIF('R10'!$B$3:$B$3,$B111,'R10'!$D$3:$D$3)+SUMIF('R2'!$B$3:$B$3,$B111,'R2'!$I$3:$I$3)+SUMIF('R1'!$B$3:$B$3,$B111,'R1'!$D$3:$D$3)+SUMIF('R2'!$B$3:$B$3,$B111,'R2'!$F$3:$F$3)</f>
        <v>0</v>
      </c>
      <c r="J111" s="160">
        <f t="shared" si="5"/>
        <v>40148</v>
      </c>
      <c r="N111" s="161">
        <f>SUMIF('R11'!$B$3:$B$3,$B111,'R11'!$D$3:$D$3)+SUMIF('R5'!$B$3:$B$3,$B111,'R5'!$I$3:$I$3)+SUMIF('R4'!$B$3:$B$3,$B111,'R4'!$D$3:$D$3)+SUMIF('R5'!$B$3:$B$3,$B111,'R5'!$F$3:$F$3)</f>
        <v>0</v>
      </c>
      <c r="O111" s="160">
        <f t="shared" si="6"/>
        <v>40148</v>
      </c>
      <c r="S111" s="161">
        <f>SUMIF('R12'!$B$3:$B$3,$B111,'R12'!$D$3:$D$3)+SUMIF('R8'!$B$3:$B$3,$B111,'R8'!$I$3:$I$3)+SUMIF('R7'!$B$3:$B$3,$B111,'R7'!$D$3:$D$3)+SUMIF('R8'!$B$3:$B$3,$B111,'R8'!$F$3:$F$3)</f>
        <v>0</v>
      </c>
      <c r="T111" s="160">
        <f t="shared" si="7"/>
        <v>40148</v>
      </c>
    </row>
    <row r="112" spans="1:20" x14ac:dyDescent="0.2">
      <c r="A112" s="161">
        <f t="shared" si="4"/>
        <v>0</v>
      </c>
      <c r="B112" s="160">
        <f>Months!F112</f>
        <v>40179</v>
      </c>
      <c r="I112" s="161">
        <f>SUMIF('R10'!$B$3:$B$3,$B112,'R10'!$D$3:$D$3)+SUMIF('R2'!$B$3:$B$3,$B112,'R2'!$I$3:$I$3)+SUMIF('R1'!$B$3:$B$3,$B112,'R1'!$D$3:$D$3)+SUMIF('R2'!$B$3:$B$3,$B112,'R2'!$F$3:$F$3)</f>
        <v>0</v>
      </c>
      <c r="J112" s="160">
        <f t="shared" si="5"/>
        <v>40179</v>
      </c>
      <c r="N112" s="161">
        <f>SUMIF('R11'!$B$3:$B$3,$B112,'R11'!$D$3:$D$3)+SUMIF('R5'!$B$3:$B$3,$B112,'R5'!$I$3:$I$3)+SUMIF('R4'!$B$3:$B$3,$B112,'R4'!$D$3:$D$3)+SUMIF('R5'!$B$3:$B$3,$B112,'R5'!$F$3:$F$3)</f>
        <v>0</v>
      </c>
      <c r="O112" s="160">
        <f t="shared" si="6"/>
        <v>40179</v>
      </c>
      <c r="S112" s="161">
        <f>SUMIF('R12'!$B$3:$B$3,$B112,'R12'!$D$3:$D$3)+SUMIF('R8'!$B$3:$B$3,$B112,'R8'!$I$3:$I$3)+SUMIF('R7'!$B$3:$B$3,$B112,'R7'!$D$3:$D$3)+SUMIF('R8'!$B$3:$B$3,$B112,'R8'!$F$3:$F$3)</f>
        <v>0</v>
      </c>
      <c r="T112" s="160">
        <f t="shared" si="7"/>
        <v>40179</v>
      </c>
    </row>
    <row r="113" spans="1:20" x14ac:dyDescent="0.2">
      <c r="A113" s="161">
        <f t="shared" si="4"/>
        <v>0</v>
      </c>
      <c r="B113" s="160">
        <f>Months!F113</f>
        <v>40210</v>
      </c>
      <c r="I113" s="161">
        <f>SUMIF('R10'!$B$3:$B$3,$B113,'R10'!$D$3:$D$3)+SUMIF('R2'!$B$3:$B$3,$B113,'R2'!$I$3:$I$3)+SUMIF('R1'!$B$3:$B$3,$B113,'R1'!$D$3:$D$3)+SUMIF('R2'!$B$3:$B$3,$B113,'R2'!$F$3:$F$3)</f>
        <v>0</v>
      </c>
      <c r="J113" s="160">
        <f t="shared" si="5"/>
        <v>40210</v>
      </c>
      <c r="N113" s="161">
        <f>SUMIF('R11'!$B$3:$B$3,$B113,'R11'!$D$3:$D$3)+SUMIF('R5'!$B$3:$B$3,$B113,'R5'!$I$3:$I$3)+SUMIF('R4'!$B$3:$B$3,$B113,'R4'!$D$3:$D$3)+SUMIF('R5'!$B$3:$B$3,$B113,'R5'!$F$3:$F$3)</f>
        <v>0</v>
      </c>
      <c r="O113" s="160">
        <f t="shared" si="6"/>
        <v>40210</v>
      </c>
      <c r="S113" s="161">
        <f>SUMIF('R12'!$B$3:$B$3,$B113,'R12'!$D$3:$D$3)+SUMIF('R8'!$B$3:$B$3,$B113,'R8'!$I$3:$I$3)+SUMIF('R7'!$B$3:$B$3,$B113,'R7'!$D$3:$D$3)+SUMIF('R8'!$B$3:$B$3,$B113,'R8'!$F$3:$F$3)</f>
        <v>0</v>
      </c>
      <c r="T113" s="160">
        <f t="shared" si="7"/>
        <v>40210</v>
      </c>
    </row>
    <row r="114" spans="1:20" x14ac:dyDescent="0.2">
      <c r="A114" s="161">
        <f t="shared" si="4"/>
        <v>0</v>
      </c>
      <c r="B114" s="160">
        <f>Months!F114</f>
        <v>40238</v>
      </c>
      <c r="I114" s="161">
        <f>SUMIF('R10'!$B$3:$B$3,$B114,'R10'!$D$3:$D$3)+SUMIF('R2'!$B$3:$B$3,$B114,'R2'!$I$3:$I$3)+SUMIF('R1'!$B$3:$B$3,$B114,'R1'!$D$3:$D$3)+SUMIF('R2'!$B$3:$B$3,$B114,'R2'!$F$3:$F$3)</f>
        <v>0</v>
      </c>
      <c r="J114" s="160">
        <f t="shared" si="5"/>
        <v>40238</v>
      </c>
      <c r="N114" s="161">
        <f>SUMIF('R11'!$B$3:$B$3,$B114,'R11'!$D$3:$D$3)+SUMIF('R5'!$B$3:$B$3,$B114,'R5'!$I$3:$I$3)+SUMIF('R4'!$B$3:$B$3,$B114,'R4'!$D$3:$D$3)+SUMIF('R5'!$B$3:$B$3,$B114,'R5'!$F$3:$F$3)</f>
        <v>0</v>
      </c>
      <c r="O114" s="160">
        <f t="shared" si="6"/>
        <v>40238</v>
      </c>
      <c r="S114" s="161">
        <f>SUMIF('R12'!$B$3:$B$3,$B114,'R12'!$D$3:$D$3)+SUMIF('R8'!$B$3:$B$3,$B114,'R8'!$I$3:$I$3)+SUMIF('R7'!$B$3:$B$3,$B114,'R7'!$D$3:$D$3)+SUMIF('R8'!$B$3:$B$3,$B114,'R8'!$F$3:$F$3)</f>
        <v>0</v>
      </c>
      <c r="T114" s="160">
        <f t="shared" si="7"/>
        <v>40238</v>
      </c>
    </row>
    <row r="115" spans="1:20" x14ac:dyDescent="0.2">
      <c r="A115" s="161">
        <f t="shared" si="4"/>
        <v>0</v>
      </c>
      <c r="B115" s="160">
        <f>Months!F115</f>
        <v>40269</v>
      </c>
      <c r="I115" s="161">
        <f>SUMIF('R10'!$B$3:$B$3,$B115,'R10'!$D$3:$D$3)+SUMIF('R2'!$B$3:$B$3,$B115,'R2'!$I$3:$I$3)+SUMIF('R1'!$B$3:$B$3,$B115,'R1'!$D$3:$D$3)+SUMIF('R2'!$B$3:$B$3,$B115,'R2'!$F$3:$F$3)</f>
        <v>0</v>
      </c>
      <c r="J115" s="160">
        <f t="shared" si="5"/>
        <v>40269</v>
      </c>
      <c r="N115" s="161">
        <f>SUMIF('R11'!$B$3:$B$3,$B115,'R11'!$D$3:$D$3)+SUMIF('R5'!$B$3:$B$3,$B115,'R5'!$I$3:$I$3)+SUMIF('R4'!$B$3:$B$3,$B115,'R4'!$D$3:$D$3)+SUMIF('R5'!$B$3:$B$3,$B115,'R5'!$F$3:$F$3)</f>
        <v>0</v>
      </c>
      <c r="O115" s="160">
        <f t="shared" si="6"/>
        <v>40269</v>
      </c>
      <c r="S115" s="161">
        <f>SUMIF('R12'!$B$3:$B$3,$B115,'R12'!$D$3:$D$3)+SUMIF('R8'!$B$3:$B$3,$B115,'R8'!$I$3:$I$3)+SUMIF('R7'!$B$3:$B$3,$B115,'R7'!$D$3:$D$3)+SUMIF('R8'!$B$3:$B$3,$B115,'R8'!$F$3:$F$3)</f>
        <v>0</v>
      </c>
      <c r="T115" s="160">
        <f t="shared" si="7"/>
        <v>40269</v>
      </c>
    </row>
    <row r="116" spans="1:20" x14ac:dyDescent="0.2">
      <c r="A116" s="161">
        <f t="shared" si="4"/>
        <v>0</v>
      </c>
      <c r="B116" s="160">
        <f>Months!F116</f>
        <v>40299</v>
      </c>
      <c r="I116" s="161">
        <f>SUMIF('R10'!$B$3:$B$3,$B116,'R10'!$D$3:$D$3)+SUMIF('R2'!$B$3:$B$3,$B116,'R2'!$I$3:$I$3)+SUMIF('R1'!$B$3:$B$3,$B116,'R1'!$D$3:$D$3)+SUMIF('R2'!$B$3:$B$3,$B116,'R2'!$F$3:$F$3)</f>
        <v>0</v>
      </c>
      <c r="J116" s="160">
        <f t="shared" si="5"/>
        <v>40299</v>
      </c>
      <c r="N116" s="161">
        <f>SUMIF('R11'!$B$3:$B$3,$B116,'R11'!$D$3:$D$3)+SUMIF('R5'!$B$3:$B$3,$B116,'R5'!$I$3:$I$3)+SUMIF('R4'!$B$3:$B$3,$B116,'R4'!$D$3:$D$3)+SUMIF('R5'!$B$3:$B$3,$B116,'R5'!$F$3:$F$3)</f>
        <v>0</v>
      </c>
      <c r="O116" s="160">
        <f t="shared" si="6"/>
        <v>40299</v>
      </c>
      <c r="S116" s="161">
        <f>SUMIF('R12'!$B$3:$B$3,$B116,'R12'!$D$3:$D$3)+SUMIF('R8'!$B$3:$B$3,$B116,'R8'!$I$3:$I$3)+SUMIF('R7'!$B$3:$B$3,$B116,'R7'!$D$3:$D$3)+SUMIF('R8'!$B$3:$B$3,$B116,'R8'!$F$3:$F$3)</f>
        <v>0</v>
      </c>
      <c r="T116" s="160">
        <f t="shared" si="7"/>
        <v>40299</v>
      </c>
    </row>
    <row r="117" spans="1:20" x14ac:dyDescent="0.2">
      <c r="A117" s="161">
        <f t="shared" si="4"/>
        <v>0</v>
      </c>
      <c r="B117" s="160">
        <f>Months!F117</f>
        <v>40330</v>
      </c>
      <c r="I117" s="161">
        <f>SUMIF('R10'!$B$3:$B$3,$B117,'R10'!$D$3:$D$3)+SUMIF('R2'!$B$3:$B$3,$B117,'R2'!$I$3:$I$3)+SUMIF('R1'!$B$3:$B$3,$B117,'R1'!$D$3:$D$3)+SUMIF('R2'!$B$3:$B$3,$B117,'R2'!$F$3:$F$3)</f>
        <v>0</v>
      </c>
      <c r="J117" s="160">
        <f t="shared" si="5"/>
        <v>40330</v>
      </c>
      <c r="N117" s="161">
        <f>SUMIF('R11'!$B$3:$B$3,$B117,'R11'!$D$3:$D$3)+SUMIF('R5'!$B$3:$B$3,$B117,'R5'!$I$3:$I$3)+SUMIF('R4'!$B$3:$B$3,$B117,'R4'!$D$3:$D$3)+SUMIF('R5'!$B$3:$B$3,$B117,'R5'!$F$3:$F$3)</f>
        <v>0</v>
      </c>
      <c r="O117" s="160">
        <f t="shared" si="6"/>
        <v>40330</v>
      </c>
      <c r="S117" s="161">
        <f>SUMIF('R12'!$B$3:$B$3,$B117,'R12'!$D$3:$D$3)+SUMIF('R8'!$B$3:$B$3,$B117,'R8'!$I$3:$I$3)+SUMIF('R7'!$B$3:$B$3,$B117,'R7'!$D$3:$D$3)+SUMIF('R8'!$B$3:$B$3,$B117,'R8'!$F$3:$F$3)</f>
        <v>0</v>
      </c>
      <c r="T117" s="160">
        <f t="shared" si="7"/>
        <v>40330</v>
      </c>
    </row>
    <row r="118" spans="1:20" x14ac:dyDescent="0.2">
      <c r="A118" s="161">
        <f t="shared" si="4"/>
        <v>0</v>
      </c>
      <c r="B118" s="160">
        <f>Months!F118</f>
        <v>40360</v>
      </c>
      <c r="I118" s="161">
        <f>SUMIF('R10'!$B$3:$B$3,$B118,'R10'!$D$3:$D$3)+SUMIF('R2'!$B$3:$B$3,$B118,'R2'!$I$3:$I$3)+SUMIF('R1'!$B$3:$B$3,$B118,'R1'!$D$3:$D$3)+SUMIF('R2'!$B$3:$B$3,$B118,'R2'!$F$3:$F$3)</f>
        <v>0</v>
      </c>
      <c r="J118" s="160">
        <f t="shared" si="5"/>
        <v>40360</v>
      </c>
      <c r="N118" s="161">
        <f>SUMIF('R11'!$B$3:$B$3,$B118,'R11'!$D$3:$D$3)+SUMIF('R5'!$B$3:$B$3,$B118,'R5'!$I$3:$I$3)+SUMIF('R4'!$B$3:$B$3,$B118,'R4'!$D$3:$D$3)+SUMIF('R5'!$B$3:$B$3,$B118,'R5'!$F$3:$F$3)</f>
        <v>0</v>
      </c>
      <c r="O118" s="160">
        <f t="shared" si="6"/>
        <v>40360</v>
      </c>
      <c r="S118" s="161">
        <f>SUMIF('R12'!$B$3:$B$3,$B118,'R12'!$D$3:$D$3)+SUMIF('R8'!$B$3:$B$3,$B118,'R8'!$I$3:$I$3)+SUMIF('R7'!$B$3:$B$3,$B118,'R7'!$D$3:$D$3)+SUMIF('R8'!$B$3:$B$3,$B118,'R8'!$F$3:$F$3)</f>
        <v>0</v>
      </c>
      <c r="T118" s="160">
        <f t="shared" si="7"/>
        <v>40360</v>
      </c>
    </row>
    <row r="119" spans="1:20" x14ac:dyDescent="0.2">
      <c r="A119" s="161">
        <f t="shared" si="4"/>
        <v>0</v>
      </c>
      <c r="B119" s="160">
        <f>Months!F119</f>
        <v>40391</v>
      </c>
      <c r="I119" s="161">
        <f>SUMIF('R10'!$B$3:$B$3,$B119,'R10'!$D$3:$D$3)+SUMIF('R2'!$B$3:$B$3,$B119,'R2'!$I$3:$I$3)+SUMIF('R1'!$B$3:$B$3,$B119,'R1'!$D$3:$D$3)+SUMIF('R2'!$B$3:$B$3,$B119,'R2'!$F$3:$F$3)</f>
        <v>0</v>
      </c>
      <c r="J119" s="160">
        <f t="shared" si="5"/>
        <v>40391</v>
      </c>
      <c r="N119" s="161">
        <f>SUMIF('R11'!$B$3:$B$3,$B119,'R11'!$D$3:$D$3)+SUMIF('R5'!$B$3:$B$3,$B119,'R5'!$I$3:$I$3)+SUMIF('R4'!$B$3:$B$3,$B119,'R4'!$D$3:$D$3)+SUMIF('R5'!$B$3:$B$3,$B119,'R5'!$F$3:$F$3)</f>
        <v>0</v>
      </c>
      <c r="O119" s="160">
        <f t="shared" si="6"/>
        <v>40391</v>
      </c>
      <c r="S119" s="161">
        <f>SUMIF('R12'!$B$3:$B$3,$B119,'R12'!$D$3:$D$3)+SUMIF('R8'!$B$3:$B$3,$B119,'R8'!$I$3:$I$3)+SUMIF('R7'!$B$3:$B$3,$B119,'R7'!$D$3:$D$3)+SUMIF('R8'!$B$3:$B$3,$B119,'R8'!$F$3:$F$3)</f>
        <v>0</v>
      </c>
      <c r="T119" s="160">
        <f t="shared" si="7"/>
        <v>40391</v>
      </c>
    </row>
    <row r="120" spans="1:20" x14ac:dyDescent="0.2">
      <c r="A120" s="161">
        <f t="shared" si="4"/>
        <v>0</v>
      </c>
      <c r="B120" s="160">
        <f>Months!F120</f>
        <v>40422</v>
      </c>
      <c r="I120" s="161">
        <f>SUMIF('R10'!$B$3:$B$3,$B120,'R10'!$D$3:$D$3)+SUMIF('R2'!$B$3:$B$3,$B120,'R2'!$I$3:$I$3)+SUMIF('R1'!$B$3:$B$3,$B120,'R1'!$D$3:$D$3)+SUMIF('R2'!$B$3:$B$3,$B120,'R2'!$F$3:$F$3)</f>
        <v>0</v>
      </c>
      <c r="J120" s="160">
        <f t="shared" si="5"/>
        <v>40422</v>
      </c>
      <c r="N120" s="161">
        <f>SUMIF('R11'!$B$3:$B$3,$B120,'R11'!$D$3:$D$3)+SUMIF('R5'!$B$3:$B$3,$B120,'R5'!$I$3:$I$3)+SUMIF('R4'!$B$3:$B$3,$B120,'R4'!$D$3:$D$3)+SUMIF('R5'!$B$3:$B$3,$B120,'R5'!$F$3:$F$3)</f>
        <v>0</v>
      </c>
      <c r="O120" s="160">
        <f t="shared" si="6"/>
        <v>40422</v>
      </c>
      <c r="S120" s="161">
        <f>SUMIF('R12'!$B$3:$B$3,$B120,'R12'!$D$3:$D$3)+SUMIF('R8'!$B$3:$B$3,$B120,'R8'!$I$3:$I$3)+SUMIF('R7'!$B$3:$B$3,$B120,'R7'!$D$3:$D$3)+SUMIF('R8'!$B$3:$B$3,$B120,'R8'!$F$3:$F$3)</f>
        <v>0</v>
      </c>
      <c r="T120" s="160">
        <f t="shared" si="7"/>
        <v>40422</v>
      </c>
    </row>
    <row r="121" spans="1:20" x14ac:dyDescent="0.2">
      <c r="A121" s="161">
        <f t="shared" si="4"/>
        <v>0</v>
      </c>
      <c r="B121" s="160">
        <f>Months!F121</f>
        <v>40452</v>
      </c>
      <c r="I121" s="161">
        <f>SUMIF('R10'!$B$3:$B$3,$B121,'R10'!$D$3:$D$3)+SUMIF('R2'!$B$3:$B$3,$B121,'R2'!$I$3:$I$3)+SUMIF('R1'!$B$3:$B$3,$B121,'R1'!$D$3:$D$3)+SUMIF('R2'!$B$3:$B$3,$B121,'R2'!$F$3:$F$3)</f>
        <v>0</v>
      </c>
      <c r="J121" s="160">
        <f t="shared" si="5"/>
        <v>40452</v>
      </c>
      <c r="N121" s="161">
        <f>SUMIF('R11'!$B$3:$B$3,$B121,'R11'!$D$3:$D$3)+SUMIF('R5'!$B$3:$B$3,$B121,'R5'!$I$3:$I$3)+SUMIF('R4'!$B$3:$B$3,$B121,'R4'!$D$3:$D$3)+SUMIF('R5'!$B$3:$B$3,$B121,'R5'!$F$3:$F$3)</f>
        <v>0</v>
      </c>
      <c r="O121" s="160">
        <f t="shared" si="6"/>
        <v>40452</v>
      </c>
      <c r="S121" s="161">
        <f>SUMIF('R12'!$B$3:$B$3,$B121,'R12'!$D$3:$D$3)+SUMIF('R8'!$B$3:$B$3,$B121,'R8'!$I$3:$I$3)+SUMIF('R7'!$B$3:$B$3,$B121,'R7'!$D$3:$D$3)+SUMIF('R8'!$B$3:$B$3,$B121,'R8'!$F$3:$F$3)</f>
        <v>0</v>
      </c>
      <c r="T121" s="160">
        <f t="shared" si="7"/>
        <v>40452</v>
      </c>
    </row>
    <row r="122" spans="1:20" x14ac:dyDescent="0.2">
      <c r="A122" s="161">
        <f t="shared" si="4"/>
        <v>0</v>
      </c>
      <c r="B122" s="160">
        <f>Months!F122</f>
        <v>40483</v>
      </c>
      <c r="I122" s="161">
        <f>SUMIF('R10'!$B$3:$B$3,$B122,'R10'!$D$3:$D$3)+SUMIF('R2'!$B$3:$B$3,$B122,'R2'!$I$3:$I$3)+SUMIF('R1'!$B$3:$B$3,$B122,'R1'!$D$3:$D$3)+SUMIF('R2'!$B$3:$B$3,$B122,'R2'!$F$3:$F$3)</f>
        <v>0</v>
      </c>
      <c r="J122" s="160">
        <f t="shared" si="5"/>
        <v>40483</v>
      </c>
      <c r="N122" s="161">
        <f>SUMIF('R11'!$B$3:$B$3,$B122,'R11'!$D$3:$D$3)+SUMIF('R5'!$B$3:$B$3,$B122,'R5'!$I$3:$I$3)+SUMIF('R4'!$B$3:$B$3,$B122,'R4'!$D$3:$D$3)+SUMIF('R5'!$B$3:$B$3,$B122,'R5'!$F$3:$F$3)</f>
        <v>0</v>
      </c>
      <c r="O122" s="160">
        <f t="shared" si="6"/>
        <v>40483</v>
      </c>
      <c r="S122" s="161">
        <f>SUMIF('R12'!$B$3:$B$3,$B122,'R12'!$D$3:$D$3)+SUMIF('R8'!$B$3:$B$3,$B122,'R8'!$I$3:$I$3)+SUMIF('R7'!$B$3:$B$3,$B122,'R7'!$D$3:$D$3)+SUMIF('R8'!$B$3:$B$3,$B122,'R8'!$F$3:$F$3)</f>
        <v>0</v>
      </c>
      <c r="T122" s="160">
        <f t="shared" si="7"/>
        <v>40483</v>
      </c>
    </row>
    <row r="123" spans="1:20" x14ac:dyDescent="0.2">
      <c r="A123" s="161">
        <f t="shared" si="4"/>
        <v>0</v>
      </c>
      <c r="B123" s="160">
        <f>Months!F123</f>
        <v>40513</v>
      </c>
      <c r="I123" s="161">
        <f>SUMIF('R10'!$B$3:$B$3,$B123,'R10'!$D$3:$D$3)+SUMIF('R2'!$B$3:$B$3,$B123,'R2'!$I$3:$I$3)+SUMIF('R1'!$B$3:$B$3,$B123,'R1'!$D$3:$D$3)+SUMIF('R2'!$B$3:$B$3,$B123,'R2'!$F$3:$F$3)</f>
        <v>0</v>
      </c>
      <c r="J123" s="160">
        <f t="shared" si="5"/>
        <v>40513</v>
      </c>
      <c r="N123" s="161">
        <f>SUMIF('R11'!$B$3:$B$3,$B123,'R11'!$D$3:$D$3)+SUMIF('R5'!$B$3:$B$3,$B123,'R5'!$I$3:$I$3)+SUMIF('R4'!$B$3:$B$3,$B123,'R4'!$D$3:$D$3)+SUMIF('R5'!$B$3:$B$3,$B123,'R5'!$F$3:$F$3)</f>
        <v>0</v>
      </c>
      <c r="O123" s="160">
        <f t="shared" si="6"/>
        <v>40513</v>
      </c>
      <c r="S123" s="161">
        <f>SUMIF('R12'!$B$3:$B$3,$B123,'R12'!$D$3:$D$3)+SUMIF('R8'!$B$3:$B$3,$B123,'R8'!$I$3:$I$3)+SUMIF('R7'!$B$3:$B$3,$B123,'R7'!$D$3:$D$3)+SUMIF('R8'!$B$3:$B$3,$B123,'R8'!$F$3:$F$3)</f>
        <v>0</v>
      </c>
      <c r="T123" s="160">
        <f t="shared" si="7"/>
        <v>40513</v>
      </c>
    </row>
    <row r="124" spans="1:20" x14ac:dyDescent="0.2">
      <c r="A124" s="161">
        <f t="shared" si="4"/>
        <v>0</v>
      </c>
      <c r="B124" s="160">
        <f>Months!F124</f>
        <v>40544</v>
      </c>
      <c r="I124" s="161">
        <f>SUMIF('R10'!$B$3:$B$3,$B124,'R10'!$D$3:$D$3)+SUMIF('R2'!$B$3:$B$3,$B124,'R2'!$I$3:$I$3)+SUMIF('R1'!$B$3:$B$3,$B124,'R1'!$D$3:$D$3)+SUMIF('R2'!$B$3:$B$3,$B124,'R2'!$F$3:$F$3)</f>
        <v>0</v>
      </c>
      <c r="J124" s="160">
        <f t="shared" si="5"/>
        <v>40544</v>
      </c>
      <c r="N124" s="161">
        <f>SUMIF('R11'!$B$3:$B$3,$B124,'R11'!$D$3:$D$3)+SUMIF('R5'!$B$3:$B$3,$B124,'R5'!$I$3:$I$3)+SUMIF('R4'!$B$3:$B$3,$B124,'R4'!$D$3:$D$3)+SUMIF('R5'!$B$3:$B$3,$B124,'R5'!$F$3:$F$3)</f>
        <v>0</v>
      </c>
      <c r="O124" s="160">
        <f t="shared" si="6"/>
        <v>40544</v>
      </c>
      <c r="S124" s="161">
        <f>SUMIF('R12'!$B$3:$B$3,$B124,'R12'!$D$3:$D$3)+SUMIF('R8'!$B$3:$B$3,$B124,'R8'!$I$3:$I$3)+SUMIF('R7'!$B$3:$B$3,$B124,'R7'!$D$3:$D$3)+SUMIF('R8'!$B$3:$B$3,$B124,'R8'!$F$3:$F$3)</f>
        <v>0</v>
      </c>
      <c r="T124" s="160">
        <f t="shared" si="7"/>
        <v>40544</v>
      </c>
    </row>
    <row r="125" spans="1:20" x14ac:dyDescent="0.2">
      <c r="A125" s="161">
        <f t="shared" si="4"/>
        <v>0</v>
      </c>
      <c r="B125" s="160">
        <f>Months!F125</f>
        <v>40575</v>
      </c>
      <c r="I125" s="161">
        <f>SUMIF('R10'!$B$3:$B$3,$B125,'R10'!$D$3:$D$3)+SUMIF('R2'!$B$3:$B$3,$B125,'R2'!$I$3:$I$3)+SUMIF('R1'!$B$3:$B$3,$B125,'R1'!$D$3:$D$3)+SUMIF('R2'!$B$3:$B$3,$B125,'R2'!$F$3:$F$3)</f>
        <v>0</v>
      </c>
      <c r="J125" s="160">
        <f t="shared" si="5"/>
        <v>40575</v>
      </c>
      <c r="N125" s="161">
        <f>SUMIF('R11'!$B$3:$B$3,$B125,'R11'!$D$3:$D$3)+SUMIF('R5'!$B$3:$B$3,$B125,'R5'!$I$3:$I$3)+SUMIF('R4'!$B$3:$B$3,$B125,'R4'!$D$3:$D$3)+SUMIF('R5'!$B$3:$B$3,$B125,'R5'!$F$3:$F$3)</f>
        <v>0</v>
      </c>
      <c r="O125" s="160">
        <f t="shared" si="6"/>
        <v>40575</v>
      </c>
      <c r="S125" s="161">
        <f>SUMIF('R12'!$B$3:$B$3,$B125,'R12'!$D$3:$D$3)+SUMIF('R8'!$B$3:$B$3,$B125,'R8'!$I$3:$I$3)+SUMIF('R7'!$B$3:$B$3,$B125,'R7'!$D$3:$D$3)+SUMIF('R8'!$B$3:$B$3,$B125,'R8'!$F$3:$F$3)</f>
        <v>0</v>
      </c>
      <c r="T125" s="160">
        <f t="shared" si="7"/>
        <v>40575</v>
      </c>
    </row>
    <row r="126" spans="1:20" x14ac:dyDescent="0.2">
      <c r="A126" s="161">
        <f t="shared" si="4"/>
        <v>0</v>
      </c>
      <c r="B126" s="160">
        <f>Months!F126</f>
        <v>40603</v>
      </c>
      <c r="I126" s="161">
        <f>SUMIF('R10'!$B$3:$B$3,$B126,'R10'!$D$3:$D$3)+SUMIF('R2'!$B$3:$B$3,$B126,'R2'!$I$3:$I$3)+SUMIF('R1'!$B$3:$B$3,$B126,'R1'!$D$3:$D$3)+SUMIF('R2'!$B$3:$B$3,$B126,'R2'!$F$3:$F$3)</f>
        <v>0</v>
      </c>
      <c r="J126" s="160">
        <f t="shared" si="5"/>
        <v>40603</v>
      </c>
      <c r="N126" s="161">
        <f>SUMIF('R11'!$B$3:$B$3,$B126,'R11'!$D$3:$D$3)+SUMIF('R5'!$B$3:$B$3,$B126,'R5'!$I$3:$I$3)+SUMIF('R4'!$B$3:$B$3,$B126,'R4'!$D$3:$D$3)+SUMIF('R5'!$B$3:$B$3,$B126,'R5'!$F$3:$F$3)</f>
        <v>0</v>
      </c>
      <c r="O126" s="160">
        <f t="shared" si="6"/>
        <v>40603</v>
      </c>
      <c r="S126" s="161">
        <f>SUMIF('R12'!$B$3:$B$3,$B126,'R12'!$D$3:$D$3)+SUMIF('R8'!$B$3:$B$3,$B126,'R8'!$I$3:$I$3)+SUMIF('R7'!$B$3:$B$3,$B126,'R7'!$D$3:$D$3)+SUMIF('R8'!$B$3:$B$3,$B126,'R8'!$F$3:$F$3)</f>
        <v>0</v>
      </c>
      <c r="T126" s="160">
        <f t="shared" si="7"/>
        <v>40603</v>
      </c>
    </row>
    <row r="127" spans="1:20" x14ac:dyDescent="0.2">
      <c r="A127" s="161">
        <f t="shared" si="4"/>
        <v>0</v>
      </c>
      <c r="B127" s="160">
        <f>Months!F127</f>
        <v>40634</v>
      </c>
      <c r="I127" s="161">
        <f>SUMIF('R10'!$B$3:$B$3,$B127,'R10'!$D$3:$D$3)+SUMIF('R2'!$B$3:$B$3,$B127,'R2'!$I$3:$I$3)+SUMIF('R1'!$B$3:$B$3,$B127,'R1'!$D$3:$D$3)+SUMIF('R2'!$B$3:$B$3,$B127,'R2'!$F$3:$F$3)</f>
        <v>0</v>
      </c>
      <c r="J127" s="160">
        <f t="shared" si="5"/>
        <v>40634</v>
      </c>
      <c r="N127" s="161">
        <f>SUMIF('R11'!$B$3:$B$3,$B127,'R11'!$D$3:$D$3)+SUMIF('R5'!$B$3:$B$3,$B127,'R5'!$I$3:$I$3)+SUMIF('R4'!$B$3:$B$3,$B127,'R4'!$D$3:$D$3)+SUMIF('R5'!$B$3:$B$3,$B127,'R5'!$F$3:$F$3)</f>
        <v>0</v>
      </c>
      <c r="O127" s="160">
        <f t="shared" si="6"/>
        <v>40634</v>
      </c>
      <c r="S127" s="161">
        <f>SUMIF('R12'!$B$3:$B$3,$B127,'R12'!$D$3:$D$3)+SUMIF('R8'!$B$3:$B$3,$B127,'R8'!$I$3:$I$3)+SUMIF('R7'!$B$3:$B$3,$B127,'R7'!$D$3:$D$3)+SUMIF('R8'!$B$3:$B$3,$B127,'R8'!$F$3:$F$3)</f>
        <v>0</v>
      </c>
      <c r="T127" s="160">
        <f t="shared" si="7"/>
        <v>40634</v>
      </c>
    </row>
    <row r="128" spans="1:20" x14ac:dyDescent="0.2">
      <c r="A128" s="161">
        <f t="shared" si="4"/>
        <v>0</v>
      </c>
      <c r="B128" s="160">
        <f>Months!F128</f>
        <v>40664</v>
      </c>
      <c r="I128" s="161">
        <f>SUMIF('R10'!$B$3:$B$3,$B128,'R10'!$D$3:$D$3)+SUMIF('R2'!$B$3:$B$3,$B128,'R2'!$I$3:$I$3)+SUMIF('R1'!$B$3:$B$3,$B128,'R1'!$D$3:$D$3)+SUMIF('R2'!$B$3:$B$3,$B128,'R2'!$F$3:$F$3)</f>
        <v>0</v>
      </c>
      <c r="J128" s="160">
        <f t="shared" si="5"/>
        <v>40664</v>
      </c>
      <c r="N128" s="161">
        <f>SUMIF('R11'!$B$3:$B$3,$B128,'R11'!$D$3:$D$3)+SUMIF('R5'!$B$3:$B$3,$B128,'R5'!$I$3:$I$3)+SUMIF('R4'!$B$3:$B$3,$B128,'R4'!$D$3:$D$3)+SUMIF('R5'!$B$3:$B$3,$B128,'R5'!$F$3:$F$3)</f>
        <v>0</v>
      </c>
      <c r="O128" s="160">
        <f t="shared" si="6"/>
        <v>40664</v>
      </c>
      <c r="S128" s="161">
        <f>SUMIF('R12'!$B$3:$B$3,$B128,'R12'!$D$3:$D$3)+SUMIF('R8'!$B$3:$B$3,$B128,'R8'!$I$3:$I$3)+SUMIF('R7'!$B$3:$B$3,$B128,'R7'!$D$3:$D$3)+SUMIF('R8'!$B$3:$B$3,$B128,'R8'!$F$3:$F$3)</f>
        <v>0</v>
      </c>
      <c r="T128" s="160">
        <f t="shared" si="7"/>
        <v>40664</v>
      </c>
    </row>
    <row r="129" spans="1:20" x14ac:dyDescent="0.2">
      <c r="A129" s="161">
        <f t="shared" si="4"/>
        <v>0</v>
      </c>
      <c r="B129" s="160">
        <f>Months!F129</f>
        <v>40695</v>
      </c>
      <c r="I129" s="161">
        <f>SUMIF('R10'!$B$3:$B$3,$B129,'R10'!$D$3:$D$3)+SUMIF('R2'!$B$3:$B$3,$B129,'R2'!$I$3:$I$3)+SUMIF('R1'!$B$3:$B$3,$B129,'R1'!$D$3:$D$3)+SUMIF('R2'!$B$3:$B$3,$B129,'R2'!$F$3:$F$3)</f>
        <v>0</v>
      </c>
      <c r="J129" s="160">
        <f t="shared" si="5"/>
        <v>40695</v>
      </c>
      <c r="N129" s="161">
        <f>SUMIF('R11'!$B$3:$B$3,$B129,'R11'!$D$3:$D$3)+SUMIF('R5'!$B$3:$B$3,$B129,'R5'!$I$3:$I$3)+SUMIF('R4'!$B$3:$B$3,$B129,'R4'!$D$3:$D$3)+SUMIF('R5'!$B$3:$B$3,$B129,'R5'!$F$3:$F$3)</f>
        <v>0</v>
      </c>
      <c r="O129" s="160">
        <f t="shared" si="6"/>
        <v>40695</v>
      </c>
      <c r="S129" s="161">
        <f>SUMIF('R12'!$B$3:$B$3,$B129,'R12'!$D$3:$D$3)+SUMIF('R8'!$B$3:$B$3,$B129,'R8'!$I$3:$I$3)+SUMIF('R7'!$B$3:$B$3,$B129,'R7'!$D$3:$D$3)+SUMIF('R8'!$B$3:$B$3,$B129,'R8'!$F$3:$F$3)</f>
        <v>0</v>
      </c>
      <c r="T129" s="160">
        <f t="shared" si="7"/>
        <v>40695</v>
      </c>
    </row>
    <row r="130" spans="1:20" x14ac:dyDescent="0.2">
      <c r="A130" s="161">
        <f t="shared" si="4"/>
        <v>0</v>
      </c>
      <c r="B130" s="160">
        <f>Months!F130</f>
        <v>40725</v>
      </c>
      <c r="I130" s="161">
        <f>SUMIF('R10'!$B$3:$B$3,$B130,'R10'!$D$3:$D$3)+SUMIF('R2'!$B$3:$B$3,$B130,'R2'!$I$3:$I$3)+SUMIF('R1'!$B$3:$B$3,$B130,'R1'!$D$3:$D$3)+SUMIF('R2'!$B$3:$B$3,$B130,'R2'!$F$3:$F$3)</f>
        <v>0</v>
      </c>
      <c r="J130" s="160">
        <f t="shared" si="5"/>
        <v>40725</v>
      </c>
      <c r="N130" s="161">
        <f>SUMIF('R11'!$B$3:$B$3,$B130,'R11'!$D$3:$D$3)+SUMIF('R5'!$B$3:$B$3,$B130,'R5'!$I$3:$I$3)+SUMIF('R4'!$B$3:$B$3,$B130,'R4'!$D$3:$D$3)+SUMIF('R5'!$B$3:$B$3,$B130,'R5'!$F$3:$F$3)</f>
        <v>0</v>
      </c>
      <c r="O130" s="160">
        <f t="shared" si="6"/>
        <v>40725</v>
      </c>
      <c r="S130" s="161">
        <f>SUMIF('R12'!$B$3:$B$3,$B130,'R12'!$D$3:$D$3)+SUMIF('R8'!$B$3:$B$3,$B130,'R8'!$I$3:$I$3)+SUMIF('R7'!$B$3:$B$3,$B130,'R7'!$D$3:$D$3)+SUMIF('R8'!$B$3:$B$3,$B130,'R8'!$F$3:$F$3)</f>
        <v>0</v>
      </c>
      <c r="T130" s="160">
        <f t="shared" si="7"/>
        <v>40725</v>
      </c>
    </row>
    <row r="131" spans="1:20" x14ac:dyDescent="0.2">
      <c r="A131" s="161">
        <f t="shared" si="4"/>
        <v>0</v>
      </c>
      <c r="B131" s="160">
        <f>Months!F131</f>
        <v>40756</v>
      </c>
      <c r="I131" s="161">
        <f>SUMIF('R10'!$B$3:$B$3,$B131,'R10'!$D$3:$D$3)+SUMIF('R2'!$B$3:$B$3,$B131,'R2'!$I$3:$I$3)+SUMIF('R1'!$B$3:$B$3,$B131,'R1'!$D$3:$D$3)+SUMIF('R2'!$B$3:$B$3,$B131,'R2'!$F$3:$F$3)</f>
        <v>0</v>
      </c>
      <c r="J131" s="160">
        <f t="shared" si="5"/>
        <v>40756</v>
      </c>
      <c r="N131" s="161">
        <f>SUMIF('R11'!$B$3:$B$3,$B131,'R11'!$D$3:$D$3)+SUMIF('R5'!$B$3:$B$3,$B131,'R5'!$I$3:$I$3)+SUMIF('R4'!$B$3:$B$3,$B131,'R4'!$D$3:$D$3)+SUMIF('R5'!$B$3:$B$3,$B131,'R5'!$F$3:$F$3)</f>
        <v>0</v>
      </c>
      <c r="O131" s="160">
        <f t="shared" si="6"/>
        <v>40756</v>
      </c>
      <c r="S131" s="161">
        <f>SUMIF('R12'!$B$3:$B$3,$B131,'R12'!$D$3:$D$3)+SUMIF('R8'!$B$3:$B$3,$B131,'R8'!$I$3:$I$3)+SUMIF('R7'!$B$3:$B$3,$B131,'R7'!$D$3:$D$3)+SUMIF('R8'!$B$3:$B$3,$B131,'R8'!$F$3:$F$3)</f>
        <v>0</v>
      </c>
      <c r="T131" s="160">
        <f t="shared" si="7"/>
        <v>40756</v>
      </c>
    </row>
    <row r="132" spans="1:20" x14ac:dyDescent="0.2">
      <c r="A132" s="161">
        <f t="shared" si="4"/>
        <v>0</v>
      </c>
      <c r="B132" s="160">
        <f>Months!F132</f>
        <v>40787</v>
      </c>
      <c r="I132" s="161">
        <f>SUMIF('R10'!$B$3:$B$3,$B132,'R10'!$D$3:$D$3)+SUMIF('R2'!$B$3:$B$3,$B132,'R2'!$I$3:$I$3)+SUMIF('R1'!$B$3:$B$3,$B132,'R1'!$D$3:$D$3)+SUMIF('R2'!$B$3:$B$3,$B132,'R2'!$F$3:$F$3)</f>
        <v>0</v>
      </c>
      <c r="J132" s="160">
        <f t="shared" si="5"/>
        <v>40787</v>
      </c>
      <c r="N132" s="161">
        <f>SUMIF('R11'!$B$3:$B$3,$B132,'R11'!$D$3:$D$3)+SUMIF('R5'!$B$3:$B$3,$B132,'R5'!$I$3:$I$3)+SUMIF('R4'!$B$3:$B$3,$B132,'R4'!$D$3:$D$3)+SUMIF('R5'!$B$3:$B$3,$B132,'R5'!$F$3:$F$3)</f>
        <v>0</v>
      </c>
      <c r="O132" s="160">
        <f t="shared" si="6"/>
        <v>40787</v>
      </c>
      <c r="S132" s="161">
        <f>SUMIF('R12'!$B$3:$B$3,$B132,'R12'!$D$3:$D$3)+SUMIF('R8'!$B$3:$B$3,$B132,'R8'!$I$3:$I$3)+SUMIF('R7'!$B$3:$B$3,$B132,'R7'!$D$3:$D$3)+SUMIF('R8'!$B$3:$B$3,$B132,'R8'!$F$3:$F$3)</f>
        <v>0</v>
      </c>
      <c r="T132" s="160">
        <f t="shared" si="7"/>
        <v>40787</v>
      </c>
    </row>
    <row r="133" spans="1:20" x14ac:dyDescent="0.2">
      <c r="A133" s="161">
        <f t="shared" ref="A133:A196" si="8">I133+N133+S133</f>
        <v>0</v>
      </c>
      <c r="B133" s="160">
        <f>Months!F133</f>
        <v>40817</v>
      </c>
      <c r="I133" s="161">
        <f>SUMIF('R10'!$B$3:$B$3,$B133,'R10'!$D$3:$D$3)+SUMIF('R2'!$B$3:$B$3,$B133,'R2'!$I$3:$I$3)+SUMIF('R1'!$B$3:$B$3,$B133,'R1'!$D$3:$D$3)+SUMIF('R2'!$B$3:$B$3,$B133,'R2'!$F$3:$F$3)</f>
        <v>0</v>
      </c>
      <c r="J133" s="160">
        <f t="shared" ref="J133:J196" si="9">B133</f>
        <v>40817</v>
      </c>
      <c r="N133" s="161">
        <f>SUMIF('R11'!$B$3:$B$3,$B133,'R11'!$D$3:$D$3)+SUMIF('R5'!$B$3:$B$3,$B133,'R5'!$I$3:$I$3)+SUMIF('R4'!$B$3:$B$3,$B133,'R4'!$D$3:$D$3)+SUMIF('R5'!$B$3:$B$3,$B133,'R5'!$F$3:$F$3)</f>
        <v>0</v>
      </c>
      <c r="O133" s="160">
        <f t="shared" ref="O133:O196" si="10">B133</f>
        <v>40817</v>
      </c>
      <c r="S133" s="161">
        <f>SUMIF('R12'!$B$3:$B$3,$B133,'R12'!$D$3:$D$3)+SUMIF('R8'!$B$3:$B$3,$B133,'R8'!$I$3:$I$3)+SUMIF('R7'!$B$3:$B$3,$B133,'R7'!$D$3:$D$3)+SUMIF('R8'!$B$3:$B$3,$B133,'R8'!$F$3:$F$3)</f>
        <v>0</v>
      </c>
      <c r="T133" s="160">
        <f t="shared" ref="T133:T196" si="11">B133</f>
        <v>40817</v>
      </c>
    </row>
    <row r="134" spans="1:20" x14ac:dyDescent="0.2">
      <c r="A134" s="161">
        <f t="shared" si="8"/>
        <v>0</v>
      </c>
      <c r="B134" s="160">
        <f>Months!F134</f>
        <v>40848</v>
      </c>
      <c r="I134" s="161">
        <f>SUMIF('R10'!$B$3:$B$3,$B134,'R10'!$D$3:$D$3)+SUMIF('R2'!$B$3:$B$3,$B134,'R2'!$I$3:$I$3)+SUMIF('R1'!$B$3:$B$3,$B134,'R1'!$D$3:$D$3)+SUMIF('R2'!$B$3:$B$3,$B134,'R2'!$F$3:$F$3)</f>
        <v>0</v>
      </c>
      <c r="J134" s="160">
        <f t="shared" si="9"/>
        <v>40848</v>
      </c>
      <c r="N134" s="161">
        <f>SUMIF('R11'!$B$3:$B$3,$B134,'R11'!$D$3:$D$3)+SUMIF('R5'!$B$3:$B$3,$B134,'R5'!$I$3:$I$3)+SUMIF('R4'!$B$3:$B$3,$B134,'R4'!$D$3:$D$3)+SUMIF('R5'!$B$3:$B$3,$B134,'R5'!$F$3:$F$3)</f>
        <v>0</v>
      </c>
      <c r="O134" s="160">
        <f t="shared" si="10"/>
        <v>40848</v>
      </c>
      <c r="S134" s="161">
        <f>SUMIF('R12'!$B$3:$B$3,$B134,'R12'!$D$3:$D$3)+SUMIF('R8'!$B$3:$B$3,$B134,'R8'!$I$3:$I$3)+SUMIF('R7'!$B$3:$B$3,$B134,'R7'!$D$3:$D$3)+SUMIF('R8'!$B$3:$B$3,$B134,'R8'!$F$3:$F$3)</f>
        <v>0</v>
      </c>
      <c r="T134" s="160">
        <f t="shared" si="11"/>
        <v>40848</v>
      </c>
    </row>
    <row r="135" spans="1:20" x14ac:dyDescent="0.2">
      <c r="A135" s="161">
        <f t="shared" si="8"/>
        <v>0</v>
      </c>
      <c r="B135" s="160">
        <f>Months!F135</f>
        <v>40878</v>
      </c>
      <c r="I135" s="161">
        <f>SUMIF('R10'!$B$3:$B$3,$B135,'R10'!$D$3:$D$3)+SUMIF('R2'!$B$3:$B$3,$B135,'R2'!$I$3:$I$3)+SUMIF('R1'!$B$3:$B$3,$B135,'R1'!$D$3:$D$3)+SUMIF('R2'!$B$3:$B$3,$B135,'R2'!$F$3:$F$3)</f>
        <v>0</v>
      </c>
      <c r="J135" s="160">
        <f t="shared" si="9"/>
        <v>40878</v>
      </c>
      <c r="N135" s="161">
        <f>SUMIF('R11'!$B$3:$B$3,$B135,'R11'!$D$3:$D$3)+SUMIF('R5'!$B$3:$B$3,$B135,'R5'!$I$3:$I$3)+SUMIF('R4'!$B$3:$B$3,$B135,'R4'!$D$3:$D$3)+SUMIF('R5'!$B$3:$B$3,$B135,'R5'!$F$3:$F$3)</f>
        <v>0</v>
      </c>
      <c r="O135" s="160">
        <f t="shared" si="10"/>
        <v>40878</v>
      </c>
      <c r="S135" s="161">
        <f>SUMIF('R12'!$B$3:$B$3,$B135,'R12'!$D$3:$D$3)+SUMIF('R8'!$B$3:$B$3,$B135,'R8'!$I$3:$I$3)+SUMIF('R7'!$B$3:$B$3,$B135,'R7'!$D$3:$D$3)+SUMIF('R8'!$B$3:$B$3,$B135,'R8'!$F$3:$F$3)</f>
        <v>0</v>
      </c>
      <c r="T135" s="160">
        <f t="shared" si="11"/>
        <v>40878</v>
      </c>
    </row>
    <row r="136" spans="1:20" x14ac:dyDescent="0.2">
      <c r="A136" s="161">
        <f t="shared" si="8"/>
        <v>0</v>
      </c>
      <c r="B136" s="160">
        <f>Months!F136</f>
        <v>40909</v>
      </c>
      <c r="I136" s="161">
        <f>SUMIF('R10'!$B$3:$B$3,$B136,'R10'!$D$3:$D$3)+SUMIF('R2'!$B$3:$B$3,$B136,'R2'!$I$3:$I$3)+SUMIF('R1'!$B$3:$B$3,$B136,'R1'!$D$3:$D$3)+SUMIF('R2'!$B$3:$B$3,$B136,'R2'!$F$3:$F$3)</f>
        <v>0</v>
      </c>
      <c r="J136" s="160">
        <f t="shared" si="9"/>
        <v>40909</v>
      </c>
      <c r="N136" s="161">
        <f>SUMIF('R11'!$B$3:$B$3,$B136,'R11'!$D$3:$D$3)+SUMIF('R5'!$B$3:$B$3,$B136,'R5'!$I$3:$I$3)+SUMIF('R4'!$B$3:$B$3,$B136,'R4'!$D$3:$D$3)+SUMIF('R5'!$B$3:$B$3,$B136,'R5'!$F$3:$F$3)</f>
        <v>0</v>
      </c>
      <c r="O136" s="160">
        <f t="shared" si="10"/>
        <v>40909</v>
      </c>
      <c r="S136" s="161">
        <f>SUMIF('R12'!$B$3:$B$3,$B136,'R12'!$D$3:$D$3)+SUMIF('R8'!$B$3:$B$3,$B136,'R8'!$I$3:$I$3)+SUMIF('R7'!$B$3:$B$3,$B136,'R7'!$D$3:$D$3)+SUMIF('R8'!$B$3:$B$3,$B136,'R8'!$F$3:$F$3)</f>
        <v>0</v>
      </c>
      <c r="T136" s="160">
        <f t="shared" si="11"/>
        <v>40909</v>
      </c>
    </row>
    <row r="137" spans="1:20" x14ac:dyDescent="0.2">
      <c r="A137" s="161">
        <f t="shared" si="8"/>
        <v>0</v>
      </c>
      <c r="B137" s="160">
        <f>Months!F137</f>
        <v>40940</v>
      </c>
      <c r="I137" s="161">
        <f>SUMIF('R10'!$B$3:$B$3,$B137,'R10'!$D$3:$D$3)+SUMIF('R2'!$B$3:$B$3,$B137,'R2'!$I$3:$I$3)+SUMIF('R1'!$B$3:$B$3,$B137,'R1'!$D$3:$D$3)+SUMIF('R2'!$B$3:$B$3,$B137,'R2'!$F$3:$F$3)</f>
        <v>0</v>
      </c>
      <c r="J137" s="160">
        <f t="shared" si="9"/>
        <v>40940</v>
      </c>
      <c r="N137" s="161">
        <f>SUMIF('R11'!$B$3:$B$3,$B137,'R11'!$D$3:$D$3)+SUMIF('R5'!$B$3:$B$3,$B137,'R5'!$I$3:$I$3)+SUMIF('R4'!$B$3:$B$3,$B137,'R4'!$D$3:$D$3)+SUMIF('R5'!$B$3:$B$3,$B137,'R5'!$F$3:$F$3)</f>
        <v>0</v>
      </c>
      <c r="O137" s="160">
        <f t="shared" si="10"/>
        <v>40940</v>
      </c>
      <c r="S137" s="161">
        <f>SUMIF('R12'!$B$3:$B$3,$B137,'R12'!$D$3:$D$3)+SUMIF('R8'!$B$3:$B$3,$B137,'R8'!$I$3:$I$3)+SUMIF('R7'!$B$3:$B$3,$B137,'R7'!$D$3:$D$3)+SUMIF('R8'!$B$3:$B$3,$B137,'R8'!$F$3:$F$3)</f>
        <v>0</v>
      </c>
      <c r="T137" s="160">
        <f t="shared" si="11"/>
        <v>40940</v>
      </c>
    </row>
    <row r="138" spans="1:20" x14ac:dyDescent="0.2">
      <c r="A138" s="161">
        <f t="shared" si="8"/>
        <v>0</v>
      </c>
      <c r="B138" s="160">
        <f>Months!F138</f>
        <v>40969</v>
      </c>
      <c r="I138" s="161">
        <f>SUMIF('R10'!$B$3:$B$3,$B138,'R10'!$D$3:$D$3)+SUMIF('R2'!$B$3:$B$3,$B138,'R2'!$I$3:$I$3)+SUMIF('R1'!$B$3:$B$3,$B138,'R1'!$D$3:$D$3)+SUMIF('R2'!$B$3:$B$3,$B138,'R2'!$F$3:$F$3)</f>
        <v>0</v>
      </c>
      <c r="J138" s="160">
        <f t="shared" si="9"/>
        <v>40969</v>
      </c>
      <c r="N138" s="161">
        <f>SUMIF('R11'!$B$3:$B$3,$B138,'R11'!$D$3:$D$3)+SUMIF('R5'!$B$3:$B$3,$B138,'R5'!$I$3:$I$3)+SUMIF('R4'!$B$3:$B$3,$B138,'R4'!$D$3:$D$3)+SUMIF('R5'!$B$3:$B$3,$B138,'R5'!$F$3:$F$3)</f>
        <v>0</v>
      </c>
      <c r="O138" s="160">
        <f t="shared" si="10"/>
        <v>40969</v>
      </c>
      <c r="S138" s="161">
        <f>SUMIF('R12'!$B$3:$B$3,$B138,'R12'!$D$3:$D$3)+SUMIF('R8'!$B$3:$B$3,$B138,'R8'!$I$3:$I$3)+SUMIF('R7'!$B$3:$B$3,$B138,'R7'!$D$3:$D$3)+SUMIF('R8'!$B$3:$B$3,$B138,'R8'!$F$3:$F$3)</f>
        <v>0</v>
      </c>
      <c r="T138" s="160">
        <f t="shared" si="11"/>
        <v>40969</v>
      </c>
    </row>
    <row r="139" spans="1:20" x14ac:dyDescent="0.2">
      <c r="A139" s="161">
        <f t="shared" si="8"/>
        <v>0</v>
      </c>
      <c r="B139" s="160">
        <f>Months!F139</f>
        <v>41000</v>
      </c>
      <c r="I139" s="161">
        <f>SUMIF('R10'!$B$3:$B$3,$B139,'R10'!$D$3:$D$3)+SUMIF('R2'!$B$3:$B$3,$B139,'R2'!$I$3:$I$3)+SUMIF('R1'!$B$3:$B$3,$B139,'R1'!$D$3:$D$3)+SUMIF('R2'!$B$3:$B$3,$B139,'R2'!$F$3:$F$3)</f>
        <v>0</v>
      </c>
      <c r="J139" s="160">
        <f t="shared" si="9"/>
        <v>41000</v>
      </c>
      <c r="N139" s="161">
        <f>SUMIF('R11'!$B$3:$B$3,$B139,'R11'!$D$3:$D$3)+SUMIF('R5'!$B$3:$B$3,$B139,'R5'!$I$3:$I$3)+SUMIF('R4'!$B$3:$B$3,$B139,'R4'!$D$3:$D$3)+SUMIF('R5'!$B$3:$B$3,$B139,'R5'!$F$3:$F$3)</f>
        <v>0</v>
      </c>
      <c r="O139" s="160">
        <f t="shared" si="10"/>
        <v>41000</v>
      </c>
      <c r="S139" s="161">
        <f>SUMIF('R12'!$B$3:$B$3,$B139,'R12'!$D$3:$D$3)+SUMIF('R8'!$B$3:$B$3,$B139,'R8'!$I$3:$I$3)+SUMIF('R7'!$B$3:$B$3,$B139,'R7'!$D$3:$D$3)+SUMIF('R8'!$B$3:$B$3,$B139,'R8'!$F$3:$F$3)</f>
        <v>0</v>
      </c>
      <c r="T139" s="160">
        <f t="shared" si="11"/>
        <v>41000</v>
      </c>
    </row>
    <row r="140" spans="1:20" x14ac:dyDescent="0.2">
      <c r="A140" s="161">
        <f t="shared" si="8"/>
        <v>0</v>
      </c>
      <c r="B140" s="160">
        <f>Months!F140</f>
        <v>41030</v>
      </c>
      <c r="I140" s="161">
        <f>SUMIF('R10'!$B$3:$B$3,$B140,'R10'!$D$3:$D$3)+SUMIF('R2'!$B$3:$B$3,$B140,'R2'!$I$3:$I$3)+SUMIF('R1'!$B$3:$B$3,$B140,'R1'!$D$3:$D$3)+SUMIF('R2'!$B$3:$B$3,$B140,'R2'!$F$3:$F$3)</f>
        <v>0</v>
      </c>
      <c r="J140" s="160">
        <f t="shared" si="9"/>
        <v>41030</v>
      </c>
      <c r="N140" s="161">
        <f>SUMIF('R11'!$B$3:$B$3,$B140,'R11'!$D$3:$D$3)+SUMIF('R5'!$B$3:$B$3,$B140,'R5'!$I$3:$I$3)+SUMIF('R4'!$B$3:$B$3,$B140,'R4'!$D$3:$D$3)+SUMIF('R5'!$B$3:$B$3,$B140,'R5'!$F$3:$F$3)</f>
        <v>0</v>
      </c>
      <c r="O140" s="160">
        <f t="shared" si="10"/>
        <v>41030</v>
      </c>
      <c r="S140" s="161">
        <f>SUMIF('R12'!$B$3:$B$3,$B140,'R12'!$D$3:$D$3)+SUMIF('R8'!$B$3:$B$3,$B140,'R8'!$I$3:$I$3)+SUMIF('R7'!$B$3:$B$3,$B140,'R7'!$D$3:$D$3)+SUMIF('R8'!$B$3:$B$3,$B140,'R8'!$F$3:$F$3)</f>
        <v>0</v>
      </c>
      <c r="T140" s="160">
        <f t="shared" si="11"/>
        <v>41030</v>
      </c>
    </row>
    <row r="141" spans="1:20" x14ac:dyDescent="0.2">
      <c r="A141" s="161">
        <f t="shared" si="8"/>
        <v>0</v>
      </c>
      <c r="B141" s="160">
        <f>Months!F141</f>
        <v>41061</v>
      </c>
      <c r="I141" s="161">
        <f>SUMIF('R10'!$B$3:$B$3,$B141,'R10'!$D$3:$D$3)+SUMIF('R2'!$B$3:$B$3,$B141,'R2'!$I$3:$I$3)+SUMIF('R1'!$B$3:$B$3,$B141,'R1'!$D$3:$D$3)+SUMIF('R2'!$B$3:$B$3,$B141,'R2'!$F$3:$F$3)</f>
        <v>0</v>
      </c>
      <c r="J141" s="160">
        <f t="shared" si="9"/>
        <v>41061</v>
      </c>
      <c r="N141" s="161">
        <f>SUMIF('R11'!$B$3:$B$3,$B141,'R11'!$D$3:$D$3)+SUMIF('R5'!$B$3:$B$3,$B141,'R5'!$I$3:$I$3)+SUMIF('R4'!$B$3:$B$3,$B141,'R4'!$D$3:$D$3)+SUMIF('R5'!$B$3:$B$3,$B141,'R5'!$F$3:$F$3)</f>
        <v>0</v>
      </c>
      <c r="O141" s="160">
        <f t="shared" si="10"/>
        <v>41061</v>
      </c>
      <c r="S141" s="161">
        <f>SUMIF('R12'!$B$3:$B$3,$B141,'R12'!$D$3:$D$3)+SUMIF('R8'!$B$3:$B$3,$B141,'R8'!$I$3:$I$3)+SUMIF('R7'!$B$3:$B$3,$B141,'R7'!$D$3:$D$3)+SUMIF('R8'!$B$3:$B$3,$B141,'R8'!$F$3:$F$3)</f>
        <v>0</v>
      </c>
      <c r="T141" s="160">
        <f t="shared" si="11"/>
        <v>41061</v>
      </c>
    </row>
    <row r="142" spans="1:20" x14ac:dyDescent="0.2">
      <c r="A142" s="161">
        <f t="shared" si="8"/>
        <v>0</v>
      </c>
      <c r="B142" s="160">
        <f>Months!F142</f>
        <v>41091</v>
      </c>
      <c r="I142" s="161">
        <f>SUMIF('R10'!$B$3:$B$3,$B142,'R10'!$D$3:$D$3)+SUMIF('R2'!$B$3:$B$3,$B142,'R2'!$I$3:$I$3)+SUMIF('R1'!$B$3:$B$3,$B142,'R1'!$D$3:$D$3)+SUMIF('R2'!$B$3:$B$3,$B142,'R2'!$F$3:$F$3)</f>
        <v>0</v>
      </c>
      <c r="J142" s="160">
        <f t="shared" si="9"/>
        <v>41091</v>
      </c>
      <c r="N142" s="161">
        <f>SUMIF('R11'!$B$3:$B$3,$B142,'R11'!$D$3:$D$3)+SUMIF('R5'!$B$3:$B$3,$B142,'R5'!$I$3:$I$3)+SUMIF('R4'!$B$3:$B$3,$B142,'R4'!$D$3:$D$3)+SUMIF('R5'!$B$3:$B$3,$B142,'R5'!$F$3:$F$3)</f>
        <v>0</v>
      </c>
      <c r="O142" s="160">
        <f t="shared" si="10"/>
        <v>41091</v>
      </c>
      <c r="S142" s="161">
        <f>SUMIF('R12'!$B$3:$B$3,$B142,'R12'!$D$3:$D$3)+SUMIF('R8'!$B$3:$B$3,$B142,'R8'!$I$3:$I$3)+SUMIF('R7'!$B$3:$B$3,$B142,'R7'!$D$3:$D$3)+SUMIF('R8'!$B$3:$B$3,$B142,'R8'!$F$3:$F$3)</f>
        <v>0</v>
      </c>
      <c r="T142" s="160">
        <f t="shared" si="11"/>
        <v>41091</v>
      </c>
    </row>
    <row r="143" spans="1:20" x14ac:dyDescent="0.2">
      <c r="A143" s="161">
        <f t="shared" si="8"/>
        <v>0</v>
      </c>
      <c r="B143" s="160">
        <f>Months!F143</f>
        <v>41122</v>
      </c>
      <c r="I143" s="161">
        <f>SUMIF('R10'!$B$3:$B$3,$B143,'R10'!$D$3:$D$3)+SUMIF('R2'!$B$3:$B$3,$B143,'R2'!$I$3:$I$3)+SUMIF('R1'!$B$3:$B$3,$B143,'R1'!$D$3:$D$3)+SUMIF('R2'!$B$3:$B$3,$B143,'R2'!$F$3:$F$3)</f>
        <v>0</v>
      </c>
      <c r="J143" s="160">
        <f t="shared" si="9"/>
        <v>41122</v>
      </c>
      <c r="N143" s="161">
        <f>SUMIF('R11'!$B$3:$B$3,$B143,'R11'!$D$3:$D$3)+SUMIF('R5'!$B$3:$B$3,$B143,'R5'!$I$3:$I$3)+SUMIF('R4'!$B$3:$B$3,$B143,'R4'!$D$3:$D$3)+SUMIF('R5'!$B$3:$B$3,$B143,'R5'!$F$3:$F$3)</f>
        <v>0</v>
      </c>
      <c r="O143" s="160">
        <f t="shared" si="10"/>
        <v>41122</v>
      </c>
      <c r="S143" s="161">
        <f>SUMIF('R12'!$B$3:$B$3,$B143,'R12'!$D$3:$D$3)+SUMIF('R8'!$B$3:$B$3,$B143,'R8'!$I$3:$I$3)+SUMIF('R7'!$B$3:$B$3,$B143,'R7'!$D$3:$D$3)+SUMIF('R8'!$B$3:$B$3,$B143,'R8'!$F$3:$F$3)</f>
        <v>0</v>
      </c>
      <c r="T143" s="160">
        <f t="shared" si="11"/>
        <v>41122</v>
      </c>
    </row>
    <row r="144" spans="1:20" x14ac:dyDescent="0.2">
      <c r="A144" s="161">
        <f t="shared" si="8"/>
        <v>0</v>
      </c>
      <c r="B144" s="160">
        <f>Months!F144</f>
        <v>41153</v>
      </c>
      <c r="I144" s="161">
        <f>SUMIF('R10'!$B$3:$B$3,$B144,'R10'!$D$3:$D$3)+SUMIF('R2'!$B$3:$B$3,$B144,'R2'!$I$3:$I$3)+SUMIF('R1'!$B$3:$B$3,$B144,'R1'!$D$3:$D$3)+SUMIF('R2'!$B$3:$B$3,$B144,'R2'!$F$3:$F$3)</f>
        <v>0</v>
      </c>
      <c r="J144" s="160">
        <f t="shared" si="9"/>
        <v>41153</v>
      </c>
      <c r="N144" s="161">
        <f>SUMIF('R11'!$B$3:$B$3,$B144,'R11'!$D$3:$D$3)+SUMIF('R5'!$B$3:$B$3,$B144,'R5'!$I$3:$I$3)+SUMIF('R4'!$B$3:$B$3,$B144,'R4'!$D$3:$D$3)+SUMIF('R5'!$B$3:$B$3,$B144,'R5'!$F$3:$F$3)</f>
        <v>0</v>
      </c>
      <c r="O144" s="160">
        <f t="shared" si="10"/>
        <v>41153</v>
      </c>
      <c r="S144" s="161">
        <f>SUMIF('R12'!$B$3:$B$3,$B144,'R12'!$D$3:$D$3)+SUMIF('R8'!$B$3:$B$3,$B144,'R8'!$I$3:$I$3)+SUMIF('R7'!$B$3:$B$3,$B144,'R7'!$D$3:$D$3)+SUMIF('R8'!$B$3:$B$3,$B144,'R8'!$F$3:$F$3)</f>
        <v>0</v>
      </c>
      <c r="T144" s="160">
        <f t="shared" si="11"/>
        <v>41153</v>
      </c>
    </row>
    <row r="145" spans="1:20" x14ac:dyDescent="0.2">
      <c r="A145" s="161">
        <f t="shared" si="8"/>
        <v>0</v>
      </c>
      <c r="B145" s="160">
        <f>Months!F145</f>
        <v>41183</v>
      </c>
      <c r="I145" s="161">
        <f>SUMIF('R10'!$B$3:$B$3,$B145,'R10'!$D$3:$D$3)+SUMIF('R2'!$B$3:$B$3,$B145,'R2'!$I$3:$I$3)+SUMIF('R1'!$B$3:$B$3,$B145,'R1'!$D$3:$D$3)+SUMIF('R2'!$B$3:$B$3,$B145,'R2'!$F$3:$F$3)</f>
        <v>0</v>
      </c>
      <c r="J145" s="160">
        <f t="shared" si="9"/>
        <v>41183</v>
      </c>
      <c r="N145" s="161">
        <f>SUMIF('R11'!$B$3:$B$3,$B145,'R11'!$D$3:$D$3)+SUMIF('R5'!$B$3:$B$3,$B145,'R5'!$I$3:$I$3)+SUMIF('R4'!$B$3:$B$3,$B145,'R4'!$D$3:$D$3)+SUMIF('R5'!$B$3:$B$3,$B145,'R5'!$F$3:$F$3)</f>
        <v>0</v>
      </c>
      <c r="O145" s="160">
        <f t="shared" si="10"/>
        <v>41183</v>
      </c>
      <c r="S145" s="161">
        <f>SUMIF('R12'!$B$3:$B$3,$B145,'R12'!$D$3:$D$3)+SUMIF('R8'!$B$3:$B$3,$B145,'R8'!$I$3:$I$3)+SUMIF('R7'!$B$3:$B$3,$B145,'R7'!$D$3:$D$3)+SUMIF('R8'!$B$3:$B$3,$B145,'R8'!$F$3:$F$3)</f>
        <v>0</v>
      </c>
      <c r="T145" s="160">
        <f t="shared" si="11"/>
        <v>41183</v>
      </c>
    </row>
    <row r="146" spans="1:20" x14ac:dyDescent="0.2">
      <c r="A146" s="161">
        <f t="shared" si="8"/>
        <v>0</v>
      </c>
      <c r="B146" s="160">
        <f>Months!F146</f>
        <v>41214</v>
      </c>
      <c r="I146" s="161">
        <f>SUMIF('R10'!$B$3:$B$3,$B146,'R10'!$D$3:$D$3)+SUMIF('R2'!$B$3:$B$3,$B146,'R2'!$I$3:$I$3)+SUMIF('R1'!$B$3:$B$3,$B146,'R1'!$D$3:$D$3)+SUMIF('R2'!$B$3:$B$3,$B146,'R2'!$F$3:$F$3)</f>
        <v>0</v>
      </c>
      <c r="J146" s="160">
        <f t="shared" si="9"/>
        <v>41214</v>
      </c>
      <c r="N146" s="161">
        <f>SUMIF('R11'!$B$3:$B$3,$B146,'R11'!$D$3:$D$3)+SUMIF('R5'!$B$3:$B$3,$B146,'R5'!$I$3:$I$3)+SUMIF('R4'!$B$3:$B$3,$B146,'R4'!$D$3:$D$3)+SUMIF('R5'!$B$3:$B$3,$B146,'R5'!$F$3:$F$3)</f>
        <v>0</v>
      </c>
      <c r="O146" s="160">
        <f t="shared" si="10"/>
        <v>41214</v>
      </c>
      <c r="S146" s="161">
        <f>SUMIF('R12'!$B$3:$B$3,$B146,'R12'!$D$3:$D$3)+SUMIF('R8'!$B$3:$B$3,$B146,'R8'!$I$3:$I$3)+SUMIF('R7'!$B$3:$B$3,$B146,'R7'!$D$3:$D$3)+SUMIF('R8'!$B$3:$B$3,$B146,'R8'!$F$3:$F$3)</f>
        <v>0</v>
      </c>
      <c r="T146" s="160">
        <f t="shared" si="11"/>
        <v>41214</v>
      </c>
    </row>
    <row r="147" spans="1:20" x14ac:dyDescent="0.2">
      <c r="A147" s="161">
        <f t="shared" si="8"/>
        <v>0</v>
      </c>
      <c r="B147" s="160">
        <f>Months!F147</f>
        <v>41244</v>
      </c>
      <c r="I147" s="161">
        <f>SUMIF('R10'!$B$3:$B$3,$B147,'R10'!$D$3:$D$3)+SUMIF('R2'!$B$3:$B$3,$B147,'R2'!$I$3:$I$3)+SUMIF('R1'!$B$3:$B$3,$B147,'R1'!$D$3:$D$3)+SUMIF('R2'!$B$3:$B$3,$B147,'R2'!$F$3:$F$3)</f>
        <v>0</v>
      </c>
      <c r="J147" s="160">
        <f t="shared" si="9"/>
        <v>41244</v>
      </c>
      <c r="N147" s="161">
        <f>SUMIF('R11'!$B$3:$B$3,$B147,'R11'!$D$3:$D$3)+SUMIF('R5'!$B$3:$B$3,$B147,'R5'!$I$3:$I$3)+SUMIF('R4'!$B$3:$B$3,$B147,'R4'!$D$3:$D$3)+SUMIF('R5'!$B$3:$B$3,$B147,'R5'!$F$3:$F$3)</f>
        <v>0</v>
      </c>
      <c r="O147" s="160">
        <f t="shared" si="10"/>
        <v>41244</v>
      </c>
      <c r="S147" s="161">
        <f>SUMIF('R12'!$B$3:$B$3,$B147,'R12'!$D$3:$D$3)+SUMIF('R8'!$B$3:$B$3,$B147,'R8'!$I$3:$I$3)+SUMIF('R7'!$B$3:$B$3,$B147,'R7'!$D$3:$D$3)+SUMIF('R8'!$B$3:$B$3,$B147,'R8'!$F$3:$F$3)</f>
        <v>0</v>
      </c>
      <c r="T147" s="160">
        <f t="shared" si="11"/>
        <v>41244</v>
      </c>
    </row>
    <row r="148" spans="1:20" x14ac:dyDescent="0.2">
      <c r="A148" s="161">
        <f t="shared" si="8"/>
        <v>0</v>
      </c>
      <c r="B148" s="160">
        <f>Months!F148</f>
        <v>41275</v>
      </c>
      <c r="I148" s="161">
        <f>SUMIF('R10'!$B$3:$B$3,$B148,'R10'!$D$3:$D$3)+SUMIF('R2'!$B$3:$B$3,$B148,'R2'!$I$3:$I$3)+SUMIF('R1'!$B$3:$B$3,$B148,'R1'!$D$3:$D$3)+SUMIF('R2'!$B$3:$B$3,$B148,'R2'!$F$3:$F$3)</f>
        <v>0</v>
      </c>
      <c r="J148" s="160">
        <f t="shared" si="9"/>
        <v>41275</v>
      </c>
      <c r="N148" s="161">
        <f>SUMIF('R11'!$B$3:$B$3,$B148,'R11'!$D$3:$D$3)+SUMIF('R5'!$B$3:$B$3,$B148,'R5'!$I$3:$I$3)+SUMIF('R4'!$B$3:$B$3,$B148,'R4'!$D$3:$D$3)+SUMIF('R5'!$B$3:$B$3,$B148,'R5'!$F$3:$F$3)</f>
        <v>0</v>
      </c>
      <c r="O148" s="160">
        <f t="shared" si="10"/>
        <v>41275</v>
      </c>
      <c r="S148" s="161">
        <f>SUMIF('R12'!$B$3:$B$3,$B148,'R12'!$D$3:$D$3)+SUMIF('R8'!$B$3:$B$3,$B148,'R8'!$I$3:$I$3)+SUMIF('R7'!$B$3:$B$3,$B148,'R7'!$D$3:$D$3)+SUMIF('R8'!$B$3:$B$3,$B148,'R8'!$F$3:$F$3)</f>
        <v>0</v>
      </c>
      <c r="T148" s="160">
        <f t="shared" si="11"/>
        <v>41275</v>
      </c>
    </row>
    <row r="149" spans="1:20" x14ac:dyDescent="0.2">
      <c r="A149" s="161">
        <f t="shared" si="8"/>
        <v>0</v>
      </c>
      <c r="B149" s="160">
        <f>Months!F149</f>
        <v>41306</v>
      </c>
      <c r="I149" s="161">
        <f>SUMIF('R10'!$B$3:$B$3,$B149,'R10'!$D$3:$D$3)+SUMIF('R2'!$B$3:$B$3,$B149,'R2'!$I$3:$I$3)+SUMIF('R1'!$B$3:$B$3,$B149,'R1'!$D$3:$D$3)+SUMIF('R2'!$B$3:$B$3,$B149,'R2'!$F$3:$F$3)</f>
        <v>0</v>
      </c>
      <c r="J149" s="160">
        <f t="shared" si="9"/>
        <v>41306</v>
      </c>
      <c r="N149" s="161">
        <f>SUMIF('R11'!$B$3:$B$3,$B149,'R11'!$D$3:$D$3)+SUMIF('R5'!$B$3:$B$3,$B149,'R5'!$I$3:$I$3)+SUMIF('R4'!$B$3:$B$3,$B149,'R4'!$D$3:$D$3)+SUMIF('R5'!$B$3:$B$3,$B149,'R5'!$F$3:$F$3)</f>
        <v>0</v>
      </c>
      <c r="O149" s="160">
        <f t="shared" si="10"/>
        <v>41306</v>
      </c>
      <c r="S149" s="161">
        <f>SUMIF('R12'!$B$3:$B$3,$B149,'R12'!$D$3:$D$3)+SUMIF('R8'!$B$3:$B$3,$B149,'R8'!$I$3:$I$3)+SUMIF('R7'!$B$3:$B$3,$B149,'R7'!$D$3:$D$3)+SUMIF('R8'!$B$3:$B$3,$B149,'R8'!$F$3:$F$3)</f>
        <v>0</v>
      </c>
      <c r="T149" s="160">
        <f t="shared" si="11"/>
        <v>41306</v>
      </c>
    </row>
    <row r="150" spans="1:20" x14ac:dyDescent="0.2">
      <c r="A150" s="161">
        <f t="shared" si="8"/>
        <v>0</v>
      </c>
      <c r="B150" s="160">
        <f>Months!F150</f>
        <v>41334</v>
      </c>
      <c r="I150" s="161">
        <f>SUMIF('R10'!$B$3:$B$3,$B150,'R10'!$D$3:$D$3)+SUMIF('R2'!$B$3:$B$3,$B150,'R2'!$I$3:$I$3)+SUMIF('R1'!$B$3:$B$3,$B150,'R1'!$D$3:$D$3)+SUMIF('R2'!$B$3:$B$3,$B150,'R2'!$F$3:$F$3)</f>
        <v>0</v>
      </c>
      <c r="J150" s="160">
        <f t="shared" si="9"/>
        <v>41334</v>
      </c>
      <c r="N150" s="161">
        <f>SUMIF('R11'!$B$3:$B$3,$B150,'R11'!$D$3:$D$3)+SUMIF('R5'!$B$3:$B$3,$B150,'R5'!$I$3:$I$3)+SUMIF('R4'!$B$3:$B$3,$B150,'R4'!$D$3:$D$3)+SUMIF('R5'!$B$3:$B$3,$B150,'R5'!$F$3:$F$3)</f>
        <v>0</v>
      </c>
      <c r="O150" s="160">
        <f t="shared" si="10"/>
        <v>41334</v>
      </c>
      <c r="S150" s="161">
        <f>SUMIF('R12'!$B$3:$B$3,$B150,'R12'!$D$3:$D$3)+SUMIF('R8'!$B$3:$B$3,$B150,'R8'!$I$3:$I$3)+SUMIF('R7'!$B$3:$B$3,$B150,'R7'!$D$3:$D$3)+SUMIF('R8'!$B$3:$B$3,$B150,'R8'!$F$3:$F$3)</f>
        <v>0</v>
      </c>
      <c r="T150" s="160">
        <f t="shared" si="11"/>
        <v>41334</v>
      </c>
    </row>
    <row r="151" spans="1:20" x14ac:dyDescent="0.2">
      <c r="A151" s="161">
        <f t="shared" si="8"/>
        <v>0</v>
      </c>
      <c r="B151" s="160">
        <f>Months!F151</f>
        <v>41365</v>
      </c>
      <c r="I151" s="161">
        <f>SUMIF('R10'!$B$3:$B$3,$B151,'R10'!$D$3:$D$3)+SUMIF('R2'!$B$3:$B$3,$B151,'R2'!$I$3:$I$3)+SUMIF('R1'!$B$3:$B$3,$B151,'R1'!$D$3:$D$3)+SUMIF('R2'!$B$3:$B$3,$B151,'R2'!$F$3:$F$3)</f>
        <v>0</v>
      </c>
      <c r="J151" s="160">
        <f t="shared" si="9"/>
        <v>41365</v>
      </c>
      <c r="N151" s="161">
        <f>SUMIF('R11'!$B$3:$B$3,$B151,'R11'!$D$3:$D$3)+SUMIF('R5'!$B$3:$B$3,$B151,'R5'!$I$3:$I$3)+SUMIF('R4'!$B$3:$B$3,$B151,'R4'!$D$3:$D$3)+SUMIF('R5'!$B$3:$B$3,$B151,'R5'!$F$3:$F$3)</f>
        <v>0</v>
      </c>
      <c r="O151" s="160">
        <f t="shared" si="10"/>
        <v>41365</v>
      </c>
      <c r="S151" s="161">
        <f>SUMIF('R12'!$B$3:$B$3,$B151,'R12'!$D$3:$D$3)+SUMIF('R8'!$B$3:$B$3,$B151,'R8'!$I$3:$I$3)+SUMIF('R7'!$B$3:$B$3,$B151,'R7'!$D$3:$D$3)+SUMIF('R8'!$B$3:$B$3,$B151,'R8'!$F$3:$F$3)</f>
        <v>0</v>
      </c>
      <c r="T151" s="160">
        <f t="shared" si="11"/>
        <v>41365</v>
      </c>
    </row>
    <row r="152" spans="1:20" x14ac:dyDescent="0.2">
      <c r="A152" s="161">
        <f t="shared" si="8"/>
        <v>0</v>
      </c>
      <c r="B152" s="160">
        <f>Months!F152</f>
        <v>41395</v>
      </c>
      <c r="I152" s="161">
        <f>SUMIF('R10'!$B$3:$B$3,$B152,'R10'!$D$3:$D$3)+SUMIF('R2'!$B$3:$B$3,$B152,'R2'!$I$3:$I$3)+SUMIF('R1'!$B$3:$B$3,$B152,'R1'!$D$3:$D$3)+SUMIF('R2'!$B$3:$B$3,$B152,'R2'!$F$3:$F$3)</f>
        <v>0</v>
      </c>
      <c r="J152" s="160">
        <f t="shared" si="9"/>
        <v>41395</v>
      </c>
      <c r="N152" s="161">
        <f>SUMIF('R11'!$B$3:$B$3,$B152,'R11'!$D$3:$D$3)+SUMIF('R5'!$B$3:$B$3,$B152,'R5'!$I$3:$I$3)+SUMIF('R4'!$B$3:$B$3,$B152,'R4'!$D$3:$D$3)+SUMIF('R5'!$B$3:$B$3,$B152,'R5'!$F$3:$F$3)</f>
        <v>0</v>
      </c>
      <c r="O152" s="160">
        <f t="shared" si="10"/>
        <v>41395</v>
      </c>
      <c r="S152" s="161">
        <f>SUMIF('R12'!$B$3:$B$3,$B152,'R12'!$D$3:$D$3)+SUMIF('R8'!$B$3:$B$3,$B152,'R8'!$I$3:$I$3)+SUMIF('R7'!$B$3:$B$3,$B152,'R7'!$D$3:$D$3)+SUMIF('R8'!$B$3:$B$3,$B152,'R8'!$F$3:$F$3)</f>
        <v>0</v>
      </c>
      <c r="T152" s="160">
        <f t="shared" si="11"/>
        <v>41395</v>
      </c>
    </row>
    <row r="153" spans="1:20" x14ac:dyDescent="0.2">
      <c r="A153" s="161">
        <f t="shared" si="8"/>
        <v>0</v>
      </c>
      <c r="B153" s="160">
        <f>Months!F153</f>
        <v>41426</v>
      </c>
      <c r="I153" s="161">
        <f>SUMIF('R10'!$B$3:$B$3,$B153,'R10'!$D$3:$D$3)+SUMIF('R2'!$B$3:$B$3,$B153,'R2'!$I$3:$I$3)+SUMIF('R1'!$B$3:$B$3,$B153,'R1'!$D$3:$D$3)+SUMIF('R2'!$B$3:$B$3,$B153,'R2'!$F$3:$F$3)</f>
        <v>0</v>
      </c>
      <c r="J153" s="160">
        <f t="shared" si="9"/>
        <v>41426</v>
      </c>
      <c r="N153" s="161">
        <f>SUMIF('R11'!$B$3:$B$3,$B153,'R11'!$D$3:$D$3)+SUMIF('R5'!$B$3:$B$3,$B153,'R5'!$I$3:$I$3)+SUMIF('R4'!$B$3:$B$3,$B153,'R4'!$D$3:$D$3)+SUMIF('R5'!$B$3:$B$3,$B153,'R5'!$F$3:$F$3)</f>
        <v>0</v>
      </c>
      <c r="O153" s="160">
        <f t="shared" si="10"/>
        <v>41426</v>
      </c>
      <c r="S153" s="161">
        <f>SUMIF('R12'!$B$3:$B$3,$B153,'R12'!$D$3:$D$3)+SUMIF('R8'!$B$3:$B$3,$B153,'R8'!$I$3:$I$3)+SUMIF('R7'!$B$3:$B$3,$B153,'R7'!$D$3:$D$3)+SUMIF('R8'!$B$3:$B$3,$B153,'R8'!$F$3:$F$3)</f>
        <v>0</v>
      </c>
      <c r="T153" s="160">
        <f t="shared" si="11"/>
        <v>41426</v>
      </c>
    </row>
    <row r="154" spans="1:20" x14ac:dyDescent="0.2">
      <c r="A154" s="161">
        <f t="shared" si="8"/>
        <v>0</v>
      </c>
      <c r="B154" s="160">
        <f>Months!F154</f>
        <v>41456</v>
      </c>
      <c r="I154" s="161">
        <f>SUMIF('R10'!$B$3:$B$3,$B154,'R10'!$D$3:$D$3)+SUMIF('R2'!$B$3:$B$3,$B154,'R2'!$I$3:$I$3)+SUMIF('R1'!$B$3:$B$3,$B154,'R1'!$D$3:$D$3)+SUMIF('R2'!$B$3:$B$3,$B154,'R2'!$F$3:$F$3)</f>
        <v>0</v>
      </c>
      <c r="J154" s="160">
        <f t="shared" si="9"/>
        <v>41456</v>
      </c>
      <c r="N154" s="161">
        <f>SUMIF('R11'!$B$3:$B$3,$B154,'R11'!$D$3:$D$3)+SUMIF('R5'!$B$3:$B$3,$B154,'R5'!$I$3:$I$3)+SUMIF('R4'!$B$3:$B$3,$B154,'R4'!$D$3:$D$3)+SUMIF('R5'!$B$3:$B$3,$B154,'R5'!$F$3:$F$3)</f>
        <v>0</v>
      </c>
      <c r="O154" s="160">
        <f t="shared" si="10"/>
        <v>41456</v>
      </c>
      <c r="S154" s="161">
        <f>SUMIF('R12'!$B$3:$B$3,$B154,'R12'!$D$3:$D$3)+SUMIF('R8'!$B$3:$B$3,$B154,'R8'!$I$3:$I$3)+SUMIF('R7'!$B$3:$B$3,$B154,'R7'!$D$3:$D$3)+SUMIF('R8'!$B$3:$B$3,$B154,'R8'!$F$3:$F$3)</f>
        <v>0</v>
      </c>
      <c r="T154" s="160">
        <f t="shared" si="11"/>
        <v>41456</v>
      </c>
    </row>
    <row r="155" spans="1:20" x14ac:dyDescent="0.2">
      <c r="A155" s="161">
        <f t="shared" si="8"/>
        <v>0</v>
      </c>
      <c r="B155" s="160">
        <f>Months!F155</f>
        <v>41487</v>
      </c>
      <c r="I155" s="161">
        <f>SUMIF('R10'!$B$3:$B$3,$B155,'R10'!$D$3:$D$3)+SUMIF('R2'!$B$3:$B$3,$B155,'R2'!$I$3:$I$3)+SUMIF('R1'!$B$3:$B$3,$B155,'R1'!$D$3:$D$3)+SUMIF('R2'!$B$3:$B$3,$B155,'R2'!$F$3:$F$3)</f>
        <v>0</v>
      </c>
      <c r="J155" s="160">
        <f t="shared" si="9"/>
        <v>41487</v>
      </c>
      <c r="N155" s="161">
        <f>SUMIF('R11'!$B$3:$B$3,$B155,'R11'!$D$3:$D$3)+SUMIF('R5'!$B$3:$B$3,$B155,'R5'!$I$3:$I$3)+SUMIF('R4'!$B$3:$B$3,$B155,'R4'!$D$3:$D$3)+SUMIF('R5'!$B$3:$B$3,$B155,'R5'!$F$3:$F$3)</f>
        <v>0</v>
      </c>
      <c r="O155" s="160">
        <f t="shared" si="10"/>
        <v>41487</v>
      </c>
      <c r="S155" s="161">
        <f>SUMIF('R12'!$B$3:$B$3,$B155,'R12'!$D$3:$D$3)+SUMIF('R8'!$B$3:$B$3,$B155,'R8'!$I$3:$I$3)+SUMIF('R7'!$B$3:$B$3,$B155,'R7'!$D$3:$D$3)+SUMIF('R8'!$B$3:$B$3,$B155,'R8'!$F$3:$F$3)</f>
        <v>0</v>
      </c>
      <c r="T155" s="160">
        <f t="shared" si="11"/>
        <v>41487</v>
      </c>
    </row>
    <row r="156" spans="1:20" x14ac:dyDescent="0.2">
      <c r="A156" s="161">
        <f t="shared" si="8"/>
        <v>0</v>
      </c>
      <c r="B156" s="160">
        <f>Months!F156</f>
        <v>41518</v>
      </c>
      <c r="I156" s="161">
        <f>SUMIF('R10'!$B$3:$B$3,$B156,'R10'!$D$3:$D$3)+SUMIF('R2'!$B$3:$B$3,$B156,'R2'!$I$3:$I$3)+SUMIF('R1'!$B$3:$B$3,$B156,'R1'!$D$3:$D$3)+SUMIF('R2'!$B$3:$B$3,$B156,'R2'!$F$3:$F$3)</f>
        <v>0</v>
      </c>
      <c r="J156" s="160">
        <f t="shared" si="9"/>
        <v>41518</v>
      </c>
      <c r="N156" s="161">
        <f>SUMIF('R11'!$B$3:$B$3,$B156,'R11'!$D$3:$D$3)+SUMIF('R5'!$B$3:$B$3,$B156,'R5'!$I$3:$I$3)+SUMIF('R4'!$B$3:$B$3,$B156,'R4'!$D$3:$D$3)+SUMIF('R5'!$B$3:$B$3,$B156,'R5'!$F$3:$F$3)</f>
        <v>0</v>
      </c>
      <c r="O156" s="160">
        <f t="shared" si="10"/>
        <v>41518</v>
      </c>
      <c r="S156" s="161">
        <f>SUMIF('R12'!$B$3:$B$3,$B156,'R12'!$D$3:$D$3)+SUMIF('R8'!$B$3:$B$3,$B156,'R8'!$I$3:$I$3)+SUMIF('R7'!$B$3:$B$3,$B156,'R7'!$D$3:$D$3)+SUMIF('R8'!$B$3:$B$3,$B156,'R8'!$F$3:$F$3)</f>
        <v>0</v>
      </c>
      <c r="T156" s="160">
        <f t="shared" si="11"/>
        <v>41518</v>
      </c>
    </row>
    <row r="157" spans="1:20" x14ac:dyDescent="0.2">
      <c r="A157" s="161">
        <f t="shared" si="8"/>
        <v>0</v>
      </c>
      <c r="B157" s="160">
        <f>Months!F157</f>
        <v>41548</v>
      </c>
      <c r="I157" s="161">
        <f>SUMIF('R10'!$B$3:$B$3,$B157,'R10'!$D$3:$D$3)+SUMIF('R2'!$B$3:$B$3,$B157,'R2'!$I$3:$I$3)+SUMIF('R1'!$B$3:$B$3,$B157,'R1'!$D$3:$D$3)+SUMIF('R2'!$B$3:$B$3,$B157,'R2'!$F$3:$F$3)</f>
        <v>0</v>
      </c>
      <c r="J157" s="160">
        <f t="shared" si="9"/>
        <v>41548</v>
      </c>
      <c r="N157" s="161">
        <f>SUMIF('R11'!$B$3:$B$3,$B157,'R11'!$D$3:$D$3)+SUMIF('R5'!$B$3:$B$3,$B157,'R5'!$I$3:$I$3)+SUMIF('R4'!$B$3:$B$3,$B157,'R4'!$D$3:$D$3)+SUMIF('R5'!$B$3:$B$3,$B157,'R5'!$F$3:$F$3)</f>
        <v>0</v>
      </c>
      <c r="O157" s="160">
        <f t="shared" si="10"/>
        <v>41548</v>
      </c>
      <c r="S157" s="161">
        <f>SUMIF('R12'!$B$3:$B$3,$B157,'R12'!$D$3:$D$3)+SUMIF('R8'!$B$3:$B$3,$B157,'R8'!$I$3:$I$3)+SUMIF('R7'!$B$3:$B$3,$B157,'R7'!$D$3:$D$3)+SUMIF('R8'!$B$3:$B$3,$B157,'R8'!$F$3:$F$3)</f>
        <v>0</v>
      </c>
      <c r="T157" s="160">
        <f t="shared" si="11"/>
        <v>41548</v>
      </c>
    </row>
    <row r="158" spans="1:20" x14ac:dyDescent="0.2">
      <c r="A158" s="161">
        <f t="shared" si="8"/>
        <v>0</v>
      </c>
      <c r="B158" s="160">
        <f>Months!F158</f>
        <v>41579</v>
      </c>
      <c r="I158" s="161">
        <f>SUMIF('R10'!$B$3:$B$3,$B158,'R10'!$D$3:$D$3)+SUMIF('R2'!$B$3:$B$3,$B158,'R2'!$I$3:$I$3)+SUMIF('R1'!$B$3:$B$3,$B158,'R1'!$D$3:$D$3)+SUMIF('R2'!$B$3:$B$3,$B158,'R2'!$F$3:$F$3)</f>
        <v>0</v>
      </c>
      <c r="J158" s="160">
        <f t="shared" si="9"/>
        <v>41579</v>
      </c>
      <c r="N158" s="161">
        <f>SUMIF('R11'!$B$3:$B$3,$B158,'R11'!$D$3:$D$3)+SUMIF('R5'!$B$3:$B$3,$B158,'R5'!$I$3:$I$3)+SUMIF('R4'!$B$3:$B$3,$B158,'R4'!$D$3:$D$3)+SUMIF('R5'!$B$3:$B$3,$B158,'R5'!$F$3:$F$3)</f>
        <v>0</v>
      </c>
      <c r="O158" s="160">
        <f t="shared" si="10"/>
        <v>41579</v>
      </c>
      <c r="S158" s="161">
        <f>SUMIF('R12'!$B$3:$B$3,$B158,'R12'!$D$3:$D$3)+SUMIF('R8'!$B$3:$B$3,$B158,'R8'!$I$3:$I$3)+SUMIF('R7'!$B$3:$B$3,$B158,'R7'!$D$3:$D$3)+SUMIF('R8'!$B$3:$B$3,$B158,'R8'!$F$3:$F$3)</f>
        <v>0</v>
      </c>
      <c r="T158" s="160">
        <f t="shared" si="11"/>
        <v>41579</v>
      </c>
    </row>
    <row r="159" spans="1:20" x14ac:dyDescent="0.2">
      <c r="A159" s="161">
        <f t="shared" si="8"/>
        <v>0</v>
      </c>
      <c r="B159" s="160">
        <f>Months!F159</f>
        <v>41609</v>
      </c>
      <c r="I159" s="161">
        <f>SUMIF('R10'!$B$3:$B$3,$B159,'R10'!$D$3:$D$3)+SUMIF('R2'!$B$3:$B$3,$B159,'R2'!$I$3:$I$3)+SUMIF('R1'!$B$3:$B$3,$B159,'R1'!$D$3:$D$3)+SUMIF('R2'!$B$3:$B$3,$B159,'R2'!$F$3:$F$3)</f>
        <v>0</v>
      </c>
      <c r="J159" s="160">
        <f t="shared" si="9"/>
        <v>41609</v>
      </c>
      <c r="N159" s="161">
        <f>SUMIF('R11'!$B$3:$B$3,$B159,'R11'!$D$3:$D$3)+SUMIF('R5'!$B$3:$B$3,$B159,'R5'!$I$3:$I$3)+SUMIF('R4'!$B$3:$B$3,$B159,'R4'!$D$3:$D$3)+SUMIF('R5'!$B$3:$B$3,$B159,'R5'!$F$3:$F$3)</f>
        <v>0</v>
      </c>
      <c r="O159" s="160">
        <f t="shared" si="10"/>
        <v>41609</v>
      </c>
      <c r="S159" s="161">
        <f>SUMIF('R12'!$B$3:$B$3,$B159,'R12'!$D$3:$D$3)+SUMIF('R8'!$B$3:$B$3,$B159,'R8'!$I$3:$I$3)+SUMIF('R7'!$B$3:$B$3,$B159,'R7'!$D$3:$D$3)+SUMIF('R8'!$B$3:$B$3,$B159,'R8'!$F$3:$F$3)</f>
        <v>0</v>
      </c>
      <c r="T159" s="160">
        <f t="shared" si="11"/>
        <v>41609</v>
      </c>
    </row>
    <row r="160" spans="1:20" x14ac:dyDescent="0.2">
      <c r="A160" s="161">
        <f t="shared" si="8"/>
        <v>0</v>
      </c>
      <c r="B160" s="160">
        <f>Months!F160</f>
        <v>41640</v>
      </c>
      <c r="I160" s="161">
        <f>SUMIF('R10'!$B$3:$B$3,$B160,'R10'!$D$3:$D$3)+SUMIF('R2'!$B$3:$B$3,$B160,'R2'!$I$3:$I$3)+SUMIF('R1'!$B$3:$B$3,$B160,'R1'!$D$3:$D$3)+SUMIF('R2'!$B$3:$B$3,$B160,'R2'!$F$3:$F$3)</f>
        <v>0</v>
      </c>
      <c r="J160" s="160">
        <f t="shared" si="9"/>
        <v>41640</v>
      </c>
      <c r="N160" s="161">
        <f>SUMIF('R11'!$B$3:$B$3,$B160,'R11'!$D$3:$D$3)+SUMIF('R5'!$B$3:$B$3,$B160,'R5'!$I$3:$I$3)+SUMIF('R4'!$B$3:$B$3,$B160,'R4'!$D$3:$D$3)+SUMIF('R5'!$B$3:$B$3,$B160,'R5'!$F$3:$F$3)</f>
        <v>0</v>
      </c>
      <c r="O160" s="160">
        <f t="shared" si="10"/>
        <v>41640</v>
      </c>
      <c r="S160" s="161">
        <f>SUMIF('R12'!$B$3:$B$3,$B160,'R12'!$D$3:$D$3)+SUMIF('R8'!$B$3:$B$3,$B160,'R8'!$I$3:$I$3)+SUMIF('R7'!$B$3:$B$3,$B160,'R7'!$D$3:$D$3)+SUMIF('R8'!$B$3:$B$3,$B160,'R8'!$F$3:$F$3)</f>
        <v>0</v>
      </c>
      <c r="T160" s="160">
        <f t="shared" si="11"/>
        <v>41640</v>
      </c>
    </row>
    <row r="161" spans="1:20" x14ac:dyDescent="0.2">
      <c r="A161" s="161">
        <f t="shared" si="8"/>
        <v>0</v>
      </c>
      <c r="B161" s="160">
        <f>Months!F161</f>
        <v>41671</v>
      </c>
      <c r="I161" s="161">
        <f>SUMIF('R10'!$B$3:$B$3,$B161,'R10'!$D$3:$D$3)+SUMIF('R2'!$B$3:$B$3,$B161,'R2'!$I$3:$I$3)+SUMIF('R1'!$B$3:$B$3,$B161,'R1'!$D$3:$D$3)+SUMIF('R2'!$B$3:$B$3,$B161,'R2'!$F$3:$F$3)</f>
        <v>0</v>
      </c>
      <c r="J161" s="160">
        <f t="shared" si="9"/>
        <v>41671</v>
      </c>
      <c r="N161" s="161">
        <f>SUMIF('R11'!$B$3:$B$3,$B161,'R11'!$D$3:$D$3)+SUMIF('R5'!$B$3:$B$3,$B161,'R5'!$I$3:$I$3)+SUMIF('R4'!$B$3:$B$3,$B161,'R4'!$D$3:$D$3)+SUMIF('R5'!$B$3:$B$3,$B161,'R5'!$F$3:$F$3)</f>
        <v>0</v>
      </c>
      <c r="O161" s="160">
        <f t="shared" si="10"/>
        <v>41671</v>
      </c>
      <c r="S161" s="161">
        <f>SUMIF('R12'!$B$3:$B$3,$B161,'R12'!$D$3:$D$3)+SUMIF('R8'!$B$3:$B$3,$B161,'R8'!$I$3:$I$3)+SUMIF('R7'!$B$3:$B$3,$B161,'R7'!$D$3:$D$3)+SUMIF('R8'!$B$3:$B$3,$B161,'R8'!$F$3:$F$3)</f>
        <v>0</v>
      </c>
      <c r="T161" s="160">
        <f t="shared" si="11"/>
        <v>41671</v>
      </c>
    </row>
    <row r="162" spans="1:20" x14ac:dyDescent="0.2">
      <c r="A162" s="161">
        <f t="shared" si="8"/>
        <v>0</v>
      </c>
      <c r="B162" s="160">
        <f>Months!F162</f>
        <v>41699</v>
      </c>
      <c r="I162" s="161">
        <f>SUMIF('R10'!$B$3:$B$3,$B162,'R10'!$D$3:$D$3)+SUMIF('R2'!$B$3:$B$3,$B162,'R2'!$I$3:$I$3)+SUMIF('R1'!$B$3:$B$3,$B162,'R1'!$D$3:$D$3)+SUMIF('R2'!$B$3:$B$3,$B162,'R2'!$F$3:$F$3)</f>
        <v>0</v>
      </c>
      <c r="J162" s="160">
        <f t="shared" si="9"/>
        <v>41699</v>
      </c>
      <c r="N162" s="161">
        <f>SUMIF('R11'!$B$3:$B$3,$B162,'R11'!$D$3:$D$3)+SUMIF('R5'!$B$3:$B$3,$B162,'R5'!$I$3:$I$3)+SUMIF('R4'!$B$3:$B$3,$B162,'R4'!$D$3:$D$3)+SUMIF('R5'!$B$3:$B$3,$B162,'R5'!$F$3:$F$3)</f>
        <v>0</v>
      </c>
      <c r="O162" s="160">
        <f t="shared" si="10"/>
        <v>41699</v>
      </c>
      <c r="S162" s="161">
        <f>SUMIF('R12'!$B$3:$B$3,$B162,'R12'!$D$3:$D$3)+SUMIF('R8'!$B$3:$B$3,$B162,'R8'!$I$3:$I$3)+SUMIF('R7'!$B$3:$B$3,$B162,'R7'!$D$3:$D$3)+SUMIF('R8'!$B$3:$B$3,$B162,'R8'!$F$3:$F$3)</f>
        <v>0</v>
      </c>
      <c r="T162" s="160">
        <f t="shared" si="11"/>
        <v>41699</v>
      </c>
    </row>
    <row r="163" spans="1:20" x14ac:dyDescent="0.2">
      <c r="A163" s="161">
        <f t="shared" si="8"/>
        <v>0</v>
      </c>
      <c r="B163" s="160">
        <f>Months!F163</f>
        <v>41730</v>
      </c>
      <c r="I163" s="161">
        <f>SUMIF('R10'!$B$3:$B$3,$B163,'R10'!$D$3:$D$3)+SUMIF('R2'!$B$3:$B$3,$B163,'R2'!$I$3:$I$3)+SUMIF('R1'!$B$3:$B$3,$B163,'R1'!$D$3:$D$3)+SUMIF('R2'!$B$3:$B$3,$B163,'R2'!$F$3:$F$3)</f>
        <v>0</v>
      </c>
      <c r="J163" s="160">
        <f t="shared" si="9"/>
        <v>41730</v>
      </c>
      <c r="N163" s="161">
        <f>SUMIF('R11'!$B$3:$B$3,$B163,'R11'!$D$3:$D$3)+SUMIF('R5'!$B$3:$B$3,$B163,'R5'!$I$3:$I$3)+SUMIF('R4'!$B$3:$B$3,$B163,'R4'!$D$3:$D$3)+SUMIF('R5'!$B$3:$B$3,$B163,'R5'!$F$3:$F$3)</f>
        <v>0</v>
      </c>
      <c r="O163" s="160">
        <f t="shared" si="10"/>
        <v>41730</v>
      </c>
      <c r="S163" s="161">
        <f>SUMIF('R12'!$B$3:$B$3,$B163,'R12'!$D$3:$D$3)+SUMIF('R8'!$B$3:$B$3,$B163,'R8'!$I$3:$I$3)+SUMIF('R7'!$B$3:$B$3,$B163,'R7'!$D$3:$D$3)+SUMIF('R8'!$B$3:$B$3,$B163,'R8'!$F$3:$F$3)</f>
        <v>0</v>
      </c>
      <c r="T163" s="160">
        <f t="shared" si="11"/>
        <v>41730</v>
      </c>
    </row>
    <row r="164" spans="1:20" x14ac:dyDescent="0.2">
      <c r="A164" s="161">
        <f t="shared" si="8"/>
        <v>0</v>
      </c>
      <c r="B164" s="160">
        <f>Months!F164</f>
        <v>41760</v>
      </c>
      <c r="I164" s="161">
        <f>SUMIF('R10'!$B$3:$B$3,$B164,'R10'!$D$3:$D$3)+SUMIF('R2'!$B$3:$B$3,$B164,'R2'!$I$3:$I$3)+SUMIF('R1'!$B$3:$B$3,$B164,'R1'!$D$3:$D$3)+SUMIF('R2'!$B$3:$B$3,$B164,'R2'!$F$3:$F$3)</f>
        <v>0</v>
      </c>
      <c r="J164" s="160">
        <f t="shared" si="9"/>
        <v>41760</v>
      </c>
      <c r="N164" s="161">
        <f>SUMIF('R11'!$B$3:$B$3,$B164,'R11'!$D$3:$D$3)+SUMIF('R5'!$B$3:$B$3,$B164,'R5'!$I$3:$I$3)+SUMIF('R4'!$B$3:$B$3,$B164,'R4'!$D$3:$D$3)+SUMIF('R5'!$B$3:$B$3,$B164,'R5'!$F$3:$F$3)</f>
        <v>0</v>
      </c>
      <c r="O164" s="160">
        <f t="shared" si="10"/>
        <v>41760</v>
      </c>
      <c r="S164" s="161">
        <f>SUMIF('R12'!$B$3:$B$3,$B164,'R12'!$D$3:$D$3)+SUMIF('R8'!$B$3:$B$3,$B164,'R8'!$I$3:$I$3)+SUMIF('R7'!$B$3:$B$3,$B164,'R7'!$D$3:$D$3)+SUMIF('R8'!$B$3:$B$3,$B164,'R8'!$F$3:$F$3)</f>
        <v>0</v>
      </c>
      <c r="T164" s="160">
        <f t="shared" si="11"/>
        <v>41760</v>
      </c>
    </row>
    <row r="165" spans="1:20" x14ac:dyDescent="0.2">
      <c r="A165" s="161">
        <f t="shared" si="8"/>
        <v>0</v>
      </c>
      <c r="B165" s="160">
        <f>Months!F165</f>
        <v>41791</v>
      </c>
      <c r="I165" s="161">
        <f>SUMIF('R10'!$B$3:$B$3,$B165,'R10'!$D$3:$D$3)+SUMIF('R2'!$B$3:$B$3,$B165,'R2'!$I$3:$I$3)+SUMIF('R1'!$B$3:$B$3,$B165,'R1'!$D$3:$D$3)+SUMIF('R2'!$B$3:$B$3,$B165,'R2'!$F$3:$F$3)</f>
        <v>0</v>
      </c>
      <c r="J165" s="160">
        <f t="shared" si="9"/>
        <v>41791</v>
      </c>
      <c r="N165" s="161">
        <f>SUMIF('R11'!$B$3:$B$3,$B165,'R11'!$D$3:$D$3)+SUMIF('R5'!$B$3:$B$3,$B165,'R5'!$I$3:$I$3)+SUMIF('R4'!$B$3:$B$3,$B165,'R4'!$D$3:$D$3)+SUMIF('R5'!$B$3:$B$3,$B165,'R5'!$F$3:$F$3)</f>
        <v>0</v>
      </c>
      <c r="O165" s="160">
        <f t="shared" si="10"/>
        <v>41791</v>
      </c>
      <c r="S165" s="161">
        <f>SUMIF('R12'!$B$3:$B$3,$B165,'R12'!$D$3:$D$3)+SUMIF('R8'!$B$3:$B$3,$B165,'R8'!$I$3:$I$3)+SUMIF('R7'!$B$3:$B$3,$B165,'R7'!$D$3:$D$3)+SUMIF('R8'!$B$3:$B$3,$B165,'R8'!$F$3:$F$3)</f>
        <v>0</v>
      </c>
      <c r="T165" s="160">
        <f t="shared" si="11"/>
        <v>41791</v>
      </c>
    </row>
    <row r="166" spans="1:20" x14ac:dyDescent="0.2">
      <c r="A166" s="161">
        <f t="shared" si="8"/>
        <v>0</v>
      </c>
      <c r="B166" s="160">
        <f>Months!F166</f>
        <v>41821</v>
      </c>
      <c r="I166" s="161">
        <f>SUMIF('R10'!$B$3:$B$3,$B166,'R10'!$D$3:$D$3)+SUMIF('R2'!$B$3:$B$3,$B166,'R2'!$I$3:$I$3)+SUMIF('R1'!$B$3:$B$3,$B166,'R1'!$D$3:$D$3)+SUMIF('R2'!$B$3:$B$3,$B166,'R2'!$F$3:$F$3)</f>
        <v>0</v>
      </c>
      <c r="J166" s="160">
        <f t="shared" si="9"/>
        <v>41821</v>
      </c>
      <c r="N166" s="161">
        <f>SUMIF('R11'!$B$3:$B$3,$B166,'R11'!$D$3:$D$3)+SUMIF('R5'!$B$3:$B$3,$B166,'R5'!$I$3:$I$3)+SUMIF('R4'!$B$3:$B$3,$B166,'R4'!$D$3:$D$3)+SUMIF('R5'!$B$3:$B$3,$B166,'R5'!$F$3:$F$3)</f>
        <v>0</v>
      </c>
      <c r="O166" s="160">
        <f t="shared" si="10"/>
        <v>41821</v>
      </c>
      <c r="S166" s="161">
        <f>SUMIF('R12'!$B$3:$B$3,$B166,'R12'!$D$3:$D$3)+SUMIF('R8'!$B$3:$B$3,$B166,'R8'!$I$3:$I$3)+SUMIF('R7'!$B$3:$B$3,$B166,'R7'!$D$3:$D$3)+SUMIF('R8'!$B$3:$B$3,$B166,'R8'!$F$3:$F$3)</f>
        <v>0</v>
      </c>
      <c r="T166" s="160">
        <f t="shared" si="11"/>
        <v>41821</v>
      </c>
    </row>
    <row r="167" spans="1:20" x14ac:dyDescent="0.2">
      <c r="A167" s="161">
        <f t="shared" si="8"/>
        <v>0</v>
      </c>
      <c r="B167" s="160">
        <f>Months!F167</f>
        <v>41852</v>
      </c>
      <c r="I167" s="161">
        <f>SUMIF('R10'!$B$3:$B$3,$B167,'R10'!$D$3:$D$3)+SUMIF('R2'!$B$3:$B$3,$B167,'R2'!$I$3:$I$3)+SUMIF('R1'!$B$3:$B$3,$B167,'R1'!$D$3:$D$3)+SUMIF('R2'!$B$3:$B$3,$B167,'R2'!$F$3:$F$3)</f>
        <v>0</v>
      </c>
      <c r="J167" s="160">
        <f t="shared" si="9"/>
        <v>41852</v>
      </c>
      <c r="N167" s="161">
        <f>SUMIF('R11'!$B$3:$B$3,$B167,'R11'!$D$3:$D$3)+SUMIF('R5'!$B$3:$B$3,$B167,'R5'!$I$3:$I$3)+SUMIF('R4'!$B$3:$B$3,$B167,'R4'!$D$3:$D$3)+SUMIF('R5'!$B$3:$B$3,$B167,'R5'!$F$3:$F$3)</f>
        <v>0</v>
      </c>
      <c r="O167" s="160">
        <f t="shared" si="10"/>
        <v>41852</v>
      </c>
      <c r="S167" s="161">
        <f>SUMIF('R12'!$B$3:$B$3,$B167,'R12'!$D$3:$D$3)+SUMIF('R8'!$B$3:$B$3,$B167,'R8'!$I$3:$I$3)+SUMIF('R7'!$B$3:$B$3,$B167,'R7'!$D$3:$D$3)+SUMIF('R8'!$B$3:$B$3,$B167,'R8'!$F$3:$F$3)</f>
        <v>0</v>
      </c>
      <c r="T167" s="160">
        <f t="shared" si="11"/>
        <v>41852</v>
      </c>
    </row>
    <row r="168" spans="1:20" x14ac:dyDescent="0.2">
      <c r="A168" s="161">
        <f t="shared" si="8"/>
        <v>0</v>
      </c>
      <c r="B168" s="160">
        <f>Months!F168</f>
        <v>41883</v>
      </c>
      <c r="I168" s="161">
        <f>SUMIF('R10'!$B$3:$B$3,$B168,'R10'!$D$3:$D$3)+SUMIF('R2'!$B$3:$B$3,$B168,'R2'!$I$3:$I$3)+SUMIF('R1'!$B$3:$B$3,$B168,'R1'!$D$3:$D$3)+SUMIF('R2'!$B$3:$B$3,$B168,'R2'!$F$3:$F$3)</f>
        <v>0</v>
      </c>
      <c r="J168" s="160">
        <f t="shared" si="9"/>
        <v>41883</v>
      </c>
      <c r="N168" s="161">
        <f>SUMIF('R11'!$B$3:$B$3,$B168,'R11'!$D$3:$D$3)+SUMIF('R5'!$B$3:$B$3,$B168,'R5'!$I$3:$I$3)+SUMIF('R4'!$B$3:$B$3,$B168,'R4'!$D$3:$D$3)+SUMIF('R5'!$B$3:$B$3,$B168,'R5'!$F$3:$F$3)</f>
        <v>0</v>
      </c>
      <c r="O168" s="160">
        <f t="shared" si="10"/>
        <v>41883</v>
      </c>
      <c r="S168" s="161">
        <f>SUMIF('R12'!$B$3:$B$3,$B168,'R12'!$D$3:$D$3)+SUMIF('R8'!$B$3:$B$3,$B168,'R8'!$I$3:$I$3)+SUMIF('R7'!$B$3:$B$3,$B168,'R7'!$D$3:$D$3)+SUMIF('R8'!$B$3:$B$3,$B168,'R8'!$F$3:$F$3)</f>
        <v>0</v>
      </c>
      <c r="T168" s="160">
        <f t="shared" si="11"/>
        <v>41883</v>
      </c>
    </row>
    <row r="169" spans="1:20" x14ac:dyDescent="0.2">
      <c r="A169" s="161">
        <f t="shared" si="8"/>
        <v>0</v>
      </c>
      <c r="B169" s="160">
        <f>Months!F169</f>
        <v>41913</v>
      </c>
      <c r="I169" s="161">
        <f>SUMIF('R10'!$B$3:$B$3,$B169,'R10'!$D$3:$D$3)+SUMIF('R2'!$B$3:$B$3,$B169,'R2'!$I$3:$I$3)+SUMIF('R1'!$B$3:$B$3,$B169,'R1'!$D$3:$D$3)+SUMIF('R2'!$B$3:$B$3,$B169,'R2'!$F$3:$F$3)</f>
        <v>0</v>
      </c>
      <c r="J169" s="160">
        <f t="shared" si="9"/>
        <v>41913</v>
      </c>
      <c r="N169" s="161">
        <f>SUMIF('R11'!$B$3:$B$3,$B169,'R11'!$D$3:$D$3)+SUMIF('R5'!$B$3:$B$3,$B169,'R5'!$I$3:$I$3)+SUMIF('R4'!$B$3:$B$3,$B169,'R4'!$D$3:$D$3)+SUMIF('R5'!$B$3:$B$3,$B169,'R5'!$F$3:$F$3)</f>
        <v>0</v>
      </c>
      <c r="O169" s="160">
        <f t="shared" si="10"/>
        <v>41913</v>
      </c>
      <c r="S169" s="161">
        <f>SUMIF('R12'!$B$3:$B$3,$B169,'R12'!$D$3:$D$3)+SUMIF('R8'!$B$3:$B$3,$B169,'R8'!$I$3:$I$3)+SUMIF('R7'!$B$3:$B$3,$B169,'R7'!$D$3:$D$3)+SUMIF('R8'!$B$3:$B$3,$B169,'R8'!$F$3:$F$3)</f>
        <v>0</v>
      </c>
      <c r="T169" s="160">
        <f t="shared" si="11"/>
        <v>41913</v>
      </c>
    </row>
    <row r="170" spans="1:20" x14ac:dyDescent="0.2">
      <c r="A170" s="161">
        <f t="shared" si="8"/>
        <v>0</v>
      </c>
      <c r="B170" s="160">
        <f>Months!F170</f>
        <v>41944</v>
      </c>
      <c r="I170" s="161">
        <f>SUMIF('R10'!$B$3:$B$3,$B170,'R10'!$D$3:$D$3)+SUMIF('R2'!$B$3:$B$3,$B170,'R2'!$I$3:$I$3)+SUMIF('R1'!$B$3:$B$3,$B170,'R1'!$D$3:$D$3)+SUMIF('R2'!$B$3:$B$3,$B170,'R2'!$F$3:$F$3)</f>
        <v>0</v>
      </c>
      <c r="J170" s="160">
        <f t="shared" si="9"/>
        <v>41944</v>
      </c>
      <c r="N170" s="161">
        <f>SUMIF('R11'!$B$3:$B$3,$B170,'R11'!$D$3:$D$3)+SUMIF('R5'!$B$3:$B$3,$B170,'R5'!$I$3:$I$3)+SUMIF('R4'!$B$3:$B$3,$B170,'R4'!$D$3:$D$3)+SUMIF('R5'!$B$3:$B$3,$B170,'R5'!$F$3:$F$3)</f>
        <v>0</v>
      </c>
      <c r="O170" s="160">
        <f t="shared" si="10"/>
        <v>41944</v>
      </c>
      <c r="S170" s="161">
        <f>SUMIF('R12'!$B$3:$B$3,$B170,'R12'!$D$3:$D$3)+SUMIF('R8'!$B$3:$B$3,$B170,'R8'!$I$3:$I$3)+SUMIF('R7'!$B$3:$B$3,$B170,'R7'!$D$3:$D$3)+SUMIF('R8'!$B$3:$B$3,$B170,'R8'!$F$3:$F$3)</f>
        <v>0</v>
      </c>
      <c r="T170" s="160">
        <f t="shared" si="11"/>
        <v>41944</v>
      </c>
    </row>
    <row r="171" spans="1:20" x14ac:dyDescent="0.2">
      <c r="A171" s="161">
        <f t="shared" si="8"/>
        <v>0</v>
      </c>
      <c r="B171" s="160">
        <f>Months!F171</f>
        <v>41974</v>
      </c>
      <c r="I171" s="161">
        <f>SUMIF('R10'!$B$3:$B$3,$B171,'R10'!$D$3:$D$3)+SUMIF('R2'!$B$3:$B$3,$B171,'R2'!$I$3:$I$3)+SUMIF('R1'!$B$3:$B$3,$B171,'R1'!$D$3:$D$3)+SUMIF('R2'!$B$3:$B$3,$B171,'R2'!$F$3:$F$3)</f>
        <v>0</v>
      </c>
      <c r="J171" s="160">
        <f t="shared" si="9"/>
        <v>41974</v>
      </c>
      <c r="N171" s="161">
        <f>SUMIF('R11'!$B$3:$B$3,$B171,'R11'!$D$3:$D$3)+SUMIF('R5'!$B$3:$B$3,$B171,'R5'!$I$3:$I$3)+SUMIF('R4'!$B$3:$B$3,$B171,'R4'!$D$3:$D$3)+SUMIF('R5'!$B$3:$B$3,$B171,'R5'!$F$3:$F$3)</f>
        <v>0</v>
      </c>
      <c r="O171" s="160">
        <f t="shared" si="10"/>
        <v>41974</v>
      </c>
      <c r="S171" s="161">
        <f>SUMIF('R12'!$B$3:$B$3,$B171,'R12'!$D$3:$D$3)+SUMIF('R8'!$B$3:$B$3,$B171,'R8'!$I$3:$I$3)+SUMIF('R7'!$B$3:$B$3,$B171,'R7'!$D$3:$D$3)+SUMIF('R8'!$B$3:$B$3,$B171,'R8'!$F$3:$F$3)</f>
        <v>0</v>
      </c>
      <c r="T171" s="160">
        <f t="shared" si="11"/>
        <v>41974</v>
      </c>
    </row>
    <row r="172" spans="1:20" x14ac:dyDescent="0.2">
      <c r="A172" s="161">
        <f t="shared" si="8"/>
        <v>0</v>
      </c>
      <c r="B172" s="160">
        <f>Months!F172</f>
        <v>42005</v>
      </c>
      <c r="I172" s="161">
        <f>SUMIF('R10'!$B$3:$B$3,$B172,'R10'!$D$3:$D$3)+SUMIF('R2'!$B$3:$B$3,$B172,'R2'!$I$3:$I$3)+SUMIF('R1'!$B$3:$B$3,$B172,'R1'!$D$3:$D$3)+SUMIF('R2'!$B$3:$B$3,$B172,'R2'!$F$3:$F$3)</f>
        <v>0</v>
      </c>
      <c r="J172" s="160">
        <f t="shared" si="9"/>
        <v>42005</v>
      </c>
      <c r="N172" s="161">
        <f>SUMIF('R11'!$B$3:$B$3,$B172,'R11'!$D$3:$D$3)+SUMIF('R5'!$B$3:$B$3,$B172,'R5'!$I$3:$I$3)+SUMIF('R4'!$B$3:$B$3,$B172,'R4'!$D$3:$D$3)+SUMIF('R5'!$B$3:$B$3,$B172,'R5'!$F$3:$F$3)</f>
        <v>0</v>
      </c>
      <c r="O172" s="160">
        <f t="shared" si="10"/>
        <v>42005</v>
      </c>
      <c r="S172" s="161">
        <f>SUMIF('R12'!$B$3:$B$3,$B172,'R12'!$D$3:$D$3)+SUMIF('R8'!$B$3:$B$3,$B172,'R8'!$I$3:$I$3)+SUMIF('R7'!$B$3:$B$3,$B172,'R7'!$D$3:$D$3)+SUMIF('R8'!$B$3:$B$3,$B172,'R8'!$F$3:$F$3)</f>
        <v>0</v>
      </c>
      <c r="T172" s="160">
        <f t="shared" si="11"/>
        <v>42005</v>
      </c>
    </row>
    <row r="173" spans="1:20" x14ac:dyDescent="0.2">
      <c r="A173" s="161">
        <f t="shared" si="8"/>
        <v>0</v>
      </c>
      <c r="B173" s="160">
        <f>Months!F173</f>
        <v>42036</v>
      </c>
      <c r="I173" s="161">
        <f>SUMIF('R10'!$B$3:$B$3,$B173,'R10'!$D$3:$D$3)+SUMIF('R2'!$B$3:$B$3,$B173,'R2'!$I$3:$I$3)+SUMIF('R1'!$B$3:$B$3,$B173,'R1'!$D$3:$D$3)+SUMIF('R2'!$B$3:$B$3,$B173,'R2'!$F$3:$F$3)</f>
        <v>0</v>
      </c>
      <c r="J173" s="160">
        <f t="shared" si="9"/>
        <v>42036</v>
      </c>
      <c r="N173" s="161">
        <f>SUMIF('R11'!$B$3:$B$3,$B173,'R11'!$D$3:$D$3)+SUMIF('R5'!$B$3:$B$3,$B173,'R5'!$I$3:$I$3)+SUMIF('R4'!$B$3:$B$3,$B173,'R4'!$D$3:$D$3)+SUMIF('R5'!$B$3:$B$3,$B173,'R5'!$F$3:$F$3)</f>
        <v>0</v>
      </c>
      <c r="O173" s="160">
        <f t="shared" si="10"/>
        <v>42036</v>
      </c>
      <c r="S173" s="161">
        <f>SUMIF('R12'!$B$3:$B$3,$B173,'R12'!$D$3:$D$3)+SUMIF('R8'!$B$3:$B$3,$B173,'R8'!$I$3:$I$3)+SUMIF('R7'!$B$3:$B$3,$B173,'R7'!$D$3:$D$3)+SUMIF('R8'!$B$3:$B$3,$B173,'R8'!$F$3:$F$3)</f>
        <v>0</v>
      </c>
      <c r="T173" s="160">
        <f t="shared" si="11"/>
        <v>42036</v>
      </c>
    </row>
    <row r="174" spans="1:20" x14ac:dyDescent="0.2">
      <c r="A174" s="161">
        <f t="shared" si="8"/>
        <v>0</v>
      </c>
      <c r="B174" s="160">
        <f>Months!F174</f>
        <v>42064</v>
      </c>
      <c r="I174" s="161">
        <f>SUMIF('R10'!$B$3:$B$3,$B174,'R10'!$D$3:$D$3)+SUMIF('R2'!$B$3:$B$3,$B174,'R2'!$I$3:$I$3)+SUMIF('R1'!$B$3:$B$3,$B174,'R1'!$D$3:$D$3)+SUMIF('R2'!$B$3:$B$3,$B174,'R2'!$F$3:$F$3)</f>
        <v>0</v>
      </c>
      <c r="J174" s="160">
        <f t="shared" si="9"/>
        <v>42064</v>
      </c>
      <c r="N174" s="161">
        <f>SUMIF('R11'!$B$3:$B$3,$B174,'R11'!$D$3:$D$3)+SUMIF('R5'!$B$3:$B$3,$B174,'R5'!$I$3:$I$3)+SUMIF('R4'!$B$3:$B$3,$B174,'R4'!$D$3:$D$3)+SUMIF('R5'!$B$3:$B$3,$B174,'R5'!$F$3:$F$3)</f>
        <v>0</v>
      </c>
      <c r="O174" s="160">
        <f t="shared" si="10"/>
        <v>42064</v>
      </c>
      <c r="S174" s="161">
        <f>SUMIF('R12'!$B$3:$B$3,$B174,'R12'!$D$3:$D$3)+SUMIF('R8'!$B$3:$B$3,$B174,'R8'!$I$3:$I$3)+SUMIF('R7'!$B$3:$B$3,$B174,'R7'!$D$3:$D$3)+SUMIF('R8'!$B$3:$B$3,$B174,'R8'!$F$3:$F$3)</f>
        <v>0</v>
      </c>
      <c r="T174" s="160">
        <f t="shared" si="11"/>
        <v>42064</v>
      </c>
    </row>
    <row r="175" spans="1:20" x14ac:dyDescent="0.2">
      <c r="A175" s="161">
        <f t="shared" si="8"/>
        <v>0</v>
      </c>
      <c r="B175" s="160">
        <f>Months!F175</f>
        <v>42095</v>
      </c>
      <c r="I175" s="161">
        <f>SUMIF('R10'!$B$3:$B$3,$B175,'R10'!$D$3:$D$3)+SUMIF('R2'!$B$3:$B$3,$B175,'R2'!$I$3:$I$3)+SUMIF('R1'!$B$3:$B$3,$B175,'R1'!$D$3:$D$3)+SUMIF('R2'!$B$3:$B$3,$B175,'R2'!$F$3:$F$3)</f>
        <v>0</v>
      </c>
      <c r="J175" s="160">
        <f t="shared" si="9"/>
        <v>42095</v>
      </c>
      <c r="N175" s="161">
        <f>SUMIF('R11'!$B$3:$B$3,$B175,'R11'!$D$3:$D$3)+SUMIF('R5'!$B$3:$B$3,$B175,'R5'!$I$3:$I$3)+SUMIF('R4'!$B$3:$B$3,$B175,'R4'!$D$3:$D$3)+SUMIF('R5'!$B$3:$B$3,$B175,'R5'!$F$3:$F$3)</f>
        <v>0</v>
      </c>
      <c r="O175" s="160">
        <f t="shared" si="10"/>
        <v>42095</v>
      </c>
      <c r="S175" s="161">
        <f>SUMIF('R12'!$B$3:$B$3,$B175,'R12'!$D$3:$D$3)+SUMIF('R8'!$B$3:$B$3,$B175,'R8'!$I$3:$I$3)+SUMIF('R7'!$B$3:$B$3,$B175,'R7'!$D$3:$D$3)+SUMIF('R8'!$B$3:$B$3,$B175,'R8'!$F$3:$F$3)</f>
        <v>0</v>
      </c>
      <c r="T175" s="160">
        <f t="shared" si="11"/>
        <v>42095</v>
      </c>
    </row>
    <row r="176" spans="1:20" x14ac:dyDescent="0.2">
      <c r="A176" s="161">
        <f t="shared" si="8"/>
        <v>0</v>
      </c>
      <c r="B176" s="160">
        <f>Months!F176</f>
        <v>42125</v>
      </c>
      <c r="I176" s="161">
        <f>SUMIF('R10'!$B$3:$B$3,$B176,'R10'!$D$3:$D$3)+SUMIF('R2'!$B$3:$B$3,$B176,'R2'!$I$3:$I$3)+SUMIF('R1'!$B$3:$B$3,$B176,'R1'!$D$3:$D$3)+SUMIF('R2'!$B$3:$B$3,$B176,'R2'!$F$3:$F$3)</f>
        <v>0</v>
      </c>
      <c r="J176" s="160">
        <f t="shared" si="9"/>
        <v>42125</v>
      </c>
      <c r="N176" s="161">
        <f>SUMIF('R11'!$B$3:$B$3,$B176,'R11'!$D$3:$D$3)+SUMIF('R5'!$B$3:$B$3,$B176,'R5'!$I$3:$I$3)+SUMIF('R4'!$B$3:$B$3,$B176,'R4'!$D$3:$D$3)+SUMIF('R5'!$B$3:$B$3,$B176,'R5'!$F$3:$F$3)</f>
        <v>0</v>
      </c>
      <c r="O176" s="160">
        <f t="shared" si="10"/>
        <v>42125</v>
      </c>
      <c r="S176" s="161">
        <f>SUMIF('R12'!$B$3:$B$3,$B176,'R12'!$D$3:$D$3)+SUMIF('R8'!$B$3:$B$3,$B176,'R8'!$I$3:$I$3)+SUMIF('R7'!$B$3:$B$3,$B176,'R7'!$D$3:$D$3)+SUMIF('R8'!$B$3:$B$3,$B176,'R8'!$F$3:$F$3)</f>
        <v>0</v>
      </c>
      <c r="T176" s="160">
        <f t="shared" si="11"/>
        <v>42125</v>
      </c>
    </row>
    <row r="177" spans="1:20" x14ac:dyDescent="0.2">
      <c r="A177" s="161">
        <f t="shared" si="8"/>
        <v>0</v>
      </c>
      <c r="B177" s="160">
        <f>Months!F177</f>
        <v>42156</v>
      </c>
      <c r="I177" s="161">
        <f>SUMIF('R10'!$B$3:$B$3,$B177,'R10'!$D$3:$D$3)+SUMIF('R2'!$B$3:$B$3,$B177,'R2'!$I$3:$I$3)+SUMIF('R1'!$B$3:$B$3,$B177,'R1'!$D$3:$D$3)+SUMIF('R2'!$B$3:$B$3,$B177,'R2'!$F$3:$F$3)</f>
        <v>0</v>
      </c>
      <c r="J177" s="160">
        <f t="shared" si="9"/>
        <v>42156</v>
      </c>
      <c r="N177" s="161">
        <f>SUMIF('R11'!$B$3:$B$3,$B177,'R11'!$D$3:$D$3)+SUMIF('R5'!$B$3:$B$3,$B177,'R5'!$I$3:$I$3)+SUMIF('R4'!$B$3:$B$3,$B177,'R4'!$D$3:$D$3)+SUMIF('R5'!$B$3:$B$3,$B177,'R5'!$F$3:$F$3)</f>
        <v>0</v>
      </c>
      <c r="O177" s="160">
        <f t="shared" si="10"/>
        <v>42156</v>
      </c>
      <c r="S177" s="161">
        <f>SUMIF('R12'!$B$3:$B$3,$B177,'R12'!$D$3:$D$3)+SUMIF('R8'!$B$3:$B$3,$B177,'R8'!$I$3:$I$3)+SUMIF('R7'!$B$3:$B$3,$B177,'R7'!$D$3:$D$3)+SUMIF('R8'!$B$3:$B$3,$B177,'R8'!$F$3:$F$3)</f>
        <v>0</v>
      </c>
      <c r="T177" s="160">
        <f t="shared" si="11"/>
        <v>42156</v>
      </c>
    </row>
    <row r="178" spans="1:20" x14ac:dyDescent="0.2">
      <c r="A178" s="161">
        <f t="shared" si="8"/>
        <v>0</v>
      </c>
      <c r="B178" s="160">
        <f>Months!F178</f>
        <v>42186</v>
      </c>
      <c r="I178" s="161">
        <f>SUMIF('R10'!$B$3:$B$3,$B178,'R10'!$D$3:$D$3)+SUMIF('R2'!$B$3:$B$3,$B178,'R2'!$I$3:$I$3)+SUMIF('R1'!$B$3:$B$3,$B178,'R1'!$D$3:$D$3)+SUMIF('R2'!$B$3:$B$3,$B178,'R2'!$F$3:$F$3)</f>
        <v>0</v>
      </c>
      <c r="J178" s="160">
        <f t="shared" si="9"/>
        <v>42186</v>
      </c>
      <c r="N178" s="161">
        <f>SUMIF('R11'!$B$3:$B$3,$B178,'R11'!$D$3:$D$3)+SUMIF('R5'!$B$3:$B$3,$B178,'R5'!$I$3:$I$3)+SUMIF('R4'!$B$3:$B$3,$B178,'R4'!$D$3:$D$3)+SUMIF('R5'!$B$3:$B$3,$B178,'R5'!$F$3:$F$3)</f>
        <v>0</v>
      </c>
      <c r="O178" s="160">
        <f t="shared" si="10"/>
        <v>42186</v>
      </c>
      <c r="S178" s="161">
        <f>SUMIF('R12'!$B$3:$B$3,$B178,'R12'!$D$3:$D$3)+SUMIF('R8'!$B$3:$B$3,$B178,'R8'!$I$3:$I$3)+SUMIF('R7'!$B$3:$B$3,$B178,'R7'!$D$3:$D$3)+SUMIF('R8'!$B$3:$B$3,$B178,'R8'!$F$3:$F$3)</f>
        <v>0</v>
      </c>
      <c r="T178" s="160">
        <f t="shared" si="11"/>
        <v>42186</v>
      </c>
    </row>
    <row r="179" spans="1:20" x14ac:dyDescent="0.2">
      <c r="A179" s="161">
        <f t="shared" si="8"/>
        <v>0</v>
      </c>
      <c r="B179" s="160">
        <f>Months!F179</f>
        <v>42217</v>
      </c>
      <c r="I179" s="161">
        <f>SUMIF('R10'!$B$3:$B$3,$B179,'R10'!$D$3:$D$3)+SUMIF('R2'!$B$3:$B$3,$B179,'R2'!$I$3:$I$3)+SUMIF('R1'!$B$3:$B$3,$B179,'R1'!$D$3:$D$3)+SUMIF('R2'!$B$3:$B$3,$B179,'R2'!$F$3:$F$3)</f>
        <v>0</v>
      </c>
      <c r="J179" s="160">
        <f t="shared" si="9"/>
        <v>42217</v>
      </c>
      <c r="N179" s="161">
        <f>SUMIF('R11'!$B$3:$B$3,$B179,'R11'!$D$3:$D$3)+SUMIF('R5'!$B$3:$B$3,$B179,'R5'!$I$3:$I$3)+SUMIF('R4'!$B$3:$B$3,$B179,'R4'!$D$3:$D$3)+SUMIF('R5'!$B$3:$B$3,$B179,'R5'!$F$3:$F$3)</f>
        <v>0</v>
      </c>
      <c r="O179" s="160">
        <f t="shared" si="10"/>
        <v>42217</v>
      </c>
      <c r="S179" s="161">
        <f>SUMIF('R12'!$B$3:$B$3,$B179,'R12'!$D$3:$D$3)+SUMIF('R8'!$B$3:$B$3,$B179,'R8'!$I$3:$I$3)+SUMIF('R7'!$B$3:$B$3,$B179,'R7'!$D$3:$D$3)+SUMIF('R8'!$B$3:$B$3,$B179,'R8'!$F$3:$F$3)</f>
        <v>0</v>
      </c>
      <c r="T179" s="160">
        <f t="shared" si="11"/>
        <v>42217</v>
      </c>
    </row>
    <row r="180" spans="1:20" x14ac:dyDescent="0.2">
      <c r="A180" s="161">
        <f t="shared" si="8"/>
        <v>0</v>
      </c>
      <c r="B180" s="160">
        <f>Months!F180</f>
        <v>42248</v>
      </c>
      <c r="I180" s="161">
        <f>SUMIF('R10'!$B$3:$B$3,$B180,'R10'!$D$3:$D$3)+SUMIF('R2'!$B$3:$B$3,$B180,'R2'!$I$3:$I$3)+SUMIF('R1'!$B$3:$B$3,$B180,'R1'!$D$3:$D$3)+SUMIF('R2'!$B$3:$B$3,$B180,'R2'!$F$3:$F$3)</f>
        <v>0</v>
      </c>
      <c r="J180" s="160">
        <f t="shared" si="9"/>
        <v>42248</v>
      </c>
      <c r="N180" s="161">
        <f>SUMIF('R11'!$B$3:$B$3,$B180,'R11'!$D$3:$D$3)+SUMIF('R5'!$B$3:$B$3,$B180,'R5'!$I$3:$I$3)+SUMIF('R4'!$B$3:$B$3,$B180,'R4'!$D$3:$D$3)+SUMIF('R5'!$B$3:$B$3,$B180,'R5'!$F$3:$F$3)</f>
        <v>0</v>
      </c>
      <c r="O180" s="160">
        <f t="shared" si="10"/>
        <v>42248</v>
      </c>
      <c r="S180" s="161">
        <f>SUMIF('R12'!$B$3:$B$3,$B180,'R12'!$D$3:$D$3)+SUMIF('R8'!$B$3:$B$3,$B180,'R8'!$I$3:$I$3)+SUMIF('R7'!$B$3:$B$3,$B180,'R7'!$D$3:$D$3)+SUMIF('R8'!$B$3:$B$3,$B180,'R8'!$F$3:$F$3)</f>
        <v>0</v>
      </c>
      <c r="T180" s="160">
        <f t="shared" si="11"/>
        <v>42248</v>
      </c>
    </row>
    <row r="181" spans="1:20" x14ac:dyDescent="0.2">
      <c r="A181" s="161">
        <f t="shared" si="8"/>
        <v>0</v>
      </c>
      <c r="B181" s="160">
        <f>Months!F181</f>
        <v>42278</v>
      </c>
      <c r="I181" s="161">
        <f>SUMIF('R10'!$B$3:$B$3,$B181,'R10'!$D$3:$D$3)+SUMIF('R2'!$B$3:$B$3,$B181,'R2'!$I$3:$I$3)+SUMIF('R1'!$B$3:$B$3,$B181,'R1'!$D$3:$D$3)+SUMIF('R2'!$B$3:$B$3,$B181,'R2'!$F$3:$F$3)</f>
        <v>0</v>
      </c>
      <c r="J181" s="160">
        <f t="shared" si="9"/>
        <v>42278</v>
      </c>
      <c r="N181" s="161">
        <f>SUMIF('R11'!$B$3:$B$3,$B181,'R11'!$D$3:$D$3)+SUMIF('R5'!$B$3:$B$3,$B181,'R5'!$I$3:$I$3)+SUMIF('R4'!$B$3:$B$3,$B181,'R4'!$D$3:$D$3)+SUMIF('R5'!$B$3:$B$3,$B181,'R5'!$F$3:$F$3)</f>
        <v>0</v>
      </c>
      <c r="O181" s="160">
        <f t="shared" si="10"/>
        <v>42278</v>
      </c>
      <c r="S181" s="161">
        <f>SUMIF('R12'!$B$3:$B$3,$B181,'R12'!$D$3:$D$3)+SUMIF('R8'!$B$3:$B$3,$B181,'R8'!$I$3:$I$3)+SUMIF('R7'!$B$3:$B$3,$B181,'R7'!$D$3:$D$3)+SUMIF('R8'!$B$3:$B$3,$B181,'R8'!$F$3:$F$3)</f>
        <v>0</v>
      </c>
      <c r="T181" s="160">
        <f t="shared" si="11"/>
        <v>42278</v>
      </c>
    </row>
    <row r="182" spans="1:20" x14ac:dyDescent="0.2">
      <c r="A182" s="161">
        <f t="shared" si="8"/>
        <v>0</v>
      </c>
      <c r="B182" s="160">
        <f>Months!F182</f>
        <v>42309</v>
      </c>
      <c r="I182" s="161">
        <f>SUMIF('R10'!$B$3:$B$3,$B182,'R10'!$D$3:$D$3)+SUMIF('R2'!$B$3:$B$3,$B182,'R2'!$I$3:$I$3)+SUMIF('R1'!$B$3:$B$3,$B182,'R1'!$D$3:$D$3)+SUMIF('R2'!$B$3:$B$3,$B182,'R2'!$F$3:$F$3)</f>
        <v>0</v>
      </c>
      <c r="J182" s="160">
        <f t="shared" si="9"/>
        <v>42309</v>
      </c>
      <c r="N182" s="161">
        <f>SUMIF('R11'!$B$3:$B$3,$B182,'R11'!$D$3:$D$3)+SUMIF('R5'!$B$3:$B$3,$B182,'R5'!$I$3:$I$3)+SUMIF('R4'!$B$3:$B$3,$B182,'R4'!$D$3:$D$3)+SUMIF('R5'!$B$3:$B$3,$B182,'R5'!$F$3:$F$3)</f>
        <v>0</v>
      </c>
      <c r="O182" s="160">
        <f t="shared" si="10"/>
        <v>42309</v>
      </c>
      <c r="S182" s="161">
        <f>SUMIF('R12'!$B$3:$B$3,$B182,'R12'!$D$3:$D$3)+SUMIF('R8'!$B$3:$B$3,$B182,'R8'!$I$3:$I$3)+SUMIF('R7'!$B$3:$B$3,$B182,'R7'!$D$3:$D$3)+SUMIF('R8'!$B$3:$B$3,$B182,'R8'!$F$3:$F$3)</f>
        <v>0</v>
      </c>
      <c r="T182" s="160">
        <f t="shared" si="11"/>
        <v>42309</v>
      </c>
    </row>
    <row r="183" spans="1:20" x14ac:dyDescent="0.2">
      <c r="A183" s="161">
        <f t="shared" si="8"/>
        <v>0</v>
      </c>
      <c r="B183" s="160">
        <f>Months!F183</f>
        <v>42339</v>
      </c>
      <c r="I183" s="161">
        <f>SUMIF('R10'!$B$3:$B$3,$B183,'R10'!$D$3:$D$3)+SUMIF('R2'!$B$3:$B$3,$B183,'R2'!$I$3:$I$3)+SUMIF('R1'!$B$3:$B$3,$B183,'R1'!$D$3:$D$3)+SUMIF('R2'!$B$3:$B$3,$B183,'R2'!$F$3:$F$3)</f>
        <v>0</v>
      </c>
      <c r="J183" s="160">
        <f t="shared" si="9"/>
        <v>42339</v>
      </c>
      <c r="N183" s="161">
        <f>SUMIF('R11'!$B$3:$B$3,$B183,'R11'!$D$3:$D$3)+SUMIF('R5'!$B$3:$B$3,$B183,'R5'!$I$3:$I$3)+SUMIF('R4'!$B$3:$B$3,$B183,'R4'!$D$3:$D$3)+SUMIF('R5'!$B$3:$B$3,$B183,'R5'!$F$3:$F$3)</f>
        <v>0</v>
      </c>
      <c r="O183" s="160">
        <f t="shared" si="10"/>
        <v>42339</v>
      </c>
      <c r="S183" s="161">
        <f>SUMIF('R12'!$B$3:$B$3,$B183,'R12'!$D$3:$D$3)+SUMIF('R8'!$B$3:$B$3,$B183,'R8'!$I$3:$I$3)+SUMIF('R7'!$B$3:$B$3,$B183,'R7'!$D$3:$D$3)+SUMIF('R8'!$B$3:$B$3,$B183,'R8'!$F$3:$F$3)</f>
        <v>0</v>
      </c>
      <c r="T183" s="160">
        <f t="shared" si="11"/>
        <v>42339</v>
      </c>
    </row>
    <row r="184" spans="1:20" x14ac:dyDescent="0.2">
      <c r="A184" s="161">
        <f t="shared" si="8"/>
        <v>0</v>
      </c>
      <c r="B184" s="160">
        <f>Months!F184</f>
        <v>42370</v>
      </c>
      <c r="I184" s="161">
        <f>SUMIF('R10'!$B$3:$B$3,$B184,'R10'!$D$3:$D$3)+SUMIF('R2'!$B$3:$B$3,$B184,'R2'!$I$3:$I$3)+SUMIF('R1'!$B$3:$B$3,$B184,'R1'!$D$3:$D$3)+SUMIF('R2'!$B$3:$B$3,$B184,'R2'!$F$3:$F$3)</f>
        <v>0</v>
      </c>
      <c r="J184" s="160">
        <f t="shared" si="9"/>
        <v>42370</v>
      </c>
      <c r="N184" s="161">
        <f>SUMIF('R11'!$B$3:$B$3,$B184,'R11'!$D$3:$D$3)+SUMIF('R5'!$B$3:$B$3,$B184,'R5'!$I$3:$I$3)+SUMIF('R4'!$B$3:$B$3,$B184,'R4'!$D$3:$D$3)+SUMIF('R5'!$B$3:$B$3,$B184,'R5'!$F$3:$F$3)</f>
        <v>0</v>
      </c>
      <c r="O184" s="160">
        <f t="shared" si="10"/>
        <v>42370</v>
      </c>
      <c r="S184" s="161">
        <f>SUMIF('R12'!$B$3:$B$3,$B184,'R12'!$D$3:$D$3)+SUMIF('R8'!$B$3:$B$3,$B184,'R8'!$I$3:$I$3)+SUMIF('R7'!$B$3:$B$3,$B184,'R7'!$D$3:$D$3)+SUMIF('R8'!$B$3:$B$3,$B184,'R8'!$F$3:$F$3)</f>
        <v>0</v>
      </c>
      <c r="T184" s="160">
        <f t="shared" si="11"/>
        <v>42370</v>
      </c>
    </row>
    <row r="185" spans="1:20" x14ac:dyDescent="0.2">
      <c r="A185" s="161">
        <f t="shared" si="8"/>
        <v>0</v>
      </c>
      <c r="B185" s="160">
        <f>Months!F185</f>
        <v>42401</v>
      </c>
      <c r="I185" s="161">
        <f>SUMIF('R10'!$B$3:$B$3,$B185,'R10'!$D$3:$D$3)+SUMIF('R2'!$B$3:$B$3,$B185,'R2'!$I$3:$I$3)+SUMIF('R1'!$B$3:$B$3,$B185,'R1'!$D$3:$D$3)+SUMIF('R2'!$B$3:$B$3,$B185,'R2'!$F$3:$F$3)</f>
        <v>0</v>
      </c>
      <c r="J185" s="160">
        <f t="shared" si="9"/>
        <v>42401</v>
      </c>
      <c r="N185" s="161">
        <f>SUMIF('R11'!$B$3:$B$3,$B185,'R11'!$D$3:$D$3)+SUMIF('R5'!$B$3:$B$3,$B185,'R5'!$I$3:$I$3)+SUMIF('R4'!$B$3:$B$3,$B185,'R4'!$D$3:$D$3)+SUMIF('R5'!$B$3:$B$3,$B185,'R5'!$F$3:$F$3)</f>
        <v>0</v>
      </c>
      <c r="O185" s="160">
        <f t="shared" si="10"/>
        <v>42401</v>
      </c>
      <c r="S185" s="161">
        <f>SUMIF('R12'!$B$3:$B$3,$B185,'R12'!$D$3:$D$3)+SUMIF('R8'!$B$3:$B$3,$B185,'R8'!$I$3:$I$3)+SUMIF('R7'!$B$3:$B$3,$B185,'R7'!$D$3:$D$3)+SUMIF('R8'!$B$3:$B$3,$B185,'R8'!$F$3:$F$3)</f>
        <v>0</v>
      </c>
      <c r="T185" s="160">
        <f t="shared" si="11"/>
        <v>42401</v>
      </c>
    </row>
    <row r="186" spans="1:20" x14ac:dyDescent="0.2">
      <c r="A186" s="161">
        <f t="shared" si="8"/>
        <v>0</v>
      </c>
      <c r="B186" s="160">
        <f>Months!F186</f>
        <v>42430</v>
      </c>
      <c r="I186" s="161">
        <f>SUMIF('R10'!$B$3:$B$3,$B186,'R10'!$D$3:$D$3)+SUMIF('R2'!$B$3:$B$3,$B186,'R2'!$I$3:$I$3)+SUMIF('R1'!$B$3:$B$3,$B186,'R1'!$D$3:$D$3)+SUMIF('R2'!$B$3:$B$3,$B186,'R2'!$F$3:$F$3)</f>
        <v>0</v>
      </c>
      <c r="J186" s="160">
        <f t="shared" si="9"/>
        <v>42430</v>
      </c>
      <c r="N186" s="161">
        <f>SUMIF('R11'!$B$3:$B$3,$B186,'R11'!$D$3:$D$3)+SUMIF('R5'!$B$3:$B$3,$B186,'R5'!$I$3:$I$3)+SUMIF('R4'!$B$3:$B$3,$B186,'R4'!$D$3:$D$3)+SUMIF('R5'!$B$3:$B$3,$B186,'R5'!$F$3:$F$3)</f>
        <v>0</v>
      </c>
      <c r="O186" s="160">
        <f t="shared" si="10"/>
        <v>42430</v>
      </c>
      <c r="S186" s="161">
        <f>SUMIF('R12'!$B$3:$B$3,$B186,'R12'!$D$3:$D$3)+SUMIF('R8'!$B$3:$B$3,$B186,'R8'!$I$3:$I$3)+SUMIF('R7'!$B$3:$B$3,$B186,'R7'!$D$3:$D$3)+SUMIF('R8'!$B$3:$B$3,$B186,'R8'!$F$3:$F$3)</f>
        <v>0</v>
      </c>
      <c r="T186" s="160">
        <f t="shared" si="11"/>
        <v>42430</v>
      </c>
    </row>
    <row r="187" spans="1:20" x14ac:dyDescent="0.2">
      <c r="A187" s="161">
        <f t="shared" si="8"/>
        <v>0</v>
      </c>
      <c r="B187" s="160">
        <f>Months!F187</f>
        <v>42461</v>
      </c>
      <c r="I187" s="161">
        <f>SUMIF('R10'!$B$3:$B$3,$B187,'R10'!$D$3:$D$3)+SUMIF('R2'!$B$3:$B$3,$B187,'R2'!$I$3:$I$3)+SUMIF('R1'!$B$3:$B$3,$B187,'R1'!$D$3:$D$3)+SUMIF('R2'!$B$3:$B$3,$B187,'R2'!$F$3:$F$3)</f>
        <v>0</v>
      </c>
      <c r="J187" s="160">
        <f t="shared" si="9"/>
        <v>42461</v>
      </c>
      <c r="N187" s="161">
        <f>SUMIF('R11'!$B$3:$B$3,$B187,'R11'!$D$3:$D$3)+SUMIF('R5'!$B$3:$B$3,$B187,'R5'!$I$3:$I$3)+SUMIF('R4'!$B$3:$B$3,$B187,'R4'!$D$3:$D$3)+SUMIF('R5'!$B$3:$B$3,$B187,'R5'!$F$3:$F$3)</f>
        <v>0</v>
      </c>
      <c r="O187" s="160">
        <f t="shared" si="10"/>
        <v>42461</v>
      </c>
      <c r="S187" s="161">
        <f>SUMIF('R12'!$B$3:$B$3,$B187,'R12'!$D$3:$D$3)+SUMIF('R8'!$B$3:$B$3,$B187,'R8'!$I$3:$I$3)+SUMIF('R7'!$B$3:$B$3,$B187,'R7'!$D$3:$D$3)+SUMIF('R8'!$B$3:$B$3,$B187,'R8'!$F$3:$F$3)</f>
        <v>0</v>
      </c>
      <c r="T187" s="160">
        <f t="shared" si="11"/>
        <v>42461</v>
      </c>
    </row>
    <row r="188" spans="1:20" x14ac:dyDescent="0.2">
      <c r="A188" s="161">
        <f t="shared" si="8"/>
        <v>0</v>
      </c>
      <c r="B188" s="160">
        <f>Months!F188</f>
        <v>42491</v>
      </c>
      <c r="I188" s="161">
        <f>SUMIF('R10'!$B$3:$B$3,$B188,'R10'!$D$3:$D$3)+SUMIF('R2'!$B$3:$B$3,$B188,'R2'!$I$3:$I$3)+SUMIF('R1'!$B$3:$B$3,$B188,'R1'!$D$3:$D$3)+SUMIF('R2'!$B$3:$B$3,$B188,'R2'!$F$3:$F$3)</f>
        <v>0</v>
      </c>
      <c r="J188" s="160">
        <f t="shared" si="9"/>
        <v>42491</v>
      </c>
      <c r="N188" s="161">
        <f>SUMIF('R11'!$B$3:$B$3,$B188,'R11'!$D$3:$D$3)+SUMIF('R5'!$B$3:$B$3,$B188,'R5'!$I$3:$I$3)+SUMIF('R4'!$B$3:$B$3,$B188,'R4'!$D$3:$D$3)+SUMIF('R5'!$B$3:$B$3,$B188,'R5'!$F$3:$F$3)</f>
        <v>0</v>
      </c>
      <c r="O188" s="160">
        <f t="shared" si="10"/>
        <v>42491</v>
      </c>
      <c r="S188" s="161">
        <f>SUMIF('R12'!$B$3:$B$3,$B188,'R12'!$D$3:$D$3)+SUMIF('R8'!$B$3:$B$3,$B188,'R8'!$I$3:$I$3)+SUMIF('R7'!$B$3:$B$3,$B188,'R7'!$D$3:$D$3)+SUMIF('R8'!$B$3:$B$3,$B188,'R8'!$F$3:$F$3)</f>
        <v>0</v>
      </c>
      <c r="T188" s="160">
        <f t="shared" si="11"/>
        <v>42491</v>
      </c>
    </row>
    <row r="189" spans="1:20" x14ac:dyDescent="0.2">
      <c r="A189" s="161">
        <f t="shared" si="8"/>
        <v>0</v>
      </c>
      <c r="B189" s="160">
        <f>Months!F189</f>
        <v>42522</v>
      </c>
      <c r="I189" s="161">
        <f>SUMIF('R10'!$B$3:$B$3,$B189,'R10'!$D$3:$D$3)+SUMIF('R2'!$B$3:$B$3,$B189,'R2'!$I$3:$I$3)+SUMIF('R1'!$B$3:$B$3,$B189,'R1'!$D$3:$D$3)+SUMIF('R2'!$B$3:$B$3,$B189,'R2'!$F$3:$F$3)</f>
        <v>0</v>
      </c>
      <c r="J189" s="160">
        <f t="shared" si="9"/>
        <v>42522</v>
      </c>
      <c r="N189" s="161">
        <f>SUMIF('R11'!$B$3:$B$3,$B189,'R11'!$D$3:$D$3)+SUMIF('R5'!$B$3:$B$3,$B189,'R5'!$I$3:$I$3)+SUMIF('R4'!$B$3:$B$3,$B189,'R4'!$D$3:$D$3)+SUMIF('R5'!$B$3:$B$3,$B189,'R5'!$F$3:$F$3)</f>
        <v>0</v>
      </c>
      <c r="O189" s="160">
        <f t="shared" si="10"/>
        <v>42522</v>
      </c>
      <c r="S189" s="161">
        <f>SUMIF('R12'!$B$3:$B$3,$B189,'R12'!$D$3:$D$3)+SUMIF('R8'!$B$3:$B$3,$B189,'R8'!$I$3:$I$3)+SUMIF('R7'!$B$3:$B$3,$B189,'R7'!$D$3:$D$3)+SUMIF('R8'!$B$3:$B$3,$B189,'R8'!$F$3:$F$3)</f>
        <v>0</v>
      </c>
      <c r="T189" s="160">
        <f t="shared" si="11"/>
        <v>42522</v>
      </c>
    </row>
    <row r="190" spans="1:20" x14ac:dyDescent="0.2">
      <c r="A190" s="161">
        <f t="shared" si="8"/>
        <v>0</v>
      </c>
      <c r="B190" s="160">
        <f>Months!F190</f>
        <v>42552</v>
      </c>
      <c r="I190" s="161">
        <f>SUMIF('R10'!$B$3:$B$3,$B190,'R10'!$D$3:$D$3)+SUMIF('R2'!$B$3:$B$3,$B190,'R2'!$I$3:$I$3)+SUMIF('R1'!$B$3:$B$3,$B190,'R1'!$D$3:$D$3)+SUMIF('R2'!$B$3:$B$3,$B190,'R2'!$F$3:$F$3)</f>
        <v>0</v>
      </c>
      <c r="J190" s="160">
        <f t="shared" si="9"/>
        <v>42552</v>
      </c>
      <c r="N190" s="161">
        <f>SUMIF('R11'!$B$3:$B$3,$B190,'R11'!$D$3:$D$3)+SUMIF('R5'!$B$3:$B$3,$B190,'R5'!$I$3:$I$3)+SUMIF('R4'!$B$3:$B$3,$B190,'R4'!$D$3:$D$3)+SUMIF('R5'!$B$3:$B$3,$B190,'R5'!$F$3:$F$3)</f>
        <v>0</v>
      </c>
      <c r="O190" s="160">
        <f t="shared" si="10"/>
        <v>42552</v>
      </c>
      <c r="S190" s="161">
        <f>SUMIF('R12'!$B$3:$B$3,$B190,'R12'!$D$3:$D$3)+SUMIF('R8'!$B$3:$B$3,$B190,'R8'!$I$3:$I$3)+SUMIF('R7'!$B$3:$B$3,$B190,'R7'!$D$3:$D$3)+SUMIF('R8'!$B$3:$B$3,$B190,'R8'!$F$3:$F$3)</f>
        <v>0</v>
      </c>
      <c r="T190" s="160">
        <f t="shared" si="11"/>
        <v>42552</v>
      </c>
    </row>
    <row r="191" spans="1:20" x14ac:dyDescent="0.2">
      <c r="A191" s="161">
        <f t="shared" si="8"/>
        <v>0</v>
      </c>
      <c r="B191" s="160">
        <f>Months!F191</f>
        <v>42583</v>
      </c>
      <c r="I191" s="161">
        <f>SUMIF('R10'!$B$3:$B$3,$B191,'R10'!$D$3:$D$3)+SUMIF('R2'!$B$3:$B$3,$B191,'R2'!$I$3:$I$3)+SUMIF('R1'!$B$3:$B$3,$B191,'R1'!$D$3:$D$3)+SUMIF('R2'!$B$3:$B$3,$B191,'R2'!$F$3:$F$3)</f>
        <v>0</v>
      </c>
      <c r="J191" s="160">
        <f t="shared" si="9"/>
        <v>42583</v>
      </c>
      <c r="N191" s="161">
        <f>SUMIF('R11'!$B$3:$B$3,$B191,'R11'!$D$3:$D$3)+SUMIF('R5'!$B$3:$B$3,$B191,'R5'!$I$3:$I$3)+SUMIF('R4'!$B$3:$B$3,$B191,'R4'!$D$3:$D$3)+SUMIF('R5'!$B$3:$B$3,$B191,'R5'!$F$3:$F$3)</f>
        <v>0</v>
      </c>
      <c r="O191" s="160">
        <f t="shared" si="10"/>
        <v>42583</v>
      </c>
      <c r="S191" s="161">
        <f>SUMIF('R12'!$B$3:$B$3,$B191,'R12'!$D$3:$D$3)+SUMIF('R8'!$B$3:$B$3,$B191,'R8'!$I$3:$I$3)+SUMIF('R7'!$B$3:$B$3,$B191,'R7'!$D$3:$D$3)+SUMIF('R8'!$B$3:$B$3,$B191,'R8'!$F$3:$F$3)</f>
        <v>0</v>
      </c>
      <c r="T191" s="160">
        <f t="shared" si="11"/>
        <v>42583</v>
      </c>
    </row>
    <row r="192" spans="1:20" x14ac:dyDescent="0.2">
      <c r="A192" s="161">
        <f t="shared" si="8"/>
        <v>0</v>
      </c>
      <c r="B192" s="160">
        <f>Months!F192</f>
        <v>42614</v>
      </c>
      <c r="I192" s="161">
        <f>SUMIF('R10'!$B$3:$B$3,$B192,'R10'!$D$3:$D$3)+SUMIF('R2'!$B$3:$B$3,$B192,'R2'!$I$3:$I$3)+SUMIF('R1'!$B$3:$B$3,$B192,'R1'!$D$3:$D$3)+SUMIF('R2'!$B$3:$B$3,$B192,'R2'!$F$3:$F$3)</f>
        <v>0</v>
      </c>
      <c r="J192" s="160">
        <f t="shared" si="9"/>
        <v>42614</v>
      </c>
      <c r="N192" s="161">
        <f>SUMIF('R11'!$B$3:$B$3,$B192,'R11'!$D$3:$D$3)+SUMIF('R5'!$B$3:$B$3,$B192,'R5'!$I$3:$I$3)+SUMIF('R4'!$B$3:$B$3,$B192,'R4'!$D$3:$D$3)+SUMIF('R5'!$B$3:$B$3,$B192,'R5'!$F$3:$F$3)</f>
        <v>0</v>
      </c>
      <c r="O192" s="160">
        <f t="shared" si="10"/>
        <v>42614</v>
      </c>
      <c r="S192" s="161">
        <f>SUMIF('R12'!$B$3:$B$3,$B192,'R12'!$D$3:$D$3)+SUMIF('R8'!$B$3:$B$3,$B192,'R8'!$I$3:$I$3)+SUMIF('R7'!$B$3:$B$3,$B192,'R7'!$D$3:$D$3)+SUMIF('R8'!$B$3:$B$3,$B192,'R8'!$F$3:$F$3)</f>
        <v>0</v>
      </c>
      <c r="T192" s="160">
        <f t="shared" si="11"/>
        <v>42614</v>
      </c>
    </row>
    <row r="193" spans="1:20" x14ac:dyDescent="0.2">
      <c r="A193" s="161">
        <f t="shared" si="8"/>
        <v>0</v>
      </c>
      <c r="B193" s="160">
        <f>Months!F193</f>
        <v>42644</v>
      </c>
      <c r="I193" s="161">
        <f>SUMIF('R10'!$B$3:$B$3,$B193,'R10'!$D$3:$D$3)+SUMIF('R2'!$B$3:$B$3,$B193,'R2'!$I$3:$I$3)+SUMIF('R1'!$B$3:$B$3,$B193,'R1'!$D$3:$D$3)+SUMIF('R2'!$B$3:$B$3,$B193,'R2'!$F$3:$F$3)</f>
        <v>0</v>
      </c>
      <c r="J193" s="160">
        <f t="shared" si="9"/>
        <v>42644</v>
      </c>
      <c r="N193" s="161">
        <f>SUMIF('R11'!$B$3:$B$3,$B193,'R11'!$D$3:$D$3)+SUMIF('R5'!$B$3:$B$3,$B193,'R5'!$I$3:$I$3)+SUMIF('R4'!$B$3:$B$3,$B193,'R4'!$D$3:$D$3)+SUMIF('R5'!$B$3:$B$3,$B193,'R5'!$F$3:$F$3)</f>
        <v>0</v>
      </c>
      <c r="O193" s="160">
        <f t="shared" si="10"/>
        <v>42644</v>
      </c>
      <c r="S193" s="161">
        <f>SUMIF('R12'!$B$3:$B$3,$B193,'R12'!$D$3:$D$3)+SUMIF('R8'!$B$3:$B$3,$B193,'R8'!$I$3:$I$3)+SUMIF('R7'!$B$3:$B$3,$B193,'R7'!$D$3:$D$3)+SUMIF('R8'!$B$3:$B$3,$B193,'R8'!$F$3:$F$3)</f>
        <v>0</v>
      </c>
      <c r="T193" s="160">
        <f t="shared" si="11"/>
        <v>42644</v>
      </c>
    </row>
    <row r="194" spans="1:20" x14ac:dyDescent="0.2">
      <c r="A194" s="161">
        <f t="shared" si="8"/>
        <v>0</v>
      </c>
      <c r="B194" s="160">
        <f>Months!F194</f>
        <v>42675</v>
      </c>
      <c r="I194" s="161">
        <f>SUMIF('R10'!$B$3:$B$3,$B194,'R10'!$D$3:$D$3)+SUMIF('R2'!$B$3:$B$3,$B194,'R2'!$I$3:$I$3)+SUMIF('R1'!$B$3:$B$3,$B194,'R1'!$D$3:$D$3)+SUMIF('R2'!$B$3:$B$3,$B194,'R2'!$F$3:$F$3)</f>
        <v>0</v>
      </c>
      <c r="J194" s="160">
        <f t="shared" si="9"/>
        <v>42675</v>
      </c>
      <c r="N194" s="161">
        <f>SUMIF('R11'!$B$3:$B$3,$B194,'R11'!$D$3:$D$3)+SUMIF('R5'!$B$3:$B$3,$B194,'R5'!$I$3:$I$3)+SUMIF('R4'!$B$3:$B$3,$B194,'R4'!$D$3:$D$3)+SUMIF('R5'!$B$3:$B$3,$B194,'R5'!$F$3:$F$3)</f>
        <v>0</v>
      </c>
      <c r="O194" s="160">
        <f t="shared" si="10"/>
        <v>42675</v>
      </c>
      <c r="S194" s="161">
        <f>SUMIF('R12'!$B$3:$B$3,$B194,'R12'!$D$3:$D$3)+SUMIF('R8'!$B$3:$B$3,$B194,'R8'!$I$3:$I$3)+SUMIF('R7'!$B$3:$B$3,$B194,'R7'!$D$3:$D$3)+SUMIF('R8'!$B$3:$B$3,$B194,'R8'!$F$3:$F$3)</f>
        <v>0</v>
      </c>
      <c r="T194" s="160">
        <f t="shared" si="11"/>
        <v>42675</v>
      </c>
    </row>
    <row r="195" spans="1:20" x14ac:dyDescent="0.2">
      <c r="A195" s="161">
        <f t="shared" si="8"/>
        <v>0</v>
      </c>
      <c r="B195" s="160">
        <f>Months!F195</f>
        <v>42705</v>
      </c>
      <c r="I195" s="161">
        <f>SUMIF('R10'!$B$3:$B$3,$B195,'R10'!$D$3:$D$3)+SUMIF('R2'!$B$3:$B$3,$B195,'R2'!$I$3:$I$3)+SUMIF('R1'!$B$3:$B$3,$B195,'R1'!$D$3:$D$3)+SUMIF('R2'!$B$3:$B$3,$B195,'R2'!$F$3:$F$3)</f>
        <v>0</v>
      </c>
      <c r="J195" s="160">
        <f t="shared" si="9"/>
        <v>42705</v>
      </c>
      <c r="N195" s="161">
        <f>SUMIF('R11'!$B$3:$B$3,$B195,'R11'!$D$3:$D$3)+SUMIF('R5'!$B$3:$B$3,$B195,'R5'!$I$3:$I$3)+SUMIF('R4'!$B$3:$B$3,$B195,'R4'!$D$3:$D$3)+SUMIF('R5'!$B$3:$B$3,$B195,'R5'!$F$3:$F$3)</f>
        <v>0</v>
      </c>
      <c r="O195" s="160">
        <f t="shared" si="10"/>
        <v>42705</v>
      </c>
      <c r="S195" s="161">
        <f>SUMIF('R12'!$B$3:$B$3,$B195,'R12'!$D$3:$D$3)+SUMIF('R8'!$B$3:$B$3,$B195,'R8'!$I$3:$I$3)+SUMIF('R7'!$B$3:$B$3,$B195,'R7'!$D$3:$D$3)+SUMIF('R8'!$B$3:$B$3,$B195,'R8'!$F$3:$F$3)</f>
        <v>0</v>
      </c>
      <c r="T195" s="160">
        <f t="shared" si="11"/>
        <v>42705</v>
      </c>
    </row>
    <row r="196" spans="1:20" x14ac:dyDescent="0.2">
      <c r="A196" s="161">
        <f t="shared" si="8"/>
        <v>0</v>
      </c>
      <c r="B196" s="160">
        <f>Months!F196</f>
        <v>42736</v>
      </c>
      <c r="I196" s="161">
        <f>SUMIF('R10'!$B$3:$B$3,$B196,'R10'!$D$3:$D$3)+SUMIF('R2'!$B$3:$B$3,$B196,'R2'!$I$3:$I$3)+SUMIF('R1'!$B$3:$B$3,$B196,'R1'!$D$3:$D$3)+SUMIF('R2'!$B$3:$B$3,$B196,'R2'!$F$3:$F$3)</f>
        <v>0</v>
      </c>
      <c r="J196" s="160">
        <f t="shared" si="9"/>
        <v>42736</v>
      </c>
      <c r="N196" s="161">
        <f>SUMIF('R11'!$B$3:$B$3,$B196,'R11'!$D$3:$D$3)+SUMIF('R5'!$B$3:$B$3,$B196,'R5'!$I$3:$I$3)+SUMIF('R4'!$B$3:$B$3,$B196,'R4'!$D$3:$D$3)+SUMIF('R5'!$B$3:$B$3,$B196,'R5'!$F$3:$F$3)</f>
        <v>0</v>
      </c>
      <c r="O196" s="160">
        <f t="shared" si="10"/>
        <v>42736</v>
      </c>
      <c r="S196" s="161">
        <f>SUMIF('R12'!$B$3:$B$3,$B196,'R12'!$D$3:$D$3)+SUMIF('R8'!$B$3:$B$3,$B196,'R8'!$I$3:$I$3)+SUMIF('R7'!$B$3:$B$3,$B196,'R7'!$D$3:$D$3)+SUMIF('R8'!$B$3:$B$3,$B196,'R8'!$F$3:$F$3)</f>
        <v>0</v>
      </c>
      <c r="T196" s="160">
        <f t="shared" si="11"/>
        <v>42736</v>
      </c>
    </row>
    <row r="197" spans="1:20" x14ac:dyDescent="0.2">
      <c r="A197" s="161">
        <f t="shared" ref="A197:A260" si="12">I197+N197+S197</f>
        <v>0</v>
      </c>
      <c r="B197" s="160">
        <f>Months!F197</f>
        <v>42767</v>
      </c>
      <c r="I197" s="161">
        <f>SUMIF('R10'!$B$3:$B$3,$B197,'R10'!$D$3:$D$3)+SUMIF('R2'!$B$3:$B$3,$B197,'R2'!$I$3:$I$3)+SUMIF('R1'!$B$3:$B$3,$B197,'R1'!$D$3:$D$3)+SUMIF('R2'!$B$3:$B$3,$B197,'R2'!$F$3:$F$3)</f>
        <v>0</v>
      </c>
      <c r="J197" s="160">
        <f t="shared" ref="J197:J260" si="13">B197</f>
        <v>42767</v>
      </c>
      <c r="N197" s="161">
        <f>SUMIF('R11'!$B$3:$B$3,$B197,'R11'!$D$3:$D$3)+SUMIF('R5'!$B$3:$B$3,$B197,'R5'!$I$3:$I$3)+SUMIF('R4'!$B$3:$B$3,$B197,'R4'!$D$3:$D$3)+SUMIF('R5'!$B$3:$B$3,$B197,'R5'!$F$3:$F$3)</f>
        <v>0</v>
      </c>
      <c r="O197" s="160">
        <f t="shared" ref="O197:O260" si="14">B197</f>
        <v>42767</v>
      </c>
      <c r="S197" s="161">
        <f>SUMIF('R12'!$B$3:$B$3,$B197,'R12'!$D$3:$D$3)+SUMIF('R8'!$B$3:$B$3,$B197,'R8'!$I$3:$I$3)+SUMIF('R7'!$B$3:$B$3,$B197,'R7'!$D$3:$D$3)+SUMIF('R8'!$B$3:$B$3,$B197,'R8'!$F$3:$F$3)</f>
        <v>0</v>
      </c>
      <c r="T197" s="160">
        <f t="shared" ref="T197:T260" si="15">B197</f>
        <v>42767</v>
      </c>
    </row>
    <row r="198" spans="1:20" x14ac:dyDescent="0.2">
      <c r="A198" s="161">
        <f t="shared" si="12"/>
        <v>0</v>
      </c>
      <c r="B198" s="160">
        <f>Months!F198</f>
        <v>42795</v>
      </c>
      <c r="I198" s="161">
        <f>SUMIF('R10'!$B$3:$B$3,$B198,'R10'!$D$3:$D$3)+SUMIF('R2'!$B$3:$B$3,$B198,'R2'!$I$3:$I$3)+SUMIF('R1'!$B$3:$B$3,$B198,'R1'!$D$3:$D$3)+SUMIF('R2'!$B$3:$B$3,$B198,'R2'!$F$3:$F$3)</f>
        <v>0</v>
      </c>
      <c r="J198" s="160">
        <f t="shared" si="13"/>
        <v>42795</v>
      </c>
      <c r="N198" s="161">
        <f>SUMIF('R11'!$B$3:$B$3,$B198,'R11'!$D$3:$D$3)+SUMIF('R5'!$B$3:$B$3,$B198,'R5'!$I$3:$I$3)+SUMIF('R4'!$B$3:$B$3,$B198,'R4'!$D$3:$D$3)+SUMIF('R5'!$B$3:$B$3,$B198,'R5'!$F$3:$F$3)</f>
        <v>0</v>
      </c>
      <c r="O198" s="160">
        <f t="shared" si="14"/>
        <v>42795</v>
      </c>
      <c r="S198" s="161">
        <f>SUMIF('R12'!$B$3:$B$3,$B198,'R12'!$D$3:$D$3)+SUMIF('R8'!$B$3:$B$3,$B198,'R8'!$I$3:$I$3)+SUMIF('R7'!$B$3:$B$3,$B198,'R7'!$D$3:$D$3)+SUMIF('R8'!$B$3:$B$3,$B198,'R8'!$F$3:$F$3)</f>
        <v>0</v>
      </c>
      <c r="T198" s="160">
        <f t="shared" si="15"/>
        <v>42795</v>
      </c>
    </row>
    <row r="199" spans="1:20" x14ac:dyDescent="0.2">
      <c r="A199" s="161">
        <f t="shared" si="12"/>
        <v>0</v>
      </c>
      <c r="B199" s="160">
        <f>Months!F199</f>
        <v>42826</v>
      </c>
      <c r="I199" s="161">
        <f>SUMIF('R10'!$B$3:$B$3,$B199,'R10'!$D$3:$D$3)+SUMIF('R2'!$B$3:$B$3,$B199,'R2'!$I$3:$I$3)+SUMIF('R1'!$B$3:$B$3,$B199,'R1'!$D$3:$D$3)+SUMIF('R2'!$B$3:$B$3,$B199,'R2'!$F$3:$F$3)</f>
        <v>0</v>
      </c>
      <c r="J199" s="160">
        <f t="shared" si="13"/>
        <v>42826</v>
      </c>
      <c r="N199" s="161">
        <f>SUMIF('R11'!$B$3:$B$3,$B199,'R11'!$D$3:$D$3)+SUMIF('R5'!$B$3:$B$3,$B199,'R5'!$I$3:$I$3)+SUMIF('R4'!$B$3:$B$3,$B199,'R4'!$D$3:$D$3)+SUMIF('R5'!$B$3:$B$3,$B199,'R5'!$F$3:$F$3)</f>
        <v>0</v>
      </c>
      <c r="O199" s="160">
        <f t="shared" si="14"/>
        <v>42826</v>
      </c>
      <c r="S199" s="161">
        <f>SUMIF('R12'!$B$3:$B$3,$B199,'R12'!$D$3:$D$3)+SUMIF('R8'!$B$3:$B$3,$B199,'R8'!$I$3:$I$3)+SUMIF('R7'!$B$3:$B$3,$B199,'R7'!$D$3:$D$3)+SUMIF('R8'!$B$3:$B$3,$B199,'R8'!$F$3:$F$3)</f>
        <v>0</v>
      </c>
      <c r="T199" s="160">
        <f t="shared" si="15"/>
        <v>42826</v>
      </c>
    </row>
    <row r="200" spans="1:20" x14ac:dyDescent="0.2">
      <c r="A200" s="161">
        <f t="shared" si="12"/>
        <v>0</v>
      </c>
      <c r="B200" s="160">
        <f>Months!F200</f>
        <v>42856</v>
      </c>
      <c r="I200" s="161">
        <f>SUMIF('R10'!$B$3:$B$3,$B200,'R10'!$D$3:$D$3)+SUMIF('R2'!$B$3:$B$3,$B200,'R2'!$I$3:$I$3)+SUMIF('R1'!$B$3:$B$3,$B200,'R1'!$D$3:$D$3)+SUMIF('R2'!$B$3:$B$3,$B200,'R2'!$F$3:$F$3)</f>
        <v>0</v>
      </c>
      <c r="J200" s="160">
        <f t="shared" si="13"/>
        <v>42856</v>
      </c>
      <c r="N200" s="161">
        <f>SUMIF('R11'!$B$3:$B$3,$B200,'R11'!$D$3:$D$3)+SUMIF('R5'!$B$3:$B$3,$B200,'R5'!$I$3:$I$3)+SUMIF('R4'!$B$3:$B$3,$B200,'R4'!$D$3:$D$3)+SUMIF('R5'!$B$3:$B$3,$B200,'R5'!$F$3:$F$3)</f>
        <v>0</v>
      </c>
      <c r="O200" s="160">
        <f t="shared" si="14"/>
        <v>42856</v>
      </c>
      <c r="S200" s="161">
        <f>SUMIF('R12'!$B$3:$B$3,$B200,'R12'!$D$3:$D$3)+SUMIF('R8'!$B$3:$B$3,$B200,'R8'!$I$3:$I$3)+SUMIF('R7'!$B$3:$B$3,$B200,'R7'!$D$3:$D$3)+SUMIF('R8'!$B$3:$B$3,$B200,'R8'!$F$3:$F$3)</f>
        <v>0</v>
      </c>
      <c r="T200" s="160">
        <f t="shared" si="15"/>
        <v>42856</v>
      </c>
    </row>
    <row r="201" spans="1:20" x14ac:dyDescent="0.2">
      <c r="A201" s="161">
        <f t="shared" si="12"/>
        <v>0</v>
      </c>
      <c r="B201" s="160">
        <f>Months!F201</f>
        <v>42887</v>
      </c>
      <c r="I201" s="161">
        <f>SUMIF('R10'!$B$3:$B$3,$B201,'R10'!$D$3:$D$3)+SUMIF('R2'!$B$3:$B$3,$B201,'R2'!$I$3:$I$3)+SUMIF('R1'!$B$3:$B$3,$B201,'R1'!$D$3:$D$3)+SUMIF('R2'!$B$3:$B$3,$B201,'R2'!$F$3:$F$3)</f>
        <v>0</v>
      </c>
      <c r="J201" s="160">
        <f t="shared" si="13"/>
        <v>42887</v>
      </c>
      <c r="N201" s="161">
        <f>SUMIF('R11'!$B$3:$B$3,$B201,'R11'!$D$3:$D$3)+SUMIF('R5'!$B$3:$B$3,$B201,'R5'!$I$3:$I$3)+SUMIF('R4'!$B$3:$B$3,$B201,'R4'!$D$3:$D$3)+SUMIF('R5'!$B$3:$B$3,$B201,'R5'!$F$3:$F$3)</f>
        <v>0</v>
      </c>
      <c r="O201" s="160">
        <f t="shared" si="14"/>
        <v>42887</v>
      </c>
      <c r="S201" s="161">
        <f>SUMIF('R12'!$B$3:$B$3,$B201,'R12'!$D$3:$D$3)+SUMIF('R8'!$B$3:$B$3,$B201,'R8'!$I$3:$I$3)+SUMIF('R7'!$B$3:$B$3,$B201,'R7'!$D$3:$D$3)+SUMIF('R8'!$B$3:$B$3,$B201,'R8'!$F$3:$F$3)</f>
        <v>0</v>
      </c>
      <c r="T201" s="160">
        <f t="shared" si="15"/>
        <v>42887</v>
      </c>
    </row>
    <row r="202" spans="1:20" x14ac:dyDescent="0.2">
      <c r="A202" s="161">
        <f t="shared" si="12"/>
        <v>0</v>
      </c>
      <c r="B202" s="160">
        <f>Months!F202</f>
        <v>42917</v>
      </c>
      <c r="I202" s="161">
        <f>SUMIF('R10'!$B$3:$B$3,$B202,'R10'!$D$3:$D$3)+SUMIF('R2'!$B$3:$B$3,$B202,'R2'!$I$3:$I$3)+SUMIF('R1'!$B$3:$B$3,$B202,'R1'!$D$3:$D$3)+SUMIF('R2'!$B$3:$B$3,$B202,'R2'!$F$3:$F$3)</f>
        <v>0</v>
      </c>
      <c r="J202" s="160">
        <f t="shared" si="13"/>
        <v>42917</v>
      </c>
      <c r="N202" s="161">
        <f>SUMIF('R11'!$B$3:$B$3,$B202,'R11'!$D$3:$D$3)+SUMIF('R5'!$B$3:$B$3,$B202,'R5'!$I$3:$I$3)+SUMIF('R4'!$B$3:$B$3,$B202,'R4'!$D$3:$D$3)+SUMIF('R5'!$B$3:$B$3,$B202,'R5'!$F$3:$F$3)</f>
        <v>0</v>
      </c>
      <c r="O202" s="160">
        <f t="shared" si="14"/>
        <v>42917</v>
      </c>
      <c r="S202" s="161">
        <f>SUMIF('R12'!$B$3:$B$3,$B202,'R12'!$D$3:$D$3)+SUMIF('R8'!$B$3:$B$3,$B202,'R8'!$I$3:$I$3)+SUMIF('R7'!$B$3:$B$3,$B202,'R7'!$D$3:$D$3)+SUMIF('R8'!$B$3:$B$3,$B202,'R8'!$F$3:$F$3)</f>
        <v>0</v>
      </c>
      <c r="T202" s="160">
        <f t="shared" si="15"/>
        <v>42917</v>
      </c>
    </row>
    <row r="203" spans="1:20" x14ac:dyDescent="0.2">
      <c r="A203" s="161">
        <f t="shared" si="12"/>
        <v>0</v>
      </c>
      <c r="B203" s="160">
        <f>Months!F203</f>
        <v>42948</v>
      </c>
      <c r="I203" s="161">
        <f>SUMIF('R10'!$B$3:$B$3,$B203,'R10'!$D$3:$D$3)+SUMIF('R2'!$B$3:$B$3,$B203,'R2'!$I$3:$I$3)+SUMIF('R1'!$B$3:$B$3,$B203,'R1'!$D$3:$D$3)+SUMIF('R2'!$B$3:$B$3,$B203,'R2'!$F$3:$F$3)</f>
        <v>0</v>
      </c>
      <c r="J203" s="160">
        <f t="shared" si="13"/>
        <v>42948</v>
      </c>
      <c r="N203" s="161">
        <f>SUMIF('R11'!$B$3:$B$3,$B203,'R11'!$D$3:$D$3)+SUMIF('R5'!$B$3:$B$3,$B203,'R5'!$I$3:$I$3)+SUMIF('R4'!$B$3:$B$3,$B203,'R4'!$D$3:$D$3)+SUMIF('R5'!$B$3:$B$3,$B203,'R5'!$F$3:$F$3)</f>
        <v>0</v>
      </c>
      <c r="O203" s="160">
        <f t="shared" si="14"/>
        <v>42948</v>
      </c>
      <c r="S203" s="161">
        <f>SUMIF('R12'!$B$3:$B$3,$B203,'R12'!$D$3:$D$3)+SUMIF('R8'!$B$3:$B$3,$B203,'R8'!$I$3:$I$3)+SUMIF('R7'!$B$3:$B$3,$B203,'R7'!$D$3:$D$3)+SUMIF('R8'!$B$3:$B$3,$B203,'R8'!$F$3:$F$3)</f>
        <v>0</v>
      </c>
      <c r="T203" s="160">
        <f t="shared" si="15"/>
        <v>42948</v>
      </c>
    </row>
    <row r="204" spans="1:20" x14ac:dyDescent="0.2">
      <c r="A204" s="161">
        <f t="shared" si="12"/>
        <v>0</v>
      </c>
      <c r="B204" s="160">
        <f>Months!F204</f>
        <v>42979</v>
      </c>
      <c r="I204" s="161">
        <f>SUMIF('R10'!$B$3:$B$3,$B204,'R10'!$D$3:$D$3)+SUMIF('R2'!$B$3:$B$3,$B204,'R2'!$I$3:$I$3)+SUMIF('R1'!$B$3:$B$3,$B204,'R1'!$D$3:$D$3)+SUMIF('R2'!$B$3:$B$3,$B204,'R2'!$F$3:$F$3)</f>
        <v>0</v>
      </c>
      <c r="J204" s="160">
        <f t="shared" si="13"/>
        <v>42979</v>
      </c>
      <c r="N204" s="161">
        <f>SUMIF('R11'!$B$3:$B$3,$B204,'R11'!$D$3:$D$3)+SUMIF('R5'!$B$3:$B$3,$B204,'R5'!$I$3:$I$3)+SUMIF('R4'!$B$3:$B$3,$B204,'R4'!$D$3:$D$3)+SUMIF('R5'!$B$3:$B$3,$B204,'R5'!$F$3:$F$3)</f>
        <v>0</v>
      </c>
      <c r="O204" s="160">
        <f t="shared" si="14"/>
        <v>42979</v>
      </c>
      <c r="S204" s="161">
        <f>SUMIF('R12'!$B$3:$B$3,$B204,'R12'!$D$3:$D$3)+SUMIF('R8'!$B$3:$B$3,$B204,'R8'!$I$3:$I$3)+SUMIF('R7'!$B$3:$B$3,$B204,'R7'!$D$3:$D$3)+SUMIF('R8'!$B$3:$B$3,$B204,'R8'!$F$3:$F$3)</f>
        <v>0</v>
      </c>
      <c r="T204" s="160">
        <f t="shared" si="15"/>
        <v>42979</v>
      </c>
    </row>
    <row r="205" spans="1:20" x14ac:dyDescent="0.2">
      <c r="A205" s="161">
        <f t="shared" si="12"/>
        <v>0</v>
      </c>
      <c r="B205" s="160">
        <f>Months!F205</f>
        <v>43009</v>
      </c>
      <c r="I205" s="161">
        <f>SUMIF('R10'!$B$3:$B$3,$B205,'R10'!$D$3:$D$3)+SUMIF('R2'!$B$3:$B$3,$B205,'R2'!$I$3:$I$3)+SUMIF('R1'!$B$3:$B$3,$B205,'R1'!$D$3:$D$3)+SUMIF('R2'!$B$3:$B$3,$B205,'R2'!$F$3:$F$3)</f>
        <v>0</v>
      </c>
      <c r="J205" s="160">
        <f t="shared" si="13"/>
        <v>43009</v>
      </c>
      <c r="N205" s="161">
        <f>SUMIF('R11'!$B$3:$B$3,$B205,'R11'!$D$3:$D$3)+SUMIF('R5'!$B$3:$B$3,$B205,'R5'!$I$3:$I$3)+SUMIF('R4'!$B$3:$B$3,$B205,'R4'!$D$3:$D$3)+SUMIF('R5'!$B$3:$B$3,$B205,'R5'!$F$3:$F$3)</f>
        <v>0</v>
      </c>
      <c r="O205" s="160">
        <f t="shared" si="14"/>
        <v>43009</v>
      </c>
      <c r="S205" s="161">
        <f>SUMIF('R12'!$B$3:$B$3,$B205,'R12'!$D$3:$D$3)+SUMIF('R8'!$B$3:$B$3,$B205,'R8'!$I$3:$I$3)+SUMIF('R7'!$B$3:$B$3,$B205,'R7'!$D$3:$D$3)+SUMIF('R8'!$B$3:$B$3,$B205,'R8'!$F$3:$F$3)</f>
        <v>0</v>
      </c>
      <c r="T205" s="160">
        <f t="shared" si="15"/>
        <v>43009</v>
      </c>
    </row>
    <row r="206" spans="1:20" x14ac:dyDescent="0.2">
      <c r="A206" s="161">
        <f t="shared" si="12"/>
        <v>0</v>
      </c>
      <c r="B206" s="160">
        <f>Months!F206</f>
        <v>43040</v>
      </c>
      <c r="I206" s="161">
        <f>SUMIF('R10'!$B$3:$B$3,$B206,'R10'!$D$3:$D$3)+SUMIF('R2'!$B$3:$B$3,$B206,'R2'!$I$3:$I$3)+SUMIF('R1'!$B$3:$B$3,$B206,'R1'!$D$3:$D$3)+SUMIF('R2'!$B$3:$B$3,$B206,'R2'!$F$3:$F$3)</f>
        <v>0</v>
      </c>
      <c r="J206" s="160">
        <f t="shared" si="13"/>
        <v>43040</v>
      </c>
      <c r="N206" s="161">
        <f>SUMIF('R11'!$B$3:$B$3,$B206,'R11'!$D$3:$D$3)+SUMIF('R5'!$B$3:$B$3,$B206,'R5'!$I$3:$I$3)+SUMIF('R4'!$B$3:$B$3,$B206,'R4'!$D$3:$D$3)+SUMIF('R5'!$B$3:$B$3,$B206,'R5'!$F$3:$F$3)</f>
        <v>0</v>
      </c>
      <c r="O206" s="160">
        <f t="shared" si="14"/>
        <v>43040</v>
      </c>
      <c r="S206" s="161">
        <f>SUMIF('R12'!$B$3:$B$3,$B206,'R12'!$D$3:$D$3)+SUMIF('R8'!$B$3:$B$3,$B206,'R8'!$I$3:$I$3)+SUMIF('R7'!$B$3:$B$3,$B206,'R7'!$D$3:$D$3)+SUMIF('R8'!$B$3:$B$3,$B206,'R8'!$F$3:$F$3)</f>
        <v>0</v>
      </c>
      <c r="T206" s="160">
        <f t="shared" si="15"/>
        <v>43040</v>
      </c>
    </row>
    <row r="207" spans="1:20" x14ac:dyDescent="0.2">
      <c r="A207" s="161">
        <f t="shared" si="12"/>
        <v>0</v>
      </c>
      <c r="B207" s="160">
        <f>Months!F207</f>
        <v>43070</v>
      </c>
      <c r="I207" s="161">
        <f>SUMIF('R10'!$B$3:$B$3,$B207,'R10'!$D$3:$D$3)+SUMIF('R2'!$B$3:$B$3,$B207,'R2'!$I$3:$I$3)+SUMIF('R1'!$B$3:$B$3,$B207,'R1'!$D$3:$D$3)+SUMIF('R2'!$B$3:$B$3,$B207,'R2'!$F$3:$F$3)</f>
        <v>0</v>
      </c>
      <c r="J207" s="160">
        <f t="shared" si="13"/>
        <v>43070</v>
      </c>
      <c r="N207" s="161">
        <f>SUMIF('R11'!$B$3:$B$3,$B207,'R11'!$D$3:$D$3)+SUMIF('R5'!$B$3:$B$3,$B207,'R5'!$I$3:$I$3)+SUMIF('R4'!$B$3:$B$3,$B207,'R4'!$D$3:$D$3)+SUMIF('R5'!$B$3:$B$3,$B207,'R5'!$F$3:$F$3)</f>
        <v>0</v>
      </c>
      <c r="O207" s="160">
        <f t="shared" si="14"/>
        <v>43070</v>
      </c>
      <c r="S207" s="161">
        <f>SUMIF('R12'!$B$3:$B$3,$B207,'R12'!$D$3:$D$3)+SUMIF('R8'!$B$3:$B$3,$B207,'R8'!$I$3:$I$3)+SUMIF('R7'!$B$3:$B$3,$B207,'R7'!$D$3:$D$3)+SUMIF('R8'!$B$3:$B$3,$B207,'R8'!$F$3:$F$3)</f>
        <v>0</v>
      </c>
      <c r="T207" s="160">
        <f t="shared" si="15"/>
        <v>43070</v>
      </c>
    </row>
    <row r="208" spans="1:20" x14ac:dyDescent="0.2">
      <c r="A208" s="161">
        <f t="shared" si="12"/>
        <v>0</v>
      </c>
      <c r="B208" s="160">
        <f>Months!F208</f>
        <v>43101</v>
      </c>
      <c r="I208" s="161">
        <f>SUMIF('R10'!$B$3:$B$3,$B208,'R10'!$D$3:$D$3)+SUMIF('R2'!$B$3:$B$3,$B208,'R2'!$I$3:$I$3)+SUMIF('R1'!$B$3:$B$3,$B208,'R1'!$D$3:$D$3)+SUMIF('R2'!$B$3:$B$3,$B208,'R2'!$F$3:$F$3)</f>
        <v>0</v>
      </c>
      <c r="J208" s="160">
        <f t="shared" si="13"/>
        <v>43101</v>
      </c>
      <c r="N208" s="161">
        <f>SUMIF('R11'!$B$3:$B$3,$B208,'R11'!$D$3:$D$3)+SUMIF('R5'!$B$3:$B$3,$B208,'R5'!$I$3:$I$3)+SUMIF('R4'!$B$3:$B$3,$B208,'R4'!$D$3:$D$3)+SUMIF('R5'!$B$3:$B$3,$B208,'R5'!$F$3:$F$3)</f>
        <v>0</v>
      </c>
      <c r="O208" s="160">
        <f t="shared" si="14"/>
        <v>43101</v>
      </c>
      <c r="S208" s="161">
        <f>SUMIF('R12'!$B$3:$B$3,$B208,'R12'!$D$3:$D$3)+SUMIF('R8'!$B$3:$B$3,$B208,'R8'!$I$3:$I$3)+SUMIF('R7'!$B$3:$B$3,$B208,'R7'!$D$3:$D$3)+SUMIF('R8'!$B$3:$B$3,$B208,'R8'!$F$3:$F$3)</f>
        <v>0</v>
      </c>
      <c r="T208" s="160">
        <f t="shared" si="15"/>
        <v>43101</v>
      </c>
    </row>
    <row r="209" spans="1:20" x14ac:dyDescent="0.2">
      <c r="A209" s="161">
        <f t="shared" si="12"/>
        <v>0</v>
      </c>
      <c r="B209" s="160">
        <f>Months!F209</f>
        <v>43132</v>
      </c>
      <c r="I209" s="161">
        <f>SUMIF('R10'!$B$3:$B$3,$B209,'R10'!$D$3:$D$3)+SUMIF('R2'!$B$3:$B$3,$B209,'R2'!$I$3:$I$3)+SUMIF('R1'!$B$3:$B$3,$B209,'R1'!$D$3:$D$3)+SUMIF('R2'!$B$3:$B$3,$B209,'R2'!$F$3:$F$3)</f>
        <v>0</v>
      </c>
      <c r="J209" s="160">
        <f t="shared" si="13"/>
        <v>43132</v>
      </c>
      <c r="N209" s="161">
        <f>SUMIF('R11'!$B$3:$B$3,$B209,'R11'!$D$3:$D$3)+SUMIF('R5'!$B$3:$B$3,$B209,'R5'!$I$3:$I$3)+SUMIF('R4'!$B$3:$B$3,$B209,'R4'!$D$3:$D$3)+SUMIF('R5'!$B$3:$B$3,$B209,'R5'!$F$3:$F$3)</f>
        <v>0</v>
      </c>
      <c r="O209" s="160">
        <f t="shared" si="14"/>
        <v>43132</v>
      </c>
      <c r="S209" s="161">
        <f>SUMIF('R12'!$B$3:$B$3,$B209,'R12'!$D$3:$D$3)+SUMIF('R8'!$B$3:$B$3,$B209,'R8'!$I$3:$I$3)+SUMIF('R7'!$B$3:$B$3,$B209,'R7'!$D$3:$D$3)+SUMIF('R8'!$B$3:$B$3,$B209,'R8'!$F$3:$F$3)</f>
        <v>0</v>
      </c>
      <c r="T209" s="160">
        <f t="shared" si="15"/>
        <v>43132</v>
      </c>
    </row>
    <row r="210" spans="1:20" x14ac:dyDescent="0.2">
      <c r="A210" s="161">
        <f t="shared" si="12"/>
        <v>0</v>
      </c>
      <c r="B210" s="160">
        <f>Months!F210</f>
        <v>43160</v>
      </c>
      <c r="I210" s="161">
        <f>SUMIF('R10'!$B$3:$B$3,$B210,'R10'!$D$3:$D$3)+SUMIF('R2'!$B$3:$B$3,$B210,'R2'!$I$3:$I$3)+SUMIF('R1'!$B$3:$B$3,$B210,'R1'!$D$3:$D$3)+SUMIF('R2'!$B$3:$B$3,$B210,'R2'!$F$3:$F$3)</f>
        <v>0</v>
      </c>
      <c r="J210" s="160">
        <f t="shared" si="13"/>
        <v>43160</v>
      </c>
      <c r="N210" s="161">
        <f>SUMIF('R11'!$B$3:$B$3,$B210,'R11'!$D$3:$D$3)+SUMIF('R5'!$B$3:$B$3,$B210,'R5'!$I$3:$I$3)+SUMIF('R4'!$B$3:$B$3,$B210,'R4'!$D$3:$D$3)+SUMIF('R5'!$B$3:$B$3,$B210,'R5'!$F$3:$F$3)</f>
        <v>0</v>
      </c>
      <c r="O210" s="160">
        <f t="shared" si="14"/>
        <v>43160</v>
      </c>
      <c r="S210" s="161">
        <f>SUMIF('R12'!$B$3:$B$3,$B210,'R12'!$D$3:$D$3)+SUMIF('R8'!$B$3:$B$3,$B210,'R8'!$I$3:$I$3)+SUMIF('R7'!$B$3:$B$3,$B210,'R7'!$D$3:$D$3)+SUMIF('R8'!$B$3:$B$3,$B210,'R8'!$F$3:$F$3)</f>
        <v>0</v>
      </c>
      <c r="T210" s="160">
        <f t="shared" si="15"/>
        <v>43160</v>
      </c>
    </row>
    <row r="211" spans="1:20" x14ac:dyDescent="0.2">
      <c r="A211" s="161">
        <f t="shared" si="12"/>
        <v>0</v>
      </c>
      <c r="B211" s="160">
        <f>Months!F211</f>
        <v>43191</v>
      </c>
      <c r="I211" s="161">
        <f>SUMIF('R10'!$B$3:$B$3,$B211,'R10'!$D$3:$D$3)+SUMIF('R2'!$B$3:$B$3,$B211,'R2'!$I$3:$I$3)+SUMIF('R1'!$B$3:$B$3,$B211,'R1'!$D$3:$D$3)+SUMIF('R2'!$B$3:$B$3,$B211,'R2'!$F$3:$F$3)</f>
        <v>0</v>
      </c>
      <c r="J211" s="160">
        <f t="shared" si="13"/>
        <v>43191</v>
      </c>
      <c r="N211" s="161">
        <f>SUMIF('R11'!$B$3:$B$3,$B211,'R11'!$D$3:$D$3)+SUMIF('R5'!$B$3:$B$3,$B211,'R5'!$I$3:$I$3)+SUMIF('R4'!$B$3:$B$3,$B211,'R4'!$D$3:$D$3)+SUMIF('R5'!$B$3:$B$3,$B211,'R5'!$F$3:$F$3)</f>
        <v>0</v>
      </c>
      <c r="O211" s="160">
        <f t="shared" si="14"/>
        <v>43191</v>
      </c>
      <c r="S211" s="161">
        <f>SUMIF('R12'!$B$3:$B$3,$B211,'R12'!$D$3:$D$3)+SUMIF('R8'!$B$3:$B$3,$B211,'R8'!$I$3:$I$3)+SUMIF('R7'!$B$3:$B$3,$B211,'R7'!$D$3:$D$3)+SUMIF('R8'!$B$3:$B$3,$B211,'R8'!$F$3:$F$3)</f>
        <v>0</v>
      </c>
      <c r="T211" s="160">
        <f t="shared" si="15"/>
        <v>43191</v>
      </c>
    </row>
    <row r="212" spans="1:20" x14ac:dyDescent="0.2">
      <c r="A212" s="161">
        <f t="shared" si="12"/>
        <v>0</v>
      </c>
      <c r="B212" s="160">
        <f>Months!F212</f>
        <v>43221</v>
      </c>
      <c r="I212" s="161">
        <f>SUMIF('R10'!$B$3:$B$3,$B212,'R10'!$D$3:$D$3)+SUMIF('R2'!$B$3:$B$3,$B212,'R2'!$I$3:$I$3)+SUMIF('R1'!$B$3:$B$3,$B212,'R1'!$D$3:$D$3)+SUMIF('R2'!$B$3:$B$3,$B212,'R2'!$F$3:$F$3)</f>
        <v>0</v>
      </c>
      <c r="J212" s="160">
        <f t="shared" si="13"/>
        <v>43221</v>
      </c>
      <c r="N212" s="161">
        <f>SUMIF('R11'!$B$3:$B$3,$B212,'R11'!$D$3:$D$3)+SUMIF('R5'!$B$3:$B$3,$B212,'R5'!$I$3:$I$3)+SUMIF('R4'!$B$3:$B$3,$B212,'R4'!$D$3:$D$3)+SUMIF('R5'!$B$3:$B$3,$B212,'R5'!$F$3:$F$3)</f>
        <v>0</v>
      </c>
      <c r="O212" s="160">
        <f t="shared" si="14"/>
        <v>43221</v>
      </c>
      <c r="S212" s="161">
        <f>SUMIF('R12'!$B$3:$B$3,$B212,'R12'!$D$3:$D$3)+SUMIF('R8'!$B$3:$B$3,$B212,'R8'!$I$3:$I$3)+SUMIF('R7'!$B$3:$B$3,$B212,'R7'!$D$3:$D$3)+SUMIF('R8'!$B$3:$B$3,$B212,'R8'!$F$3:$F$3)</f>
        <v>0</v>
      </c>
      <c r="T212" s="160">
        <f t="shared" si="15"/>
        <v>43221</v>
      </c>
    </row>
    <row r="213" spans="1:20" x14ac:dyDescent="0.2">
      <c r="A213" s="161">
        <f t="shared" si="12"/>
        <v>0</v>
      </c>
      <c r="B213" s="160">
        <f>Months!F213</f>
        <v>43252</v>
      </c>
      <c r="I213" s="161">
        <f>SUMIF('R10'!$B$3:$B$3,$B213,'R10'!$D$3:$D$3)+SUMIF('R2'!$B$3:$B$3,$B213,'R2'!$I$3:$I$3)+SUMIF('R1'!$B$3:$B$3,$B213,'R1'!$D$3:$D$3)+SUMIF('R2'!$B$3:$B$3,$B213,'R2'!$F$3:$F$3)</f>
        <v>0</v>
      </c>
      <c r="J213" s="160">
        <f t="shared" si="13"/>
        <v>43252</v>
      </c>
      <c r="N213" s="161">
        <f>SUMIF('R11'!$B$3:$B$3,$B213,'R11'!$D$3:$D$3)+SUMIF('R5'!$B$3:$B$3,$B213,'R5'!$I$3:$I$3)+SUMIF('R4'!$B$3:$B$3,$B213,'R4'!$D$3:$D$3)+SUMIF('R5'!$B$3:$B$3,$B213,'R5'!$F$3:$F$3)</f>
        <v>0</v>
      </c>
      <c r="O213" s="160">
        <f t="shared" si="14"/>
        <v>43252</v>
      </c>
      <c r="S213" s="161">
        <f>SUMIF('R12'!$B$3:$B$3,$B213,'R12'!$D$3:$D$3)+SUMIF('R8'!$B$3:$B$3,$B213,'R8'!$I$3:$I$3)+SUMIF('R7'!$B$3:$B$3,$B213,'R7'!$D$3:$D$3)+SUMIF('R8'!$B$3:$B$3,$B213,'R8'!$F$3:$F$3)</f>
        <v>0</v>
      </c>
      <c r="T213" s="160">
        <f t="shared" si="15"/>
        <v>43252</v>
      </c>
    </row>
    <row r="214" spans="1:20" x14ac:dyDescent="0.2">
      <c r="A214" s="161">
        <f t="shared" si="12"/>
        <v>0</v>
      </c>
      <c r="B214" s="160">
        <f>Months!F214</f>
        <v>43282</v>
      </c>
      <c r="I214" s="161">
        <f>SUMIF('R10'!$B$3:$B$3,$B214,'R10'!$D$3:$D$3)+SUMIF('R2'!$B$3:$B$3,$B214,'R2'!$I$3:$I$3)+SUMIF('R1'!$B$3:$B$3,$B214,'R1'!$D$3:$D$3)+SUMIF('R2'!$B$3:$B$3,$B214,'R2'!$F$3:$F$3)</f>
        <v>0</v>
      </c>
      <c r="J214" s="160">
        <f t="shared" si="13"/>
        <v>43282</v>
      </c>
      <c r="N214" s="161">
        <f>SUMIF('R11'!$B$3:$B$3,$B214,'R11'!$D$3:$D$3)+SUMIF('R5'!$B$3:$B$3,$B214,'R5'!$I$3:$I$3)+SUMIF('R4'!$B$3:$B$3,$B214,'R4'!$D$3:$D$3)+SUMIF('R5'!$B$3:$B$3,$B214,'R5'!$F$3:$F$3)</f>
        <v>0</v>
      </c>
      <c r="O214" s="160">
        <f t="shared" si="14"/>
        <v>43282</v>
      </c>
      <c r="S214" s="161">
        <f>SUMIF('R12'!$B$3:$B$3,$B214,'R12'!$D$3:$D$3)+SUMIF('R8'!$B$3:$B$3,$B214,'R8'!$I$3:$I$3)+SUMIF('R7'!$B$3:$B$3,$B214,'R7'!$D$3:$D$3)+SUMIF('R8'!$B$3:$B$3,$B214,'R8'!$F$3:$F$3)</f>
        <v>0</v>
      </c>
      <c r="T214" s="160">
        <f t="shared" si="15"/>
        <v>43282</v>
      </c>
    </row>
    <row r="215" spans="1:20" x14ac:dyDescent="0.2">
      <c r="A215" s="161">
        <f t="shared" si="12"/>
        <v>0</v>
      </c>
      <c r="B215" s="160">
        <f>Months!F215</f>
        <v>43313</v>
      </c>
      <c r="I215" s="161">
        <f>SUMIF('R10'!$B$3:$B$3,$B215,'R10'!$D$3:$D$3)+SUMIF('R2'!$B$3:$B$3,$B215,'R2'!$I$3:$I$3)+SUMIF('R1'!$B$3:$B$3,$B215,'R1'!$D$3:$D$3)+SUMIF('R2'!$B$3:$B$3,$B215,'R2'!$F$3:$F$3)</f>
        <v>0</v>
      </c>
      <c r="J215" s="160">
        <f t="shared" si="13"/>
        <v>43313</v>
      </c>
      <c r="N215" s="161">
        <f>SUMIF('R11'!$B$3:$B$3,$B215,'R11'!$D$3:$D$3)+SUMIF('R5'!$B$3:$B$3,$B215,'R5'!$I$3:$I$3)+SUMIF('R4'!$B$3:$B$3,$B215,'R4'!$D$3:$D$3)+SUMIF('R5'!$B$3:$B$3,$B215,'R5'!$F$3:$F$3)</f>
        <v>0</v>
      </c>
      <c r="O215" s="160">
        <f t="shared" si="14"/>
        <v>43313</v>
      </c>
      <c r="S215" s="161">
        <f>SUMIF('R12'!$B$3:$B$3,$B215,'R12'!$D$3:$D$3)+SUMIF('R8'!$B$3:$B$3,$B215,'R8'!$I$3:$I$3)+SUMIF('R7'!$B$3:$B$3,$B215,'R7'!$D$3:$D$3)+SUMIF('R8'!$B$3:$B$3,$B215,'R8'!$F$3:$F$3)</f>
        <v>0</v>
      </c>
      <c r="T215" s="160">
        <f t="shared" si="15"/>
        <v>43313</v>
      </c>
    </row>
    <row r="216" spans="1:20" x14ac:dyDescent="0.2">
      <c r="A216" s="161">
        <f t="shared" si="12"/>
        <v>0</v>
      </c>
      <c r="B216" s="160">
        <f>Months!F216</f>
        <v>43344</v>
      </c>
      <c r="I216" s="161">
        <f>SUMIF('R10'!$B$3:$B$3,$B216,'R10'!$D$3:$D$3)+SUMIF('R2'!$B$3:$B$3,$B216,'R2'!$I$3:$I$3)+SUMIF('R1'!$B$3:$B$3,$B216,'R1'!$D$3:$D$3)+SUMIF('R2'!$B$3:$B$3,$B216,'R2'!$F$3:$F$3)</f>
        <v>0</v>
      </c>
      <c r="J216" s="160">
        <f t="shared" si="13"/>
        <v>43344</v>
      </c>
      <c r="N216" s="161">
        <f>SUMIF('R11'!$B$3:$B$3,$B216,'R11'!$D$3:$D$3)+SUMIF('R5'!$B$3:$B$3,$B216,'R5'!$I$3:$I$3)+SUMIF('R4'!$B$3:$B$3,$B216,'R4'!$D$3:$D$3)+SUMIF('R5'!$B$3:$B$3,$B216,'R5'!$F$3:$F$3)</f>
        <v>0</v>
      </c>
      <c r="O216" s="160">
        <f t="shared" si="14"/>
        <v>43344</v>
      </c>
      <c r="S216" s="161">
        <f>SUMIF('R12'!$B$3:$B$3,$B216,'R12'!$D$3:$D$3)+SUMIF('R8'!$B$3:$B$3,$B216,'R8'!$I$3:$I$3)+SUMIF('R7'!$B$3:$B$3,$B216,'R7'!$D$3:$D$3)+SUMIF('R8'!$B$3:$B$3,$B216,'R8'!$F$3:$F$3)</f>
        <v>0</v>
      </c>
      <c r="T216" s="160">
        <f t="shared" si="15"/>
        <v>43344</v>
      </c>
    </row>
    <row r="217" spans="1:20" x14ac:dyDescent="0.2">
      <c r="A217" s="161">
        <f t="shared" si="12"/>
        <v>0</v>
      </c>
      <c r="B217" s="160">
        <f>Months!F217</f>
        <v>43374</v>
      </c>
      <c r="I217" s="161">
        <f>SUMIF('R10'!$B$3:$B$3,$B217,'R10'!$D$3:$D$3)+SUMIF('R2'!$B$3:$B$3,$B217,'R2'!$I$3:$I$3)+SUMIF('R1'!$B$3:$B$3,$B217,'R1'!$D$3:$D$3)+SUMIF('R2'!$B$3:$B$3,$B217,'R2'!$F$3:$F$3)</f>
        <v>0</v>
      </c>
      <c r="J217" s="160">
        <f t="shared" si="13"/>
        <v>43374</v>
      </c>
      <c r="N217" s="161">
        <f>SUMIF('R11'!$B$3:$B$3,$B217,'R11'!$D$3:$D$3)+SUMIF('R5'!$B$3:$B$3,$B217,'R5'!$I$3:$I$3)+SUMIF('R4'!$B$3:$B$3,$B217,'R4'!$D$3:$D$3)+SUMIF('R5'!$B$3:$B$3,$B217,'R5'!$F$3:$F$3)</f>
        <v>0</v>
      </c>
      <c r="O217" s="160">
        <f t="shared" si="14"/>
        <v>43374</v>
      </c>
      <c r="S217" s="161">
        <f>SUMIF('R12'!$B$3:$B$3,$B217,'R12'!$D$3:$D$3)+SUMIF('R8'!$B$3:$B$3,$B217,'R8'!$I$3:$I$3)+SUMIF('R7'!$B$3:$B$3,$B217,'R7'!$D$3:$D$3)+SUMIF('R8'!$B$3:$B$3,$B217,'R8'!$F$3:$F$3)</f>
        <v>0</v>
      </c>
      <c r="T217" s="160">
        <f t="shared" si="15"/>
        <v>43374</v>
      </c>
    </row>
    <row r="218" spans="1:20" x14ac:dyDescent="0.2">
      <c r="A218" s="161">
        <f t="shared" si="12"/>
        <v>0</v>
      </c>
      <c r="B218" s="160">
        <f>Months!F218</f>
        <v>43405</v>
      </c>
      <c r="I218" s="161">
        <f>SUMIF('R10'!$B$3:$B$3,$B218,'R10'!$D$3:$D$3)+SUMIF('R2'!$B$3:$B$3,$B218,'R2'!$I$3:$I$3)+SUMIF('R1'!$B$3:$B$3,$B218,'R1'!$D$3:$D$3)+SUMIF('R2'!$B$3:$B$3,$B218,'R2'!$F$3:$F$3)</f>
        <v>0</v>
      </c>
      <c r="J218" s="160">
        <f t="shared" si="13"/>
        <v>43405</v>
      </c>
      <c r="N218" s="161">
        <f>SUMIF('R11'!$B$3:$B$3,$B218,'R11'!$D$3:$D$3)+SUMIF('R5'!$B$3:$B$3,$B218,'R5'!$I$3:$I$3)+SUMIF('R4'!$B$3:$B$3,$B218,'R4'!$D$3:$D$3)+SUMIF('R5'!$B$3:$B$3,$B218,'R5'!$F$3:$F$3)</f>
        <v>0</v>
      </c>
      <c r="O218" s="160">
        <f t="shared" si="14"/>
        <v>43405</v>
      </c>
      <c r="S218" s="161">
        <f>SUMIF('R12'!$B$3:$B$3,$B218,'R12'!$D$3:$D$3)+SUMIF('R8'!$B$3:$B$3,$B218,'R8'!$I$3:$I$3)+SUMIF('R7'!$B$3:$B$3,$B218,'R7'!$D$3:$D$3)+SUMIF('R8'!$B$3:$B$3,$B218,'R8'!$F$3:$F$3)</f>
        <v>0</v>
      </c>
      <c r="T218" s="160">
        <f t="shared" si="15"/>
        <v>43405</v>
      </c>
    </row>
    <row r="219" spans="1:20" x14ac:dyDescent="0.2">
      <c r="A219" s="161">
        <f t="shared" si="12"/>
        <v>0</v>
      </c>
      <c r="B219" s="160">
        <f>Months!F219</f>
        <v>43435</v>
      </c>
      <c r="I219" s="161">
        <f>SUMIF('R10'!$B$3:$B$3,$B219,'R10'!$D$3:$D$3)+SUMIF('R2'!$B$3:$B$3,$B219,'R2'!$I$3:$I$3)+SUMIF('R1'!$B$3:$B$3,$B219,'R1'!$D$3:$D$3)+SUMIF('R2'!$B$3:$B$3,$B219,'R2'!$F$3:$F$3)</f>
        <v>0</v>
      </c>
      <c r="J219" s="160">
        <f t="shared" si="13"/>
        <v>43435</v>
      </c>
      <c r="N219" s="161">
        <f>SUMIF('R11'!$B$3:$B$3,$B219,'R11'!$D$3:$D$3)+SUMIF('R5'!$B$3:$B$3,$B219,'R5'!$I$3:$I$3)+SUMIF('R4'!$B$3:$B$3,$B219,'R4'!$D$3:$D$3)+SUMIF('R5'!$B$3:$B$3,$B219,'R5'!$F$3:$F$3)</f>
        <v>0</v>
      </c>
      <c r="O219" s="160">
        <f t="shared" si="14"/>
        <v>43435</v>
      </c>
      <c r="S219" s="161">
        <f>SUMIF('R12'!$B$3:$B$3,$B219,'R12'!$D$3:$D$3)+SUMIF('R8'!$B$3:$B$3,$B219,'R8'!$I$3:$I$3)+SUMIF('R7'!$B$3:$B$3,$B219,'R7'!$D$3:$D$3)+SUMIF('R8'!$B$3:$B$3,$B219,'R8'!$F$3:$F$3)</f>
        <v>0</v>
      </c>
      <c r="T219" s="160">
        <f t="shared" si="15"/>
        <v>43435</v>
      </c>
    </row>
    <row r="220" spans="1:20" x14ac:dyDescent="0.2">
      <c r="A220" s="161">
        <f t="shared" si="12"/>
        <v>0</v>
      </c>
      <c r="B220" s="160">
        <f>Months!F220</f>
        <v>43466</v>
      </c>
      <c r="I220" s="161">
        <f>SUMIF('R10'!$B$3:$B$3,$B220,'R10'!$D$3:$D$3)+SUMIF('R2'!$B$3:$B$3,$B220,'R2'!$I$3:$I$3)+SUMIF('R1'!$B$3:$B$3,$B220,'R1'!$D$3:$D$3)+SUMIF('R2'!$B$3:$B$3,$B220,'R2'!$F$3:$F$3)</f>
        <v>0</v>
      </c>
      <c r="J220" s="160">
        <f t="shared" si="13"/>
        <v>43466</v>
      </c>
      <c r="N220" s="161">
        <f>SUMIF('R11'!$B$3:$B$3,$B220,'R11'!$D$3:$D$3)+SUMIF('R5'!$B$3:$B$3,$B220,'R5'!$I$3:$I$3)+SUMIF('R4'!$B$3:$B$3,$B220,'R4'!$D$3:$D$3)+SUMIF('R5'!$B$3:$B$3,$B220,'R5'!$F$3:$F$3)</f>
        <v>0</v>
      </c>
      <c r="O220" s="160">
        <f t="shared" si="14"/>
        <v>43466</v>
      </c>
      <c r="S220" s="161">
        <f>SUMIF('R12'!$B$3:$B$3,$B220,'R12'!$D$3:$D$3)+SUMIF('R8'!$B$3:$B$3,$B220,'R8'!$I$3:$I$3)+SUMIF('R7'!$B$3:$B$3,$B220,'R7'!$D$3:$D$3)+SUMIF('R8'!$B$3:$B$3,$B220,'R8'!$F$3:$F$3)</f>
        <v>0</v>
      </c>
      <c r="T220" s="160">
        <f t="shared" si="15"/>
        <v>43466</v>
      </c>
    </row>
    <row r="221" spans="1:20" x14ac:dyDescent="0.2">
      <c r="A221" s="161">
        <f t="shared" si="12"/>
        <v>0</v>
      </c>
      <c r="B221" s="160">
        <f>Months!F221</f>
        <v>43497</v>
      </c>
      <c r="I221" s="161">
        <f>SUMIF('R10'!$B$3:$B$3,$B221,'R10'!$D$3:$D$3)+SUMIF('R2'!$B$3:$B$3,$B221,'R2'!$I$3:$I$3)+SUMIF('R1'!$B$3:$B$3,$B221,'R1'!$D$3:$D$3)+SUMIF('R2'!$B$3:$B$3,$B221,'R2'!$F$3:$F$3)</f>
        <v>0</v>
      </c>
      <c r="J221" s="160">
        <f t="shared" si="13"/>
        <v>43497</v>
      </c>
      <c r="N221" s="161">
        <f>SUMIF('R11'!$B$3:$B$3,$B221,'R11'!$D$3:$D$3)+SUMIF('R5'!$B$3:$B$3,$B221,'R5'!$I$3:$I$3)+SUMIF('R4'!$B$3:$B$3,$B221,'R4'!$D$3:$D$3)+SUMIF('R5'!$B$3:$B$3,$B221,'R5'!$F$3:$F$3)</f>
        <v>0</v>
      </c>
      <c r="O221" s="160">
        <f t="shared" si="14"/>
        <v>43497</v>
      </c>
      <c r="S221" s="161">
        <f>SUMIF('R12'!$B$3:$B$3,$B221,'R12'!$D$3:$D$3)+SUMIF('R8'!$B$3:$B$3,$B221,'R8'!$I$3:$I$3)+SUMIF('R7'!$B$3:$B$3,$B221,'R7'!$D$3:$D$3)+SUMIF('R8'!$B$3:$B$3,$B221,'R8'!$F$3:$F$3)</f>
        <v>0</v>
      </c>
      <c r="T221" s="160">
        <f t="shared" si="15"/>
        <v>43497</v>
      </c>
    </row>
    <row r="222" spans="1:20" x14ac:dyDescent="0.2">
      <c r="A222" s="161">
        <f t="shared" si="12"/>
        <v>0</v>
      </c>
      <c r="B222" s="160">
        <f>Months!F222</f>
        <v>43525</v>
      </c>
      <c r="I222" s="161">
        <f>SUMIF('R10'!$B$3:$B$3,$B222,'R10'!$D$3:$D$3)+SUMIF('R2'!$B$3:$B$3,$B222,'R2'!$I$3:$I$3)+SUMIF('R1'!$B$3:$B$3,$B222,'R1'!$D$3:$D$3)+SUMIF('R2'!$B$3:$B$3,$B222,'R2'!$F$3:$F$3)</f>
        <v>0</v>
      </c>
      <c r="J222" s="160">
        <f t="shared" si="13"/>
        <v>43525</v>
      </c>
      <c r="N222" s="161">
        <f>SUMIF('R11'!$B$3:$B$3,$B222,'R11'!$D$3:$D$3)+SUMIF('R5'!$B$3:$B$3,$B222,'R5'!$I$3:$I$3)+SUMIF('R4'!$B$3:$B$3,$B222,'R4'!$D$3:$D$3)+SUMIF('R5'!$B$3:$B$3,$B222,'R5'!$F$3:$F$3)</f>
        <v>0</v>
      </c>
      <c r="O222" s="160">
        <f t="shared" si="14"/>
        <v>43525</v>
      </c>
      <c r="S222" s="161">
        <f>SUMIF('R12'!$B$3:$B$3,$B222,'R12'!$D$3:$D$3)+SUMIF('R8'!$B$3:$B$3,$B222,'R8'!$I$3:$I$3)+SUMIF('R7'!$B$3:$B$3,$B222,'R7'!$D$3:$D$3)+SUMIF('R8'!$B$3:$B$3,$B222,'R8'!$F$3:$F$3)</f>
        <v>0</v>
      </c>
      <c r="T222" s="160">
        <f t="shared" si="15"/>
        <v>43525</v>
      </c>
    </row>
    <row r="223" spans="1:20" x14ac:dyDescent="0.2">
      <c r="A223" s="161">
        <f t="shared" si="12"/>
        <v>0</v>
      </c>
      <c r="B223" s="160">
        <f>Months!F223</f>
        <v>43556</v>
      </c>
      <c r="I223" s="161">
        <f>SUMIF('R10'!$B$3:$B$3,$B223,'R10'!$D$3:$D$3)+SUMIF('R2'!$B$3:$B$3,$B223,'R2'!$I$3:$I$3)+SUMIF('R1'!$B$3:$B$3,$B223,'R1'!$D$3:$D$3)+SUMIF('R2'!$B$3:$B$3,$B223,'R2'!$F$3:$F$3)</f>
        <v>0</v>
      </c>
      <c r="J223" s="160">
        <f t="shared" si="13"/>
        <v>43556</v>
      </c>
      <c r="N223" s="161">
        <f>SUMIF('R11'!$B$3:$B$3,$B223,'R11'!$D$3:$D$3)+SUMIF('R5'!$B$3:$B$3,$B223,'R5'!$I$3:$I$3)+SUMIF('R4'!$B$3:$B$3,$B223,'R4'!$D$3:$D$3)+SUMIF('R5'!$B$3:$B$3,$B223,'R5'!$F$3:$F$3)</f>
        <v>0</v>
      </c>
      <c r="O223" s="160">
        <f t="shared" si="14"/>
        <v>43556</v>
      </c>
      <c r="S223" s="161">
        <f>SUMIF('R12'!$B$3:$B$3,$B223,'R12'!$D$3:$D$3)+SUMIF('R8'!$B$3:$B$3,$B223,'R8'!$I$3:$I$3)+SUMIF('R7'!$B$3:$B$3,$B223,'R7'!$D$3:$D$3)+SUMIF('R8'!$B$3:$B$3,$B223,'R8'!$F$3:$F$3)</f>
        <v>0</v>
      </c>
      <c r="T223" s="160">
        <f t="shared" si="15"/>
        <v>43556</v>
      </c>
    </row>
    <row r="224" spans="1:20" x14ac:dyDescent="0.2">
      <c r="A224" s="161">
        <f t="shared" si="12"/>
        <v>0</v>
      </c>
      <c r="B224" s="160">
        <f>Months!F224</f>
        <v>43586</v>
      </c>
      <c r="I224" s="161">
        <f>SUMIF('R10'!$B$3:$B$3,$B224,'R10'!$D$3:$D$3)+SUMIF('R2'!$B$3:$B$3,$B224,'R2'!$I$3:$I$3)+SUMIF('R1'!$B$3:$B$3,$B224,'R1'!$D$3:$D$3)+SUMIF('R2'!$B$3:$B$3,$B224,'R2'!$F$3:$F$3)</f>
        <v>0</v>
      </c>
      <c r="J224" s="160">
        <f t="shared" si="13"/>
        <v>43586</v>
      </c>
      <c r="N224" s="161">
        <f>SUMIF('R11'!$B$3:$B$3,$B224,'R11'!$D$3:$D$3)+SUMIF('R5'!$B$3:$B$3,$B224,'R5'!$I$3:$I$3)+SUMIF('R4'!$B$3:$B$3,$B224,'R4'!$D$3:$D$3)+SUMIF('R5'!$B$3:$B$3,$B224,'R5'!$F$3:$F$3)</f>
        <v>0</v>
      </c>
      <c r="O224" s="160">
        <f t="shared" si="14"/>
        <v>43586</v>
      </c>
      <c r="S224" s="161">
        <f>SUMIF('R12'!$B$3:$B$3,$B224,'R12'!$D$3:$D$3)+SUMIF('R8'!$B$3:$B$3,$B224,'R8'!$I$3:$I$3)+SUMIF('R7'!$B$3:$B$3,$B224,'R7'!$D$3:$D$3)+SUMIF('R8'!$B$3:$B$3,$B224,'R8'!$F$3:$F$3)</f>
        <v>0</v>
      </c>
      <c r="T224" s="160">
        <f t="shared" si="15"/>
        <v>43586</v>
      </c>
    </row>
    <row r="225" spans="1:20" x14ac:dyDescent="0.2">
      <c r="A225" s="161">
        <f t="shared" si="12"/>
        <v>0</v>
      </c>
      <c r="B225" s="160">
        <f>Months!F225</f>
        <v>43617</v>
      </c>
      <c r="I225" s="161">
        <f>SUMIF('R10'!$B$3:$B$3,$B225,'R10'!$D$3:$D$3)+SUMIF('R2'!$B$3:$B$3,$B225,'R2'!$I$3:$I$3)+SUMIF('R1'!$B$3:$B$3,$B225,'R1'!$D$3:$D$3)+SUMIF('R2'!$B$3:$B$3,$B225,'R2'!$F$3:$F$3)</f>
        <v>0</v>
      </c>
      <c r="J225" s="160">
        <f t="shared" si="13"/>
        <v>43617</v>
      </c>
      <c r="N225" s="161">
        <f>SUMIF('R11'!$B$3:$B$3,$B225,'R11'!$D$3:$D$3)+SUMIF('R5'!$B$3:$B$3,$B225,'R5'!$I$3:$I$3)+SUMIF('R4'!$B$3:$B$3,$B225,'R4'!$D$3:$D$3)+SUMIF('R5'!$B$3:$B$3,$B225,'R5'!$F$3:$F$3)</f>
        <v>0</v>
      </c>
      <c r="O225" s="160">
        <f t="shared" si="14"/>
        <v>43617</v>
      </c>
      <c r="S225" s="161">
        <f>SUMIF('R12'!$B$3:$B$3,$B225,'R12'!$D$3:$D$3)+SUMIF('R8'!$B$3:$B$3,$B225,'R8'!$I$3:$I$3)+SUMIF('R7'!$B$3:$B$3,$B225,'R7'!$D$3:$D$3)+SUMIF('R8'!$B$3:$B$3,$B225,'R8'!$F$3:$F$3)</f>
        <v>0</v>
      </c>
      <c r="T225" s="160">
        <f t="shared" si="15"/>
        <v>43617</v>
      </c>
    </row>
    <row r="226" spans="1:20" x14ac:dyDescent="0.2">
      <c r="A226" s="161">
        <f t="shared" si="12"/>
        <v>0</v>
      </c>
      <c r="B226" s="160">
        <f>Months!F226</f>
        <v>43647</v>
      </c>
      <c r="I226" s="161">
        <f>SUMIF('R10'!$B$3:$B$3,$B226,'R10'!$D$3:$D$3)+SUMIF('R2'!$B$3:$B$3,$B226,'R2'!$I$3:$I$3)+SUMIF('R1'!$B$3:$B$3,$B226,'R1'!$D$3:$D$3)+SUMIF('R2'!$B$3:$B$3,$B226,'R2'!$F$3:$F$3)</f>
        <v>0</v>
      </c>
      <c r="J226" s="160">
        <f t="shared" si="13"/>
        <v>43647</v>
      </c>
      <c r="N226" s="161">
        <f>SUMIF('R11'!$B$3:$B$3,$B226,'R11'!$D$3:$D$3)+SUMIF('R5'!$B$3:$B$3,$B226,'R5'!$I$3:$I$3)+SUMIF('R4'!$B$3:$B$3,$B226,'R4'!$D$3:$D$3)+SUMIF('R5'!$B$3:$B$3,$B226,'R5'!$F$3:$F$3)</f>
        <v>0</v>
      </c>
      <c r="O226" s="160">
        <f t="shared" si="14"/>
        <v>43647</v>
      </c>
      <c r="S226" s="161">
        <f>SUMIF('R12'!$B$3:$B$3,$B226,'R12'!$D$3:$D$3)+SUMIF('R8'!$B$3:$B$3,$B226,'R8'!$I$3:$I$3)+SUMIF('R7'!$B$3:$B$3,$B226,'R7'!$D$3:$D$3)+SUMIF('R8'!$B$3:$B$3,$B226,'R8'!$F$3:$F$3)</f>
        <v>0</v>
      </c>
      <c r="T226" s="160">
        <f t="shared" si="15"/>
        <v>43647</v>
      </c>
    </row>
    <row r="227" spans="1:20" x14ac:dyDescent="0.2">
      <c r="A227" s="161">
        <f t="shared" si="12"/>
        <v>0</v>
      </c>
      <c r="B227" s="160">
        <f>Months!F227</f>
        <v>43678</v>
      </c>
      <c r="I227" s="161">
        <f>SUMIF('R10'!$B$3:$B$3,$B227,'R10'!$D$3:$D$3)+SUMIF('R2'!$B$3:$B$3,$B227,'R2'!$I$3:$I$3)+SUMIF('R1'!$B$3:$B$3,$B227,'R1'!$D$3:$D$3)+SUMIF('R2'!$B$3:$B$3,$B227,'R2'!$F$3:$F$3)</f>
        <v>0</v>
      </c>
      <c r="J227" s="160">
        <f t="shared" si="13"/>
        <v>43678</v>
      </c>
      <c r="N227" s="161">
        <f>SUMIF('R11'!$B$3:$B$3,$B227,'R11'!$D$3:$D$3)+SUMIF('R5'!$B$3:$B$3,$B227,'R5'!$I$3:$I$3)+SUMIF('R4'!$B$3:$B$3,$B227,'R4'!$D$3:$D$3)+SUMIF('R5'!$B$3:$B$3,$B227,'R5'!$F$3:$F$3)</f>
        <v>0</v>
      </c>
      <c r="O227" s="160">
        <f t="shared" si="14"/>
        <v>43678</v>
      </c>
      <c r="S227" s="161">
        <f>SUMIF('R12'!$B$3:$B$3,$B227,'R12'!$D$3:$D$3)+SUMIF('R8'!$B$3:$B$3,$B227,'R8'!$I$3:$I$3)+SUMIF('R7'!$B$3:$B$3,$B227,'R7'!$D$3:$D$3)+SUMIF('R8'!$B$3:$B$3,$B227,'R8'!$F$3:$F$3)</f>
        <v>0</v>
      </c>
      <c r="T227" s="160">
        <f t="shared" si="15"/>
        <v>43678</v>
      </c>
    </row>
    <row r="228" spans="1:20" x14ac:dyDescent="0.2">
      <c r="A228" s="161">
        <f t="shared" si="12"/>
        <v>0</v>
      </c>
      <c r="B228" s="160">
        <f>Months!F228</f>
        <v>43709</v>
      </c>
      <c r="I228" s="161">
        <f>SUMIF('R10'!$B$3:$B$3,$B228,'R10'!$D$3:$D$3)+SUMIF('R2'!$B$3:$B$3,$B228,'R2'!$I$3:$I$3)+SUMIF('R1'!$B$3:$B$3,$B228,'R1'!$D$3:$D$3)+SUMIF('R2'!$B$3:$B$3,$B228,'R2'!$F$3:$F$3)</f>
        <v>0</v>
      </c>
      <c r="J228" s="160">
        <f t="shared" si="13"/>
        <v>43709</v>
      </c>
      <c r="N228" s="161">
        <f>SUMIF('R11'!$B$3:$B$3,$B228,'R11'!$D$3:$D$3)+SUMIF('R5'!$B$3:$B$3,$B228,'R5'!$I$3:$I$3)+SUMIF('R4'!$B$3:$B$3,$B228,'R4'!$D$3:$D$3)+SUMIF('R5'!$B$3:$B$3,$B228,'R5'!$F$3:$F$3)</f>
        <v>0</v>
      </c>
      <c r="O228" s="160">
        <f t="shared" si="14"/>
        <v>43709</v>
      </c>
      <c r="S228" s="161">
        <f>SUMIF('R12'!$B$3:$B$3,$B228,'R12'!$D$3:$D$3)+SUMIF('R8'!$B$3:$B$3,$B228,'R8'!$I$3:$I$3)+SUMIF('R7'!$B$3:$B$3,$B228,'R7'!$D$3:$D$3)+SUMIF('R8'!$B$3:$B$3,$B228,'R8'!$F$3:$F$3)</f>
        <v>0</v>
      </c>
      <c r="T228" s="160">
        <f t="shared" si="15"/>
        <v>43709</v>
      </c>
    </row>
    <row r="229" spans="1:20" x14ac:dyDescent="0.2">
      <c r="A229" s="161">
        <f t="shared" si="12"/>
        <v>0</v>
      </c>
      <c r="B229" s="160">
        <f>Months!F229</f>
        <v>43739</v>
      </c>
      <c r="I229" s="161">
        <f>SUMIF('R10'!$B$3:$B$3,$B229,'R10'!$D$3:$D$3)+SUMIF('R2'!$B$3:$B$3,$B229,'R2'!$I$3:$I$3)+SUMIF('R1'!$B$3:$B$3,$B229,'R1'!$D$3:$D$3)+SUMIF('R2'!$B$3:$B$3,$B229,'R2'!$F$3:$F$3)</f>
        <v>0</v>
      </c>
      <c r="J229" s="160">
        <f t="shared" si="13"/>
        <v>43739</v>
      </c>
      <c r="N229" s="161">
        <f>SUMIF('R11'!$B$3:$B$3,$B229,'R11'!$D$3:$D$3)+SUMIF('R5'!$B$3:$B$3,$B229,'R5'!$I$3:$I$3)+SUMIF('R4'!$B$3:$B$3,$B229,'R4'!$D$3:$D$3)+SUMIF('R5'!$B$3:$B$3,$B229,'R5'!$F$3:$F$3)</f>
        <v>0</v>
      </c>
      <c r="O229" s="160">
        <f t="shared" si="14"/>
        <v>43739</v>
      </c>
      <c r="S229" s="161">
        <f>SUMIF('R12'!$B$3:$B$3,$B229,'R12'!$D$3:$D$3)+SUMIF('R8'!$B$3:$B$3,$B229,'R8'!$I$3:$I$3)+SUMIF('R7'!$B$3:$B$3,$B229,'R7'!$D$3:$D$3)+SUMIF('R8'!$B$3:$B$3,$B229,'R8'!$F$3:$F$3)</f>
        <v>0</v>
      </c>
      <c r="T229" s="160">
        <f t="shared" si="15"/>
        <v>43739</v>
      </c>
    </row>
    <row r="230" spans="1:20" x14ac:dyDescent="0.2">
      <c r="A230" s="161">
        <f t="shared" si="12"/>
        <v>0</v>
      </c>
      <c r="B230" s="160">
        <f>Months!F230</f>
        <v>43770</v>
      </c>
      <c r="I230" s="161">
        <f>SUMIF('R10'!$B$3:$B$3,$B230,'R10'!$D$3:$D$3)+SUMIF('R2'!$B$3:$B$3,$B230,'R2'!$I$3:$I$3)+SUMIF('R1'!$B$3:$B$3,$B230,'R1'!$D$3:$D$3)+SUMIF('R2'!$B$3:$B$3,$B230,'R2'!$F$3:$F$3)</f>
        <v>0</v>
      </c>
      <c r="J230" s="160">
        <f t="shared" si="13"/>
        <v>43770</v>
      </c>
      <c r="N230" s="161">
        <f>SUMIF('R11'!$B$3:$B$3,$B230,'R11'!$D$3:$D$3)+SUMIF('R5'!$B$3:$B$3,$B230,'R5'!$I$3:$I$3)+SUMIF('R4'!$B$3:$B$3,$B230,'R4'!$D$3:$D$3)+SUMIF('R5'!$B$3:$B$3,$B230,'R5'!$F$3:$F$3)</f>
        <v>0</v>
      </c>
      <c r="O230" s="160">
        <f t="shared" si="14"/>
        <v>43770</v>
      </c>
      <c r="S230" s="161">
        <f>SUMIF('R12'!$B$3:$B$3,$B230,'R12'!$D$3:$D$3)+SUMIF('R8'!$B$3:$B$3,$B230,'R8'!$I$3:$I$3)+SUMIF('R7'!$B$3:$B$3,$B230,'R7'!$D$3:$D$3)+SUMIF('R8'!$B$3:$B$3,$B230,'R8'!$F$3:$F$3)</f>
        <v>0</v>
      </c>
      <c r="T230" s="160">
        <f t="shared" si="15"/>
        <v>43770</v>
      </c>
    </row>
    <row r="231" spans="1:20" x14ac:dyDescent="0.2">
      <c r="A231" s="161">
        <f t="shared" si="12"/>
        <v>0</v>
      </c>
      <c r="B231" s="160">
        <f>Months!F231</f>
        <v>43800</v>
      </c>
      <c r="I231" s="161">
        <f>SUMIF('R10'!$B$3:$B$3,$B231,'R10'!$D$3:$D$3)+SUMIF('R2'!$B$3:$B$3,$B231,'R2'!$I$3:$I$3)+SUMIF('R1'!$B$3:$B$3,$B231,'R1'!$D$3:$D$3)+SUMIF('R2'!$B$3:$B$3,$B231,'R2'!$F$3:$F$3)</f>
        <v>0</v>
      </c>
      <c r="J231" s="160">
        <f t="shared" si="13"/>
        <v>43800</v>
      </c>
      <c r="N231" s="161">
        <f>SUMIF('R11'!$B$3:$B$3,$B231,'R11'!$D$3:$D$3)+SUMIF('R5'!$B$3:$B$3,$B231,'R5'!$I$3:$I$3)+SUMIF('R4'!$B$3:$B$3,$B231,'R4'!$D$3:$D$3)+SUMIF('R5'!$B$3:$B$3,$B231,'R5'!$F$3:$F$3)</f>
        <v>0</v>
      </c>
      <c r="O231" s="160">
        <f t="shared" si="14"/>
        <v>43800</v>
      </c>
      <c r="S231" s="161">
        <f>SUMIF('R12'!$B$3:$B$3,$B231,'R12'!$D$3:$D$3)+SUMIF('R8'!$B$3:$B$3,$B231,'R8'!$I$3:$I$3)+SUMIF('R7'!$B$3:$B$3,$B231,'R7'!$D$3:$D$3)+SUMIF('R8'!$B$3:$B$3,$B231,'R8'!$F$3:$F$3)</f>
        <v>0</v>
      </c>
      <c r="T231" s="160">
        <f t="shared" si="15"/>
        <v>43800</v>
      </c>
    </row>
    <row r="232" spans="1:20" x14ac:dyDescent="0.2">
      <c r="A232" s="161">
        <f t="shared" si="12"/>
        <v>0</v>
      </c>
      <c r="B232" s="160">
        <f>Months!F232</f>
        <v>43831</v>
      </c>
      <c r="I232" s="161">
        <f>SUMIF('R10'!$B$3:$B$3,$B232,'R10'!$D$3:$D$3)+SUMIF('R2'!$B$3:$B$3,$B232,'R2'!$I$3:$I$3)+SUMIF('R1'!$B$3:$B$3,$B232,'R1'!$D$3:$D$3)+SUMIF('R2'!$B$3:$B$3,$B232,'R2'!$F$3:$F$3)</f>
        <v>0</v>
      </c>
      <c r="J232" s="160">
        <f t="shared" si="13"/>
        <v>43831</v>
      </c>
      <c r="N232" s="161">
        <f>SUMIF('R11'!$B$3:$B$3,$B232,'R11'!$D$3:$D$3)+SUMIF('R5'!$B$3:$B$3,$B232,'R5'!$I$3:$I$3)+SUMIF('R4'!$B$3:$B$3,$B232,'R4'!$D$3:$D$3)+SUMIF('R5'!$B$3:$B$3,$B232,'R5'!$F$3:$F$3)</f>
        <v>0</v>
      </c>
      <c r="O232" s="160">
        <f t="shared" si="14"/>
        <v>43831</v>
      </c>
      <c r="S232" s="161">
        <f>SUMIF('R12'!$B$3:$B$3,$B232,'R12'!$D$3:$D$3)+SUMIF('R8'!$B$3:$B$3,$B232,'R8'!$I$3:$I$3)+SUMIF('R7'!$B$3:$B$3,$B232,'R7'!$D$3:$D$3)+SUMIF('R8'!$B$3:$B$3,$B232,'R8'!$F$3:$F$3)</f>
        <v>0</v>
      </c>
      <c r="T232" s="160">
        <f t="shared" si="15"/>
        <v>43831</v>
      </c>
    </row>
    <row r="233" spans="1:20" x14ac:dyDescent="0.2">
      <c r="A233" s="161">
        <f t="shared" si="12"/>
        <v>0</v>
      </c>
      <c r="B233" s="160">
        <f>Months!F233</f>
        <v>43862</v>
      </c>
      <c r="I233" s="161">
        <f>SUMIF('R10'!$B$3:$B$3,$B233,'R10'!$D$3:$D$3)+SUMIF('R2'!$B$3:$B$3,$B233,'R2'!$I$3:$I$3)+SUMIF('R1'!$B$3:$B$3,$B233,'R1'!$D$3:$D$3)+SUMIF('R2'!$B$3:$B$3,$B233,'R2'!$F$3:$F$3)</f>
        <v>0</v>
      </c>
      <c r="J233" s="160">
        <f t="shared" si="13"/>
        <v>43862</v>
      </c>
      <c r="N233" s="161">
        <f>SUMIF('R11'!$B$3:$B$3,$B233,'R11'!$D$3:$D$3)+SUMIF('R5'!$B$3:$B$3,$B233,'R5'!$I$3:$I$3)+SUMIF('R4'!$B$3:$B$3,$B233,'R4'!$D$3:$D$3)+SUMIF('R5'!$B$3:$B$3,$B233,'R5'!$F$3:$F$3)</f>
        <v>0</v>
      </c>
      <c r="O233" s="160">
        <f t="shared" si="14"/>
        <v>43862</v>
      </c>
      <c r="S233" s="161">
        <f>SUMIF('R12'!$B$3:$B$3,$B233,'R12'!$D$3:$D$3)+SUMIF('R8'!$B$3:$B$3,$B233,'R8'!$I$3:$I$3)+SUMIF('R7'!$B$3:$B$3,$B233,'R7'!$D$3:$D$3)+SUMIF('R8'!$B$3:$B$3,$B233,'R8'!$F$3:$F$3)</f>
        <v>0</v>
      </c>
      <c r="T233" s="160">
        <f t="shared" si="15"/>
        <v>43862</v>
      </c>
    </row>
    <row r="234" spans="1:20" x14ac:dyDescent="0.2">
      <c r="A234" s="161">
        <f t="shared" si="12"/>
        <v>0</v>
      </c>
      <c r="B234" s="160">
        <f>Months!F234</f>
        <v>43891</v>
      </c>
      <c r="I234" s="161">
        <f>SUMIF('R10'!$B$3:$B$3,$B234,'R10'!$D$3:$D$3)+SUMIF('R2'!$B$3:$B$3,$B234,'R2'!$I$3:$I$3)+SUMIF('R1'!$B$3:$B$3,$B234,'R1'!$D$3:$D$3)+SUMIF('R2'!$B$3:$B$3,$B234,'R2'!$F$3:$F$3)</f>
        <v>0</v>
      </c>
      <c r="J234" s="160">
        <f t="shared" si="13"/>
        <v>43891</v>
      </c>
      <c r="N234" s="161">
        <f>SUMIF('R11'!$B$3:$B$3,$B234,'R11'!$D$3:$D$3)+SUMIF('R5'!$B$3:$B$3,$B234,'R5'!$I$3:$I$3)+SUMIF('R4'!$B$3:$B$3,$B234,'R4'!$D$3:$D$3)+SUMIF('R5'!$B$3:$B$3,$B234,'R5'!$F$3:$F$3)</f>
        <v>0</v>
      </c>
      <c r="O234" s="160">
        <f t="shared" si="14"/>
        <v>43891</v>
      </c>
      <c r="S234" s="161">
        <f>SUMIF('R12'!$B$3:$B$3,$B234,'R12'!$D$3:$D$3)+SUMIF('R8'!$B$3:$B$3,$B234,'R8'!$I$3:$I$3)+SUMIF('R7'!$B$3:$B$3,$B234,'R7'!$D$3:$D$3)+SUMIF('R8'!$B$3:$B$3,$B234,'R8'!$F$3:$F$3)</f>
        <v>0</v>
      </c>
      <c r="T234" s="160">
        <f t="shared" si="15"/>
        <v>43891</v>
      </c>
    </row>
    <row r="235" spans="1:20" x14ac:dyDescent="0.2">
      <c r="A235" s="161">
        <f t="shared" si="12"/>
        <v>0</v>
      </c>
      <c r="B235" s="160">
        <f>Months!F235</f>
        <v>43922</v>
      </c>
      <c r="I235" s="161">
        <f>SUMIF('R10'!$B$3:$B$3,$B235,'R10'!$D$3:$D$3)+SUMIF('R2'!$B$3:$B$3,$B235,'R2'!$I$3:$I$3)+SUMIF('R1'!$B$3:$B$3,$B235,'R1'!$D$3:$D$3)+SUMIF('R2'!$B$3:$B$3,$B235,'R2'!$F$3:$F$3)</f>
        <v>0</v>
      </c>
      <c r="J235" s="160">
        <f t="shared" si="13"/>
        <v>43922</v>
      </c>
      <c r="N235" s="161">
        <f>SUMIF('R11'!$B$3:$B$3,$B235,'R11'!$D$3:$D$3)+SUMIF('R5'!$B$3:$B$3,$B235,'R5'!$I$3:$I$3)+SUMIF('R4'!$B$3:$B$3,$B235,'R4'!$D$3:$D$3)+SUMIF('R5'!$B$3:$B$3,$B235,'R5'!$F$3:$F$3)</f>
        <v>0</v>
      </c>
      <c r="O235" s="160">
        <f t="shared" si="14"/>
        <v>43922</v>
      </c>
      <c r="S235" s="161">
        <f>SUMIF('R12'!$B$3:$B$3,$B235,'R12'!$D$3:$D$3)+SUMIF('R8'!$B$3:$B$3,$B235,'R8'!$I$3:$I$3)+SUMIF('R7'!$B$3:$B$3,$B235,'R7'!$D$3:$D$3)+SUMIF('R8'!$B$3:$B$3,$B235,'R8'!$F$3:$F$3)</f>
        <v>0</v>
      </c>
      <c r="T235" s="160">
        <f t="shared" si="15"/>
        <v>43922</v>
      </c>
    </row>
    <row r="236" spans="1:20" x14ac:dyDescent="0.2">
      <c r="A236" s="161">
        <f t="shared" si="12"/>
        <v>0</v>
      </c>
      <c r="B236" s="160">
        <f>Months!F236</f>
        <v>43952</v>
      </c>
      <c r="I236" s="161">
        <f>SUMIF('R10'!$B$3:$B$3,$B236,'R10'!$D$3:$D$3)+SUMIF('R2'!$B$3:$B$3,$B236,'R2'!$I$3:$I$3)+SUMIF('R1'!$B$3:$B$3,$B236,'R1'!$D$3:$D$3)+SUMIF('R2'!$B$3:$B$3,$B236,'R2'!$F$3:$F$3)</f>
        <v>0</v>
      </c>
      <c r="J236" s="160">
        <f t="shared" si="13"/>
        <v>43952</v>
      </c>
      <c r="N236" s="161">
        <f>SUMIF('R11'!$B$3:$B$3,$B236,'R11'!$D$3:$D$3)+SUMIF('R5'!$B$3:$B$3,$B236,'R5'!$I$3:$I$3)+SUMIF('R4'!$B$3:$B$3,$B236,'R4'!$D$3:$D$3)+SUMIF('R5'!$B$3:$B$3,$B236,'R5'!$F$3:$F$3)</f>
        <v>0</v>
      </c>
      <c r="O236" s="160">
        <f t="shared" si="14"/>
        <v>43952</v>
      </c>
      <c r="S236" s="161">
        <f>SUMIF('R12'!$B$3:$B$3,$B236,'R12'!$D$3:$D$3)+SUMIF('R8'!$B$3:$B$3,$B236,'R8'!$I$3:$I$3)+SUMIF('R7'!$B$3:$B$3,$B236,'R7'!$D$3:$D$3)+SUMIF('R8'!$B$3:$B$3,$B236,'R8'!$F$3:$F$3)</f>
        <v>0</v>
      </c>
      <c r="T236" s="160">
        <f t="shared" si="15"/>
        <v>43952</v>
      </c>
    </row>
    <row r="237" spans="1:20" x14ac:dyDescent="0.2">
      <c r="A237" s="161">
        <f t="shared" si="12"/>
        <v>0</v>
      </c>
      <c r="B237" s="160">
        <f>Months!F237</f>
        <v>43983</v>
      </c>
      <c r="I237" s="161">
        <f>SUMIF('R10'!$B$3:$B$3,$B237,'R10'!$D$3:$D$3)+SUMIF('R2'!$B$3:$B$3,$B237,'R2'!$I$3:$I$3)+SUMIF('R1'!$B$3:$B$3,$B237,'R1'!$D$3:$D$3)+SUMIF('R2'!$B$3:$B$3,$B237,'R2'!$F$3:$F$3)</f>
        <v>0</v>
      </c>
      <c r="J237" s="160">
        <f t="shared" si="13"/>
        <v>43983</v>
      </c>
      <c r="N237" s="161">
        <f>SUMIF('R11'!$B$3:$B$3,$B237,'R11'!$D$3:$D$3)+SUMIF('R5'!$B$3:$B$3,$B237,'R5'!$I$3:$I$3)+SUMIF('R4'!$B$3:$B$3,$B237,'R4'!$D$3:$D$3)+SUMIF('R5'!$B$3:$B$3,$B237,'R5'!$F$3:$F$3)</f>
        <v>0</v>
      </c>
      <c r="O237" s="160">
        <f t="shared" si="14"/>
        <v>43983</v>
      </c>
      <c r="S237" s="161">
        <f>SUMIF('R12'!$B$3:$B$3,$B237,'R12'!$D$3:$D$3)+SUMIF('R8'!$B$3:$B$3,$B237,'R8'!$I$3:$I$3)+SUMIF('R7'!$B$3:$B$3,$B237,'R7'!$D$3:$D$3)+SUMIF('R8'!$B$3:$B$3,$B237,'R8'!$F$3:$F$3)</f>
        <v>0</v>
      </c>
      <c r="T237" s="160">
        <f t="shared" si="15"/>
        <v>43983</v>
      </c>
    </row>
    <row r="238" spans="1:20" x14ac:dyDescent="0.2">
      <c r="A238" s="161">
        <f t="shared" si="12"/>
        <v>0</v>
      </c>
      <c r="B238" s="160">
        <f>Months!F238</f>
        <v>44013</v>
      </c>
      <c r="I238" s="161">
        <f>SUMIF('R10'!$B$3:$B$3,$B238,'R10'!$D$3:$D$3)+SUMIF('R2'!$B$3:$B$3,$B238,'R2'!$I$3:$I$3)+SUMIF('R1'!$B$3:$B$3,$B238,'R1'!$D$3:$D$3)+SUMIF('R2'!$B$3:$B$3,$B238,'R2'!$F$3:$F$3)</f>
        <v>0</v>
      </c>
      <c r="J238" s="160">
        <f t="shared" si="13"/>
        <v>44013</v>
      </c>
      <c r="N238" s="161">
        <f>SUMIF('R11'!$B$3:$B$3,$B238,'R11'!$D$3:$D$3)+SUMIF('R5'!$B$3:$B$3,$B238,'R5'!$I$3:$I$3)+SUMIF('R4'!$B$3:$B$3,$B238,'R4'!$D$3:$D$3)+SUMIF('R5'!$B$3:$B$3,$B238,'R5'!$F$3:$F$3)</f>
        <v>0</v>
      </c>
      <c r="O238" s="160">
        <f t="shared" si="14"/>
        <v>44013</v>
      </c>
      <c r="S238" s="161">
        <f>SUMIF('R12'!$B$3:$B$3,$B238,'R12'!$D$3:$D$3)+SUMIF('R8'!$B$3:$B$3,$B238,'R8'!$I$3:$I$3)+SUMIF('R7'!$B$3:$B$3,$B238,'R7'!$D$3:$D$3)+SUMIF('R8'!$B$3:$B$3,$B238,'R8'!$F$3:$F$3)</f>
        <v>0</v>
      </c>
      <c r="T238" s="160">
        <f t="shared" si="15"/>
        <v>44013</v>
      </c>
    </row>
    <row r="239" spans="1:20" x14ac:dyDescent="0.2">
      <c r="A239" s="161">
        <f t="shared" si="12"/>
        <v>0</v>
      </c>
      <c r="B239" s="160">
        <f>Months!F239</f>
        <v>44044</v>
      </c>
      <c r="I239" s="161">
        <f>SUMIF('R10'!$B$3:$B$3,$B239,'R10'!$D$3:$D$3)+SUMIF('R2'!$B$3:$B$3,$B239,'R2'!$I$3:$I$3)+SUMIF('R1'!$B$3:$B$3,$B239,'R1'!$D$3:$D$3)+SUMIF('R2'!$B$3:$B$3,$B239,'R2'!$F$3:$F$3)</f>
        <v>0</v>
      </c>
      <c r="J239" s="160">
        <f t="shared" si="13"/>
        <v>44044</v>
      </c>
      <c r="N239" s="161">
        <f>SUMIF('R11'!$B$3:$B$3,$B239,'R11'!$D$3:$D$3)+SUMIF('R5'!$B$3:$B$3,$B239,'R5'!$I$3:$I$3)+SUMIF('R4'!$B$3:$B$3,$B239,'R4'!$D$3:$D$3)+SUMIF('R5'!$B$3:$B$3,$B239,'R5'!$F$3:$F$3)</f>
        <v>0</v>
      </c>
      <c r="O239" s="160">
        <f t="shared" si="14"/>
        <v>44044</v>
      </c>
      <c r="S239" s="161">
        <f>SUMIF('R12'!$B$3:$B$3,$B239,'R12'!$D$3:$D$3)+SUMIF('R8'!$B$3:$B$3,$B239,'R8'!$I$3:$I$3)+SUMIF('R7'!$B$3:$B$3,$B239,'R7'!$D$3:$D$3)+SUMIF('R8'!$B$3:$B$3,$B239,'R8'!$F$3:$F$3)</f>
        <v>0</v>
      </c>
      <c r="T239" s="160">
        <f t="shared" si="15"/>
        <v>44044</v>
      </c>
    </row>
    <row r="240" spans="1:20" x14ac:dyDescent="0.2">
      <c r="A240" s="161">
        <f t="shared" si="12"/>
        <v>0</v>
      </c>
      <c r="B240" s="160">
        <f>Months!F240</f>
        <v>44075</v>
      </c>
      <c r="I240" s="161">
        <f>SUMIF('R10'!$B$3:$B$3,$B240,'R10'!$D$3:$D$3)+SUMIF('R2'!$B$3:$B$3,$B240,'R2'!$I$3:$I$3)+SUMIF('R1'!$B$3:$B$3,$B240,'R1'!$D$3:$D$3)+SUMIF('R2'!$B$3:$B$3,$B240,'R2'!$F$3:$F$3)</f>
        <v>0</v>
      </c>
      <c r="J240" s="160">
        <f t="shared" si="13"/>
        <v>44075</v>
      </c>
      <c r="N240" s="161">
        <f>SUMIF('R11'!$B$3:$B$3,$B240,'R11'!$D$3:$D$3)+SUMIF('R5'!$B$3:$B$3,$B240,'R5'!$I$3:$I$3)+SUMIF('R4'!$B$3:$B$3,$B240,'R4'!$D$3:$D$3)+SUMIF('R5'!$B$3:$B$3,$B240,'R5'!$F$3:$F$3)</f>
        <v>0</v>
      </c>
      <c r="O240" s="160">
        <f t="shared" si="14"/>
        <v>44075</v>
      </c>
      <c r="S240" s="161">
        <f>SUMIF('R12'!$B$3:$B$3,$B240,'R12'!$D$3:$D$3)+SUMIF('R8'!$B$3:$B$3,$B240,'R8'!$I$3:$I$3)+SUMIF('R7'!$B$3:$B$3,$B240,'R7'!$D$3:$D$3)+SUMIF('R8'!$B$3:$B$3,$B240,'R8'!$F$3:$F$3)</f>
        <v>0</v>
      </c>
      <c r="T240" s="160">
        <f t="shared" si="15"/>
        <v>44075</v>
      </c>
    </row>
    <row r="241" spans="1:20" x14ac:dyDescent="0.2">
      <c r="A241" s="161">
        <f t="shared" si="12"/>
        <v>0</v>
      </c>
      <c r="B241" s="160">
        <f>Months!F241</f>
        <v>44105</v>
      </c>
      <c r="I241" s="161">
        <f>SUMIF('R10'!$B$3:$B$3,$B241,'R10'!$D$3:$D$3)+SUMIF('R2'!$B$3:$B$3,$B241,'R2'!$I$3:$I$3)+SUMIF('R1'!$B$3:$B$3,$B241,'R1'!$D$3:$D$3)+SUMIF('R2'!$B$3:$B$3,$B241,'R2'!$F$3:$F$3)</f>
        <v>0</v>
      </c>
      <c r="J241" s="160">
        <f t="shared" si="13"/>
        <v>44105</v>
      </c>
      <c r="N241" s="161">
        <f>SUMIF('R11'!$B$3:$B$3,$B241,'R11'!$D$3:$D$3)+SUMIF('R5'!$B$3:$B$3,$B241,'R5'!$I$3:$I$3)+SUMIF('R4'!$B$3:$B$3,$B241,'R4'!$D$3:$D$3)+SUMIF('R5'!$B$3:$B$3,$B241,'R5'!$F$3:$F$3)</f>
        <v>0</v>
      </c>
      <c r="O241" s="160">
        <f t="shared" si="14"/>
        <v>44105</v>
      </c>
      <c r="S241" s="161">
        <f>SUMIF('R12'!$B$3:$B$3,$B241,'R12'!$D$3:$D$3)+SUMIF('R8'!$B$3:$B$3,$B241,'R8'!$I$3:$I$3)+SUMIF('R7'!$B$3:$B$3,$B241,'R7'!$D$3:$D$3)+SUMIF('R8'!$B$3:$B$3,$B241,'R8'!$F$3:$F$3)</f>
        <v>0</v>
      </c>
      <c r="T241" s="160">
        <f t="shared" si="15"/>
        <v>44105</v>
      </c>
    </row>
    <row r="242" spans="1:20" x14ac:dyDescent="0.2">
      <c r="A242" s="161">
        <f t="shared" si="12"/>
        <v>0</v>
      </c>
      <c r="B242" s="160">
        <f>Months!F242</f>
        <v>44136</v>
      </c>
      <c r="I242" s="161">
        <f>SUMIF('R10'!$B$3:$B$3,$B242,'R10'!$D$3:$D$3)+SUMIF('R2'!$B$3:$B$3,$B242,'R2'!$I$3:$I$3)+SUMIF('R1'!$B$3:$B$3,$B242,'R1'!$D$3:$D$3)+SUMIF('R2'!$B$3:$B$3,$B242,'R2'!$F$3:$F$3)</f>
        <v>0</v>
      </c>
      <c r="J242" s="160">
        <f t="shared" si="13"/>
        <v>44136</v>
      </c>
      <c r="N242" s="161">
        <f>SUMIF('R11'!$B$3:$B$3,$B242,'R11'!$D$3:$D$3)+SUMIF('R5'!$B$3:$B$3,$B242,'R5'!$I$3:$I$3)+SUMIF('R4'!$B$3:$B$3,$B242,'R4'!$D$3:$D$3)+SUMIF('R5'!$B$3:$B$3,$B242,'R5'!$F$3:$F$3)</f>
        <v>0</v>
      </c>
      <c r="O242" s="160">
        <f t="shared" si="14"/>
        <v>44136</v>
      </c>
      <c r="S242" s="161">
        <f>SUMIF('R12'!$B$3:$B$3,$B242,'R12'!$D$3:$D$3)+SUMIF('R8'!$B$3:$B$3,$B242,'R8'!$I$3:$I$3)+SUMIF('R7'!$B$3:$B$3,$B242,'R7'!$D$3:$D$3)+SUMIF('R8'!$B$3:$B$3,$B242,'R8'!$F$3:$F$3)</f>
        <v>0</v>
      </c>
      <c r="T242" s="160">
        <f t="shared" si="15"/>
        <v>44136</v>
      </c>
    </row>
    <row r="243" spans="1:20" x14ac:dyDescent="0.2">
      <c r="A243" s="161">
        <f t="shared" si="12"/>
        <v>0</v>
      </c>
      <c r="B243" s="160">
        <f>Months!F243</f>
        <v>44166</v>
      </c>
      <c r="I243" s="161">
        <f>SUMIF('R10'!$B$3:$B$3,$B243,'R10'!$D$3:$D$3)+SUMIF('R2'!$B$3:$B$3,$B243,'R2'!$I$3:$I$3)+SUMIF('R1'!$B$3:$B$3,$B243,'R1'!$D$3:$D$3)+SUMIF('R2'!$B$3:$B$3,$B243,'R2'!$F$3:$F$3)</f>
        <v>0</v>
      </c>
      <c r="J243" s="160">
        <f t="shared" si="13"/>
        <v>44166</v>
      </c>
      <c r="N243" s="161">
        <f>SUMIF('R11'!$B$3:$B$3,$B243,'R11'!$D$3:$D$3)+SUMIF('R5'!$B$3:$B$3,$B243,'R5'!$I$3:$I$3)+SUMIF('R4'!$B$3:$B$3,$B243,'R4'!$D$3:$D$3)+SUMIF('R5'!$B$3:$B$3,$B243,'R5'!$F$3:$F$3)</f>
        <v>0</v>
      </c>
      <c r="O243" s="160">
        <f t="shared" si="14"/>
        <v>44166</v>
      </c>
      <c r="S243" s="161">
        <f>SUMIF('R12'!$B$3:$B$3,$B243,'R12'!$D$3:$D$3)+SUMIF('R8'!$B$3:$B$3,$B243,'R8'!$I$3:$I$3)+SUMIF('R7'!$B$3:$B$3,$B243,'R7'!$D$3:$D$3)+SUMIF('R8'!$B$3:$B$3,$B243,'R8'!$F$3:$F$3)</f>
        <v>0</v>
      </c>
      <c r="T243" s="160">
        <f t="shared" si="15"/>
        <v>44166</v>
      </c>
    </row>
    <row r="244" spans="1:20" x14ac:dyDescent="0.2">
      <c r="A244" s="161">
        <f t="shared" si="12"/>
        <v>0</v>
      </c>
      <c r="B244" s="160">
        <f>Months!F244</f>
        <v>44197</v>
      </c>
      <c r="I244" s="161">
        <f>SUMIF('R10'!$B$3:$B$3,$B244,'R10'!$D$3:$D$3)+SUMIF('R2'!$B$3:$B$3,$B244,'R2'!$I$3:$I$3)+SUMIF('R1'!$B$3:$B$3,$B244,'R1'!$D$3:$D$3)+SUMIF('R2'!$B$3:$B$3,$B244,'R2'!$F$3:$F$3)</f>
        <v>0</v>
      </c>
      <c r="J244" s="160">
        <f t="shared" si="13"/>
        <v>44197</v>
      </c>
      <c r="N244" s="161">
        <f>SUMIF('R11'!$B$3:$B$3,$B244,'R11'!$D$3:$D$3)+SUMIF('R5'!$B$3:$B$3,$B244,'R5'!$I$3:$I$3)+SUMIF('R4'!$B$3:$B$3,$B244,'R4'!$D$3:$D$3)+SUMIF('R5'!$B$3:$B$3,$B244,'R5'!$F$3:$F$3)</f>
        <v>0</v>
      </c>
      <c r="O244" s="160">
        <f t="shared" si="14"/>
        <v>44197</v>
      </c>
      <c r="S244" s="161">
        <f>SUMIF('R12'!$B$3:$B$3,$B244,'R12'!$D$3:$D$3)+SUMIF('R8'!$B$3:$B$3,$B244,'R8'!$I$3:$I$3)+SUMIF('R7'!$B$3:$B$3,$B244,'R7'!$D$3:$D$3)+SUMIF('R8'!$B$3:$B$3,$B244,'R8'!$F$3:$F$3)</f>
        <v>0</v>
      </c>
      <c r="T244" s="160">
        <f t="shared" si="15"/>
        <v>44197</v>
      </c>
    </row>
    <row r="245" spans="1:20" x14ac:dyDescent="0.2">
      <c r="A245" s="161">
        <f t="shared" si="12"/>
        <v>0</v>
      </c>
      <c r="B245" s="160">
        <f>Months!F245</f>
        <v>44228</v>
      </c>
      <c r="I245" s="161">
        <f>SUMIF('R10'!$B$3:$B$3,$B245,'R10'!$D$3:$D$3)+SUMIF('R2'!$B$3:$B$3,$B245,'R2'!$I$3:$I$3)+SUMIF('R1'!$B$3:$B$3,$B245,'R1'!$D$3:$D$3)+SUMIF('R2'!$B$3:$B$3,$B245,'R2'!$F$3:$F$3)</f>
        <v>0</v>
      </c>
      <c r="J245" s="160">
        <f t="shared" si="13"/>
        <v>44228</v>
      </c>
      <c r="N245" s="161">
        <f>SUMIF('R11'!$B$3:$B$3,$B245,'R11'!$D$3:$D$3)+SUMIF('R5'!$B$3:$B$3,$B245,'R5'!$I$3:$I$3)+SUMIF('R4'!$B$3:$B$3,$B245,'R4'!$D$3:$D$3)+SUMIF('R5'!$B$3:$B$3,$B245,'R5'!$F$3:$F$3)</f>
        <v>0</v>
      </c>
      <c r="O245" s="160">
        <f t="shared" si="14"/>
        <v>44228</v>
      </c>
      <c r="S245" s="161">
        <f>SUMIF('R12'!$B$3:$B$3,$B245,'R12'!$D$3:$D$3)+SUMIF('R8'!$B$3:$B$3,$B245,'R8'!$I$3:$I$3)+SUMIF('R7'!$B$3:$B$3,$B245,'R7'!$D$3:$D$3)+SUMIF('R8'!$B$3:$B$3,$B245,'R8'!$F$3:$F$3)</f>
        <v>0</v>
      </c>
      <c r="T245" s="160">
        <f t="shared" si="15"/>
        <v>44228</v>
      </c>
    </row>
    <row r="246" spans="1:20" x14ac:dyDescent="0.2">
      <c r="A246" s="161">
        <f t="shared" si="12"/>
        <v>0</v>
      </c>
      <c r="B246" s="160">
        <f>Months!F246</f>
        <v>44256</v>
      </c>
      <c r="I246" s="161">
        <f>SUMIF('R10'!$B$3:$B$3,$B246,'R10'!$D$3:$D$3)+SUMIF('R2'!$B$3:$B$3,$B246,'R2'!$I$3:$I$3)+SUMIF('R1'!$B$3:$B$3,$B246,'R1'!$D$3:$D$3)+SUMIF('R2'!$B$3:$B$3,$B246,'R2'!$F$3:$F$3)</f>
        <v>0</v>
      </c>
      <c r="J246" s="160">
        <f t="shared" si="13"/>
        <v>44256</v>
      </c>
      <c r="N246" s="161">
        <f>SUMIF('R11'!$B$3:$B$3,$B246,'R11'!$D$3:$D$3)+SUMIF('R5'!$B$3:$B$3,$B246,'R5'!$I$3:$I$3)+SUMIF('R4'!$B$3:$B$3,$B246,'R4'!$D$3:$D$3)+SUMIF('R5'!$B$3:$B$3,$B246,'R5'!$F$3:$F$3)</f>
        <v>0</v>
      </c>
      <c r="O246" s="160">
        <f t="shared" si="14"/>
        <v>44256</v>
      </c>
      <c r="S246" s="161">
        <f>SUMIF('R12'!$B$3:$B$3,$B246,'R12'!$D$3:$D$3)+SUMIF('R8'!$B$3:$B$3,$B246,'R8'!$I$3:$I$3)+SUMIF('R7'!$B$3:$B$3,$B246,'R7'!$D$3:$D$3)+SUMIF('R8'!$B$3:$B$3,$B246,'R8'!$F$3:$F$3)</f>
        <v>0</v>
      </c>
      <c r="T246" s="160">
        <f t="shared" si="15"/>
        <v>44256</v>
      </c>
    </row>
    <row r="247" spans="1:20" x14ac:dyDescent="0.2">
      <c r="A247" s="161">
        <f t="shared" si="12"/>
        <v>0</v>
      </c>
      <c r="B247" s="160">
        <f>Months!F247</f>
        <v>44287</v>
      </c>
      <c r="I247" s="161">
        <f>SUMIF('R10'!$B$3:$B$3,$B247,'R10'!$D$3:$D$3)+SUMIF('R2'!$B$3:$B$3,$B247,'R2'!$I$3:$I$3)+SUMIF('R1'!$B$3:$B$3,$B247,'R1'!$D$3:$D$3)+SUMIF('R2'!$B$3:$B$3,$B247,'R2'!$F$3:$F$3)</f>
        <v>0</v>
      </c>
      <c r="J247" s="160">
        <f t="shared" si="13"/>
        <v>44287</v>
      </c>
      <c r="N247" s="161">
        <f>SUMIF('R11'!$B$3:$B$3,$B247,'R11'!$D$3:$D$3)+SUMIF('R5'!$B$3:$B$3,$B247,'R5'!$I$3:$I$3)+SUMIF('R4'!$B$3:$B$3,$B247,'R4'!$D$3:$D$3)+SUMIF('R5'!$B$3:$B$3,$B247,'R5'!$F$3:$F$3)</f>
        <v>0</v>
      </c>
      <c r="O247" s="160">
        <f t="shared" si="14"/>
        <v>44287</v>
      </c>
      <c r="S247" s="161">
        <f>SUMIF('R12'!$B$3:$B$3,$B247,'R12'!$D$3:$D$3)+SUMIF('R8'!$B$3:$B$3,$B247,'R8'!$I$3:$I$3)+SUMIF('R7'!$B$3:$B$3,$B247,'R7'!$D$3:$D$3)+SUMIF('R8'!$B$3:$B$3,$B247,'R8'!$F$3:$F$3)</f>
        <v>0</v>
      </c>
      <c r="T247" s="160">
        <f t="shared" si="15"/>
        <v>44287</v>
      </c>
    </row>
    <row r="248" spans="1:20" x14ac:dyDescent="0.2">
      <c r="A248" s="161">
        <f t="shared" si="12"/>
        <v>0</v>
      </c>
      <c r="B248" s="160">
        <f>Months!F248</f>
        <v>44317</v>
      </c>
      <c r="I248" s="161">
        <f>SUMIF('R10'!$B$3:$B$3,$B248,'R10'!$D$3:$D$3)+SUMIF('R2'!$B$3:$B$3,$B248,'R2'!$I$3:$I$3)+SUMIF('R1'!$B$3:$B$3,$B248,'R1'!$D$3:$D$3)+SUMIF('R2'!$B$3:$B$3,$B248,'R2'!$F$3:$F$3)</f>
        <v>0</v>
      </c>
      <c r="J248" s="160">
        <f t="shared" si="13"/>
        <v>44317</v>
      </c>
      <c r="N248" s="161">
        <f>SUMIF('R11'!$B$3:$B$3,$B248,'R11'!$D$3:$D$3)+SUMIF('R5'!$B$3:$B$3,$B248,'R5'!$I$3:$I$3)+SUMIF('R4'!$B$3:$B$3,$B248,'R4'!$D$3:$D$3)+SUMIF('R5'!$B$3:$B$3,$B248,'R5'!$F$3:$F$3)</f>
        <v>0</v>
      </c>
      <c r="O248" s="160">
        <f t="shared" si="14"/>
        <v>44317</v>
      </c>
      <c r="S248" s="161">
        <f>SUMIF('R12'!$B$3:$B$3,$B248,'R12'!$D$3:$D$3)+SUMIF('R8'!$B$3:$B$3,$B248,'R8'!$I$3:$I$3)+SUMIF('R7'!$B$3:$B$3,$B248,'R7'!$D$3:$D$3)+SUMIF('R8'!$B$3:$B$3,$B248,'R8'!$F$3:$F$3)</f>
        <v>0</v>
      </c>
      <c r="T248" s="160">
        <f t="shared" si="15"/>
        <v>44317</v>
      </c>
    </row>
    <row r="249" spans="1:20" x14ac:dyDescent="0.2">
      <c r="A249" s="161">
        <f t="shared" si="12"/>
        <v>0</v>
      </c>
      <c r="B249" s="160">
        <f>Months!F249</f>
        <v>44348</v>
      </c>
      <c r="I249" s="161">
        <f>SUMIF('R10'!$B$3:$B$3,$B249,'R10'!$D$3:$D$3)+SUMIF('R2'!$B$3:$B$3,$B249,'R2'!$I$3:$I$3)+SUMIF('R1'!$B$3:$B$3,$B249,'R1'!$D$3:$D$3)+SUMIF('R2'!$B$3:$B$3,$B249,'R2'!$F$3:$F$3)</f>
        <v>0</v>
      </c>
      <c r="J249" s="160">
        <f t="shared" si="13"/>
        <v>44348</v>
      </c>
      <c r="N249" s="161">
        <f>SUMIF('R11'!$B$3:$B$3,$B249,'R11'!$D$3:$D$3)+SUMIF('R5'!$B$3:$B$3,$B249,'R5'!$I$3:$I$3)+SUMIF('R4'!$B$3:$B$3,$B249,'R4'!$D$3:$D$3)+SUMIF('R5'!$B$3:$B$3,$B249,'R5'!$F$3:$F$3)</f>
        <v>0</v>
      </c>
      <c r="O249" s="160">
        <f t="shared" si="14"/>
        <v>44348</v>
      </c>
      <c r="S249" s="161">
        <f>SUMIF('R12'!$B$3:$B$3,$B249,'R12'!$D$3:$D$3)+SUMIF('R8'!$B$3:$B$3,$B249,'R8'!$I$3:$I$3)+SUMIF('R7'!$B$3:$B$3,$B249,'R7'!$D$3:$D$3)+SUMIF('R8'!$B$3:$B$3,$B249,'R8'!$F$3:$F$3)</f>
        <v>0</v>
      </c>
      <c r="T249" s="160">
        <f t="shared" si="15"/>
        <v>44348</v>
      </c>
    </row>
    <row r="250" spans="1:20" x14ac:dyDescent="0.2">
      <c r="A250" s="161">
        <f t="shared" si="12"/>
        <v>0</v>
      </c>
      <c r="B250" s="160">
        <f>Months!F250</f>
        <v>44378</v>
      </c>
      <c r="I250" s="161">
        <f>SUMIF('R10'!$B$3:$B$3,$B250,'R10'!$D$3:$D$3)+SUMIF('R2'!$B$3:$B$3,$B250,'R2'!$I$3:$I$3)+SUMIF('R1'!$B$3:$B$3,$B250,'R1'!$D$3:$D$3)+SUMIF('R2'!$B$3:$B$3,$B250,'R2'!$F$3:$F$3)</f>
        <v>0</v>
      </c>
      <c r="J250" s="160">
        <f t="shared" si="13"/>
        <v>44378</v>
      </c>
      <c r="N250" s="161">
        <f>SUMIF('R11'!$B$3:$B$3,$B250,'R11'!$D$3:$D$3)+SUMIF('R5'!$B$3:$B$3,$B250,'R5'!$I$3:$I$3)+SUMIF('R4'!$B$3:$B$3,$B250,'R4'!$D$3:$D$3)+SUMIF('R5'!$B$3:$B$3,$B250,'R5'!$F$3:$F$3)</f>
        <v>0</v>
      </c>
      <c r="O250" s="160">
        <f t="shared" si="14"/>
        <v>44378</v>
      </c>
      <c r="S250" s="161">
        <f>SUMIF('R12'!$B$3:$B$3,$B250,'R12'!$D$3:$D$3)+SUMIF('R8'!$B$3:$B$3,$B250,'R8'!$I$3:$I$3)+SUMIF('R7'!$B$3:$B$3,$B250,'R7'!$D$3:$D$3)+SUMIF('R8'!$B$3:$B$3,$B250,'R8'!$F$3:$F$3)</f>
        <v>0</v>
      </c>
      <c r="T250" s="160">
        <f t="shared" si="15"/>
        <v>44378</v>
      </c>
    </row>
    <row r="251" spans="1:20" x14ac:dyDescent="0.2">
      <c r="A251" s="161">
        <f t="shared" si="12"/>
        <v>0</v>
      </c>
      <c r="B251" s="160">
        <f>Months!F251</f>
        <v>44409</v>
      </c>
      <c r="I251" s="161">
        <f>SUMIF('R10'!$B$3:$B$3,$B251,'R10'!$D$3:$D$3)+SUMIF('R2'!$B$3:$B$3,$B251,'R2'!$I$3:$I$3)+SUMIF('R1'!$B$3:$B$3,$B251,'R1'!$D$3:$D$3)+SUMIF('R2'!$B$3:$B$3,$B251,'R2'!$F$3:$F$3)</f>
        <v>0</v>
      </c>
      <c r="J251" s="160">
        <f t="shared" si="13"/>
        <v>44409</v>
      </c>
      <c r="N251" s="161">
        <f>SUMIF('R11'!$B$3:$B$3,$B251,'R11'!$D$3:$D$3)+SUMIF('R5'!$B$3:$B$3,$B251,'R5'!$I$3:$I$3)+SUMIF('R4'!$B$3:$B$3,$B251,'R4'!$D$3:$D$3)+SUMIF('R5'!$B$3:$B$3,$B251,'R5'!$F$3:$F$3)</f>
        <v>0</v>
      </c>
      <c r="O251" s="160">
        <f t="shared" si="14"/>
        <v>44409</v>
      </c>
      <c r="S251" s="161">
        <f>SUMIF('R12'!$B$3:$B$3,$B251,'R12'!$D$3:$D$3)+SUMIF('R8'!$B$3:$B$3,$B251,'R8'!$I$3:$I$3)+SUMIF('R7'!$B$3:$B$3,$B251,'R7'!$D$3:$D$3)+SUMIF('R8'!$B$3:$B$3,$B251,'R8'!$F$3:$F$3)</f>
        <v>0</v>
      </c>
      <c r="T251" s="160">
        <f t="shared" si="15"/>
        <v>44409</v>
      </c>
    </row>
    <row r="252" spans="1:20" x14ac:dyDescent="0.2">
      <c r="A252" s="161">
        <f t="shared" si="12"/>
        <v>0</v>
      </c>
      <c r="B252" s="160">
        <f>Months!F252</f>
        <v>44440</v>
      </c>
      <c r="I252" s="161">
        <f>SUMIF('R10'!$B$3:$B$3,$B252,'R10'!$D$3:$D$3)+SUMIF('R2'!$B$3:$B$3,$B252,'R2'!$I$3:$I$3)+SUMIF('R1'!$B$3:$B$3,$B252,'R1'!$D$3:$D$3)+SUMIF('R2'!$B$3:$B$3,$B252,'R2'!$F$3:$F$3)</f>
        <v>0</v>
      </c>
      <c r="J252" s="160">
        <f t="shared" si="13"/>
        <v>44440</v>
      </c>
      <c r="N252" s="161">
        <f>SUMIF('R11'!$B$3:$B$3,$B252,'R11'!$D$3:$D$3)+SUMIF('R5'!$B$3:$B$3,$B252,'R5'!$I$3:$I$3)+SUMIF('R4'!$B$3:$B$3,$B252,'R4'!$D$3:$D$3)+SUMIF('R5'!$B$3:$B$3,$B252,'R5'!$F$3:$F$3)</f>
        <v>0</v>
      </c>
      <c r="O252" s="160">
        <f t="shared" si="14"/>
        <v>44440</v>
      </c>
      <c r="S252" s="161">
        <f>SUMIF('R12'!$B$3:$B$3,$B252,'R12'!$D$3:$D$3)+SUMIF('R8'!$B$3:$B$3,$B252,'R8'!$I$3:$I$3)+SUMIF('R7'!$B$3:$B$3,$B252,'R7'!$D$3:$D$3)+SUMIF('R8'!$B$3:$B$3,$B252,'R8'!$F$3:$F$3)</f>
        <v>0</v>
      </c>
      <c r="T252" s="160">
        <f t="shared" si="15"/>
        <v>44440</v>
      </c>
    </row>
    <row r="253" spans="1:20" x14ac:dyDescent="0.2">
      <c r="A253" s="161">
        <f t="shared" si="12"/>
        <v>0</v>
      </c>
      <c r="B253" s="160">
        <f>Months!F253</f>
        <v>44470</v>
      </c>
      <c r="I253" s="161">
        <f>SUMIF('R10'!$B$3:$B$3,$B253,'R10'!$D$3:$D$3)+SUMIF('R2'!$B$3:$B$3,$B253,'R2'!$I$3:$I$3)+SUMIF('R1'!$B$3:$B$3,$B253,'R1'!$D$3:$D$3)+SUMIF('R2'!$B$3:$B$3,$B253,'R2'!$F$3:$F$3)</f>
        <v>0</v>
      </c>
      <c r="J253" s="160">
        <f t="shared" si="13"/>
        <v>44470</v>
      </c>
      <c r="N253" s="161">
        <f>SUMIF('R11'!$B$3:$B$3,$B253,'R11'!$D$3:$D$3)+SUMIF('R5'!$B$3:$B$3,$B253,'R5'!$I$3:$I$3)+SUMIF('R4'!$B$3:$B$3,$B253,'R4'!$D$3:$D$3)+SUMIF('R5'!$B$3:$B$3,$B253,'R5'!$F$3:$F$3)</f>
        <v>0</v>
      </c>
      <c r="O253" s="160">
        <f t="shared" si="14"/>
        <v>44470</v>
      </c>
      <c r="S253" s="161">
        <f>SUMIF('R12'!$B$3:$B$3,$B253,'R12'!$D$3:$D$3)+SUMIF('R8'!$B$3:$B$3,$B253,'R8'!$I$3:$I$3)+SUMIF('R7'!$B$3:$B$3,$B253,'R7'!$D$3:$D$3)+SUMIF('R8'!$B$3:$B$3,$B253,'R8'!$F$3:$F$3)</f>
        <v>0</v>
      </c>
      <c r="T253" s="160">
        <f t="shared" si="15"/>
        <v>44470</v>
      </c>
    </row>
    <row r="254" spans="1:20" x14ac:dyDescent="0.2">
      <c r="A254" s="161">
        <f t="shared" si="12"/>
        <v>0</v>
      </c>
      <c r="B254" s="160">
        <f>Months!F254</f>
        <v>44501</v>
      </c>
      <c r="I254" s="161">
        <f>SUMIF('R10'!$B$3:$B$3,$B254,'R10'!$D$3:$D$3)+SUMIF('R2'!$B$3:$B$3,$B254,'R2'!$I$3:$I$3)+SUMIF('R1'!$B$3:$B$3,$B254,'R1'!$D$3:$D$3)+SUMIF('R2'!$B$3:$B$3,$B254,'R2'!$F$3:$F$3)</f>
        <v>0</v>
      </c>
      <c r="J254" s="160">
        <f t="shared" si="13"/>
        <v>44501</v>
      </c>
      <c r="N254" s="161">
        <f>SUMIF('R11'!$B$3:$B$3,$B254,'R11'!$D$3:$D$3)+SUMIF('R5'!$B$3:$B$3,$B254,'R5'!$I$3:$I$3)+SUMIF('R4'!$B$3:$B$3,$B254,'R4'!$D$3:$D$3)+SUMIF('R5'!$B$3:$B$3,$B254,'R5'!$F$3:$F$3)</f>
        <v>0</v>
      </c>
      <c r="O254" s="160">
        <f t="shared" si="14"/>
        <v>44501</v>
      </c>
      <c r="S254" s="161">
        <f>SUMIF('R12'!$B$3:$B$3,$B254,'R12'!$D$3:$D$3)+SUMIF('R8'!$B$3:$B$3,$B254,'R8'!$I$3:$I$3)+SUMIF('R7'!$B$3:$B$3,$B254,'R7'!$D$3:$D$3)+SUMIF('R8'!$B$3:$B$3,$B254,'R8'!$F$3:$F$3)</f>
        <v>0</v>
      </c>
      <c r="T254" s="160">
        <f t="shared" si="15"/>
        <v>44501</v>
      </c>
    </row>
    <row r="255" spans="1:20" x14ac:dyDescent="0.2">
      <c r="A255" s="161">
        <f t="shared" si="12"/>
        <v>0</v>
      </c>
      <c r="B255" s="160">
        <f>Months!F255</f>
        <v>44531</v>
      </c>
      <c r="I255" s="161">
        <f>SUMIF('R10'!$B$3:$B$3,$B255,'R10'!$D$3:$D$3)+SUMIF('R2'!$B$3:$B$3,$B255,'R2'!$I$3:$I$3)+SUMIF('R1'!$B$3:$B$3,$B255,'R1'!$D$3:$D$3)+SUMIF('R2'!$B$3:$B$3,$B255,'R2'!$F$3:$F$3)</f>
        <v>0</v>
      </c>
      <c r="J255" s="160">
        <f t="shared" si="13"/>
        <v>44531</v>
      </c>
      <c r="N255" s="161">
        <f>SUMIF('R11'!$B$3:$B$3,$B255,'R11'!$D$3:$D$3)+SUMIF('R5'!$B$3:$B$3,$B255,'R5'!$I$3:$I$3)+SUMIF('R4'!$B$3:$B$3,$B255,'R4'!$D$3:$D$3)+SUMIF('R5'!$B$3:$B$3,$B255,'R5'!$F$3:$F$3)</f>
        <v>0</v>
      </c>
      <c r="O255" s="160">
        <f t="shared" si="14"/>
        <v>44531</v>
      </c>
      <c r="S255" s="161">
        <f>SUMIF('R12'!$B$3:$B$3,$B255,'R12'!$D$3:$D$3)+SUMIF('R8'!$B$3:$B$3,$B255,'R8'!$I$3:$I$3)+SUMIF('R7'!$B$3:$B$3,$B255,'R7'!$D$3:$D$3)+SUMIF('R8'!$B$3:$B$3,$B255,'R8'!$F$3:$F$3)</f>
        <v>0</v>
      </c>
      <c r="T255" s="160">
        <f t="shared" si="15"/>
        <v>44531</v>
      </c>
    </row>
    <row r="256" spans="1:20" x14ac:dyDescent="0.2">
      <c r="A256" s="161">
        <f t="shared" si="12"/>
        <v>0</v>
      </c>
      <c r="B256" s="160">
        <f>Months!F256</f>
        <v>44562</v>
      </c>
      <c r="I256" s="161">
        <f>SUMIF('R10'!$B$3:$B$3,$B256,'R10'!$D$3:$D$3)+SUMIF('R2'!$B$3:$B$3,$B256,'R2'!$I$3:$I$3)+SUMIF('R1'!$B$3:$B$3,$B256,'R1'!$D$3:$D$3)+SUMIF('R2'!$B$3:$B$3,$B256,'R2'!$F$3:$F$3)</f>
        <v>0</v>
      </c>
      <c r="J256" s="160">
        <f t="shared" si="13"/>
        <v>44562</v>
      </c>
      <c r="N256" s="161">
        <f>SUMIF('R11'!$B$3:$B$3,$B256,'R11'!$D$3:$D$3)+SUMIF('R5'!$B$3:$B$3,$B256,'R5'!$I$3:$I$3)+SUMIF('R4'!$B$3:$B$3,$B256,'R4'!$D$3:$D$3)+SUMIF('R5'!$B$3:$B$3,$B256,'R5'!$F$3:$F$3)</f>
        <v>0</v>
      </c>
      <c r="O256" s="160">
        <f t="shared" si="14"/>
        <v>44562</v>
      </c>
      <c r="S256" s="161">
        <f>SUMIF('R12'!$B$3:$B$3,$B256,'R12'!$D$3:$D$3)+SUMIF('R8'!$B$3:$B$3,$B256,'R8'!$I$3:$I$3)+SUMIF('R7'!$B$3:$B$3,$B256,'R7'!$D$3:$D$3)+SUMIF('R8'!$B$3:$B$3,$B256,'R8'!$F$3:$F$3)</f>
        <v>0</v>
      </c>
      <c r="T256" s="160">
        <f t="shared" si="15"/>
        <v>44562</v>
      </c>
    </row>
    <row r="257" spans="1:20" x14ac:dyDescent="0.2">
      <c r="A257" s="161">
        <f t="shared" si="12"/>
        <v>0</v>
      </c>
      <c r="B257" s="160">
        <f>Months!F257</f>
        <v>44593</v>
      </c>
      <c r="I257" s="161">
        <f>SUMIF('R10'!$B$3:$B$3,$B257,'R10'!$D$3:$D$3)+SUMIF('R2'!$B$3:$B$3,$B257,'R2'!$I$3:$I$3)+SUMIF('R1'!$B$3:$B$3,$B257,'R1'!$D$3:$D$3)+SUMIF('R2'!$B$3:$B$3,$B257,'R2'!$F$3:$F$3)</f>
        <v>0</v>
      </c>
      <c r="J257" s="160">
        <f t="shared" si="13"/>
        <v>44593</v>
      </c>
      <c r="N257" s="161">
        <f>SUMIF('R11'!$B$3:$B$3,$B257,'R11'!$D$3:$D$3)+SUMIF('R5'!$B$3:$B$3,$B257,'R5'!$I$3:$I$3)+SUMIF('R4'!$B$3:$B$3,$B257,'R4'!$D$3:$D$3)+SUMIF('R5'!$B$3:$B$3,$B257,'R5'!$F$3:$F$3)</f>
        <v>0</v>
      </c>
      <c r="O257" s="160">
        <f t="shared" si="14"/>
        <v>44593</v>
      </c>
      <c r="S257" s="161">
        <f>SUMIF('R12'!$B$3:$B$3,$B257,'R12'!$D$3:$D$3)+SUMIF('R8'!$B$3:$B$3,$B257,'R8'!$I$3:$I$3)+SUMIF('R7'!$B$3:$B$3,$B257,'R7'!$D$3:$D$3)+SUMIF('R8'!$B$3:$B$3,$B257,'R8'!$F$3:$F$3)</f>
        <v>0</v>
      </c>
      <c r="T257" s="160">
        <f t="shared" si="15"/>
        <v>44593</v>
      </c>
    </row>
    <row r="258" spans="1:20" x14ac:dyDescent="0.2">
      <c r="A258" s="161">
        <f t="shared" si="12"/>
        <v>0</v>
      </c>
      <c r="B258" s="160">
        <f>Months!F258</f>
        <v>44621</v>
      </c>
      <c r="I258" s="161">
        <f>SUMIF('R10'!$B$3:$B$3,$B258,'R10'!$D$3:$D$3)+SUMIF('R2'!$B$3:$B$3,$B258,'R2'!$I$3:$I$3)+SUMIF('R1'!$B$3:$B$3,$B258,'R1'!$D$3:$D$3)+SUMIF('R2'!$B$3:$B$3,$B258,'R2'!$F$3:$F$3)</f>
        <v>0</v>
      </c>
      <c r="J258" s="160">
        <f t="shared" si="13"/>
        <v>44621</v>
      </c>
      <c r="N258" s="161">
        <f>SUMIF('R11'!$B$3:$B$3,$B258,'R11'!$D$3:$D$3)+SUMIF('R5'!$B$3:$B$3,$B258,'R5'!$I$3:$I$3)+SUMIF('R4'!$B$3:$B$3,$B258,'R4'!$D$3:$D$3)+SUMIF('R5'!$B$3:$B$3,$B258,'R5'!$F$3:$F$3)</f>
        <v>0</v>
      </c>
      <c r="O258" s="160">
        <f t="shared" si="14"/>
        <v>44621</v>
      </c>
      <c r="S258" s="161">
        <f>SUMIF('R12'!$B$3:$B$3,$B258,'R12'!$D$3:$D$3)+SUMIF('R8'!$B$3:$B$3,$B258,'R8'!$I$3:$I$3)+SUMIF('R7'!$B$3:$B$3,$B258,'R7'!$D$3:$D$3)+SUMIF('R8'!$B$3:$B$3,$B258,'R8'!$F$3:$F$3)</f>
        <v>0</v>
      </c>
      <c r="T258" s="160">
        <f t="shared" si="15"/>
        <v>44621</v>
      </c>
    </row>
    <row r="259" spans="1:20" x14ac:dyDescent="0.2">
      <c r="A259" s="161">
        <f t="shared" si="12"/>
        <v>0</v>
      </c>
      <c r="B259" s="160">
        <f>Months!F259</f>
        <v>44652</v>
      </c>
      <c r="I259" s="161">
        <f>SUMIF('R10'!$B$3:$B$3,$B259,'R10'!$D$3:$D$3)+SUMIF('R2'!$B$3:$B$3,$B259,'R2'!$I$3:$I$3)+SUMIF('R1'!$B$3:$B$3,$B259,'R1'!$D$3:$D$3)+SUMIF('R2'!$B$3:$B$3,$B259,'R2'!$F$3:$F$3)</f>
        <v>0</v>
      </c>
      <c r="J259" s="160">
        <f t="shared" si="13"/>
        <v>44652</v>
      </c>
      <c r="N259" s="161">
        <f>SUMIF('R11'!$B$3:$B$3,$B259,'R11'!$D$3:$D$3)+SUMIF('R5'!$B$3:$B$3,$B259,'R5'!$I$3:$I$3)+SUMIF('R4'!$B$3:$B$3,$B259,'R4'!$D$3:$D$3)+SUMIF('R5'!$B$3:$B$3,$B259,'R5'!$F$3:$F$3)</f>
        <v>0</v>
      </c>
      <c r="O259" s="160">
        <f t="shared" si="14"/>
        <v>44652</v>
      </c>
      <c r="S259" s="161">
        <f>SUMIF('R12'!$B$3:$B$3,$B259,'R12'!$D$3:$D$3)+SUMIF('R8'!$B$3:$B$3,$B259,'R8'!$I$3:$I$3)+SUMIF('R7'!$B$3:$B$3,$B259,'R7'!$D$3:$D$3)+SUMIF('R8'!$B$3:$B$3,$B259,'R8'!$F$3:$F$3)</f>
        <v>0</v>
      </c>
      <c r="T259" s="160">
        <f t="shared" si="15"/>
        <v>44652</v>
      </c>
    </row>
    <row r="260" spans="1:20" x14ac:dyDescent="0.2">
      <c r="A260" s="161">
        <f t="shared" si="12"/>
        <v>0</v>
      </c>
      <c r="B260" s="160">
        <f>Months!F260</f>
        <v>44682</v>
      </c>
      <c r="I260" s="161">
        <f>SUMIF('R10'!$B$3:$B$3,$B260,'R10'!$D$3:$D$3)+SUMIF('R2'!$B$3:$B$3,$B260,'R2'!$I$3:$I$3)+SUMIF('R1'!$B$3:$B$3,$B260,'R1'!$D$3:$D$3)+SUMIF('R2'!$B$3:$B$3,$B260,'R2'!$F$3:$F$3)</f>
        <v>0</v>
      </c>
      <c r="J260" s="160">
        <f t="shared" si="13"/>
        <v>44682</v>
      </c>
      <c r="N260" s="161">
        <f>SUMIF('R11'!$B$3:$B$3,$B260,'R11'!$D$3:$D$3)+SUMIF('R5'!$B$3:$B$3,$B260,'R5'!$I$3:$I$3)+SUMIF('R4'!$B$3:$B$3,$B260,'R4'!$D$3:$D$3)+SUMIF('R5'!$B$3:$B$3,$B260,'R5'!$F$3:$F$3)</f>
        <v>0</v>
      </c>
      <c r="O260" s="160">
        <f t="shared" si="14"/>
        <v>44682</v>
      </c>
      <c r="S260" s="161">
        <f>SUMIF('R12'!$B$3:$B$3,$B260,'R12'!$D$3:$D$3)+SUMIF('R8'!$B$3:$B$3,$B260,'R8'!$I$3:$I$3)+SUMIF('R7'!$B$3:$B$3,$B260,'R7'!$D$3:$D$3)+SUMIF('R8'!$B$3:$B$3,$B260,'R8'!$F$3:$F$3)</f>
        <v>0</v>
      </c>
      <c r="T260" s="160">
        <f t="shared" si="15"/>
        <v>44682</v>
      </c>
    </row>
    <row r="261" spans="1:20" x14ac:dyDescent="0.2">
      <c r="A261" s="161">
        <f t="shared" ref="A261:A288" si="16">I261+N261+S261</f>
        <v>0</v>
      </c>
      <c r="B261" s="160">
        <f>Months!F261</f>
        <v>44713</v>
      </c>
      <c r="I261" s="161">
        <f>SUMIF('R10'!$B$3:$B$3,$B261,'R10'!$D$3:$D$3)+SUMIF('R2'!$B$3:$B$3,$B261,'R2'!$I$3:$I$3)+SUMIF('R1'!$B$3:$B$3,$B261,'R1'!$D$3:$D$3)+SUMIF('R2'!$B$3:$B$3,$B261,'R2'!$F$3:$F$3)</f>
        <v>0</v>
      </c>
      <c r="J261" s="160">
        <f t="shared" ref="J261:J288" si="17">B261</f>
        <v>44713</v>
      </c>
      <c r="N261" s="161">
        <f>SUMIF('R11'!$B$3:$B$3,$B261,'R11'!$D$3:$D$3)+SUMIF('R5'!$B$3:$B$3,$B261,'R5'!$I$3:$I$3)+SUMIF('R4'!$B$3:$B$3,$B261,'R4'!$D$3:$D$3)+SUMIF('R5'!$B$3:$B$3,$B261,'R5'!$F$3:$F$3)</f>
        <v>0</v>
      </c>
      <c r="O261" s="160">
        <f t="shared" ref="O261:O288" si="18">B261</f>
        <v>44713</v>
      </c>
      <c r="S261" s="161">
        <f>SUMIF('R12'!$B$3:$B$3,$B261,'R12'!$D$3:$D$3)+SUMIF('R8'!$B$3:$B$3,$B261,'R8'!$I$3:$I$3)+SUMIF('R7'!$B$3:$B$3,$B261,'R7'!$D$3:$D$3)+SUMIF('R8'!$B$3:$B$3,$B261,'R8'!$F$3:$F$3)</f>
        <v>0</v>
      </c>
      <c r="T261" s="160">
        <f t="shared" ref="T261:T288" si="19">B261</f>
        <v>44713</v>
      </c>
    </row>
    <row r="262" spans="1:20" x14ac:dyDescent="0.2">
      <c r="A262" s="161">
        <f t="shared" si="16"/>
        <v>0</v>
      </c>
      <c r="B262" s="160">
        <f>Months!F262</f>
        <v>44743</v>
      </c>
      <c r="I262" s="161">
        <f>SUMIF('R10'!$B$3:$B$3,$B262,'R10'!$D$3:$D$3)+SUMIF('R2'!$B$3:$B$3,$B262,'R2'!$I$3:$I$3)+SUMIF('R1'!$B$3:$B$3,$B262,'R1'!$D$3:$D$3)+SUMIF('R2'!$B$3:$B$3,$B262,'R2'!$F$3:$F$3)</f>
        <v>0</v>
      </c>
      <c r="J262" s="160">
        <f t="shared" si="17"/>
        <v>44743</v>
      </c>
      <c r="N262" s="161">
        <f>SUMIF('R11'!$B$3:$B$3,$B262,'R11'!$D$3:$D$3)+SUMIF('R5'!$B$3:$B$3,$B262,'R5'!$I$3:$I$3)+SUMIF('R4'!$B$3:$B$3,$B262,'R4'!$D$3:$D$3)+SUMIF('R5'!$B$3:$B$3,$B262,'R5'!$F$3:$F$3)</f>
        <v>0</v>
      </c>
      <c r="O262" s="160">
        <f t="shared" si="18"/>
        <v>44743</v>
      </c>
      <c r="S262" s="161">
        <f>SUMIF('R12'!$B$3:$B$3,$B262,'R12'!$D$3:$D$3)+SUMIF('R8'!$B$3:$B$3,$B262,'R8'!$I$3:$I$3)+SUMIF('R7'!$B$3:$B$3,$B262,'R7'!$D$3:$D$3)+SUMIF('R8'!$B$3:$B$3,$B262,'R8'!$F$3:$F$3)</f>
        <v>0</v>
      </c>
      <c r="T262" s="160">
        <f t="shared" si="19"/>
        <v>44743</v>
      </c>
    </row>
    <row r="263" spans="1:20" x14ac:dyDescent="0.2">
      <c r="A263" s="161">
        <f t="shared" si="16"/>
        <v>0</v>
      </c>
      <c r="B263" s="160">
        <f>Months!F263</f>
        <v>44774</v>
      </c>
      <c r="I263" s="161">
        <f>SUMIF('R10'!$B$3:$B$3,$B263,'R10'!$D$3:$D$3)+SUMIF('R2'!$B$3:$B$3,$B263,'R2'!$I$3:$I$3)+SUMIF('R1'!$B$3:$B$3,$B263,'R1'!$D$3:$D$3)+SUMIF('R2'!$B$3:$B$3,$B263,'R2'!$F$3:$F$3)</f>
        <v>0</v>
      </c>
      <c r="J263" s="160">
        <f t="shared" si="17"/>
        <v>44774</v>
      </c>
      <c r="N263" s="161">
        <f>SUMIF('R11'!$B$3:$B$3,$B263,'R11'!$D$3:$D$3)+SUMIF('R5'!$B$3:$B$3,$B263,'R5'!$I$3:$I$3)+SUMIF('R4'!$B$3:$B$3,$B263,'R4'!$D$3:$D$3)+SUMIF('R5'!$B$3:$B$3,$B263,'R5'!$F$3:$F$3)</f>
        <v>0</v>
      </c>
      <c r="O263" s="160">
        <f t="shared" si="18"/>
        <v>44774</v>
      </c>
      <c r="S263" s="161">
        <f>SUMIF('R12'!$B$3:$B$3,$B263,'R12'!$D$3:$D$3)+SUMIF('R8'!$B$3:$B$3,$B263,'R8'!$I$3:$I$3)+SUMIF('R7'!$B$3:$B$3,$B263,'R7'!$D$3:$D$3)+SUMIF('R8'!$B$3:$B$3,$B263,'R8'!$F$3:$F$3)</f>
        <v>0</v>
      </c>
      <c r="T263" s="160">
        <f t="shared" si="19"/>
        <v>44774</v>
      </c>
    </row>
    <row r="264" spans="1:20" x14ac:dyDescent="0.2">
      <c r="A264" s="161">
        <f t="shared" si="16"/>
        <v>0</v>
      </c>
      <c r="B264" s="160">
        <f>Months!F264</f>
        <v>44805</v>
      </c>
      <c r="I264" s="161">
        <f>SUMIF('R10'!$B$3:$B$3,$B264,'R10'!$D$3:$D$3)+SUMIF('R2'!$B$3:$B$3,$B264,'R2'!$I$3:$I$3)+SUMIF('R1'!$B$3:$B$3,$B264,'R1'!$D$3:$D$3)+SUMIF('R2'!$B$3:$B$3,$B264,'R2'!$F$3:$F$3)</f>
        <v>0</v>
      </c>
      <c r="J264" s="160">
        <f t="shared" si="17"/>
        <v>44805</v>
      </c>
      <c r="N264" s="161">
        <f>SUMIF('R11'!$B$3:$B$3,$B264,'R11'!$D$3:$D$3)+SUMIF('R5'!$B$3:$B$3,$B264,'R5'!$I$3:$I$3)+SUMIF('R4'!$B$3:$B$3,$B264,'R4'!$D$3:$D$3)+SUMIF('R5'!$B$3:$B$3,$B264,'R5'!$F$3:$F$3)</f>
        <v>0</v>
      </c>
      <c r="O264" s="160">
        <f t="shared" si="18"/>
        <v>44805</v>
      </c>
      <c r="S264" s="161">
        <f>SUMIF('R12'!$B$3:$B$3,$B264,'R12'!$D$3:$D$3)+SUMIF('R8'!$B$3:$B$3,$B264,'R8'!$I$3:$I$3)+SUMIF('R7'!$B$3:$B$3,$B264,'R7'!$D$3:$D$3)+SUMIF('R8'!$B$3:$B$3,$B264,'R8'!$F$3:$F$3)</f>
        <v>0</v>
      </c>
      <c r="T264" s="160">
        <f t="shared" si="19"/>
        <v>44805</v>
      </c>
    </row>
    <row r="265" spans="1:20" x14ac:dyDescent="0.2">
      <c r="A265" s="161">
        <f t="shared" si="16"/>
        <v>0</v>
      </c>
      <c r="B265" s="160">
        <f>Months!F265</f>
        <v>44835</v>
      </c>
      <c r="I265" s="161">
        <f>SUMIF('R10'!$B$3:$B$3,$B265,'R10'!$D$3:$D$3)+SUMIF('R2'!$B$3:$B$3,$B265,'R2'!$I$3:$I$3)+SUMIF('R1'!$B$3:$B$3,$B265,'R1'!$D$3:$D$3)+SUMIF('R2'!$B$3:$B$3,$B265,'R2'!$F$3:$F$3)</f>
        <v>0</v>
      </c>
      <c r="J265" s="160">
        <f t="shared" si="17"/>
        <v>44835</v>
      </c>
      <c r="N265" s="161">
        <f>SUMIF('R11'!$B$3:$B$3,$B265,'R11'!$D$3:$D$3)+SUMIF('R5'!$B$3:$B$3,$B265,'R5'!$I$3:$I$3)+SUMIF('R4'!$B$3:$B$3,$B265,'R4'!$D$3:$D$3)+SUMIF('R5'!$B$3:$B$3,$B265,'R5'!$F$3:$F$3)</f>
        <v>0</v>
      </c>
      <c r="O265" s="160">
        <f t="shared" si="18"/>
        <v>44835</v>
      </c>
      <c r="S265" s="161">
        <f>SUMIF('R12'!$B$3:$B$3,$B265,'R12'!$D$3:$D$3)+SUMIF('R8'!$B$3:$B$3,$B265,'R8'!$I$3:$I$3)+SUMIF('R7'!$B$3:$B$3,$B265,'R7'!$D$3:$D$3)+SUMIF('R8'!$B$3:$B$3,$B265,'R8'!$F$3:$F$3)</f>
        <v>0</v>
      </c>
      <c r="T265" s="160">
        <f t="shared" si="19"/>
        <v>44835</v>
      </c>
    </row>
    <row r="266" spans="1:20" x14ac:dyDescent="0.2">
      <c r="A266" s="161">
        <f t="shared" si="16"/>
        <v>0</v>
      </c>
      <c r="B266" s="160">
        <f>Months!F266</f>
        <v>44866</v>
      </c>
      <c r="I266" s="161">
        <f>SUMIF('R10'!$B$3:$B$3,$B266,'R10'!$D$3:$D$3)+SUMIF('R2'!$B$3:$B$3,$B266,'R2'!$I$3:$I$3)+SUMIF('R1'!$B$3:$B$3,$B266,'R1'!$D$3:$D$3)+SUMIF('R2'!$B$3:$B$3,$B266,'R2'!$F$3:$F$3)</f>
        <v>0</v>
      </c>
      <c r="J266" s="160">
        <f t="shared" si="17"/>
        <v>44866</v>
      </c>
      <c r="N266" s="161">
        <f>SUMIF('R11'!$B$3:$B$3,$B266,'R11'!$D$3:$D$3)+SUMIF('R5'!$B$3:$B$3,$B266,'R5'!$I$3:$I$3)+SUMIF('R4'!$B$3:$B$3,$B266,'R4'!$D$3:$D$3)+SUMIF('R5'!$B$3:$B$3,$B266,'R5'!$F$3:$F$3)</f>
        <v>0</v>
      </c>
      <c r="O266" s="160">
        <f t="shared" si="18"/>
        <v>44866</v>
      </c>
      <c r="S266" s="161">
        <f>SUMIF('R12'!$B$3:$B$3,$B266,'R12'!$D$3:$D$3)+SUMIF('R8'!$B$3:$B$3,$B266,'R8'!$I$3:$I$3)+SUMIF('R7'!$B$3:$B$3,$B266,'R7'!$D$3:$D$3)+SUMIF('R8'!$B$3:$B$3,$B266,'R8'!$F$3:$F$3)</f>
        <v>0</v>
      </c>
      <c r="T266" s="160">
        <f t="shared" si="19"/>
        <v>44866</v>
      </c>
    </row>
    <row r="267" spans="1:20" x14ac:dyDescent="0.2">
      <c r="A267" s="161">
        <f t="shared" si="16"/>
        <v>0</v>
      </c>
      <c r="B267" s="160">
        <f>Months!F267</f>
        <v>44896</v>
      </c>
      <c r="I267" s="161">
        <f>SUMIF('R10'!$B$3:$B$3,$B267,'R10'!$D$3:$D$3)+SUMIF('R2'!$B$3:$B$3,$B267,'R2'!$I$3:$I$3)+SUMIF('R1'!$B$3:$B$3,$B267,'R1'!$D$3:$D$3)+SUMIF('R2'!$B$3:$B$3,$B267,'R2'!$F$3:$F$3)</f>
        <v>0</v>
      </c>
      <c r="J267" s="160">
        <f t="shared" si="17"/>
        <v>44896</v>
      </c>
      <c r="N267" s="161">
        <f>SUMIF('R11'!$B$3:$B$3,$B267,'R11'!$D$3:$D$3)+SUMIF('R5'!$B$3:$B$3,$B267,'R5'!$I$3:$I$3)+SUMIF('R4'!$B$3:$B$3,$B267,'R4'!$D$3:$D$3)+SUMIF('R5'!$B$3:$B$3,$B267,'R5'!$F$3:$F$3)</f>
        <v>0</v>
      </c>
      <c r="O267" s="160">
        <f t="shared" si="18"/>
        <v>44896</v>
      </c>
      <c r="S267" s="161">
        <f>SUMIF('R12'!$B$3:$B$3,$B267,'R12'!$D$3:$D$3)+SUMIF('R8'!$B$3:$B$3,$B267,'R8'!$I$3:$I$3)+SUMIF('R7'!$B$3:$B$3,$B267,'R7'!$D$3:$D$3)+SUMIF('R8'!$B$3:$B$3,$B267,'R8'!$F$3:$F$3)</f>
        <v>0</v>
      </c>
      <c r="T267" s="160">
        <f t="shared" si="19"/>
        <v>44896</v>
      </c>
    </row>
    <row r="268" spans="1:20" x14ac:dyDescent="0.2">
      <c r="A268" s="161">
        <f t="shared" si="16"/>
        <v>0</v>
      </c>
      <c r="B268" s="160">
        <f>Months!F268</f>
        <v>44927</v>
      </c>
      <c r="I268" s="161">
        <f>SUMIF('R10'!$B$3:$B$3,$B268,'R10'!$D$3:$D$3)+SUMIF('R2'!$B$3:$B$3,$B268,'R2'!$I$3:$I$3)+SUMIF('R1'!$B$3:$B$3,$B268,'R1'!$D$3:$D$3)+SUMIF('R2'!$B$3:$B$3,$B268,'R2'!$F$3:$F$3)</f>
        <v>0</v>
      </c>
      <c r="J268" s="160">
        <f t="shared" si="17"/>
        <v>44927</v>
      </c>
      <c r="N268" s="161">
        <f>SUMIF('R11'!$B$3:$B$3,$B268,'R11'!$D$3:$D$3)+SUMIF('R5'!$B$3:$B$3,$B268,'R5'!$I$3:$I$3)+SUMIF('R4'!$B$3:$B$3,$B268,'R4'!$D$3:$D$3)+SUMIF('R5'!$B$3:$B$3,$B268,'R5'!$F$3:$F$3)</f>
        <v>0</v>
      </c>
      <c r="O268" s="160">
        <f t="shared" si="18"/>
        <v>44927</v>
      </c>
      <c r="S268" s="161">
        <f>SUMIF('R12'!$B$3:$B$3,$B268,'R12'!$D$3:$D$3)+SUMIF('R8'!$B$3:$B$3,$B268,'R8'!$I$3:$I$3)+SUMIF('R7'!$B$3:$B$3,$B268,'R7'!$D$3:$D$3)+SUMIF('R8'!$B$3:$B$3,$B268,'R8'!$F$3:$F$3)</f>
        <v>0</v>
      </c>
      <c r="T268" s="160">
        <f t="shared" si="19"/>
        <v>44927</v>
      </c>
    </row>
    <row r="269" spans="1:20" x14ac:dyDescent="0.2">
      <c r="A269" s="161">
        <f t="shared" si="16"/>
        <v>0</v>
      </c>
      <c r="B269" s="160">
        <f>Months!F269</f>
        <v>44958</v>
      </c>
      <c r="I269" s="161">
        <f>SUMIF('R10'!$B$3:$B$3,$B269,'R10'!$D$3:$D$3)+SUMIF('R2'!$B$3:$B$3,$B269,'R2'!$I$3:$I$3)+SUMIF('R1'!$B$3:$B$3,$B269,'R1'!$D$3:$D$3)+SUMIF('R2'!$B$3:$B$3,$B269,'R2'!$F$3:$F$3)</f>
        <v>0</v>
      </c>
      <c r="J269" s="160">
        <f t="shared" si="17"/>
        <v>44958</v>
      </c>
      <c r="N269" s="161">
        <f>SUMIF('R11'!$B$3:$B$3,$B269,'R11'!$D$3:$D$3)+SUMIF('R5'!$B$3:$B$3,$B269,'R5'!$I$3:$I$3)+SUMIF('R4'!$B$3:$B$3,$B269,'R4'!$D$3:$D$3)+SUMIF('R5'!$B$3:$B$3,$B269,'R5'!$F$3:$F$3)</f>
        <v>0</v>
      </c>
      <c r="O269" s="160">
        <f t="shared" si="18"/>
        <v>44958</v>
      </c>
      <c r="S269" s="161">
        <f>SUMIF('R12'!$B$3:$B$3,$B269,'R12'!$D$3:$D$3)+SUMIF('R8'!$B$3:$B$3,$B269,'R8'!$I$3:$I$3)+SUMIF('R7'!$B$3:$B$3,$B269,'R7'!$D$3:$D$3)+SUMIF('R8'!$B$3:$B$3,$B269,'R8'!$F$3:$F$3)</f>
        <v>0</v>
      </c>
      <c r="T269" s="160">
        <f t="shared" si="19"/>
        <v>44958</v>
      </c>
    </row>
    <row r="270" spans="1:20" x14ac:dyDescent="0.2">
      <c r="A270" s="161">
        <f t="shared" si="16"/>
        <v>0</v>
      </c>
      <c r="B270" s="160">
        <f>Months!F270</f>
        <v>44986</v>
      </c>
      <c r="I270" s="161">
        <f>SUMIF('R10'!$B$3:$B$3,$B270,'R10'!$D$3:$D$3)+SUMIF('R2'!$B$3:$B$3,$B270,'R2'!$I$3:$I$3)+SUMIF('R1'!$B$3:$B$3,$B270,'R1'!$D$3:$D$3)+SUMIF('R2'!$B$3:$B$3,$B270,'R2'!$F$3:$F$3)</f>
        <v>0</v>
      </c>
      <c r="J270" s="160">
        <f t="shared" si="17"/>
        <v>44986</v>
      </c>
      <c r="N270" s="161">
        <f>SUMIF('R11'!$B$3:$B$3,$B270,'R11'!$D$3:$D$3)+SUMIF('R5'!$B$3:$B$3,$B270,'R5'!$I$3:$I$3)+SUMIF('R4'!$B$3:$B$3,$B270,'R4'!$D$3:$D$3)+SUMIF('R5'!$B$3:$B$3,$B270,'R5'!$F$3:$F$3)</f>
        <v>0</v>
      </c>
      <c r="O270" s="160">
        <f t="shared" si="18"/>
        <v>44986</v>
      </c>
      <c r="S270" s="161">
        <f>SUMIF('R12'!$B$3:$B$3,$B270,'R12'!$D$3:$D$3)+SUMIF('R8'!$B$3:$B$3,$B270,'R8'!$I$3:$I$3)+SUMIF('R7'!$B$3:$B$3,$B270,'R7'!$D$3:$D$3)+SUMIF('R8'!$B$3:$B$3,$B270,'R8'!$F$3:$F$3)</f>
        <v>0</v>
      </c>
      <c r="T270" s="160">
        <f t="shared" si="19"/>
        <v>44986</v>
      </c>
    </row>
    <row r="271" spans="1:20" x14ac:dyDescent="0.2">
      <c r="A271" s="161">
        <f t="shared" si="16"/>
        <v>0</v>
      </c>
      <c r="B271" s="160">
        <f>Months!F271</f>
        <v>45017</v>
      </c>
      <c r="I271" s="161">
        <f>SUMIF('R10'!$B$3:$B$3,$B271,'R10'!$D$3:$D$3)+SUMIF('R2'!$B$3:$B$3,$B271,'R2'!$I$3:$I$3)+SUMIF('R1'!$B$3:$B$3,$B271,'R1'!$D$3:$D$3)+SUMIF('R2'!$B$3:$B$3,$B271,'R2'!$F$3:$F$3)</f>
        <v>0</v>
      </c>
      <c r="J271" s="160">
        <f t="shared" si="17"/>
        <v>45017</v>
      </c>
      <c r="N271" s="161">
        <f>SUMIF('R11'!$B$3:$B$3,$B271,'R11'!$D$3:$D$3)+SUMIF('R5'!$B$3:$B$3,$B271,'R5'!$I$3:$I$3)+SUMIF('R4'!$B$3:$B$3,$B271,'R4'!$D$3:$D$3)+SUMIF('R5'!$B$3:$B$3,$B271,'R5'!$F$3:$F$3)</f>
        <v>0</v>
      </c>
      <c r="O271" s="160">
        <f t="shared" si="18"/>
        <v>45017</v>
      </c>
      <c r="S271" s="161">
        <f>SUMIF('R12'!$B$3:$B$3,$B271,'R12'!$D$3:$D$3)+SUMIF('R8'!$B$3:$B$3,$B271,'R8'!$I$3:$I$3)+SUMIF('R7'!$B$3:$B$3,$B271,'R7'!$D$3:$D$3)+SUMIF('R8'!$B$3:$B$3,$B271,'R8'!$F$3:$F$3)</f>
        <v>0</v>
      </c>
      <c r="T271" s="160">
        <f t="shared" si="19"/>
        <v>45017</v>
      </c>
    </row>
    <row r="272" spans="1:20" x14ac:dyDescent="0.2">
      <c r="A272" s="161">
        <f t="shared" si="16"/>
        <v>0</v>
      </c>
      <c r="B272" s="160">
        <f>Months!F272</f>
        <v>45047</v>
      </c>
      <c r="I272" s="161">
        <f>SUMIF('R10'!$B$3:$B$3,$B272,'R10'!$D$3:$D$3)+SUMIF('R2'!$B$3:$B$3,$B272,'R2'!$I$3:$I$3)+SUMIF('R1'!$B$3:$B$3,$B272,'R1'!$D$3:$D$3)+SUMIF('R2'!$B$3:$B$3,$B272,'R2'!$F$3:$F$3)</f>
        <v>0</v>
      </c>
      <c r="J272" s="160">
        <f t="shared" si="17"/>
        <v>45047</v>
      </c>
      <c r="N272" s="161">
        <f>SUMIF('R11'!$B$3:$B$3,$B272,'R11'!$D$3:$D$3)+SUMIF('R5'!$B$3:$B$3,$B272,'R5'!$I$3:$I$3)+SUMIF('R4'!$B$3:$B$3,$B272,'R4'!$D$3:$D$3)+SUMIF('R5'!$B$3:$B$3,$B272,'R5'!$F$3:$F$3)</f>
        <v>0</v>
      </c>
      <c r="O272" s="160">
        <f t="shared" si="18"/>
        <v>45047</v>
      </c>
      <c r="S272" s="161">
        <f>SUMIF('R12'!$B$3:$B$3,$B272,'R12'!$D$3:$D$3)+SUMIF('R8'!$B$3:$B$3,$B272,'R8'!$I$3:$I$3)+SUMIF('R7'!$B$3:$B$3,$B272,'R7'!$D$3:$D$3)+SUMIF('R8'!$B$3:$B$3,$B272,'R8'!$F$3:$F$3)</f>
        <v>0</v>
      </c>
      <c r="T272" s="160">
        <f t="shared" si="19"/>
        <v>45047</v>
      </c>
    </row>
    <row r="273" spans="1:20" x14ac:dyDescent="0.2">
      <c r="A273" s="161">
        <f t="shared" si="16"/>
        <v>0</v>
      </c>
      <c r="B273" s="160">
        <f>Months!F273</f>
        <v>45078</v>
      </c>
      <c r="I273" s="161">
        <f>SUMIF('R10'!$B$3:$B$3,$B273,'R10'!$D$3:$D$3)+SUMIF('R2'!$B$3:$B$3,$B273,'R2'!$I$3:$I$3)+SUMIF('R1'!$B$3:$B$3,$B273,'R1'!$D$3:$D$3)+SUMIF('R2'!$B$3:$B$3,$B273,'R2'!$F$3:$F$3)</f>
        <v>0</v>
      </c>
      <c r="J273" s="160">
        <f t="shared" si="17"/>
        <v>45078</v>
      </c>
      <c r="N273" s="161">
        <f>SUMIF('R11'!$B$3:$B$3,$B273,'R11'!$D$3:$D$3)+SUMIF('R5'!$B$3:$B$3,$B273,'R5'!$I$3:$I$3)+SUMIF('R4'!$B$3:$B$3,$B273,'R4'!$D$3:$D$3)+SUMIF('R5'!$B$3:$B$3,$B273,'R5'!$F$3:$F$3)</f>
        <v>0</v>
      </c>
      <c r="O273" s="160">
        <f t="shared" si="18"/>
        <v>45078</v>
      </c>
      <c r="S273" s="161">
        <f>SUMIF('R12'!$B$3:$B$3,$B273,'R12'!$D$3:$D$3)+SUMIF('R8'!$B$3:$B$3,$B273,'R8'!$I$3:$I$3)+SUMIF('R7'!$B$3:$B$3,$B273,'R7'!$D$3:$D$3)+SUMIF('R8'!$B$3:$B$3,$B273,'R8'!$F$3:$F$3)</f>
        <v>0</v>
      </c>
      <c r="T273" s="160">
        <f t="shared" si="19"/>
        <v>45078</v>
      </c>
    </row>
    <row r="274" spans="1:20" x14ac:dyDescent="0.2">
      <c r="A274" s="161">
        <f t="shared" si="16"/>
        <v>0</v>
      </c>
      <c r="B274" s="160">
        <f>Months!F274</f>
        <v>45108</v>
      </c>
      <c r="I274" s="161">
        <f>SUMIF('R10'!$B$3:$B$3,$B274,'R10'!$D$3:$D$3)+SUMIF('R2'!$B$3:$B$3,$B274,'R2'!$I$3:$I$3)+SUMIF('R1'!$B$3:$B$3,$B274,'R1'!$D$3:$D$3)+SUMIF('R2'!$B$3:$B$3,$B274,'R2'!$F$3:$F$3)</f>
        <v>0</v>
      </c>
      <c r="J274" s="160">
        <f t="shared" si="17"/>
        <v>45108</v>
      </c>
      <c r="N274" s="161">
        <f>SUMIF('R11'!$B$3:$B$3,$B274,'R11'!$D$3:$D$3)+SUMIF('R5'!$B$3:$B$3,$B274,'R5'!$I$3:$I$3)+SUMIF('R4'!$B$3:$B$3,$B274,'R4'!$D$3:$D$3)+SUMIF('R5'!$B$3:$B$3,$B274,'R5'!$F$3:$F$3)</f>
        <v>0</v>
      </c>
      <c r="O274" s="160">
        <f t="shared" si="18"/>
        <v>45108</v>
      </c>
      <c r="S274" s="161">
        <f>SUMIF('R12'!$B$3:$B$3,$B274,'R12'!$D$3:$D$3)+SUMIF('R8'!$B$3:$B$3,$B274,'R8'!$I$3:$I$3)+SUMIF('R7'!$B$3:$B$3,$B274,'R7'!$D$3:$D$3)+SUMIF('R8'!$B$3:$B$3,$B274,'R8'!$F$3:$F$3)</f>
        <v>0</v>
      </c>
      <c r="T274" s="160">
        <f t="shared" si="19"/>
        <v>45108</v>
      </c>
    </row>
    <row r="275" spans="1:20" x14ac:dyDescent="0.2">
      <c r="A275" s="161">
        <f t="shared" si="16"/>
        <v>0</v>
      </c>
      <c r="B275" s="160">
        <f>Months!F275</f>
        <v>45139</v>
      </c>
      <c r="I275" s="161">
        <f>SUMIF('R10'!$B$3:$B$3,$B275,'R10'!$D$3:$D$3)+SUMIF('R2'!$B$3:$B$3,$B275,'R2'!$I$3:$I$3)+SUMIF('R1'!$B$3:$B$3,$B275,'R1'!$D$3:$D$3)+SUMIF('R2'!$B$3:$B$3,$B275,'R2'!$F$3:$F$3)</f>
        <v>0</v>
      </c>
      <c r="J275" s="160">
        <f t="shared" si="17"/>
        <v>45139</v>
      </c>
      <c r="N275" s="161">
        <f>SUMIF('R11'!$B$3:$B$3,$B275,'R11'!$D$3:$D$3)+SUMIF('R5'!$B$3:$B$3,$B275,'R5'!$I$3:$I$3)+SUMIF('R4'!$B$3:$B$3,$B275,'R4'!$D$3:$D$3)+SUMIF('R5'!$B$3:$B$3,$B275,'R5'!$F$3:$F$3)</f>
        <v>0</v>
      </c>
      <c r="O275" s="160">
        <f t="shared" si="18"/>
        <v>45139</v>
      </c>
      <c r="S275" s="161">
        <f>SUMIF('R12'!$B$3:$B$3,$B275,'R12'!$D$3:$D$3)+SUMIF('R8'!$B$3:$B$3,$B275,'R8'!$I$3:$I$3)+SUMIF('R7'!$B$3:$B$3,$B275,'R7'!$D$3:$D$3)+SUMIF('R8'!$B$3:$B$3,$B275,'R8'!$F$3:$F$3)</f>
        <v>0</v>
      </c>
      <c r="T275" s="160">
        <f t="shared" si="19"/>
        <v>45139</v>
      </c>
    </row>
    <row r="276" spans="1:20" x14ac:dyDescent="0.2">
      <c r="A276" s="161">
        <f t="shared" si="16"/>
        <v>0</v>
      </c>
      <c r="B276" s="160">
        <f>Months!F276</f>
        <v>45170</v>
      </c>
      <c r="I276" s="161">
        <f>SUMIF('R10'!$B$3:$B$3,$B276,'R10'!$D$3:$D$3)+SUMIF('R2'!$B$3:$B$3,$B276,'R2'!$I$3:$I$3)+SUMIF('R1'!$B$3:$B$3,$B276,'R1'!$D$3:$D$3)+SUMIF('R2'!$B$3:$B$3,$B276,'R2'!$F$3:$F$3)</f>
        <v>0</v>
      </c>
      <c r="J276" s="160">
        <f t="shared" si="17"/>
        <v>45170</v>
      </c>
      <c r="N276" s="161">
        <f>SUMIF('R11'!$B$3:$B$3,$B276,'R11'!$D$3:$D$3)+SUMIF('R5'!$B$3:$B$3,$B276,'R5'!$I$3:$I$3)+SUMIF('R4'!$B$3:$B$3,$B276,'R4'!$D$3:$D$3)+SUMIF('R5'!$B$3:$B$3,$B276,'R5'!$F$3:$F$3)</f>
        <v>0</v>
      </c>
      <c r="O276" s="160">
        <f t="shared" si="18"/>
        <v>45170</v>
      </c>
      <c r="S276" s="161">
        <f>SUMIF('R12'!$B$3:$B$3,$B276,'R12'!$D$3:$D$3)+SUMIF('R8'!$B$3:$B$3,$B276,'R8'!$I$3:$I$3)+SUMIF('R7'!$B$3:$B$3,$B276,'R7'!$D$3:$D$3)+SUMIF('R8'!$B$3:$B$3,$B276,'R8'!$F$3:$F$3)</f>
        <v>0</v>
      </c>
      <c r="T276" s="160">
        <f t="shared" si="19"/>
        <v>45170</v>
      </c>
    </row>
    <row r="277" spans="1:20" x14ac:dyDescent="0.2">
      <c r="A277" s="161">
        <f t="shared" si="16"/>
        <v>0</v>
      </c>
      <c r="B277" s="160">
        <f>Months!F277</f>
        <v>45200</v>
      </c>
      <c r="I277" s="161">
        <f>SUMIF('R10'!$B$3:$B$3,$B277,'R10'!$D$3:$D$3)+SUMIF('R2'!$B$3:$B$3,$B277,'R2'!$I$3:$I$3)+SUMIF('R1'!$B$3:$B$3,$B277,'R1'!$D$3:$D$3)+SUMIF('R2'!$B$3:$B$3,$B277,'R2'!$F$3:$F$3)</f>
        <v>0</v>
      </c>
      <c r="J277" s="160">
        <f t="shared" si="17"/>
        <v>45200</v>
      </c>
      <c r="N277" s="161">
        <f>SUMIF('R11'!$B$3:$B$3,$B277,'R11'!$D$3:$D$3)+SUMIF('R5'!$B$3:$B$3,$B277,'R5'!$I$3:$I$3)+SUMIF('R4'!$B$3:$B$3,$B277,'R4'!$D$3:$D$3)+SUMIF('R5'!$B$3:$B$3,$B277,'R5'!$F$3:$F$3)</f>
        <v>0</v>
      </c>
      <c r="O277" s="160">
        <f t="shared" si="18"/>
        <v>45200</v>
      </c>
      <c r="S277" s="161">
        <f>SUMIF('R12'!$B$3:$B$3,$B277,'R12'!$D$3:$D$3)+SUMIF('R8'!$B$3:$B$3,$B277,'R8'!$I$3:$I$3)+SUMIF('R7'!$B$3:$B$3,$B277,'R7'!$D$3:$D$3)+SUMIF('R8'!$B$3:$B$3,$B277,'R8'!$F$3:$F$3)</f>
        <v>0</v>
      </c>
      <c r="T277" s="160">
        <f t="shared" si="19"/>
        <v>45200</v>
      </c>
    </row>
    <row r="278" spans="1:20" x14ac:dyDescent="0.2">
      <c r="A278" s="161">
        <f t="shared" si="16"/>
        <v>0</v>
      </c>
      <c r="B278" s="160">
        <f>Months!F278</f>
        <v>45231</v>
      </c>
      <c r="I278" s="161">
        <f>SUMIF('R10'!$B$3:$B$3,$B278,'R10'!$D$3:$D$3)+SUMIF('R2'!$B$3:$B$3,$B278,'R2'!$I$3:$I$3)+SUMIF('R1'!$B$3:$B$3,$B278,'R1'!$D$3:$D$3)+SUMIF('R2'!$B$3:$B$3,$B278,'R2'!$F$3:$F$3)</f>
        <v>0</v>
      </c>
      <c r="J278" s="160">
        <f t="shared" si="17"/>
        <v>45231</v>
      </c>
      <c r="N278" s="161">
        <f>SUMIF('R11'!$B$3:$B$3,$B278,'R11'!$D$3:$D$3)+SUMIF('R5'!$B$3:$B$3,$B278,'R5'!$I$3:$I$3)+SUMIF('R4'!$B$3:$B$3,$B278,'R4'!$D$3:$D$3)+SUMIF('R5'!$B$3:$B$3,$B278,'R5'!$F$3:$F$3)</f>
        <v>0</v>
      </c>
      <c r="O278" s="160">
        <f t="shared" si="18"/>
        <v>45231</v>
      </c>
      <c r="S278" s="161">
        <f>SUMIF('R12'!$B$3:$B$3,$B278,'R12'!$D$3:$D$3)+SUMIF('R8'!$B$3:$B$3,$B278,'R8'!$I$3:$I$3)+SUMIF('R7'!$B$3:$B$3,$B278,'R7'!$D$3:$D$3)+SUMIF('R8'!$B$3:$B$3,$B278,'R8'!$F$3:$F$3)</f>
        <v>0</v>
      </c>
      <c r="T278" s="160">
        <f t="shared" si="19"/>
        <v>45231</v>
      </c>
    </row>
    <row r="279" spans="1:20" x14ac:dyDescent="0.2">
      <c r="A279" s="161">
        <f t="shared" si="16"/>
        <v>0</v>
      </c>
      <c r="B279" s="160">
        <f>Months!F279</f>
        <v>45261</v>
      </c>
      <c r="I279" s="161">
        <f>SUMIF('R10'!$B$3:$B$3,$B279,'R10'!$D$3:$D$3)+SUMIF('R2'!$B$3:$B$3,$B279,'R2'!$I$3:$I$3)+SUMIF('R1'!$B$3:$B$3,$B279,'R1'!$D$3:$D$3)+SUMIF('R2'!$B$3:$B$3,$B279,'R2'!$F$3:$F$3)</f>
        <v>0</v>
      </c>
      <c r="J279" s="160">
        <f t="shared" si="17"/>
        <v>45261</v>
      </c>
      <c r="N279" s="161">
        <f>SUMIF('R11'!$B$3:$B$3,$B279,'R11'!$D$3:$D$3)+SUMIF('R5'!$B$3:$B$3,$B279,'R5'!$I$3:$I$3)+SUMIF('R4'!$B$3:$B$3,$B279,'R4'!$D$3:$D$3)+SUMIF('R5'!$B$3:$B$3,$B279,'R5'!$F$3:$F$3)</f>
        <v>0</v>
      </c>
      <c r="O279" s="160">
        <f t="shared" si="18"/>
        <v>45261</v>
      </c>
      <c r="S279" s="161">
        <f>SUMIF('R12'!$B$3:$B$3,$B279,'R12'!$D$3:$D$3)+SUMIF('R8'!$B$3:$B$3,$B279,'R8'!$I$3:$I$3)+SUMIF('R7'!$B$3:$B$3,$B279,'R7'!$D$3:$D$3)+SUMIF('R8'!$B$3:$B$3,$B279,'R8'!$F$3:$F$3)</f>
        <v>0</v>
      </c>
      <c r="T279" s="160">
        <f t="shared" si="19"/>
        <v>45261</v>
      </c>
    </row>
    <row r="280" spans="1:20" x14ac:dyDescent="0.2">
      <c r="A280" s="161">
        <f t="shared" si="16"/>
        <v>0</v>
      </c>
      <c r="B280" s="160">
        <f>Months!F280</f>
        <v>45292</v>
      </c>
      <c r="I280" s="161">
        <f>SUMIF('R10'!$B$3:$B$3,$B280,'R10'!$D$3:$D$3)+SUMIF('R2'!$B$3:$B$3,$B280,'R2'!$I$3:$I$3)+SUMIF('R1'!$B$3:$B$3,$B280,'R1'!$D$3:$D$3)+SUMIF('R2'!$B$3:$B$3,$B280,'R2'!$F$3:$F$3)</f>
        <v>0</v>
      </c>
      <c r="J280" s="160">
        <f t="shared" si="17"/>
        <v>45292</v>
      </c>
      <c r="N280" s="161">
        <f>SUMIF('R11'!$B$3:$B$3,$B280,'R11'!$D$3:$D$3)+SUMIF('R5'!$B$3:$B$3,$B280,'R5'!$I$3:$I$3)+SUMIF('R4'!$B$3:$B$3,$B280,'R4'!$D$3:$D$3)+SUMIF('R5'!$B$3:$B$3,$B280,'R5'!$F$3:$F$3)</f>
        <v>0</v>
      </c>
      <c r="O280" s="160">
        <f t="shared" si="18"/>
        <v>45292</v>
      </c>
      <c r="S280" s="161">
        <f>SUMIF('R12'!$B$3:$B$3,$B280,'R12'!$D$3:$D$3)+SUMIF('R8'!$B$3:$B$3,$B280,'R8'!$I$3:$I$3)+SUMIF('R7'!$B$3:$B$3,$B280,'R7'!$D$3:$D$3)+SUMIF('R8'!$B$3:$B$3,$B280,'R8'!$F$3:$F$3)</f>
        <v>0</v>
      </c>
      <c r="T280" s="160">
        <f t="shared" si="19"/>
        <v>45292</v>
      </c>
    </row>
    <row r="281" spans="1:20" x14ac:dyDescent="0.2">
      <c r="A281" s="161">
        <f t="shared" si="16"/>
        <v>0</v>
      </c>
      <c r="B281" s="160">
        <f>Months!F281</f>
        <v>45323</v>
      </c>
      <c r="I281" s="161">
        <f>SUMIF('R10'!$B$3:$B$3,$B281,'R10'!$D$3:$D$3)+SUMIF('R2'!$B$3:$B$3,$B281,'R2'!$I$3:$I$3)+SUMIF('R1'!$B$3:$B$3,$B281,'R1'!$D$3:$D$3)+SUMIF('R2'!$B$3:$B$3,$B281,'R2'!$F$3:$F$3)</f>
        <v>0</v>
      </c>
      <c r="J281" s="160">
        <f t="shared" si="17"/>
        <v>45323</v>
      </c>
      <c r="N281" s="161">
        <f>SUMIF('R11'!$B$3:$B$3,$B281,'R11'!$D$3:$D$3)+SUMIF('R5'!$B$3:$B$3,$B281,'R5'!$I$3:$I$3)+SUMIF('R4'!$B$3:$B$3,$B281,'R4'!$D$3:$D$3)+SUMIF('R5'!$B$3:$B$3,$B281,'R5'!$F$3:$F$3)</f>
        <v>0</v>
      </c>
      <c r="O281" s="160">
        <f t="shared" si="18"/>
        <v>45323</v>
      </c>
      <c r="S281" s="161">
        <f>SUMIF('R12'!$B$3:$B$3,$B281,'R12'!$D$3:$D$3)+SUMIF('R8'!$B$3:$B$3,$B281,'R8'!$I$3:$I$3)+SUMIF('R7'!$B$3:$B$3,$B281,'R7'!$D$3:$D$3)+SUMIF('R8'!$B$3:$B$3,$B281,'R8'!$F$3:$F$3)</f>
        <v>0</v>
      </c>
      <c r="T281" s="160">
        <f t="shared" si="19"/>
        <v>45323</v>
      </c>
    </row>
    <row r="282" spans="1:20" x14ac:dyDescent="0.2">
      <c r="A282" s="161">
        <f t="shared" si="16"/>
        <v>0</v>
      </c>
      <c r="B282" s="160">
        <f>Months!F282</f>
        <v>45352</v>
      </c>
      <c r="I282" s="161">
        <f>SUMIF('R10'!$B$3:$B$3,$B282,'R10'!$D$3:$D$3)+SUMIF('R2'!$B$3:$B$3,$B282,'R2'!$I$3:$I$3)+SUMIF('R1'!$B$3:$B$3,$B282,'R1'!$D$3:$D$3)+SUMIF('R2'!$B$3:$B$3,$B282,'R2'!$F$3:$F$3)</f>
        <v>0</v>
      </c>
      <c r="J282" s="160">
        <f t="shared" si="17"/>
        <v>45352</v>
      </c>
      <c r="N282" s="161">
        <f>SUMIF('R11'!$B$3:$B$3,$B282,'R11'!$D$3:$D$3)+SUMIF('R5'!$B$3:$B$3,$B282,'R5'!$I$3:$I$3)+SUMIF('R4'!$B$3:$B$3,$B282,'R4'!$D$3:$D$3)+SUMIF('R5'!$B$3:$B$3,$B282,'R5'!$F$3:$F$3)</f>
        <v>0</v>
      </c>
      <c r="O282" s="160">
        <f t="shared" si="18"/>
        <v>45352</v>
      </c>
      <c r="S282" s="161">
        <f>SUMIF('R12'!$B$3:$B$3,$B282,'R12'!$D$3:$D$3)+SUMIF('R8'!$B$3:$B$3,$B282,'R8'!$I$3:$I$3)+SUMIF('R7'!$B$3:$B$3,$B282,'R7'!$D$3:$D$3)+SUMIF('R8'!$B$3:$B$3,$B282,'R8'!$F$3:$F$3)</f>
        <v>0</v>
      </c>
      <c r="T282" s="160">
        <f t="shared" si="19"/>
        <v>45352</v>
      </c>
    </row>
    <row r="283" spans="1:20" x14ac:dyDescent="0.2">
      <c r="A283" s="161">
        <f t="shared" si="16"/>
        <v>0</v>
      </c>
      <c r="B283" s="160">
        <f>Months!F283</f>
        <v>45383</v>
      </c>
      <c r="I283" s="161">
        <f>SUMIF('R10'!$B$3:$B$3,$B283,'R10'!$D$3:$D$3)+SUMIF('R2'!$B$3:$B$3,$B283,'R2'!$I$3:$I$3)+SUMIF('R1'!$B$3:$B$3,$B283,'R1'!$D$3:$D$3)+SUMIF('R2'!$B$3:$B$3,$B283,'R2'!$F$3:$F$3)</f>
        <v>0</v>
      </c>
      <c r="J283" s="160">
        <f t="shared" si="17"/>
        <v>45383</v>
      </c>
      <c r="N283" s="161">
        <f>SUMIF('R11'!$B$3:$B$3,$B283,'R11'!$D$3:$D$3)+SUMIF('R5'!$B$3:$B$3,$B283,'R5'!$I$3:$I$3)+SUMIF('R4'!$B$3:$B$3,$B283,'R4'!$D$3:$D$3)+SUMIF('R5'!$B$3:$B$3,$B283,'R5'!$F$3:$F$3)</f>
        <v>0</v>
      </c>
      <c r="O283" s="160">
        <f t="shared" si="18"/>
        <v>45383</v>
      </c>
      <c r="S283" s="161">
        <f>SUMIF('R12'!$B$3:$B$3,$B283,'R12'!$D$3:$D$3)+SUMIF('R8'!$B$3:$B$3,$B283,'R8'!$I$3:$I$3)+SUMIF('R7'!$B$3:$B$3,$B283,'R7'!$D$3:$D$3)+SUMIF('R8'!$B$3:$B$3,$B283,'R8'!$F$3:$F$3)</f>
        <v>0</v>
      </c>
      <c r="T283" s="160">
        <f t="shared" si="19"/>
        <v>45383</v>
      </c>
    </row>
    <row r="284" spans="1:20" x14ac:dyDescent="0.2">
      <c r="A284" s="161">
        <f t="shared" si="16"/>
        <v>0</v>
      </c>
      <c r="B284" s="160">
        <f>Months!F284</f>
        <v>45413</v>
      </c>
      <c r="I284" s="161">
        <f>SUMIF('R10'!$B$3:$B$3,$B284,'R10'!$D$3:$D$3)+SUMIF('R2'!$B$3:$B$3,$B284,'R2'!$I$3:$I$3)+SUMIF('R1'!$B$3:$B$3,$B284,'R1'!$D$3:$D$3)+SUMIF('R2'!$B$3:$B$3,$B284,'R2'!$F$3:$F$3)</f>
        <v>0</v>
      </c>
      <c r="J284" s="160">
        <f t="shared" si="17"/>
        <v>45413</v>
      </c>
      <c r="N284" s="161">
        <f>SUMIF('R11'!$B$3:$B$3,$B284,'R11'!$D$3:$D$3)+SUMIF('R5'!$B$3:$B$3,$B284,'R5'!$I$3:$I$3)+SUMIF('R4'!$B$3:$B$3,$B284,'R4'!$D$3:$D$3)+SUMIF('R5'!$B$3:$B$3,$B284,'R5'!$F$3:$F$3)</f>
        <v>0</v>
      </c>
      <c r="O284" s="160">
        <f t="shared" si="18"/>
        <v>45413</v>
      </c>
      <c r="S284" s="161">
        <f>SUMIF('R12'!$B$3:$B$3,$B284,'R12'!$D$3:$D$3)+SUMIF('R8'!$B$3:$B$3,$B284,'R8'!$I$3:$I$3)+SUMIF('R7'!$B$3:$B$3,$B284,'R7'!$D$3:$D$3)+SUMIF('R8'!$B$3:$B$3,$B284,'R8'!$F$3:$F$3)</f>
        <v>0</v>
      </c>
      <c r="T284" s="160">
        <f t="shared" si="19"/>
        <v>45413</v>
      </c>
    </row>
    <row r="285" spans="1:20" x14ac:dyDescent="0.2">
      <c r="A285" s="161">
        <f t="shared" si="16"/>
        <v>0</v>
      </c>
      <c r="B285" s="160">
        <f>Months!F285</f>
        <v>45444</v>
      </c>
      <c r="I285" s="161">
        <f>SUMIF('R10'!$B$3:$B$3,$B285,'R10'!$D$3:$D$3)+SUMIF('R2'!$B$3:$B$3,$B285,'R2'!$I$3:$I$3)+SUMIF('R1'!$B$3:$B$3,$B285,'R1'!$D$3:$D$3)+SUMIF('R2'!$B$3:$B$3,$B285,'R2'!$F$3:$F$3)</f>
        <v>0</v>
      </c>
      <c r="J285" s="160">
        <f t="shared" si="17"/>
        <v>45444</v>
      </c>
      <c r="N285" s="161">
        <f>SUMIF('R11'!$B$3:$B$3,$B285,'R11'!$D$3:$D$3)+SUMIF('R5'!$B$3:$B$3,$B285,'R5'!$I$3:$I$3)+SUMIF('R4'!$B$3:$B$3,$B285,'R4'!$D$3:$D$3)+SUMIF('R5'!$B$3:$B$3,$B285,'R5'!$F$3:$F$3)</f>
        <v>0</v>
      </c>
      <c r="O285" s="160">
        <f t="shared" si="18"/>
        <v>45444</v>
      </c>
      <c r="S285" s="161">
        <f>SUMIF('R12'!$B$3:$B$3,$B285,'R12'!$D$3:$D$3)+SUMIF('R8'!$B$3:$B$3,$B285,'R8'!$I$3:$I$3)+SUMIF('R7'!$B$3:$B$3,$B285,'R7'!$D$3:$D$3)+SUMIF('R8'!$B$3:$B$3,$B285,'R8'!$F$3:$F$3)</f>
        <v>0</v>
      </c>
      <c r="T285" s="160">
        <f t="shared" si="19"/>
        <v>45444</v>
      </c>
    </row>
    <row r="286" spans="1:20" x14ac:dyDescent="0.2">
      <c r="A286" s="161">
        <f t="shared" si="16"/>
        <v>0</v>
      </c>
      <c r="B286" s="160">
        <f>Months!F286</f>
        <v>45474</v>
      </c>
      <c r="I286" s="161">
        <f>SUMIF('R10'!$B$3:$B$3,$B286,'R10'!$D$3:$D$3)+SUMIF('R2'!$B$3:$B$3,$B286,'R2'!$I$3:$I$3)+SUMIF('R1'!$B$3:$B$3,$B286,'R1'!$D$3:$D$3)+SUMIF('R2'!$B$3:$B$3,$B286,'R2'!$F$3:$F$3)</f>
        <v>0</v>
      </c>
      <c r="J286" s="160">
        <f t="shared" si="17"/>
        <v>45474</v>
      </c>
      <c r="N286" s="161">
        <f>SUMIF('R11'!$B$3:$B$3,$B286,'R11'!$D$3:$D$3)+SUMIF('R5'!$B$3:$B$3,$B286,'R5'!$I$3:$I$3)+SUMIF('R4'!$B$3:$B$3,$B286,'R4'!$D$3:$D$3)+SUMIF('R5'!$B$3:$B$3,$B286,'R5'!$F$3:$F$3)</f>
        <v>0</v>
      </c>
      <c r="O286" s="160">
        <f t="shared" si="18"/>
        <v>45474</v>
      </c>
      <c r="S286" s="161">
        <f>SUMIF('R12'!$B$3:$B$3,$B286,'R12'!$D$3:$D$3)+SUMIF('R8'!$B$3:$B$3,$B286,'R8'!$I$3:$I$3)+SUMIF('R7'!$B$3:$B$3,$B286,'R7'!$D$3:$D$3)+SUMIF('R8'!$B$3:$B$3,$B286,'R8'!$F$3:$F$3)</f>
        <v>0</v>
      </c>
      <c r="T286" s="160">
        <f t="shared" si="19"/>
        <v>45474</v>
      </c>
    </row>
    <row r="287" spans="1:20" x14ac:dyDescent="0.2">
      <c r="A287" s="161">
        <f t="shared" si="16"/>
        <v>0</v>
      </c>
      <c r="B287" s="160">
        <f>Months!F287</f>
        <v>45505</v>
      </c>
      <c r="I287" s="161">
        <f>SUMIF('R10'!$B$3:$B$3,$B287,'R10'!$D$3:$D$3)+SUMIF('R2'!$B$3:$B$3,$B287,'R2'!$I$3:$I$3)+SUMIF('R1'!$B$3:$B$3,$B287,'R1'!$D$3:$D$3)+SUMIF('R2'!$B$3:$B$3,$B287,'R2'!$F$3:$F$3)</f>
        <v>0</v>
      </c>
      <c r="J287" s="160">
        <f t="shared" si="17"/>
        <v>45505</v>
      </c>
      <c r="N287" s="161">
        <f>SUMIF('R11'!$B$3:$B$3,$B287,'R11'!$D$3:$D$3)+SUMIF('R5'!$B$3:$B$3,$B287,'R5'!$I$3:$I$3)+SUMIF('R4'!$B$3:$B$3,$B287,'R4'!$D$3:$D$3)+SUMIF('R5'!$B$3:$B$3,$B287,'R5'!$F$3:$F$3)</f>
        <v>0</v>
      </c>
      <c r="O287" s="160">
        <f t="shared" si="18"/>
        <v>45505</v>
      </c>
      <c r="S287" s="161">
        <f>SUMIF('R12'!$B$3:$B$3,$B287,'R12'!$D$3:$D$3)+SUMIF('R8'!$B$3:$B$3,$B287,'R8'!$I$3:$I$3)+SUMIF('R7'!$B$3:$B$3,$B287,'R7'!$D$3:$D$3)+SUMIF('R8'!$B$3:$B$3,$B287,'R8'!$F$3:$F$3)</f>
        <v>0</v>
      </c>
      <c r="T287" s="160">
        <f t="shared" si="19"/>
        <v>45505</v>
      </c>
    </row>
    <row r="288" spans="1:20" x14ac:dyDescent="0.2">
      <c r="A288" s="161">
        <f t="shared" si="16"/>
        <v>0</v>
      </c>
      <c r="B288" s="160">
        <f>Months!F288</f>
        <v>45536</v>
      </c>
      <c r="I288" s="161">
        <f>SUMIF('R10'!$B$3:$B$3,$B288,'R10'!$D$3:$D$3)+SUMIF('R2'!$B$3:$B$3,$B288,'R2'!$I$3:$I$3)+SUMIF('R1'!$B$3:$B$3,$B288,'R1'!$D$3:$D$3)+SUMIF('R2'!$B$3:$B$3,$B288,'R2'!$F$3:$F$3)</f>
        <v>0</v>
      </c>
      <c r="J288" s="160">
        <f t="shared" si="17"/>
        <v>45536</v>
      </c>
      <c r="N288" s="161">
        <f>SUMIF('R11'!$B$3:$B$3,$B288,'R11'!$D$3:$D$3)+SUMIF('R5'!$B$3:$B$3,$B288,'R5'!$I$3:$I$3)+SUMIF('R4'!$B$3:$B$3,$B288,'R4'!$D$3:$D$3)+SUMIF('R5'!$B$3:$B$3,$B288,'R5'!$F$3:$F$3)</f>
        <v>0</v>
      </c>
      <c r="O288" s="160">
        <f t="shared" si="18"/>
        <v>45536</v>
      </c>
      <c r="S288" s="161">
        <f>SUMIF('R12'!$B$3:$B$3,$B288,'R12'!$D$3:$D$3)+SUMIF('R8'!$B$3:$B$3,$B288,'R8'!$I$3:$I$3)+SUMIF('R7'!$B$3:$B$3,$B288,'R7'!$D$3:$D$3)+SUMIF('R8'!$B$3:$B$3,$B288,'R8'!$F$3:$F$3)</f>
        <v>0</v>
      </c>
      <c r="T288" s="160">
        <f t="shared" si="19"/>
        <v>45536</v>
      </c>
    </row>
  </sheetData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X19"/>
  <sheetViews>
    <sheetView workbookViewId="0">
      <selection activeCell="A5" sqref="A5:A19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6.28515625" customWidth="1"/>
    <col min="8" max="8" width="8.140625" bestFit="1" customWidth="1"/>
    <col min="9" max="9" width="8.140625" customWidth="1"/>
    <col min="10" max="10" width="8.5703125" customWidth="1"/>
    <col min="11" max="11" width="8.85546875" customWidth="1"/>
    <col min="12" max="13" width="8.140625" customWidth="1"/>
    <col min="14" max="14" width="7.7109375" customWidth="1"/>
    <col min="15" max="15" width="8.140625" customWidth="1"/>
    <col min="16" max="16" width="7.7109375" customWidth="1"/>
    <col min="17" max="17" width="13.85546875" customWidth="1"/>
    <col min="18" max="18" width="5" customWidth="1"/>
  </cols>
  <sheetData>
    <row r="1" spans="1:24" ht="16.5" thickBot="1" x14ac:dyDescent="0.25">
      <c r="A1" t="s">
        <v>169</v>
      </c>
      <c r="B1" s="104" t="s">
        <v>207</v>
      </c>
      <c r="C1" s="71" t="s">
        <v>45</v>
      </c>
      <c r="D1" s="70">
        <f>SUM(D4:D65536)</f>
        <v>9.0773098000000161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149</v>
      </c>
      <c r="D4" s="101">
        <v>96.134100000000004</v>
      </c>
    </row>
    <row r="5" spans="1:24" x14ac:dyDescent="0.2">
      <c r="A5">
        <f t="shared" ref="A5:A19" si="0">INDEX(BucketTable,MATCH(B5,SumMonths,0),1)</f>
        <v>1</v>
      </c>
      <c r="B5" s="176">
        <v>36892</v>
      </c>
      <c r="C5" s="100" t="s">
        <v>155</v>
      </c>
      <c r="D5" s="101">
        <v>-93</v>
      </c>
    </row>
    <row r="6" spans="1:24" x14ac:dyDescent="0.2">
      <c r="A6">
        <f t="shared" si="0"/>
        <v>2</v>
      </c>
      <c r="B6" s="176">
        <v>36923</v>
      </c>
      <c r="C6" s="100" t="s">
        <v>149</v>
      </c>
      <c r="D6" s="101">
        <v>86.715295240000003</v>
      </c>
    </row>
    <row r="7" spans="1:24" x14ac:dyDescent="0.2">
      <c r="A7">
        <f t="shared" si="0"/>
        <v>2</v>
      </c>
      <c r="B7" s="176">
        <v>36923</v>
      </c>
      <c r="C7" s="100" t="s">
        <v>155</v>
      </c>
      <c r="D7" s="101">
        <v>-83.888260849999995</v>
      </c>
    </row>
    <row r="8" spans="1:24" x14ac:dyDescent="0.2">
      <c r="A8">
        <f t="shared" si="0"/>
        <v>3</v>
      </c>
      <c r="B8" s="176">
        <v>36951</v>
      </c>
      <c r="C8" s="100" t="s">
        <v>149</v>
      </c>
      <c r="D8" s="101">
        <v>95.584288229999999</v>
      </c>
    </row>
    <row r="9" spans="1:24" x14ac:dyDescent="0.2">
      <c r="A9">
        <f t="shared" si="0"/>
        <v>3</v>
      </c>
      <c r="B9" s="176">
        <v>36951</v>
      </c>
      <c r="C9" s="100" t="s">
        <v>155</v>
      </c>
      <c r="D9" s="101">
        <v>-92.468112829999995</v>
      </c>
    </row>
    <row r="10" spans="1:24" x14ac:dyDescent="0.2">
      <c r="A10">
        <f t="shared" si="0"/>
        <v>8</v>
      </c>
      <c r="B10" s="176">
        <v>37196</v>
      </c>
      <c r="C10" s="100" t="s">
        <v>149</v>
      </c>
      <c r="D10" s="101">
        <v>0</v>
      </c>
    </row>
    <row r="11" spans="1:24" x14ac:dyDescent="0.2">
      <c r="A11">
        <f t="shared" si="0"/>
        <v>8</v>
      </c>
      <c r="B11" s="176">
        <v>37196</v>
      </c>
      <c r="C11" s="100" t="s">
        <v>155</v>
      </c>
      <c r="D11" s="101">
        <v>0</v>
      </c>
    </row>
    <row r="12" spans="1:24" x14ac:dyDescent="0.2">
      <c r="A12">
        <f t="shared" si="0"/>
        <v>8</v>
      </c>
      <c r="B12" s="176">
        <v>37226</v>
      </c>
      <c r="C12" s="100" t="s">
        <v>149</v>
      </c>
      <c r="D12" s="101">
        <v>1E-8</v>
      </c>
    </row>
    <row r="13" spans="1:24" x14ac:dyDescent="0.2">
      <c r="A13">
        <f t="shared" si="0"/>
        <v>8</v>
      </c>
      <c r="B13" s="176">
        <v>37226</v>
      </c>
      <c r="C13" s="100" t="s">
        <v>155</v>
      </c>
      <c r="D13" s="101">
        <v>0</v>
      </c>
    </row>
    <row r="14" spans="1:24" x14ac:dyDescent="0.2">
      <c r="A14">
        <f t="shared" si="0"/>
        <v>9</v>
      </c>
      <c r="B14" s="176">
        <v>37257</v>
      </c>
      <c r="C14" s="100" t="s">
        <v>149</v>
      </c>
      <c r="D14" s="101">
        <v>0</v>
      </c>
    </row>
    <row r="15" spans="1:24" x14ac:dyDescent="0.2">
      <c r="A15">
        <f t="shared" si="0"/>
        <v>9</v>
      </c>
      <c r="B15" s="176">
        <v>37257</v>
      </c>
      <c r="C15" s="100" t="s">
        <v>155</v>
      </c>
      <c r="D15" s="101">
        <v>0</v>
      </c>
    </row>
    <row r="16" spans="1:24" x14ac:dyDescent="0.2">
      <c r="A16">
        <f t="shared" si="0"/>
        <v>9</v>
      </c>
      <c r="B16" s="176">
        <v>37288</v>
      </c>
      <c r="C16" s="100" t="s">
        <v>149</v>
      </c>
      <c r="D16" s="101">
        <v>0</v>
      </c>
    </row>
    <row r="17" spans="1:4" x14ac:dyDescent="0.2">
      <c r="A17">
        <f t="shared" si="0"/>
        <v>9</v>
      </c>
      <c r="B17" s="176">
        <v>37288</v>
      </c>
      <c r="C17" s="100" t="s">
        <v>155</v>
      </c>
      <c r="D17" s="101">
        <v>0</v>
      </c>
    </row>
    <row r="18" spans="1:4" x14ac:dyDescent="0.2">
      <c r="A18">
        <f t="shared" si="0"/>
        <v>9</v>
      </c>
      <c r="B18" s="176">
        <v>37316</v>
      </c>
      <c r="C18" s="100" t="s">
        <v>149</v>
      </c>
      <c r="D18" s="101">
        <v>0</v>
      </c>
    </row>
    <row r="19" spans="1:4" x14ac:dyDescent="0.2">
      <c r="A19">
        <f t="shared" si="0"/>
        <v>9</v>
      </c>
      <c r="B19" s="176">
        <v>37316</v>
      </c>
      <c r="C19" s="100" t="s">
        <v>155</v>
      </c>
      <c r="D19" s="101">
        <v>0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11121111"/>
  <dimension ref="A1:X6"/>
  <sheetViews>
    <sheetView workbookViewId="0">
      <selection activeCell="A5" sqref="A5:A6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170</v>
      </c>
      <c r="B1" s="104" t="s">
        <v>208</v>
      </c>
      <c r="C1" s="71" t="s">
        <v>45</v>
      </c>
      <c r="D1" s="70">
        <f>SUM(D4:D65536)</f>
        <v>-21.6876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148</v>
      </c>
      <c r="D4" s="101">
        <v>-16.206600000000002</v>
      </c>
    </row>
    <row r="5" spans="1:24" x14ac:dyDescent="0.2">
      <c r="A5">
        <f>INDEX(BucketTable,MATCH(B5,SumMonths,0),1)</f>
        <v>1</v>
      </c>
      <c r="B5" s="176">
        <v>36892</v>
      </c>
      <c r="C5" s="100" t="s">
        <v>149</v>
      </c>
      <c r="D5" s="101">
        <v>-5.6711999999999998</v>
      </c>
    </row>
    <row r="6" spans="1:24" x14ac:dyDescent="0.2">
      <c r="A6">
        <f>INDEX(BucketTable,MATCH(B6,SumMonths,0),1)</f>
        <v>1</v>
      </c>
      <c r="B6" s="176">
        <v>36892</v>
      </c>
      <c r="C6" s="100" t="s">
        <v>152</v>
      </c>
      <c r="D6" s="101">
        <v>0.19020000000000001</v>
      </c>
    </row>
  </sheetData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111211111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175</v>
      </c>
      <c r="B1" s="104" t="s">
        <v>209</v>
      </c>
      <c r="C1" s="71" t="s">
        <v>45</v>
      </c>
      <c r="D1" s="70">
        <f>SUM(D4:D65536)</f>
        <v>0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1112111111"/>
  <dimension ref="A1:X5"/>
  <sheetViews>
    <sheetView workbookViewId="0">
      <selection activeCell="A5" sqref="A5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171</v>
      </c>
      <c r="B1" s="104" t="s">
        <v>210</v>
      </c>
      <c r="C1" s="71" t="s">
        <v>45</v>
      </c>
      <c r="D1" s="70">
        <f>SUM(D4:D65536)</f>
        <v>-28.774799999999999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76">
        <v>36892</v>
      </c>
      <c r="C4" s="100" t="s">
        <v>148</v>
      </c>
      <c r="D4" s="101">
        <v>5.4000000000000003E-3</v>
      </c>
    </row>
    <row r="5" spans="1:24" x14ac:dyDescent="0.2">
      <c r="A5">
        <f>INDEX(BucketTable,MATCH(B5,SumMonths,0),1)</f>
        <v>1</v>
      </c>
      <c r="B5" s="176">
        <v>36892</v>
      </c>
      <c r="C5" s="100" t="s">
        <v>154</v>
      </c>
      <c r="D5" s="101">
        <v>-28.780200000000001</v>
      </c>
    </row>
  </sheetData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11121111111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100" customWidth="1"/>
    <col min="3" max="3" width="25.85546875" style="100" customWidth="1"/>
    <col min="4" max="4" width="9.7109375" style="101" customWidth="1"/>
    <col min="5" max="5" width="13.85546875" customWidth="1"/>
    <col min="6" max="6" width="12.5703125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176</v>
      </c>
      <c r="B1" s="104" t="s">
        <v>211</v>
      </c>
      <c r="C1" s="71" t="s">
        <v>45</v>
      </c>
      <c r="D1" s="70">
        <f>SUM(D4:D65536)</f>
        <v>0</v>
      </c>
    </row>
    <row r="2" spans="1:24" x14ac:dyDescent="0.2">
      <c r="B2" s="73" t="s">
        <v>3</v>
      </c>
      <c r="C2" s="9"/>
      <c r="D2" s="93" t="s">
        <v>5</v>
      </c>
    </row>
    <row r="3" spans="1:24" s="15" customFormat="1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A1" t="s">
        <v>177</v>
      </c>
      <c r="B1" s="104" t="s">
        <v>212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1"/>
  <dimension ref="A1:I33"/>
  <sheetViews>
    <sheetView workbookViewId="0">
      <selection activeCell="A5" sqref="A5:A33"/>
    </sheetView>
  </sheetViews>
  <sheetFormatPr defaultRowHeight="12.75" x14ac:dyDescent="0.2"/>
  <cols>
    <col min="2" max="2" width="10.140625" style="100" bestFit="1" customWidth="1"/>
    <col min="3" max="3" width="9.140625" style="100"/>
    <col min="4" max="4" width="9.140625" style="101"/>
  </cols>
  <sheetData>
    <row r="1" spans="1:9" ht="16.5" thickBot="1" x14ac:dyDescent="0.25">
      <c r="A1" t="s">
        <v>255</v>
      </c>
      <c r="B1" s="104" t="s">
        <v>256</v>
      </c>
      <c r="C1" s="71" t="s">
        <v>45</v>
      </c>
      <c r="D1" s="70">
        <f>SUM(D4:D65536)</f>
        <v>21.970507069999996</v>
      </c>
    </row>
    <row r="2" spans="1:9" x14ac:dyDescent="0.2">
      <c r="B2" s="73" t="s">
        <v>3</v>
      </c>
      <c r="C2" s="9"/>
      <c r="D2" s="93" t="s">
        <v>5</v>
      </c>
      <c r="I2" t="s">
        <v>162</v>
      </c>
    </row>
    <row r="3" spans="1:9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9" x14ac:dyDescent="0.2">
      <c r="A4">
        <f>INDEX(BucketTable,MATCH(B4,SumMonths,0),1)</f>
        <v>1</v>
      </c>
      <c r="B4" s="176">
        <v>36892</v>
      </c>
      <c r="C4" s="100" t="s">
        <v>149</v>
      </c>
      <c r="D4" s="101">
        <v>3.1601291599999999</v>
      </c>
    </row>
    <row r="5" spans="1:9" x14ac:dyDescent="0.2">
      <c r="A5">
        <f t="shared" ref="A5:A33" si="0">INDEX(BucketTable,MATCH(B5,SumMonths,0),1)</f>
        <v>1</v>
      </c>
      <c r="B5" s="176">
        <v>36892</v>
      </c>
      <c r="C5" s="100" t="s">
        <v>150</v>
      </c>
      <c r="D5" s="101">
        <v>0.51654237000000003</v>
      </c>
    </row>
    <row r="6" spans="1:9" x14ac:dyDescent="0.2">
      <c r="A6">
        <f t="shared" si="0"/>
        <v>1</v>
      </c>
      <c r="B6" s="176">
        <v>36892</v>
      </c>
      <c r="C6" s="100" t="s">
        <v>159</v>
      </c>
      <c r="D6" s="101">
        <v>0</v>
      </c>
    </row>
    <row r="7" spans="1:9" x14ac:dyDescent="0.2">
      <c r="A7">
        <f t="shared" si="0"/>
        <v>1</v>
      </c>
      <c r="B7" s="176">
        <v>36892</v>
      </c>
      <c r="C7" s="100" t="s">
        <v>152</v>
      </c>
      <c r="D7" s="101">
        <v>-3.1531669999999998E-2</v>
      </c>
    </row>
    <row r="8" spans="1:9" x14ac:dyDescent="0.2">
      <c r="A8">
        <f t="shared" si="0"/>
        <v>1</v>
      </c>
      <c r="B8" s="176">
        <v>36892</v>
      </c>
      <c r="C8" s="100" t="s">
        <v>154</v>
      </c>
      <c r="D8" s="101">
        <v>0</v>
      </c>
    </row>
    <row r="9" spans="1:9" x14ac:dyDescent="0.2">
      <c r="A9">
        <f t="shared" si="0"/>
        <v>1</v>
      </c>
      <c r="B9" s="176">
        <v>36892</v>
      </c>
      <c r="C9" s="100" t="s">
        <v>149</v>
      </c>
      <c r="D9" s="101">
        <v>3.1601291599999999</v>
      </c>
    </row>
    <row r="10" spans="1:9" x14ac:dyDescent="0.2">
      <c r="A10">
        <f t="shared" si="0"/>
        <v>1</v>
      </c>
      <c r="B10" s="176">
        <v>36892</v>
      </c>
      <c r="C10" s="100" t="s">
        <v>150</v>
      </c>
      <c r="D10" s="101">
        <v>0.51654237000000003</v>
      </c>
    </row>
    <row r="11" spans="1:9" x14ac:dyDescent="0.2">
      <c r="A11">
        <f t="shared" si="0"/>
        <v>1</v>
      </c>
      <c r="B11" s="176">
        <v>36892</v>
      </c>
      <c r="C11" s="100" t="s">
        <v>159</v>
      </c>
      <c r="D11" s="101">
        <v>0</v>
      </c>
    </row>
    <row r="12" spans="1:9" x14ac:dyDescent="0.2">
      <c r="A12">
        <f t="shared" si="0"/>
        <v>1</v>
      </c>
      <c r="B12" s="176">
        <v>36892</v>
      </c>
      <c r="C12" s="100" t="s">
        <v>152</v>
      </c>
      <c r="D12" s="101">
        <v>-3.1531669999999998E-2</v>
      </c>
    </row>
    <row r="13" spans="1:9" x14ac:dyDescent="0.2">
      <c r="A13">
        <f t="shared" si="0"/>
        <v>1</v>
      </c>
      <c r="B13" s="176">
        <v>36892</v>
      </c>
      <c r="C13" s="100" t="s">
        <v>154</v>
      </c>
      <c r="D13" s="101">
        <v>0</v>
      </c>
    </row>
    <row r="14" spans="1:9" x14ac:dyDescent="0.2">
      <c r="A14">
        <f t="shared" si="0"/>
        <v>1</v>
      </c>
      <c r="B14" s="176">
        <v>36892</v>
      </c>
      <c r="C14" s="100" t="s">
        <v>149</v>
      </c>
      <c r="D14" s="101">
        <v>3.1601291599999999</v>
      </c>
    </row>
    <row r="15" spans="1:9" x14ac:dyDescent="0.2">
      <c r="A15">
        <f t="shared" si="0"/>
        <v>1</v>
      </c>
      <c r="B15" s="176">
        <v>36892</v>
      </c>
      <c r="C15" s="100" t="s">
        <v>150</v>
      </c>
      <c r="D15" s="101">
        <v>0.51654237000000003</v>
      </c>
    </row>
    <row r="16" spans="1:9" x14ac:dyDescent="0.2">
      <c r="A16">
        <f t="shared" si="0"/>
        <v>1</v>
      </c>
      <c r="B16" s="176">
        <v>36892</v>
      </c>
      <c r="C16" s="100" t="s">
        <v>159</v>
      </c>
      <c r="D16" s="101">
        <v>0</v>
      </c>
    </row>
    <row r="17" spans="1:4" x14ac:dyDescent="0.2">
      <c r="A17">
        <f t="shared" si="0"/>
        <v>1</v>
      </c>
      <c r="B17" s="176">
        <v>36892</v>
      </c>
      <c r="C17" s="100" t="s">
        <v>152</v>
      </c>
      <c r="D17" s="101">
        <v>-3.1531669999999998E-2</v>
      </c>
    </row>
    <row r="18" spans="1:4" x14ac:dyDescent="0.2">
      <c r="A18">
        <f t="shared" si="0"/>
        <v>1</v>
      </c>
      <c r="B18" s="176">
        <v>36892</v>
      </c>
      <c r="C18" s="100" t="s">
        <v>154</v>
      </c>
      <c r="D18" s="101">
        <v>0</v>
      </c>
    </row>
    <row r="19" spans="1:4" x14ac:dyDescent="0.2">
      <c r="A19">
        <f t="shared" si="0"/>
        <v>1</v>
      </c>
      <c r="B19" s="176">
        <v>36892</v>
      </c>
      <c r="C19" s="100" t="s">
        <v>149</v>
      </c>
      <c r="D19" s="101">
        <v>3.1601291599999999</v>
      </c>
    </row>
    <row r="20" spans="1:4" x14ac:dyDescent="0.2">
      <c r="A20">
        <f t="shared" si="0"/>
        <v>1</v>
      </c>
      <c r="B20" s="176">
        <v>36892</v>
      </c>
      <c r="C20" s="100" t="s">
        <v>150</v>
      </c>
      <c r="D20" s="101">
        <v>0.51654237000000003</v>
      </c>
    </row>
    <row r="21" spans="1:4" x14ac:dyDescent="0.2">
      <c r="A21">
        <f t="shared" si="0"/>
        <v>1</v>
      </c>
      <c r="B21" s="176">
        <v>36892</v>
      </c>
      <c r="C21" s="100" t="s">
        <v>159</v>
      </c>
      <c r="D21" s="101">
        <v>0</v>
      </c>
    </row>
    <row r="22" spans="1:4" x14ac:dyDescent="0.2">
      <c r="A22">
        <f t="shared" si="0"/>
        <v>1</v>
      </c>
      <c r="B22" s="176">
        <v>36892</v>
      </c>
      <c r="C22" s="100" t="s">
        <v>152</v>
      </c>
      <c r="D22" s="101">
        <v>-3.1531669999999998E-2</v>
      </c>
    </row>
    <row r="23" spans="1:4" x14ac:dyDescent="0.2">
      <c r="A23">
        <f t="shared" si="0"/>
        <v>1</v>
      </c>
      <c r="B23" s="176">
        <v>36892</v>
      </c>
      <c r="C23" s="100" t="s">
        <v>154</v>
      </c>
      <c r="D23" s="101">
        <v>0</v>
      </c>
    </row>
    <row r="24" spans="1:4" x14ac:dyDescent="0.2">
      <c r="A24">
        <f t="shared" si="0"/>
        <v>1</v>
      </c>
      <c r="B24" s="176">
        <v>36892</v>
      </c>
      <c r="C24" s="100" t="s">
        <v>149</v>
      </c>
      <c r="D24" s="101">
        <v>3.1601291599999999</v>
      </c>
    </row>
    <row r="25" spans="1:4" x14ac:dyDescent="0.2">
      <c r="A25">
        <f t="shared" si="0"/>
        <v>1</v>
      </c>
      <c r="B25" s="176">
        <v>36892</v>
      </c>
      <c r="C25" s="100" t="s">
        <v>150</v>
      </c>
      <c r="D25" s="101">
        <v>0.51654237000000003</v>
      </c>
    </row>
    <row r="26" spans="1:4" x14ac:dyDescent="0.2">
      <c r="A26">
        <f t="shared" si="0"/>
        <v>1</v>
      </c>
      <c r="B26" s="176">
        <v>36892</v>
      </c>
      <c r="C26" s="100" t="s">
        <v>159</v>
      </c>
      <c r="D26" s="101">
        <v>0</v>
      </c>
    </row>
    <row r="27" spans="1:4" x14ac:dyDescent="0.2">
      <c r="A27">
        <f t="shared" si="0"/>
        <v>1</v>
      </c>
      <c r="B27" s="176">
        <v>36892</v>
      </c>
      <c r="C27" s="100" t="s">
        <v>152</v>
      </c>
      <c r="D27" s="101">
        <v>-3.1531669999999998E-2</v>
      </c>
    </row>
    <row r="28" spans="1:4" x14ac:dyDescent="0.2">
      <c r="A28">
        <f t="shared" si="0"/>
        <v>1</v>
      </c>
      <c r="B28" s="176">
        <v>36892</v>
      </c>
      <c r="C28" s="100" t="s">
        <v>154</v>
      </c>
      <c r="D28" s="101">
        <v>0</v>
      </c>
    </row>
    <row r="29" spans="1:4" x14ac:dyDescent="0.2">
      <c r="A29">
        <f t="shared" si="0"/>
        <v>1</v>
      </c>
      <c r="B29" s="176">
        <v>36892</v>
      </c>
      <c r="C29" s="100" t="s">
        <v>149</v>
      </c>
      <c r="D29" s="101">
        <v>3.2596976099999999</v>
      </c>
    </row>
    <row r="30" spans="1:4" x14ac:dyDescent="0.2">
      <c r="A30">
        <f t="shared" si="0"/>
        <v>1</v>
      </c>
      <c r="B30" s="176">
        <v>36892</v>
      </c>
      <c r="C30" s="100" t="s">
        <v>150</v>
      </c>
      <c r="D30" s="101">
        <v>0.51644288000000005</v>
      </c>
    </row>
    <row r="31" spans="1:4" x14ac:dyDescent="0.2">
      <c r="A31">
        <f t="shared" si="0"/>
        <v>1</v>
      </c>
      <c r="B31" s="176">
        <v>36892</v>
      </c>
      <c r="C31" s="100" t="s">
        <v>159</v>
      </c>
      <c r="D31" s="101">
        <v>4.9733999999999998E-4</v>
      </c>
    </row>
    <row r="32" spans="1:4" x14ac:dyDescent="0.2">
      <c r="A32">
        <f t="shared" si="0"/>
        <v>1</v>
      </c>
      <c r="B32" s="176">
        <v>36892</v>
      </c>
      <c r="C32" s="100" t="s">
        <v>152</v>
      </c>
      <c r="D32" s="101">
        <v>-3.183006E-2</v>
      </c>
    </row>
    <row r="33" spans="1:4" x14ac:dyDescent="0.2">
      <c r="A33">
        <f t="shared" si="0"/>
        <v>1</v>
      </c>
      <c r="B33" s="176">
        <v>36892</v>
      </c>
      <c r="C33" s="100" t="s">
        <v>154</v>
      </c>
      <c r="D33" s="101">
        <v>0</v>
      </c>
    </row>
  </sheetData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A1" t="s">
        <v>178</v>
      </c>
      <c r="B1" s="104" t="s">
        <v>213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D15"/>
  <sheetViews>
    <sheetView workbookViewId="0">
      <selection activeCell="A5" sqref="A5:A15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A1" t="s">
        <v>257</v>
      </c>
      <c r="B1" s="104" t="s">
        <v>258</v>
      </c>
      <c r="C1" s="71" t="s">
        <v>45</v>
      </c>
      <c r="D1" s="70">
        <f>SUM(D4:D65536)</f>
        <v>29.126702600000002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>
        <f>INDEX(BucketTable,MATCH(B4,SumMonths,0),1)</f>
        <v>1</v>
      </c>
      <c r="B4" s="176">
        <v>36892</v>
      </c>
      <c r="C4" s="100" t="s">
        <v>154</v>
      </c>
      <c r="D4" s="101">
        <v>4.0084005300000003</v>
      </c>
    </row>
    <row r="5" spans="1:4" x14ac:dyDescent="0.2">
      <c r="A5">
        <f t="shared" ref="A5:A15" si="0">INDEX(BucketTable,MATCH(B5,SumMonths,0),1)</f>
        <v>1</v>
      </c>
      <c r="B5" s="176">
        <v>36892</v>
      </c>
      <c r="C5" s="100" t="s">
        <v>160</v>
      </c>
      <c r="D5" s="101">
        <v>0</v>
      </c>
    </row>
    <row r="6" spans="1:4" x14ac:dyDescent="0.2">
      <c r="A6">
        <f t="shared" si="0"/>
        <v>1</v>
      </c>
      <c r="B6" s="176">
        <v>36892</v>
      </c>
      <c r="C6" s="100" t="s">
        <v>154</v>
      </c>
      <c r="D6" s="101">
        <v>5.0030902299999997</v>
      </c>
    </row>
    <row r="7" spans="1:4" x14ac:dyDescent="0.2">
      <c r="A7">
        <f t="shared" si="0"/>
        <v>1</v>
      </c>
      <c r="B7" s="176">
        <v>36892</v>
      </c>
      <c r="C7" s="100" t="s">
        <v>160</v>
      </c>
      <c r="D7" s="101">
        <v>0</v>
      </c>
    </row>
    <row r="8" spans="1:4" x14ac:dyDescent="0.2">
      <c r="A8">
        <f t="shared" si="0"/>
        <v>1</v>
      </c>
      <c r="B8" s="176">
        <v>36892</v>
      </c>
      <c r="C8" s="100" t="s">
        <v>154</v>
      </c>
      <c r="D8" s="101">
        <v>5.0030902299999997</v>
      </c>
    </row>
    <row r="9" spans="1:4" x14ac:dyDescent="0.2">
      <c r="A9">
        <f t="shared" si="0"/>
        <v>1</v>
      </c>
      <c r="B9" s="176">
        <v>36892</v>
      </c>
      <c r="C9" s="100" t="s">
        <v>160</v>
      </c>
      <c r="D9" s="101">
        <v>0</v>
      </c>
    </row>
    <row r="10" spans="1:4" x14ac:dyDescent="0.2">
      <c r="A10">
        <f t="shared" si="0"/>
        <v>1</v>
      </c>
      <c r="B10" s="176">
        <v>36892</v>
      </c>
      <c r="C10" s="100" t="s">
        <v>154</v>
      </c>
      <c r="D10" s="101">
        <v>5.0030902299999997</v>
      </c>
    </row>
    <row r="11" spans="1:4" x14ac:dyDescent="0.2">
      <c r="A11">
        <f t="shared" si="0"/>
        <v>1</v>
      </c>
      <c r="B11" s="176">
        <v>36892</v>
      </c>
      <c r="C11" s="100" t="s">
        <v>160</v>
      </c>
      <c r="D11" s="101">
        <v>0</v>
      </c>
    </row>
    <row r="12" spans="1:4" x14ac:dyDescent="0.2">
      <c r="A12">
        <f t="shared" si="0"/>
        <v>1</v>
      </c>
      <c r="B12" s="176">
        <v>36892</v>
      </c>
      <c r="C12" s="100" t="s">
        <v>154</v>
      </c>
      <c r="D12" s="101">
        <v>5.0030902399999997</v>
      </c>
    </row>
    <row r="13" spans="1:4" x14ac:dyDescent="0.2">
      <c r="A13">
        <f t="shared" si="0"/>
        <v>1</v>
      </c>
      <c r="B13" s="176">
        <v>36892</v>
      </c>
      <c r="C13" s="100" t="s">
        <v>160</v>
      </c>
      <c r="D13" s="101">
        <v>0</v>
      </c>
    </row>
    <row r="14" spans="1:4" x14ac:dyDescent="0.2">
      <c r="A14">
        <f t="shared" si="0"/>
        <v>1</v>
      </c>
      <c r="B14" s="176">
        <v>36892</v>
      </c>
      <c r="C14" s="100" t="s">
        <v>154</v>
      </c>
      <c r="D14" s="101">
        <v>5.10604061</v>
      </c>
    </row>
    <row r="15" spans="1:4" x14ac:dyDescent="0.2">
      <c r="A15">
        <f t="shared" si="0"/>
        <v>1</v>
      </c>
      <c r="B15" s="176">
        <v>36892</v>
      </c>
      <c r="C15" s="100" t="s">
        <v>160</v>
      </c>
      <c r="D15" s="101">
        <v>-9.9469999999999995E-5</v>
      </c>
    </row>
  </sheetData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D21"/>
  <sheetViews>
    <sheetView workbookViewId="0">
      <selection activeCell="A5" sqref="A5:A21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A1" t="s">
        <v>259</v>
      </c>
      <c r="B1" s="104" t="s">
        <v>260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>
        <f>INDEX(BucketTable,MATCH(B4,SumMonths,0),1)</f>
        <v>1</v>
      </c>
      <c r="B4" s="176">
        <v>36892</v>
      </c>
      <c r="C4" s="100" t="s">
        <v>154</v>
      </c>
      <c r="D4" s="101">
        <v>0</v>
      </c>
    </row>
    <row r="5" spans="1:4" x14ac:dyDescent="0.2">
      <c r="A5">
        <f t="shared" ref="A5:A21" si="0">INDEX(BucketTable,MATCH(B5,SumMonths,0),1)</f>
        <v>1</v>
      </c>
      <c r="B5" s="176">
        <v>36892</v>
      </c>
      <c r="C5" s="100" t="s">
        <v>161</v>
      </c>
      <c r="D5" s="101">
        <v>0</v>
      </c>
    </row>
    <row r="6" spans="1:4" x14ac:dyDescent="0.2">
      <c r="A6">
        <f t="shared" si="0"/>
        <v>1</v>
      </c>
      <c r="B6" s="176">
        <v>36892</v>
      </c>
      <c r="C6" s="100" t="s">
        <v>160</v>
      </c>
      <c r="D6" s="101">
        <v>0</v>
      </c>
    </row>
    <row r="7" spans="1:4" x14ac:dyDescent="0.2">
      <c r="A7">
        <f t="shared" si="0"/>
        <v>1</v>
      </c>
      <c r="B7" s="176">
        <v>36892</v>
      </c>
      <c r="C7" s="100" t="s">
        <v>154</v>
      </c>
      <c r="D7" s="101">
        <v>0</v>
      </c>
    </row>
    <row r="8" spans="1:4" x14ac:dyDescent="0.2">
      <c r="A8">
        <f t="shared" si="0"/>
        <v>1</v>
      </c>
      <c r="B8" s="176">
        <v>36892</v>
      </c>
      <c r="C8" s="100" t="s">
        <v>161</v>
      </c>
      <c r="D8" s="101">
        <v>0</v>
      </c>
    </row>
    <row r="9" spans="1:4" x14ac:dyDescent="0.2">
      <c r="A9">
        <f t="shared" si="0"/>
        <v>1</v>
      </c>
      <c r="B9" s="176">
        <v>36892</v>
      </c>
      <c r="C9" s="100" t="s">
        <v>160</v>
      </c>
      <c r="D9" s="101">
        <v>0</v>
      </c>
    </row>
    <row r="10" spans="1:4" x14ac:dyDescent="0.2">
      <c r="A10">
        <f t="shared" si="0"/>
        <v>1</v>
      </c>
      <c r="B10" s="176">
        <v>36892</v>
      </c>
      <c r="C10" s="100" t="s">
        <v>154</v>
      </c>
      <c r="D10" s="101">
        <v>0</v>
      </c>
    </row>
    <row r="11" spans="1:4" x14ac:dyDescent="0.2">
      <c r="A11">
        <f t="shared" si="0"/>
        <v>1</v>
      </c>
      <c r="B11" s="176">
        <v>36892</v>
      </c>
      <c r="C11" s="100" t="s">
        <v>161</v>
      </c>
      <c r="D11" s="101">
        <v>0</v>
      </c>
    </row>
    <row r="12" spans="1:4" x14ac:dyDescent="0.2">
      <c r="A12">
        <f t="shared" si="0"/>
        <v>1</v>
      </c>
      <c r="B12" s="176">
        <v>36892</v>
      </c>
      <c r="C12" s="100" t="s">
        <v>160</v>
      </c>
      <c r="D12" s="101">
        <v>0</v>
      </c>
    </row>
    <row r="13" spans="1:4" x14ac:dyDescent="0.2">
      <c r="A13">
        <f t="shared" si="0"/>
        <v>1</v>
      </c>
      <c r="B13" s="176">
        <v>36892</v>
      </c>
      <c r="C13" s="100" t="s">
        <v>154</v>
      </c>
      <c r="D13" s="101">
        <v>0</v>
      </c>
    </row>
    <row r="14" spans="1:4" x14ac:dyDescent="0.2">
      <c r="A14">
        <f t="shared" si="0"/>
        <v>1</v>
      </c>
      <c r="B14" s="176">
        <v>36892</v>
      </c>
      <c r="C14" s="100" t="s">
        <v>161</v>
      </c>
      <c r="D14" s="101">
        <v>0</v>
      </c>
    </row>
    <row r="15" spans="1:4" x14ac:dyDescent="0.2">
      <c r="A15">
        <f t="shared" si="0"/>
        <v>1</v>
      </c>
      <c r="B15" s="176">
        <v>36892</v>
      </c>
      <c r="C15" s="100" t="s">
        <v>160</v>
      </c>
      <c r="D15" s="101">
        <v>0</v>
      </c>
    </row>
    <row r="16" spans="1:4" x14ac:dyDescent="0.2">
      <c r="A16">
        <f t="shared" si="0"/>
        <v>1</v>
      </c>
      <c r="B16" s="176">
        <v>36892</v>
      </c>
      <c r="C16" s="100" t="s">
        <v>154</v>
      </c>
      <c r="D16" s="101">
        <v>0</v>
      </c>
    </row>
    <row r="17" spans="1:4" x14ac:dyDescent="0.2">
      <c r="A17">
        <f t="shared" si="0"/>
        <v>1</v>
      </c>
      <c r="B17" s="176">
        <v>36892</v>
      </c>
      <c r="C17" s="100" t="s">
        <v>161</v>
      </c>
      <c r="D17" s="101">
        <v>0</v>
      </c>
    </row>
    <row r="18" spans="1:4" x14ac:dyDescent="0.2">
      <c r="A18">
        <f t="shared" si="0"/>
        <v>1</v>
      </c>
      <c r="B18" s="176">
        <v>36892</v>
      </c>
      <c r="C18" s="100" t="s">
        <v>160</v>
      </c>
      <c r="D18" s="101">
        <v>0</v>
      </c>
    </row>
    <row r="19" spans="1:4" x14ac:dyDescent="0.2">
      <c r="A19">
        <f t="shared" si="0"/>
        <v>1</v>
      </c>
      <c r="B19" s="176">
        <v>36892</v>
      </c>
      <c r="C19" s="100" t="s">
        <v>154</v>
      </c>
      <c r="D19" s="101">
        <v>0</v>
      </c>
    </row>
    <row r="20" spans="1:4" x14ac:dyDescent="0.2">
      <c r="A20">
        <f t="shared" si="0"/>
        <v>1</v>
      </c>
      <c r="B20" s="176">
        <v>36892</v>
      </c>
      <c r="C20" s="100" t="s">
        <v>161</v>
      </c>
      <c r="D20" s="101">
        <v>0</v>
      </c>
    </row>
    <row r="21" spans="1:4" x14ac:dyDescent="0.2">
      <c r="A21">
        <f t="shared" si="0"/>
        <v>1</v>
      </c>
      <c r="B21" s="176">
        <v>36892</v>
      </c>
      <c r="C21" s="100" t="s">
        <v>160</v>
      </c>
      <c r="D21" s="101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59"/>
  <sheetViews>
    <sheetView topLeftCell="E1" workbookViewId="0">
      <selection activeCell="F2" sqref="F2:H359"/>
    </sheetView>
  </sheetViews>
  <sheetFormatPr defaultRowHeight="12.75" x14ac:dyDescent="0.2"/>
  <cols>
    <col min="1" max="1" width="10.28515625" style="175" customWidth="1"/>
    <col min="2" max="2" width="20.85546875" style="167" customWidth="1"/>
    <col min="3" max="3" width="17.7109375" style="167" customWidth="1"/>
    <col min="4" max="4" width="45.42578125" style="167" bestFit="1" customWidth="1"/>
    <col min="5" max="5" width="55.85546875" style="167" bestFit="1" customWidth="1"/>
    <col min="6" max="6" width="15.140625" style="167" bestFit="1" customWidth="1"/>
    <col min="7" max="7" width="15.140625" style="167" customWidth="1"/>
    <col min="8" max="8" width="10.28515625" style="167" bestFit="1" customWidth="1"/>
    <col min="9" max="16384" width="9.140625" style="167"/>
  </cols>
  <sheetData>
    <row r="1" spans="1:8" x14ac:dyDescent="0.2">
      <c r="A1" s="177" t="s">
        <v>231</v>
      </c>
      <c r="B1" s="178" t="s">
        <v>232</v>
      </c>
      <c r="C1" s="178" t="s">
        <v>233</v>
      </c>
      <c r="D1" s="178" t="s">
        <v>234</v>
      </c>
      <c r="E1" s="178" t="s">
        <v>235</v>
      </c>
      <c r="F1" s="166" t="s">
        <v>119</v>
      </c>
      <c r="G1" s="166" t="s">
        <v>120</v>
      </c>
      <c r="H1" s="166" t="s">
        <v>121</v>
      </c>
    </row>
    <row r="2" spans="1:8" x14ac:dyDescent="0.2">
      <c r="A2" s="175">
        <v>36892</v>
      </c>
      <c r="B2" s="167" t="s">
        <v>109</v>
      </c>
      <c r="C2" s="167" t="s">
        <v>148</v>
      </c>
      <c r="D2" s="167">
        <v>0</v>
      </c>
      <c r="E2" s="167">
        <v>0</v>
      </c>
      <c r="F2" s="167">
        <f>IF(REF_DT&lt;PromptMonth,1,INDEX(BucketTable,MATCH($A2,SumMonths,0),1))</f>
        <v>1</v>
      </c>
      <c r="G2" s="167" t="str">
        <f>INDEX(Book_Type,MATCH($B2,Book,0),1)</f>
        <v>D</v>
      </c>
      <c r="H2" s="167" t="str">
        <f>$F2&amp;$G2</f>
        <v>1D</v>
      </c>
    </row>
    <row r="3" spans="1:8" x14ac:dyDescent="0.2">
      <c r="A3" s="175">
        <v>36892</v>
      </c>
      <c r="B3" s="167" t="s">
        <v>109</v>
      </c>
      <c r="C3" s="167" t="s">
        <v>153</v>
      </c>
      <c r="D3" s="167">
        <v>0</v>
      </c>
      <c r="E3" s="167">
        <v>0</v>
      </c>
      <c r="F3" s="167">
        <f t="shared" ref="F3:F66" si="0">IF(REF_DT&lt;PromptMonth,1,INDEX(BucketTable,MATCH($A3,SumMonths,0),1))</f>
        <v>1</v>
      </c>
      <c r="G3" s="167" t="str">
        <f t="shared" ref="G3:G66" si="1">INDEX(Book_Type,MATCH($B3,Book,0),1)</f>
        <v>D</v>
      </c>
      <c r="H3" s="167" t="str">
        <f t="shared" ref="H3:H66" si="2">$F3&amp;$G3</f>
        <v>1D</v>
      </c>
    </row>
    <row r="4" spans="1:8" x14ac:dyDescent="0.2">
      <c r="A4" s="175">
        <v>36892</v>
      </c>
      <c r="B4" s="167" t="s">
        <v>109</v>
      </c>
      <c r="C4" s="167" t="s">
        <v>154</v>
      </c>
      <c r="D4" s="167">
        <v>0</v>
      </c>
      <c r="E4" s="167">
        <v>0</v>
      </c>
      <c r="F4" s="167">
        <f t="shared" si="0"/>
        <v>1</v>
      </c>
      <c r="G4" s="167" t="str">
        <f t="shared" si="1"/>
        <v>D</v>
      </c>
      <c r="H4" s="167" t="str">
        <f t="shared" si="2"/>
        <v>1D</v>
      </c>
    </row>
    <row r="5" spans="1:8" x14ac:dyDescent="0.2">
      <c r="A5" s="175">
        <v>36892</v>
      </c>
      <c r="B5" s="167" t="s">
        <v>109</v>
      </c>
      <c r="C5" s="167" t="s">
        <v>155</v>
      </c>
      <c r="D5" s="167">
        <v>0</v>
      </c>
      <c r="E5" s="167">
        <v>0</v>
      </c>
      <c r="F5" s="167">
        <f t="shared" si="0"/>
        <v>1</v>
      </c>
      <c r="G5" s="167" t="str">
        <f t="shared" si="1"/>
        <v>D</v>
      </c>
      <c r="H5" s="167" t="str">
        <f t="shared" si="2"/>
        <v>1D</v>
      </c>
    </row>
    <row r="6" spans="1:8" x14ac:dyDescent="0.2">
      <c r="A6" s="175">
        <v>36923</v>
      </c>
      <c r="B6" s="167" t="s">
        <v>109</v>
      </c>
      <c r="C6" s="167" t="s">
        <v>148</v>
      </c>
      <c r="D6" s="167">
        <v>-139813.76810000002</v>
      </c>
      <c r="E6" s="167">
        <v>0</v>
      </c>
      <c r="F6" s="167">
        <f t="shared" si="0"/>
        <v>2</v>
      </c>
      <c r="G6" s="167" t="str">
        <f t="shared" si="1"/>
        <v>D</v>
      </c>
      <c r="H6" s="167" t="str">
        <f t="shared" si="2"/>
        <v>2D</v>
      </c>
    </row>
    <row r="7" spans="1:8" x14ac:dyDescent="0.2">
      <c r="A7" s="175">
        <v>36923</v>
      </c>
      <c r="B7" s="167" t="s">
        <v>109</v>
      </c>
      <c r="C7" s="167" t="s">
        <v>153</v>
      </c>
      <c r="D7" s="167">
        <v>0</v>
      </c>
      <c r="E7" s="167">
        <v>0</v>
      </c>
      <c r="F7" s="167">
        <f t="shared" si="0"/>
        <v>2</v>
      </c>
      <c r="G7" s="167" t="str">
        <f t="shared" si="1"/>
        <v>D</v>
      </c>
      <c r="H7" s="167" t="str">
        <f t="shared" si="2"/>
        <v>2D</v>
      </c>
    </row>
    <row r="8" spans="1:8" x14ac:dyDescent="0.2">
      <c r="A8" s="175">
        <v>36923</v>
      </c>
      <c r="B8" s="167" t="s">
        <v>109</v>
      </c>
      <c r="C8" s="167" t="s">
        <v>155</v>
      </c>
      <c r="D8" s="167">
        <v>1189476.6172</v>
      </c>
      <c r="E8" s="167">
        <v>65421.213946000003</v>
      </c>
      <c r="F8" s="167">
        <f t="shared" si="0"/>
        <v>2</v>
      </c>
      <c r="G8" s="167" t="str">
        <f t="shared" si="1"/>
        <v>D</v>
      </c>
      <c r="H8" s="167" t="str">
        <f t="shared" si="2"/>
        <v>2D</v>
      </c>
    </row>
    <row r="9" spans="1:8" x14ac:dyDescent="0.2">
      <c r="A9" s="175">
        <v>36951</v>
      </c>
      <c r="B9" s="167" t="s">
        <v>109</v>
      </c>
      <c r="C9" s="167" t="s">
        <v>154</v>
      </c>
      <c r="D9" s="167">
        <v>-154113.5214</v>
      </c>
      <c r="E9" s="167">
        <v>-9246.8112840000013</v>
      </c>
      <c r="F9" s="167">
        <f t="shared" si="0"/>
        <v>3</v>
      </c>
      <c r="G9" s="167" t="str">
        <f t="shared" si="1"/>
        <v>D</v>
      </c>
      <c r="H9" s="167" t="str">
        <f t="shared" si="2"/>
        <v>3D</v>
      </c>
    </row>
    <row r="10" spans="1:8" x14ac:dyDescent="0.2">
      <c r="A10" s="175">
        <v>36951</v>
      </c>
      <c r="B10" s="167" t="s">
        <v>109</v>
      </c>
      <c r="C10" s="167" t="s">
        <v>155</v>
      </c>
      <c r="D10" s="167">
        <v>894852.70480000007</v>
      </c>
      <c r="E10" s="167">
        <v>53691.162288</v>
      </c>
      <c r="F10" s="167">
        <f t="shared" si="0"/>
        <v>3</v>
      </c>
      <c r="G10" s="167" t="str">
        <f t="shared" si="1"/>
        <v>D</v>
      </c>
      <c r="H10" s="167" t="str">
        <f t="shared" si="2"/>
        <v>3D</v>
      </c>
    </row>
    <row r="11" spans="1:8" x14ac:dyDescent="0.2">
      <c r="A11" s="175">
        <v>36982</v>
      </c>
      <c r="B11" s="167" t="s">
        <v>109</v>
      </c>
      <c r="C11" s="167" t="s">
        <v>155</v>
      </c>
      <c r="D11" s="167">
        <v>-1029315.6743000001</v>
      </c>
      <c r="E11" s="167">
        <v>-20586.313486000003</v>
      </c>
      <c r="F11" s="167">
        <f t="shared" si="0"/>
        <v>4</v>
      </c>
      <c r="G11" s="167" t="str">
        <f t="shared" si="1"/>
        <v>D</v>
      </c>
      <c r="H11" s="167" t="str">
        <f t="shared" si="2"/>
        <v>4D</v>
      </c>
    </row>
    <row r="12" spans="1:8" x14ac:dyDescent="0.2">
      <c r="A12" s="175">
        <v>37012</v>
      </c>
      <c r="B12" s="167" t="s">
        <v>109</v>
      </c>
      <c r="C12" s="167" t="s">
        <v>149</v>
      </c>
      <c r="D12" s="167">
        <v>0</v>
      </c>
      <c r="E12" s="167">
        <v>0</v>
      </c>
      <c r="F12" s="167">
        <f t="shared" si="0"/>
        <v>5</v>
      </c>
      <c r="G12" s="167" t="str">
        <f t="shared" si="1"/>
        <v>D</v>
      </c>
      <c r="H12" s="167" t="str">
        <f t="shared" si="2"/>
        <v>5D</v>
      </c>
    </row>
    <row r="13" spans="1:8" x14ac:dyDescent="0.2">
      <c r="A13" s="175">
        <v>37012</v>
      </c>
      <c r="B13" s="167" t="s">
        <v>109</v>
      </c>
      <c r="C13" s="167" t="s">
        <v>155</v>
      </c>
      <c r="D13" s="167">
        <v>-142705.64430000001</v>
      </c>
      <c r="E13" s="167">
        <v>-2854.1128860000003</v>
      </c>
      <c r="F13" s="167">
        <f t="shared" si="0"/>
        <v>5</v>
      </c>
      <c r="G13" s="167" t="str">
        <f t="shared" si="1"/>
        <v>D</v>
      </c>
      <c r="H13" s="167" t="str">
        <f t="shared" si="2"/>
        <v>5D</v>
      </c>
    </row>
    <row r="14" spans="1:8" x14ac:dyDescent="0.2">
      <c r="A14" s="175">
        <v>37043</v>
      </c>
      <c r="B14" s="167" t="s">
        <v>109</v>
      </c>
      <c r="C14" s="167" t="s">
        <v>149</v>
      </c>
      <c r="D14" s="167">
        <v>0</v>
      </c>
      <c r="E14" s="167">
        <v>0</v>
      </c>
      <c r="F14" s="167">
        <f t="shared" si="0"/>
        <v>6</v>
      </c>
      <c r="G14" s="167" t="str">
        <f t="shared" si="1"/>
        <v>D</v>
      </c>
      <c r="H14" s="167" t="str">
        <f t="shared" si="2"/>
        <v>6D</v>
      </c>
    </row>
    <row r="15" spans="1:8" x14ac:dyDescent="0.2">
      <c r="A15" s="175">
        <v>37043</v>
      </c>
      <c r="B15" s="167" t="s">
        <v>109</v>
      </c>
      <c r="C15" s="167" t="s">
        <v>155</v>
      </c>
      <c r="D15" s="167">
        <v>-137477.04870000001</v>
      </c>
      <c r="E15" s="167">
        <v>-2749.5409740000005</v>
      </c>
      <c r="F15" s="167">
        <f t="shared" si="0"/>
        <v>6</v>
      </c>
      <c r="G15" s="167" t="str">
        <f t="shared" si="1"/>
        <v>D</v>
      </c>
      <c r="H15" s="167" t="str">
        <f t="shared" si="2"/>
        <v>6D</v>
      </c>
    </row>
    <row r="16" spans="1:8" x14ac:dyDescent="0.2">
      <c r="A16" s="175">
        <v>37073</v>
      </c>
      <c r="B16" s="167" t="s">
        <v>109</v>
      </c>
      <c r="C16" s="167" t="s">
        <v>149</v>
      </c>
      <c r="D16" s="167">
        <v>0</v>
      </c>
      <c r="E16" s="167">
        <v>0</v>
      </c>
      <c r="F16" s="167">
        <f t="shared" si="0"/>
        <v>7</v>
      </c>
      <c r="G16" s="167" t="str">
        <f t="shared" si="1"/>
        <v>D</v>
      </c>
      <c r="H16" s="167" t="str">
        <f t="shared" si="2"/>
        <v>7D</v>
      </c>
    </row>
    <row r="17" spans="1:8" x14ac:dyDescent="0.2">
      <c r="A17" s="175">
        <v>37073</v>
      </c>
      <c r="B17" s="167" t="s">
        <v>109</v>
      </c>
      <c r="C17" s="167" t="s">
        <v>155</v>
      </c>
      <c r="D17" s="167">
        <v>-1117884.8940000001</v>
      </c>
      <c r="E17" s="167">
        <v>-22357.697880000003</v>
      </c>
      <c r="F17" s="167">
        <f t="shared" si="0"/>
        <v>7</v>
      </c>
      <c r="G17" s="167" t="str">
        <f t="shared" si="1"/>
        <v>D</v>
      </c>
      <c r="H17" s="167" t="str">
        <f t="shared" si="2"/>
        <v>7D</v>
      </c>
    </row>
    <row r="18" spans="1:8" x14ac:dyDescent="0.2">
      <c r="A18" s="175">
        <v>37104</v>
      </c>
      <c r="B18" s="167" t="s">
        <v>109</v>
      </c>
      <c r="C18" s="167" t="s">
        <v>149</v>
      </c>
      <c r="D18" s="167">
        <v>0</v>
      </c>
      <c r="E18" s="167">
        <v>0</v>
      </c>
      <c r="F18" s="167">
        <f t="shared" si="0"/>
        <v>8</v>
      </c>
      <c r="G18" s="167" t="str">
        <f t="shared" si="1"/>
        <v>D</v>
      </c>
      <c r="H18" s="167" t="str">
        <f t="shared" si="2"/>
        <v>8D</v>
      </c>
    </row>
    <row r="19" spans="1:8" x14ac:dyDescent="0.2">
      <c r="A19" s="175">
        <v>37104</v>
      </c>
      <c r="B19" s="167" t="s">
        <v>109</v>
      </c>
      <c r="C19" s="167" t="s">
        <v>155</v>
      </c>
      <c r="D19" s="167">
        <v>-140826.20370000001</v>
      </c>
      <c r="E19" s="167">
        <v>-2816.5240740000004</v>
      </c>
      <c r="F19" s="167">
        <f t="shared" si="0"/>
        <v>8</v>
      </c>
      <c r="G19" s="167" t="str">
        <f t="shared" si="1"/>
        <v>D</v>
      </c>
      <c r="H19" s="167" t="str">
        <f t="shared" si="2"/>
        <v>8D</v>
      </c>
    </row>
    <row r="20" spans="1:8" x14ac:dyDescent="0.2">
      <c r="A20" s="175">
        <v>37135</v>
      </c>
      <c r="B20" s="167" t="s">
        <v>109</v>
      </c>
      <c r="C20" s="167" t="s">
        <v>149</v>
      </c>
      <c r="D20" s="167">
        <v>0</v>
      </c>
      <c r="E20" s="167">
        <v>0</v>
      </c>
      <c r="F20" s="167">
        <f t="shared" si="0"/>
        <v>8</v>
      </c>
      <c r="G20" s="167" t="str">
        <f t="shared" si="1"/>
        <v>D</v>
      </c>
      <c r="H20" s="167" t="str">
        <f t="shared" si="2"/>
        <v>8D</v>
      </c>
    </row>
    <row r="21" spans="1:8" x14ac:dyDescent="0.2">
      <c r="A21" s="175">
        <v>37135</v>
      </c>
      <c r="B21" s="167" t="s">
        <v>109</v>
      </c>
      <c r="C21" s="167" t="s">
        <v>155</v>
      </c>
      <c r="D21" s="167">
        <v>-135694.74220000001</v>
      </c>
      <c r="E21" s="167">
        <v>-2713.8948440000004</v>
      </c>
      <c r="F21" s="167">
        <f t="shared" si="0"/>
        <v>8</v>
      </c>
      <c r="G21" s="167" t="str">
        <f t="shared" si="1"/>
        <v>D</v>
      </c>
      <c r="H21" s="167" t="str">
        <f t="shared" si="2"/>
        <v>8D</v>
      </c>
    </row>
    <row r="22" spans="1:8" x14ac:dyDescent="0.2">
      <c r="A22" s="175">
        <v>37165</v>
      </c>
      <c r="B22" s="167" t="s">
        <v>109</v>
      </c>
      <c r="C22" s="167" t="s">
        <v>149</v>
      </c>
      <c r="D22" s="167">
        <v>1E-4</v>
      </c>
      <c r="E22" s="167">
        <v>5.0000000000000004E-8</v>
      </c>
      <c r="F22" s="167">
        <f t="shared" si="0"/>
        <v>8</v>
      </c>
      <c r="G22" s="167" t="str">
        <f t="shared" si="1"/>
        <v>D</v>
      </c>
      <c r="H22" s="167" t="str">
        <f t="shared" si="2"/>
        <v>8D</v>
      </c>
    </row>
    <row r="23" spans="1:8" x14ac:dyDescent="0.2">
      <c r="A23" s="175">
        <v>37165</v>
      </c>
      <c r="B23" s="167" t="s">
        <v>109</v>
      </c>
      <c r="C23" s="167" t="s">
        <v>155</v>
      </c>
      <c r="D23" s="167">
        <v>-139613.1391</v>
      </c>
      <c r="E23" s="167">
        <v>-2792.2627820000002</v>
      </c>
      <c r="F23" s="167">
        <f t="shared" si="0"/>
        <v>8</v>
      </c>
      <c r="G23" s="167" t="str">
        <f t="shared" si="1"/>
        <v>D</v>
      </c>
      <c r="H23" s="167" t="str">
        <f t="shared" si="2"/>
        <v>8D</v>
      </c>
    </row>
    <row r="24" spans="1:8" x14ac:dyDescent="0.2">
      <c r="A24" s="175">
        <v>36916</v>
      </c>
      <c r="B24" s="167" t="s">
        <v>115</v>
      </c>
      <c r="C24" s="167" t="s">
        <v>236</v>
      </c>
      <c r="D24" s="167">
        <v>0</v>
      </c>
      <c r="E24" s="167">
        <v>0</v>
      </c>
      <c r="F24" s="167">
        <f t="shared" si="0"/>
        <v>1</v>
      </c>
      <c r="G24" s="167" t="str">
        <f t="shared" si="1"/>
        <v>M</v>
      </c>
      <c r="H24" s="167" t="str">
        <f t="shared" si="2"/>
        <v>1M</v>
      </c>
    </row>
    <row r="25" spans="1:8" x14ac:dyDescent="0.2">
      <c r="A25" s="175">
        <v>36916</v>
      </c>
      <c r="B25" s="167" t="s">
        <v>115</v>
      </c>
      <c r="C25" s="167" t="s">
        <v>237</v>
      </c>
      <c r="D25" s="167">
        <v>0</v>
      </c>
      <c r="E25" s="167">
        <v>0</v>
      </c>
      <c r="F25" s="167">
        <f t="shared" si="0"/>
        <v>1</v>
      </c>
      <c r="G25" s="167" t="str">
        <f t="shared" si="1"/>
        <v>M</v>
      </c>
      <c r="H25" s="167" t="str">
        <f t="shared" si="2"/>
        <v>1M</v>
      </c>
    </row>
    <row r="26" spans="1:8" x14ac:dyDescent="0.2">
      <c r="A26" s="175">
        <v>36917</v>
      </c>
      <c r="B26" s="167" t="s">
        <v>115</v>
      </c>
      <c r="C26" s="167" t="s">
        <v>236</v>
      </c>
      <c r="D26" s="167">
        <v>-47967</v>
      </c>
      <c r="E26" s="167">
        <v>-47967</v>
      </c>
      <c r="F26" s="167">
        <f t="shared" si="0"/>
        <v>1</v>
      </c>
      <c r="G26" s="167" t="str">
        <f t="shared" si="1"/>
        <v>M</v>
      </c>
      <c r="H26" s="167" t="str">
        <f t="shared" si="2"/>
        <v>1M</v>
      </c>
    </row>
    <row r="27" spans="1:8" x14ac:dyDescent="0.2">
      <c r="A27" s="175">
        <v>36917</v>
      </c>
      <c r="B27" s="167" t="s">
        <v>115</v>
      </c>
      <c r="C27" s="167" t="s">
        <v>237</v>
      </c>
      <c r="D27" s="167">
        <v>9</v>
      </c>
      <c r="E27" s="167">
        <v>9</v>
      </c>
      <c r="F27" s="167">
        <f t="shared" si="0"/>
        <v>1</v>
      </c>
      <c r="G27" s="167" t="str">
        <f t="shared" si="1"/>
        <v>M</v>
      </c>
      <c r="H27" s="167" t="str">
        <f t="shared" si="2"/>
        <v>1M</v>
      </c>
    </row>
    <row r="28" spans="1:8" x14ac:dyDescent="0.2">
      <c r="A28" s="175">
        <v>36918</v>
      </c>
      <c r="B28" s="167" t="s">
        <v>115</v>
      </c>
      <c r="C28" s="167" t="s">
        <v>236</v>
      </c>
      <c r="D28" s="167">
        <v>-47967</v>
      </c>
      <c r="E28" s="167">
        <v>-47967</v>
      </c>
      <c r="F28" s="167">
        <f t="shared" si="0"/>
        <v>1</v>
      </c>
      <c r="G28" s="167" t="str">
        <f t="shared" si="1"/>
        <v>M</v>
      </c>
      <c r="H28" s="167" t="str">
        <f t="shared" si="2"/>
        <v>1M</v>
      </c>
    </row>
    <row r="29" spans="1:8" x14ac:dyDescent="0.2">
      <c r="A29" s="175">
        <v>36918</v>
      </c>
      <c r="B29" s="167" t="s">
        <v>115</v>
      </c>
      <c r="C29" s="167" t="s">
        <v>237</v>
      </c>
      <c r="D29" s="167">
        <v>9</v>
      </c>
      <c r="E29" s="167">
        <v>9</v>
      </c>
      <c r="F29" s="167">
        <f t="shared" si="0"/>
        <v>1</v>
      </c>
      <c r="G29" s="167" t="str">
        <f t="shared" si="1"/>
        <v>M</v>
      </c>
      <c r="H29" s="167" t="str">
        <f t="shared" si="2"/>
        <v>1M</v>
      </c>
    </row>
    <row r="30" spans="1:8" x14ac:dyDescent="0.2">
      <c r="A30" s="175">
        <v>36919</v>
      </c>
      <c r="B30" s="167" t="s">
        <v>115</v>
      </c>
      <c r="C30" s="167" t="s">
        <v>236</v>
      </c>
      <c r="D30" s="167">
        <v>-47967</v>
      </c>
      <c r="E30" s="167">
        <v>-47967</v>
      </c>
      <c r="F30" s="167">
        <f t="shared" si="0"/>
        <v>1</v>
      </c>
      <c r="G30" s="167" t="str">
        <f t="shared" si="1"/>
        <v>M</v>
      </c>
      <c r="H30" s="167" t="str">
        <f t="shared" si="2"/>
        <v>1M</v>
      </c>
    </row>
    <row r="31" spans="1:8" x14ac:dyDescent="0.2">
      <c r="A31" s="175">
        <v>36919</v>
      </c>
      <c r="B31" s="167" t="s">
        <v>115</v>
      </c>
      <c r="C31" s="167" t="s">
        <v>237</v>
      </c>
      <c r="D31" s="167">
        <v>9</v>
      </c>
      <c r="E31" s="167">
        <v>9</v>
      </c>
      <c r="F31" s="167">
        <f t="shared" si="0"/>
        <v>1</v>
      </c>
      <c r="G31" s="167" t="str">
        <f t="shared" si="1"/>
        <v>M</v>
      </c>
      <c r="H31" s="167" t="str">
        <f t="shared" si="2"/>
        <v>1M</v>
      </c>
    </row>
    <row r="32" spans="1:8" x14ac:dyDescent="0.2">
      <c r="A32" s="175">
        <v>36920</v>
      </c>
      <c r="B32" s="167" t="s">
        <v>115</v>
      </c>
      <c r="C32" s="167" t="s">
        <v>236</v>
      </c>
      <c r="D32" s="167">
        <v>-47967</v>
      </c>
      <c r="E32" s="167">
        <v>-47967</v>
      </c>
      <c r="F32" s="167">
        <f t="shared" si="0"/>
        <v>1</v>
      </c>
      <c r="G32" s="167" t="str">
        <f t="shared" si="1"/>
        <v>M</v>
      </c>
      <c r="H32" s="167" t="str">
        <f t="shared" si="2"/>
        <v>1M</v>
      </c>
    </row>
    <row r="33" spans="1:8" x14ac:dyDescent="0.2">
      <c r="A33" s="175">
        <v>36920</v>
      </c>
      <c r="B33" s="167" t="s">
        <v>115</v>
      </c>
      <c r="C33" s="167" t="s">
        <v>237</v>
      </c>
      <c r="D33" s="167">
        <v>9</v>
      </c>
      <c r="E33" s="167">
        <v>9</v>
      </c>
      <c r="F33" s="167">
        <f t="shared" si="0"/>
        <v>1</v>
      </c>
      <c r="G33" s="167" t="str">
        <f t="shared" si="1"/>
        <v>M</v>
      </c>
      <c r="H33" s="167" t="str">
        <f t="shared" si="2"/>
        <v>1M</v>
      </c>
    </row>
    <row r="34" spans="1:8" x14ac:dyDescent="0.2">
      <c r="A34" s="175">
        <v>36921</v>
      </c>
      <c r="B34" s="167" t="s">
        <v>115</v>
      </c>
      <c r="C34" s="167" t="s">
        <v>236</v>
      </c>
      <c r="D34" s="167">
        <v>-47967</v>
      </c>
      <c r="E34" s="167">
        <v>-47967</v>
      </c>
      <c r="F34" s="167">
        <f t="shared" si="0"/>
        <v>1</v>
      </c>
      <c r="G34" s="167" t="str">
        <f t="shared" si="1"/>
        <v>M</v>
      </c>
      <c r="H34" s="167" t="str">
        <f t="shared" si="2"/>
        <v>1M</v>
      </c>
    </row>
    <row r="35" spans="1:8" x14ac:dyDescent="0.2">
      <c r="A35" s="175">
        <v>36921</v>
      </c>
      <c r="B35" s="167" t="s">
        <v>115</v>
      </c>
      <c r="C35" s="167" t="s">
        <v>237</v>
      </c>
      <c r="D35" s="167">
        <v>9</v>
      </c>
      <c r="E35" s="167">
        <v>9</v>
      </c>
      <c r="F35" s="167">
        <f t="shared" si="0"/>
        <v>1</v>
      </c>
      <c r="G35" s="167" t="str">
        <f t="shared" si="1"/>
        <v>M</v>
      </c>
      <c r="H35" s="167" t="str">
        <f t="shared" si="2"/>
        <v>1M</v>
      </c>
    </row>
    <row r="36" spans="1:8" x14ac:dyDescent="0.2">
      <c r="A36" s="175">
        <v>36922</v>
      </c>
      <c r="B36" s="167" t="s">
        <v>115</v>
      </c>
      <c r="C36" s="167" t="s">
        <v>236</v>
      </c>
      <c r="D36" s="167">
        <v>-47967</v>
      </c>
      <c r="E36" s="167">
        <v>-47967</v>
      </c>
      <c r="F36" s="167">
        <f t="shared" si="0"/>
        <v>1</v>
      </c>
      <c r="G36" s="167" t="str">
        <f t="shared" si="1"/>
        <v>M</v>
      </c>
      <c r="H36" s="167" t="str">
        <f t="shared" si="2"/>
        <v>1M</v>
      </c>
    </row>
    <row r="37" spans="1:8" x14ac:dyDescent="0.2">
      <c r="A37" s="175">
        <v>36922</v>
      </c>
      <c r="B37" s="167" t="s">
        <v>115</v>
      </c>
      <c r="C37" s="167" t="s">
        <v>237</v>
      </c>
      <c r="D37" s="167">
        <v>9</v>
      </c>
      <c r="E37" s="167">
        <v>9</v>
      </c>
      <c r="F37" s="167">
        <f t="shared" si="0"/>
        <v>1</v>
      </c>
      <c r="G37" s="167" t="str">
        <f t="shared" si="1"/>
        <v>M</v>
      </c>
      <c r="H37" s="167" t="str">
        <f t="shared" si="2"/>
        <v>1M</v>
      </c>
    </row>
    <row r="38" spans="1:8" x14ac:dyDescent="0.2">
      <c r="A38" s="175">
        <v>36892</v>
      </c>
      <c r="B38" s="167" t="s">
        <v>110</v>
      </c>
      <c r="C38" s="167" t="s">
        <v>153</v>
      </c>
      <c r="D38" s="167">
        <v>0</v>
      </c>
      <c r="E38" s="167">
        <v>0</v>
      </c>
      <c r="F38" s="167">
        <f t="shared" si="0"/>
        <v>1</v>
      </c>
      <c r="G38" s="167" t="str">
        <f t="shared" si="1"/>
        <v>I</v>
      </c>
      <c r="H38" s="167" t="str">
        <f t="shared" si="2"/>
        <v>1I</v>
      </c>
    </row>
    <row r="39" spans="1:8" x14ac:dyDescent="0.2">
      <c r="A39" s="175">
        <v>36892</v>
      </c>
      <c r="B39" s="167" t="s">
        <v>110</v>
      </c>
      <c r="C39" s="167" t="s">
        <v>154</v>
      </c>
      <c r="D39" s="167">
        <v>1152938.0190000001</v>
      </c>
      <c r="E39" s="167">
        <v>46117.520760000007</v>
      </c>
      <c r="F39" s="167">
        <f t="shared" si="0"/>
        <v>1</v>
      </c>
      <c r="G39" s="167" t="str">
        <f t="shared" si="1"/>
        <v>I</v>
      </c>
      <c r="H39" s="167" t="str">
        <f t="shared" si="2"/>
        <v>1I</v>
      </c>
    </row>
    <row r="40" spans="1:8" x14ac:dyDescent="0.2">
      <c r="A40" s="175">
        <v>36892</v>
      </c>
      <c r="B40" s="167" t="s">
        <v>110</v>
      </c>
      <c r="C40" s="167" t="s">
        <v>155</v>
      </c>
      <c r="D40" s="167">
        <v>-159484.95600000001</v>
      </c>
      <c r="E40" s="167">
        <v>0</v>
      </c>
      <c r="F40" s="167">
        <f t="shared" si="0"/>
        <v>1</v>
      </c>
      <c r="G40" s="167" t="str">
        <f t="shared" si="1"/>
        <v>I</v>
      </c>
      <c r="H40" s="167" t="str">
        <f t="shared" si="2"/>
        <v>1I</v>
      </c>
    </row>
    <row r="41" spans="1:8" x14ac:dyDescent="0.2">
      <c r="A41" s="175">
        <v>36923</v>
      </c>
      <c r="B41" s="167" t="s">
        <v>110</v>
      </c>
      <c r="C41" s="167" t="s">
        <v>153</v>
      </c>
      <c r="D41" s="167">
        <v>0</v>
      </c>
      <c r="E41" s="167">
        <v>0</v>
      </c>
      <c r="F41" s="167">
        <f t="shared" si="0"/>
        <v>2</v>
      </c>
      <c r="G41" s="167" t="str">
        <f t="shared" si="1"/>
        <v>I</v>
      </c>
      <c r="H41" s="167" t="str">
        <f t="shared" si="2"/>
        <v>2I</v>
      </c>
    </row>
    <row r="42" spans="1:8" x14ac:dyDescent="0.2">
      <c r="A42" s="175">
        <v>36923</v>
      </c>
      <c r="B42" s="167" t="s">
        <v>110</v>
      </c>
      <c r="C42" s="167" t="s">
        <v>155</v>
      </c>
      <c r="D42" s="167">
        <v>1189476.6213</v>
      </c>
      <c r="E42" s="167">
        <v>65421.214171500003</v>
      </c>
      <c r="F42" s="167">
        <f t="shared" si="0"/>
        <v>2</v>
      </c>
      <c r="G42" s="167" t="str">
        <f t="shared" si="1"/>
        <v>I</v>
      </c>
      <c r="H42" s="167" t="str">
        <f t="shared" si="2"/>
        <v>2I</v>
      </c>
    </row>
    <row r="43" spans="1:8" x14ac:dyDescent="0.2">
      <c r="A43" s="175">
        <v>36951</v>
      </c>
      <c r="B43" s="167" t="s">
        <v>110</v>
      </c>
      <c r="C43" s="167" t="s">
        <v>155</v>
      </c>
      <c r="D43" s="167">
        <v>894852.70280000009</v>
      </c>
      <c r="E43" s="167">
        <v>53691.16216800001</v>
      </c>
      <c r="F43" s="167">
        <f t="shared" si="0"/>
        <v>3</v>
      </c>
      <c r="G43" s="167" t="str">
        <f t="shared" si="1"/>
        <v>I</v>
      </c>
      <c r="H43" s="167" t="str">
        <f t="shared" si="2"/>
        <v>3I</v>
      </c>
    </row>
    <row r="44" spans="1:8" x14ac:dyDescent="0.2">
      <c r="A44" s="175">
        <v>36982</v>
      </c>
      <c r="B44" s="167" t="s">
        <v>110</v>
      </c>
      <c r="C44" s="167" t="s">
        <v>154</v>
      </c>
      <c r="D44" s="167">
        <v>296863.74820000003</v>
      </c>
      <c r="E44" s="167">
        <v>5937.2749640000011</v>
      </c>
      <c r="F44" s="167">
        <f t="shared" si="0"/>
        <v>4</v>
      </c>
      <c r="G44" s="167" t="str">
        <f t="shared" si="1"/>
        <v>I</v>
      </c>
      <c r="H44" s="167" t="str">
        <f t="shared" si="2"/>
        <v>4I</v>
      </c>
    </row>
    <row r="45" spans="1:8" x14ac:dyDescent="0.2">
      <c r="A45" s="175">
        <v>36982</v>
      </c>
      <c r="B45" s="167" t="s">
        <v>110</v>
      </c>
      <c r="C45" s="167" t="s">
        <v>155</v>
      </c>
      <c r="D45" s="167">
        <v>-1029315.6743000001</v>
      </c>
      <c r="E45" s="167">
        <v>-20586.313486000003</v>
      </c>
      <c r="F45" s="167">
        <f t="shared" si="0"/>
        <v>4</v>
      </c>
      <c r="G45" s="167" t="str">
        <f t="shared" si="1"/>
        <v>I</v>
      </c>
      <c r="H45" s="167" t="str">
        <f t="shared" si="2"/>
        <v>4I</v>
      </c>
    </row>
    <row r="46" spans="1:8" x14ac:dyDescent="0.2">
      <c r="A46" s="175">
        <v>37012</v>
      </c>
      <c r="B46" s="167" t="s">
        <v>110</v>
      </c>
      <c r="C46" s="167" t="s">
        <v>149</v>
      </c>
      <c r="D46" s="167">
        <v>0</v>
      </c>
      <c r="E46" s="167">
        <v>0</v>
      </c>
      <c r="F46" s="167">
        <f t="shared" si="0"/>
        <v>5</v>
      </c>
      <c r="G46" s="167" t="str">
        <f t="shared" si="1"/>
        <v>I</v>
      </c>
      <c r="H46" s="167" t="str">
        <f t="shared" si="2"/>
        <v>5I</v>
      </c>
    </row>
    <row r="47" spans="1:8" x14ac:dyDescent="0.2">
      <c r="A47" s="175">
        <v>37012</v>
      </c>
      <c r="B47" s="167" t="s">
        <v>110</v>
      </c>
      <c r="C47" s="167" t="s">
        <v>154</v>
      </c>
      <c r="D47" s="167">
        <v>305383.36040000001</v>
      </c>
      <c r="E47" s="167">
        <v>6107.6672079999998</v>
      </c>
      <c r="F47" s="167">
        <f t="shared" si="0"/>
        <v>5</v>
      </c>
      <c r="G47" s="167" t="str">
        <f t="shared" si="1"/>
        <v>I</v>
      </c>
      <c r="H47" s="167" t="str">
        <f t="shared" si="2"/>
        <v>5I</v>
      </c>
    </row>
    <row r="48" spans="1:8" x14ac:dyDescent="0.2">
      <c r="A48" s="175">
        <v>37012</v>
      </c>
      <c r="B48" s="167" t="s">
        <v>110</v>
      </c>
      <c r="C48" s="167" t="s">
        <v>155</v>
      </c>
      <c r="D48" s="167">
        <v>-142705.64430000001</v>
      </c>
      <c r="E48" s="167">
        <v>-2854.1128860000003</v>
      </c>
      <c r="F48" s="167">
        <f t="shared" si="0"/>
        <v>5</v>
      </c>
      <c r="G48" s="167" t="str">
        <f t="shared" si="1"/>
        <v>I</v>
      </c>
      <c r="H48" s="167" t="str">
        <f t="shared" si="2"/>
        <v>5I</v>
      </c>
    </row>
    <row r="49" spans="1:8" x14ac:dyDescent="0.2">
      <c r="A49" s="175">
        <v>37043</v>
      </c>
      <c r="B49" s="167" t="s">
        <v>110</v>
      </c>
      <c r="C49" s="167" t="s">
        <v>149</v>
      </c>
      <c r="D49" s="167">
        <v>0</v>
      </c>
      <c r="E49" s="167">
        <v>0</v>
      </c>
      <c r="F49" s="167">
        <f t="shared" si="0"/>
        <v>6</v>
      </c>
      <c r="G49" s="167" t="str">
        <f t="shared" si="1"/>
        <v>I</v>
      </c>
      <c r="H49" s="167" t="str">
        <f t="shared" si="2"/>
        <v>6I</v>
      </c>
    </row>
    <row r="50" spans="1:8" x14ac:dyDescent="0.2">
      <c r="A50" s="175">
        <v>37043</v>
      </c>
      <c r="B50" s="167" t="s">
        <v>110</v>
      </c>
      <c r="C50" s="167" t="s">
        <v>154</v>
      </c>
      <c r="D50" s="167">
        <v>294194.41190000001</v>
      </c>
      <c r="E50" s="167">
        <v>5883.8882380000005</v>
      </c>
      <c r="F50" s="167">
        <f t="shared" si="0"/>
        <v>6</v>
      </c>
      <c r="G50" s="167" t="str">
        <f t="shared" si="1"/>
        <v>I</v>
      </c>
      <c r="H50" s="167" t="str">
        <f t="shared" si="2"/>
        <v>6I</v>
      </c>
    </row>
    <row r="51" spans="1:8" x14ac:dyDescent="0.2">
      <c r="A51" s="175">
        <v>37043</v>
      </c>
      <c r="B51" s="167" t="s">
        <v>110</v>
      </c>
      <c r="C51" s="167" t="s">
        <v>155</v>
      </c>
      <c r="D51" s="167">
        <v>-137477.04870000001</v>
      </c>
      <c r="E51" s="167">
        <v>-2749.5409740000005</v>
      </c>
      <c r="F51" s="167">
        <f t="shared" si="0"/>
        <v>6</v>
      </c>
      <c r="G51" s="167" t="str">
        <f t="shared" si="1"/>
        <v>I</v>
      </c>
      <c r="H51" s="167" t="str">
        <f t="shared" si="2"/>
        <v>6I</v>
      </c>
    </row>
    <row r="52" spans="1:8" x14ac:dyDescent="0.2">
      <c r="A52" s="175">
        <v>37073</v>
      </c>
      <c r="B52" s="167" t="s">
        <v>110</v>
      </c>
      <c r="C52" s="167" t="s">
        <v>149</v>
      </c>
      <c r="D52" s="167">
        <v>0</v>
      </c>
      <c r="E52" s="167">
        <v>0</v>
      </c>
      <c r="F52" s="167">
        <f t="shared" si="0"/>
        <v>7</v>
      </c>
      <c r="G52" s="167" t="str">
        <f t="shared" si="1"/>
        <v>I</v>
      </c>
      <c r="H52" s="167" t="str">
        <f t="shared" si="2"/>
        <v>7I</v>
      </c>
    </row>
    <row r="53" spans="1:8" x14ac:dyDescent="0.2">
      <c r="A53" s="175">
        <v>37073</v>
      </c>
      <c r="B53" s="167" t="s">
        <v>110</v>
      </c>
      <c r="C53" s="167" t="s">
        <v>154</v>
      </c>
      <c r="D53" s="167">
        <v>302695.0099</v>
      </c>
      <c r="E53" s="167">
        <v>6053.9001980000003</v>
      </c>
      <c r="F53" s="167">
        <f t="shared" si="0"/>
        <v>7</v>
      </c>
      <c r="G53" s="167" t="str">
        <f t="shared" si="1"/>
        <v>I</v>
      </c>
      <c r="H53" s="167" t="str">
        <f t="shared" si="2"/>
        <v>7I</v>
      </c>
    </row>
    <row r="54" spans="1:8" x14ac:dyDescent="0.2">
      <c r="A54" s="175">
        <v>37073</v>
      </c>
      <c r="B54" s="167" t="s">
        <v>110</v>
      </c>
      <c r="C54" s="167" t="s">
        <v>155</v>
      </c>
      <c r="D54" s="167">
        <v>-1117884.9087</v>
      </c>
      <c r="E54" s="167">
        <v>-22357.698174000001</v>
      </c>
      <c r="F54" s="167">
        <f t="shared" si="0"/>
        <v>7</v>
      </c>
      <c r="G54" s="167" t="str">
        <f t="shared" si="1"/>
        <v>I</v>
      </c>
      <c r="H54" s="167" t="str">
        <f t="shared" si="2"/>
        <v>7I</v>
      </c>
    </row>
    <row r="55" spans="1:8" x14ac:dyDescent="0.2">
      <c r="A55" s="175">
        <v>37104</v>
      </c>
      <c r="B55" s="167" t="s">
        <v>110</v>
      </c>
      <c r="C55" s="167" t="s">
        <v>149</v>
      </c>
      <c r="D55" s="167">
        <v>0</v>
      </c>
      <c r="E55" s="167">
        <v>0</v>
      </c>
      <c r="F55" s="167">
        <f t="shared" si="0"/>
        <v>8</v>
      </c>
      <c r="G55" s="167" t="str">
        <f t="shared" si="1"/>
        <v>I</v>
      </c>
      <c r="H55" s="167" t="str">
        <f t="shared" si="2"/>
        <v>8I</v>
      </c>
    </row>
    <row r="56" spans="1:8" x14ac:dyDescent="0.2">
      <c r="A56" s="175">
        <v>37104</v>
      </c>
      <c r="B56" s="167" t="s">
        <v>110</v>
      </c>
      <c r="C56" s="167" t="s">
        <v>154</v>
      </c>
      <c r="D56" s="167">
        <v>301361.44589999999</v>
      </c>
      <c r="E56" s="167">
        <v>6027.2289179999998</v>
      </c>
      <c r="F56" s="167">
        <f t="shared" si="0"/>
        <v>8</v>
      </c>
      <c r="G56" s="167" t="str">
        <f t="shared" si="1"/>
        <v>I</v>
      </c>
      <c r="H56" s="167" t="str">
        <f t="shared" si="2"/>
        <v>8I</v>
      </c>
    </row>
    <row r="57" spans="1:8" x14ac:dyDescent="0.2">
      <c r="A57" s="175">
        <v>37104</v>
      </c>
      <c r="B57" s="167" t="s">
        <v>110</v>
      </c>
      <c r="C57" s="167" t="s">
        <v>155</v>
      </c>
      <c r="D57" s="167">
        <v>-140826.20370000001</v>
      </c>
      <c r="E57" s="167">
        <v>-2816.5240740000004</v>
      </c>
      <c r="F57" s="167">
        <f t="shared" si="0"/>
        <v>8</v>
      </c>
      <c r="G57" s="167" t="str">
        <f t="shared" si="1"/>
        <v>I</v>
      </c>
      <c r="H57" s="167" t="str">
        <f t="shared" si="2"/>
        <v>8I</v>
      </c>
    </row>
    <row r="58" spans="1:8" x14ac:dyDescent="0.2">
      <c r="A58" s="175">
        <v>37135</v>
      </c>
      <c r="B58" s="167" t="s">
        <v>110</v>
      </c>
      <c r="C58" s="167" t="s">
        <v>149</v>
      </c>
      <c r="D58" s="167">
        <v>0</v>
      </c>
      <c r="E58" s="167">
        <v>0</v>
      </c>
      <c r="F58" s="167">
        <f t="shared" si="0"/>
        <v>8</v>
      </c>
      <c r="G58" s="167" t="str">
        <f t="shared" si="1"/>
        <v>I</v>
      </c>
      <c r="H58" s="167" t="str">
        <f t="shared" si="2"/>
        <v>8I</v>
      </c>
    </row>
    <row r="59" spans="1:8" x14ac:dyDescent="0.2">
      <c r="A59" s="175">
        <v>37135</v>
      </c>
      <c r="B59" s="167" t="s">
        <v>110</v>
      </c>
      <c r="C59" s="167" t="s">
        <v>154</v>
      </c>
      <c r="D59" s="167">
        <v>290380.35980000003</v>
      </c>
      <c r="E59" s="167">
        <v>5807.6071960000008</v>
      </c>
      <c r="F59" s="167">
        <f t="shared" si="0"/>
        <v>8</v>
      </c>
      <c r="G59" s="167" t="str">
        <f t="shared" si="1"/>
        <v>I</v>
      </c>
      <c r="H59" s="167" t="str">
        <f t="shared" si="2"/>
        <v>8I</v>
      </c>
    </row>
    <row r="60" spans="1:8" x14ac:dyDescent="0.2">
      <c r="A60" s="175">
        <v>37135</v>
      </c>
      <c r="B60" s="167" t="s">
        <v>110</v>
      </c>
      <c r="C60" s="167" t="s">
        <v>155</v>
      </c>
      <c r="D60" s="167">
        <v>-135694.74220000001</v>
      </c>
      <c r="E60" s="167">
        <v>-2713.8948440000004</v>
      </c>
      <c r="F60" s="167">
        <f t="shared" si="0"/>
        <v>8</v>
      </c>
      <c r="G60" s="167" t="str">
        <f t="shared" si="1"/>
        <v>I</v>
      </c>
      <c r="H60" s="167" t="str">
        <f t="shared" si="2"/>
        <v>8I</v>
      </c>
    </row>
    <row r="61" spans="1:8" x14ac:dyDescent="0.2">
      <c r="A61" s="175">
        <v>37165</v>
      </c>
      <c r="B61" s="167" t="s">
        <v>110</v>
      </c>
      <c r="C61" s="167" t="s">
        <v>149</v>
      </c>
      <c r="D61" s="167">
        <v>-1E-4</v>
      </c>
      <c r="E61" s="167">
        <v>-5.0000000000000004E-8</v>
      </c>
      <c r="F61" s="167">
        <f t="shared" si="0"/>
        <v>8</v>
      </c>
      <c r="G61" s="167" t="str">
        <f t="shared" si="1"/>
        <v>I</v>
      </c>
      <c r="H61" s="167" t="str">
        <f t="shared" si="2"/>
        <v>8I</v>
      </c>
    </row>
    <row r="62" spans="1:8" x14ac:dyDescent="0.2">
      <c r="A62" s="175">
        <v>37165</v>
      </c>
      <c r="B62" s="167" t="s">
        <v>110</v>
      </c>
      <c r="C62" s="167" t="s">
        <v>154</v>
      </c>
      <c r="D62" s="167">
        <v>298810.92450000002</v>
      </c>
      <c r="E62" s="167">
        <v>5976.2184900000002</v>
      </c>
      <c r="F62" s="167">
        <f t="shared" si="0"/>
        <v>8</v>
      </c>
      <c r="G62" s="167" t="str">
        <f t="shared" si="1"/>
        <v>I</v>
      </c>
      <c r="H62" s="167" t="str">
        <f t="shared" si="2"/>
        <v>8I</v>
      </c>
    </row>
    <row r="63" spans="1:8" x14ac:dyDescent="0.2">
      <c r="A63" s="175">
        <v>37165</v>
      </c>
      <c r="B63" s="167" t="s">
        <v>110</v>
      </c>
      <c r="C63" s="167" t="s">
        <v>155</v>
      </c>
      <c r="D63" s="167">
        <v>-139613.12940000001</v>
      </c>
      <c r="E63" s="167">
        <v>-2792.2625880000001</v>
      </c>
      <c r="F63" s="167">
        <f t="shared" si="0"/>
        <v>8</v>
      </c>
      <c r="G63" s="167" t="str">
        <f t="shared" si="1"/>
        <v>I</v>
      </c>
      <c r="H63" s="167" t="str">
        <f t="shared" si="2"/>
        <v>8I</v>
      </c>
    </row>
    <row r="64" spans="1:8" x14ac:dyDescent="0.2">
      <c r="A64" s="175">
        <v>36892</v>
      </c>
      <c r="B64" s="167" t="s">
        <v>108</v>
      </c>
      <c r="C64" s="167" t="s">
        <v>147</v>
      </c>
      <c r="D64" s="167">
        <v>0</v>
      </c>
      <c r="E64" s="167">
        <v>0</v>
      </c>
      <c r="F64" s="167">
        <f t="shared" si="0"/>
        <v>1</v>
      </c>
      <c r="G64" s="167" t="str">
        <f t="shared" si="1"/>
        <v>P</v>
      </c>
      <c r="H64" s="167" t="str">
        <f t="shared" si="2"/>
        <v>1P</v>
      </c>
    </row>
    <row r="65" spans="1:8" x14ac:dyDescent="0.2">
      <c r="A65" s="175">
        <v>36923</v>
      </c>
      <c r="B65" s="167" t="s">
        <v>108</v>
      </c>
      <c r="C65" s="167" t="s">
        <v>147</v>
      </c>
      <c r="D65" s="167">
        <v>-108794.0868</v>
      </c>
      <c r="E65" s="167">
        <v>-108794.0868</v>
      </c>
      <c r="F65" s="167">
        <f t="shared" si="0"/>
        <v>2</v>
      </c>
      <c r="G65" s="167" t="str">
        <f t="shared" si="1"/>
        <v>P</v>
      </c>
      <c r="H65" s="167" t="str">
        <f t="shared" si="2"/>
        <v>2P</v>
      </c>
    </row>
    <row r="66" spans="1:8" x14ac:dyDescent="0.2">
      <c r="A66" s="175">
        <v>36951</v>
      </c>
      <c r="B66" s="167" t="s">
        <v>108</v>
      </c>
      <c r="C66" s="167" t="s">
        <v>147</v>
      </c>
      <c r="D66" s="167">
        <v>109370.88589999999</v>
      </c>
      <c r="E66" s="167">
        <v>109370.88589999999</v>
      </c>
      <c r="F66" s="167">
        <f t="shared" si="0"/>
        <v>3</v>
      </c>
      <c r="G66" s="167" t="str">
        <f t="shared" si="1"/>
        <v>P</v>
      </c>
      <c r="H66" s="167" t="str">
        <f t="shared" si="2"/>
        <v>3P</v>
      </c>
    </row>
    <row r="67" spans="1:8" x14ac:dyDescent="0.2">
      <c r="A67" s="175">
        <v>36982</v>
      </c>
      <c r="B67" s="167" t="s">
        <v>108</v>
      </c>
      <c r="C67" s="167" t="s">
        <v>147</v>
      </c>
      <c r="D67" s="167">
        <v>9707.4445000000014</v>
      </c>
      <c r="E67" s="167">
        <v>9707.4445000000014</v>
      </c>
      <c r="F67" s="167">
        <f t="shared" ref="F67:F130" si="3">IF(REF_DT&lt;PromptMonth,1,INDEX(BucketTable,MATCH($A67,SumMonths,0),1))</f>
        <v>4</v>
      </c>
      <c r="G67" s="167" t="str">
        <f t="shared" ref="G67:G130" si="4">INDEX(Book_Type,MATCH($B67,Book,0),1)</f>
        <v>P</v>
      </c>
      <c r="H67" s="167" t="str">
        <f t="shared" ref="H67:H130" si="5">$F67&amp;$G67</f>
        <v>4P</v>
      </c>
    </row>
    <row r="68" spans="1:8" x14ac:dyDescent="0.2">
      <c r="A68" s="175">
        <v>37012</v>
      </c>
      <c r="B68" s="167" t="s">
        <v>108</v>
      </c>
      <c r="C68" s="167" t="s">
        <v>147</v>
      </c>
      <c r="D68" s="167">
        <v>9986.0359000000008</v>
      </c>
      <c r="E68" s="167">
        <v>9986.0359000000008</v>
      </c>
      <c r="F68" s="167">
        <f t="shared" si="3"/>
        <v>5</v>
      </c>
      <c r="G68" s="167" t="str">
        <f t="shared" si="4"/>
        <v>P</v>
      </c>
      <c r="H68" s="167" t="str">
        <f t="shared" si="5"/>
        <v>5P</v>
      </c>
    </row>
    <row r="69" spans="1:8" x14ac:dyDescent="0.2">
      <c r="A69" s="175">
        <v>37043</v>
      </c>
      <c r="B69" s="167" t="s">
        <v>108</v>
      </c>
      <c r="C69" s="167" t="s">
        <v>147</v>
      </c>
      <c r="D69" s="167">
        <v>9620.1573000000008</v>
      </c>
      <c r="E69" s="167">
        <v>9620.1573000000008</v>
      </c>
      <c r="F69" s="167">
        <f t="shared" si="3"/>
        <v>6</v>
      </c>
      <c r="G69" s="167" t="str">
        <f t="shared" si="4"/>
        <v>P</v>
      </c>
      <c r="H69" s="167" t="str">
        <f t="shared" si="5"/>
        <v>6P</v>
      </c>
    </row>
    <row r="70" spans="1:8" x14ac:dyDescent="0.2">
      <c r="A70" s="175">
        <v>37073</v>
      </c>
      <c r="B70" s="167" t="s">
        <v>108</v>
      </c>
      <c r="C70" s="167" t="s">
        <v>147</v>
      </c>
      <c r="D70" s="167">
        <v>9898.1269000000011</v>
      </c>
      <c r="E70" s="167">
        <v>9898.1269000000011</v>
      </c>
      <c r="F70" s="167">
        <f t="shared" si="3"/>
        <v>7</v>
      </c>
      <c r="G70" s="167" t="str">
        <f t="shared" si="4"/>
        <v>P</v>
      </c>
      <c r="H70" s="167" t="str">
        <f t="shared" si="5"/>
        <v>7P</v>
      </c>
    </row>
    <row r="71" spans="1:8" x14ac:dyDescent="0.2">
      <c r="A71" s="175">
        <v>37104</v>
      </c>
      <c r="B71" s="167" t="s">
        <v>108</v>
      </c>
      <c r="C71" s="167" t="s">
        <v>147</v>
      </c>
      <c r="D71" s="167">
        <v>9854.5192999999999</v>
      </c>
      <c r="E71" s="167">
        <v>9854.5192999999999</v>
      </c>
      <c r="F71" s="167">
        <f t="shared" si="3"/>
        <v>8</v>
      </c>
      <c r="G71" s="167" t="str">
        <f t="shared" si="4"/>
        <v>P</v>
      </c>
      <c r="H71" s="167" t="str">
        <f t="shared" si="5"/>
        <v>8P</v>
      </c>
    </row>
    <row r="72" spans="1:8" x14ac:dyDescent="0.2">
      <c r="A72" s="175">
        <v>37135</v>
      </c>
      <c r="B72" s="167" t="s">
        <v>108</v>
      </c>
      <c r="C72" s="167" t="s">
        <v>147</v>
      </c>
      <c r="D72" s="167">
        <v>9495.4377000000004</v>
      </c>
      <c r="E72" s="167">
        <v>9495.4377000000004</v>
      </c>
      <c r="F72" s="167">
        <f t="shared" si="3"/>
        <v>8</v>
      </c>
      <c r="G72" s="167" t="str">
        <f t="shared" si="4"/>
        <v>P</v>
      </c>
      <c r="H72" s="167" t="str">
        <f t="shared" si="5"/>
        <v>8P</v>
      </c>
    </row>
    <row r="73" spans="1:8" x14ac:dyDescent="0.2">
      <c r="A73" s="175">
        <v>37165</v>
      </c>
      <c r="B73" s="167" t="s">
        <v>108</v>
      </c>
      <c r="C73" s="167" t="s">
        <v>147</v>
      </c>
      <c r="D73" s="167">
        <v>9792.3232000000007</v>
      </c>
      <c r="E73" s="167">
        <v>9792.3232000000007</v>
      </c>
      <c r="F73" s="167">
        <f t="shared" si="3"/>
        <v>8</v>
      </c>
      <c r="G73" s="167" t="str">
        <f t="shared" si="4"/>
        <v>P</v>
      </c>
      <c r="H73" s="167" t="str">
        <f t="shared" si="5"/>
        <v>8P</v>
      </c>
    </row>
    <row r="74" spans="1:8" x14ac:dyDescent="0.2">
      <c r="A74" s="175">
        <v>37196</v>
      </c>
      <c r="B74" s="167" t="s">
        <v>108</v>
      </c>
      <c r="C74" s="167" t="s">
        <v>147</v>
      </c>
      <c r="D74" s="167">
        <v>0</v>
      </c>
      <c r="E74" s="167">
        <v>0</v>
      </c>
      <c r="F74" s="167">
        <f t="shared" si="3"/>
        <v>8</v>
      </c>
      <c r="G74" s="167" t="str">
        <f t="shared" si="4"/>
        <v>P</v>
      </c>
      <c r="H74" s="167" t="str">
        <f t="shared" si="5"/>
        <v>8P</v>
      </c>
    </row>
    <row r="75" spans="1:8" x14ac:dyDescent="0.2">
      <c r="A75" s="175">
        <v>37226</v>
      </c>
      <c r="B75" s="167" t="s">
        <v>108</v>
      </c>
      <c r="C75" s="167" t="s">
        <v>147</v>
      </c>
      <c r="D75" s="167">
        <v>0</v>
      </c>
      <c r="E75" s="167">
        <v>0</v>
      </c>
      <c r="F75" s="167">
        <f t="shared" si="3"/>
        <v>8</v>
      </c>
      <c r="G75" s="167" t="str">
        <f t="shared" si="4"/>
        <v>P</v>
      </c>
      <c r="H75" s="167" t="str">
        <f t="shared" si="5"/>
        <v>8P</v>
      </c>
    </row>
    <row r="76" spans="1:8" x14ac:dyDescent="0.2">
      <c r="A76" s="175">
        <v>37257</v>
      </c>
      <c r="B76" s="167" t="s">
        <v>108</v>
      </c>
      <c r="C76" s="167" t="s">
        <v>147</v>
      </c>
      <c r="D76" s="167">
        <v>0</v>
      </c>
      <c r="E76" s="167">
        <v>0</v>
      </c>
      <c r="F76" s="167">
        <f t="shared" si="3"/>
        <v>9</v>
      </c>
      <c r="G76" s="167" t="str">
        <f t="shared" si="4"/>
        <v>P</v>
      </c>
      <c r="H76" s="167" t="str">
        <f t="shared" si="5"/>
        <v>9P</v>
      </c>
    </row>
    <row r="77" spans="1:8" x14ac:dyDescent="0.2">
      <c r="A77" s="175">
        <v>37288</v>
      </c>
      <c r="B77" s="167" t="s">
        <v>108</v>
      </c>
      <c r="C77" s="167" t="s">
        <v>147</v>
      </c>
      <c r="D77" s="167">
        <v>0</v>
      </c>
      <c r="E77" s="167">
        <v>0</v>
      </c>
      <c r="F77" s="167">
        <f t="shared" si="3"/>
        <v>9</v>
      </c>
      <c r="G77" s="167" t="str">
        <f t="shared" si="4"/>
        <v>P</v>
      </c>
      <c r="H77" s="167" t="str">
        <f t="shared" si="5"/>
        <v>9P</v>
      </c>
    </row>
    <row r="78" spans="1:8" x14ac:dyDescent="0.2">
      <c r="A78" s="175">
        <v>37316</v>
      </c>
      <c r="B78" s="167" t="s">
        <v>108</v>
      </c>
      <c r="C78" s="167" t="s">
        <v>147</v>
      </c>
      <c r="D78" s="167">
        <v>0</v>
      </c>
      <c r="E78" s="167">
        <v>0</v>
      </c>
      <c r="F78" s="167">
        <f t="shared" si="3"/>
        <v>9</v>
      </c>
      <c r="G78" s="167" t="str">
        <f t="shared" si="4"/>
        <v>P</v>
      </c>
      <c r="H78" s="167" t="str">
        <f t="shared" si="5"/>
        <v>9P</v>
      </c>
    </row>
    <row r="79" spans="1:8" x14ac:dyDescent="0.2">
      <c r="A79" s="175">
        <v>37347</v>
      </c>
      <c r="B79" s="167" t="s">
        <v>108</v>
      </c>
      <c r="C79" s="167" t="s">
        <v>147</v>
      </c>
      <c r="D79" s="167">
        <v>0</v>
      </c>
      <c r="E79" s="167">
        <v>0</v>
      </c>
      <c r="F79" s="167">
        <f t="shared" si="3"/>
        <v>9</v>
      </c>
      <c r="G79" s="167" t="str">
        <f t="shared" si="4"/>
        <v>P</v>
      </c>
      <c r="H79" s="167" t="str">
        <f t="shared" si="5"/>
        <v>9P</v>
      </c>
    </row>
    <row r="80" spans="1:8" x14ac:dyDescent="0.2">
      <c r="A80" s="175">
        <v>37561</v>
      </c>
      <c r="B80" s="167" t="s">
        <v>108</v>
      </c>
      <c r="C80" s="167" t="s">
        <v>147</v>
      </c>
      <c r="D80" s="167">
        <v>0</v>
      </c>
      <c r="E80" s="167">
        <v>0</v>
      </c>
      <c r="F80" s="167">
        <f t="shared" si="3"/>
        <v>9</v>
      </c>
      <c r="G80" s="167" t="str">
        <f t="shared" si="4"/>
        <v>P</v>
      </c>
      <c r="H80" s="167" t="str">
        <f t="shared" si="5"/>
        <v>9P</v>
      </c>
    </row>
    <row r="81" spans="1:8" x14ac:dyDescent="0.2">
      <c r="A81" s="175">
        <v>37591</v>
      </c>
      <c r="B81" s="167" t="s">
        <v>108</v>
      </c>
      <c r="C81" s="167" t="s">
        <v>147</v>
      </c>
      <c r="D81" s="167">
        <v>0</v>
      </c>
      <c r="E81" s="167">
        <v>0</v>
      </c>
      <c r="F81" s="167">
        <f t="shared" si="3"/>
        <v>9</v>
      </c>
      <c r="G81" s="167" t="str">
        <f t="shared" si="4"/>
        <v>P</v>
      </c>
      <c r="H81" s="167" t="str">
        <f t="shared" si="5"/>
        <v>9P</v>
      </c>
    </row>
    <row r="82" spans="1:8" x14ac:dyDescent="0.2">
      <c r="A82" s="175">
        <v>37622</v>
      </c>
      <c r="B82" s="167" t="s">
        <v>108</v>
      </c>
      <c r="C82" s="167" t="s">
        <v>147</v>
      </c>
      <c r="D82" s="167">
        <v>0</v>
      </c>
      <c r="E82" s="167">
        <v>0</v>
      </c>
      <c r="F82" s="167">
        <f t="shared" si="3"/>
        <v>10</v>
      </c>
      <c r="G82" s="167" t="str">
        <f t="shared" si="4"/>
        <v>P</v>
      </c>
      <c r="H82" s="167" t="str">
        <f t="shared" si="5"/>
        <v>10P</v>
      </c>
    </row>
    <row r="83" spans="1:8" x14ac:dyDescent="0.2">
      <c r="A83" s="175">
        <v>37653</v>
      </c>
      <c r="B83" s="167" t="s">
        <v>108</v>
      </c>
      <c r="C83" s="167" t="s">
        <v>147</v>
      </c>
      <c r="D83" s="167">
        <v>0</v>
      </c>
      <c r="E83" s="167">
        <v>0</v>
      </c>
      <c r="F83" s="167">
        <f t="shared" si="3"/>
        <v>10</v>
      </c>
      <c r="G83" s="167" t="str">
        <f t="shared" si="4"/>
        <v>P</v>
      </c>
      <c r="H83" s="167" t="str">
        <f t="shared" si="5"/>
        <v>10P</v>
      </c>
    </row>
    <row r="84" spans="1:8" x14ac:dyDescent="0.2">
      <c r="A84" s="175">
        <v>37681</v>
      </c>
      <c r="B84" s="167" t="s">
        <v>108</v>
      </c>
      <c r="C84" s="167" t="s">
        <v>147</v>
      </c>
      <c r="D84" s="167">
        <v>0</v>
      </c>
      <c r="E84" s="167">
        <v>0</v>
      </c>
      <c r="F84" s="167">
        <f t="shared" si="3"/>
        <v>10</v>
      </c>
      <c r="G84" s="167" t="str">
        <f t="shared" si="4"/>
        <v>P</v>
      </c>
      <c r="H84" s="167" t="str">
        <f t="shared" si="5"/>
        <v>10P</v>
      </c>
    </row>
    <row r="85" spans="1:8" x14ac:dyDescent="0.2">
      <c r="A85" s="175">
        <v>37712</v>
      </c>
      <c r="B85" s="167" t="s">
        <v>108</v>
      </c>
      <c r="C85" s="167" t="s">
        <v>147</v>
      </c>
      <c r="D85" s="167">
        <v>0</v>
      </c>
      <c r="E85" s="167">
        <v>0</v>
      </c>
      <c r="F85" s="167">
        <f t="shared" si="3"/>
        <v>10</v>
      </c>
      <c r="G85" s="167" t="str">
        <f t="shared" si="4"/>
        <v>P</v>
      </c>
      <c r="H85" s="167" t="str">
        <f t="shared" si="5"/>
        <v>10P</v>
      </c>
    </row>
    <row r="86" spans="1:8" x14ac:dyDescent="0.2">
      <c r="A86" s="175">
        <v>36892</v>
      </c>
      <c r="B86" s="167" t="s">
        <v>103</v>
      </c>
      <c r="C86" s="167" t="s">
        <v>148</v>
      </c>
      <c r="D86" s="167">
        <v>0</v>
      </c>
      <c r="E86" s="167">
        <v>0</v>
      </c>
      <c r="F86" s="167">
        <f t="shared" si="3"/>
        <v>1</v>
      </c>
      <c r="G86" s="167" t="str">
        <f t="shared" si="4"/>
        <v>D</v>
      </c>
      <c r="H86" s="167" t="str">
        <f t="shared" si="5"/>
        <v>1D</v>
      </c>
    </row>
    <row r="87" spans="1:8" x14ac:dyDescent="0.2">
      <c r="A87" s="175">
        <v>36892</v>
      </c>
      <c r="B87" s="167" t="s">
        <v>103</v>
      </c>
      <c r="C87" s="167" t="s">
        <v>149</v>
      </c>
      <c r="D87" s="167">
        <v>0</v>
      </c>
      <c r="E87" s="167">
        <v>0</v>
      </c>
      <c r="F87" s="167">
        <f t="shared" si="3"/>
        <v>1</v>
      </c>
      <c r="G87" s="167" t="str">
        <f t="shared" si="4"/>
        <v>D</v>
      </c>
      <c r="H87" s="167" t="str">
        <f t="shared" si="5"/>
        <v>1D</v>
      </c>
    </row>
    <row r="88" spans="1:8" x14ac:dyDescent="0.2">
      <c r="A88" s="175">
        <v>36892</v>
      </c>
      <c r="B88" s="167" t="s">
        <v>103</v>
      </c>
      <c r="C88" s="167" t="s">
        <v>150</v>
      </c>
      <c r="D88" s="167">
        <v>0</v>
      </c>
      <c r="E88" s="167">
        <v>0</v>
      </c>
      <c r="F88" s="167">
        <f t="shared" si="3"/>
        <v>1</v>
      </c>
      <c r="G88" s="167" t="str">
        <f t="shared" si="4"/>
        <v>D</v>
      </c>
      <c r="H88" s="167" t="str">
        <f t="shared" si="5"/>
        <v>1D</v>
      </c>
    </row>
    <row r="89" spans="1:8" x14ac:dyDescent="0.2">
      <c r="A89" s="175">
        <v>36892</v>
      </c>
      <c r="B89" s="167" t="s">
        <v>103</v>
      </c>
      <c r="C89" s="167" t="s">
        <v>151</v>
      </c>
      <c r="D89" s="167">
        <v>0</v>
      </c>
      <c r="E89" s="167">
        <v>0</v>
      </c>
      <c r="F89" s="167">
        <f t="shared" si="3"/>
        <v>1</v>
      </c>
      <c r="G89" s="167" t="str">
        <f t="shared" si="4"/>
        <v>D</v>
      </c>
      <c r="H89" s="167" t="str">
        <f t="shared" si="5"/>
        <v>1D</v>
      </c>
    </row>
    <row r="90" spans="1:8" x14ac:dyDescent="0.2">
      <c r="A90" s="175">
        <v>36892</v>
      </c>
      <c r="B90" s="167" t="s">
        <v>103</v>
      </c>
      <c r="C90" s="167" t="s">
        <v>152</v>
      </c>
      <c r="D90" s="167">
        <v>0</v>
      </c>
      <c r="E90" s="167">
        <v>0</v>
      </c>
      <c r="F90" s="167">
        <f t="shared" si="3"/>
        <v>1</v>
      </c>
      <c r="G90" s="167" t="str">
        <f t="shared" si="4"/>
        <v>D</v>
      </c>
      <c r="H90" s="167" t="str">
        <f t="shared" si="5"/>
        <v>1D</v>
      </c>
    </row>
    <row r="91" spans="1:8" x14ac:dyDescent="0.2">
      <c r="A91" s="175">
        <v>36923</v>
      </c>
      <c r="B91" s="167" t="s">
        <v>103</v>
      </c>
      <c r="C91" s="167" t="s">
        <v>149</v>
      </c>
      <c r="D91" s="167">
        <v>161455.94070000001</v>
      </c>
      <c r="E91" s="167">
        <v>80.727970350000007</v>
      </c>
      <c r="F91" s="167">
        <f t="shared" si="3"/>
        <v>2</v>
      </c>
      <c r="G91" s="167" t="str">
        <f t="shared" si="4"/>
        <v>D</v>
      </c>
      <c r="H91" s="167" t="str">
        <f t="shared" si="5"/>
        <v>2D</v>
      </c>
    </row>
    <row r="92" spans="1:8" x14ac:dyDescent="0.2">
      <c r="A92" s="175">
        <v>36923</v>
      </c>
      <c r="B92" s="167" t="s">
        <v>103</v>
      </c>
      <c r="C92" s="167" t="s">
        <v>150</v>
      </c>
      <c r="D92" s="167">
        <v>182115.42230000001</v>
      </c>
      <c r="E92" s="167">
        <v>-4552.8855575000007</v>
      </c>
      <c r="F92" s="167">
        <f t="shared" si="3"/>
        <v>2</v>
      </c>
      <c r="G92" s="167" t="str">
        <f t="shared" si="4"/>
        <v>D</v>
      </c>
      <c r="H92" s="167" t="str">
        <f t="shared" si="5"/>
        <v>2D</v>
      </c>
    </row>
    <row r="93" spans="1:8" x14ac:dyDescent="0.2">
      <c r="A93" s="175">
        <v>36923</v>
      </c>
      <c r="B93" s="167" t="s">
        <v>103</v>
      </c>
      <c r="C93" s="167" t="s">
        <v>155</v>
      </c>
      <c r="D93" s="167">
        <v>10178.442300000001</v>
      </c>
      <c r="E93" s="167">
        <v>559.81432649999999</v>
      </c>
      <c r="F93" s="167">
        <f t="shared" si="3"/>
        <v>2</v>
      </c>
      <c r="G93" s="167" t="str">
        <f t="shared" si="4"/>
        <v>D</v>
      </c>
      <c r="H93" s="167" t="str">
        <f t="shared" si="5"/>
        <v>2D</v>
      </c>
    </row>
    <row r="94" spans="1:8" x14ac:dyDescent="0.2">
      <c r="A94" s="175">
        <v>36951</v>
      </c>
      <c r="B94" s="167" t="s">
        <v>103</v>
      </c>
      <c r="C94" s="167" t="s">
        <v>149</v>
      </c>
      <c r="D94" s="167">
        <v>0</v>
      </c>
      <c r="E94" s="167">
        <v>0</v>
      </c>
      <c r="F94" s="167">
        <f t="shared" si="3"/>
        <v>3</v>
      </c>
      <c r="G94" s="167" t="str">
        <f t="shared" si="4"/>
        <v>D</v>
      </c>
      <c r="H94" s="167" t="str">
        <f t="shared" si="5"/>
        <v>3D</v>
      </c>
    </row>
    <row r="95" spans="1:8" x14ac:dyDescent="0.2">
      <c r="A95" s="175">
        <v>36951</v>
      </c>
      <c r="B95" s="167" t="s">
        <v>103</v>
      </c>
      <c r="C95" s="167" t="s">
        <v>150</v>
      </c>
      <c r="D95" s="167">
        <v>0</v>
      </c>
      <c r="E95" s="167">
        <v>0</v>
      </c>
      <c r="F95" s="167">
        <f t="shared" si="3"/>
        <v>3</v>
      </c>
      <c r="G95" s="167" t="str">
        <f t="shared" si="4"/>
        <v>D</v>
      </c>
      <c r="H95" s="167" t="str">
        <f t="shared" si="5"/>
        <v>3D</v>
      </c>
    </row>
    <row r="96" spans="1:8" x14ac:dyDescent="0.2">
      <c r="A96" s="175">
        <v>36982</v>
      </c>
      <c r="B96" s="167" t="s">
        <v>103</v>
      </c>
      <c r="C96" s="167" t="s">
        <v>149</v>
      </c>
      <c r="D96" s="167">
        <v>0</v>
      </c>
      <c r="E96" s="167">
        <v>0</v>
      </c>
      <c r="F96" s="167">
        <f t="shared" si="3"/>
        <v>4</v>
      </c>
      <c r="G96" s="167" t="str">
        <f t="shared" si="4"/>
        <v>D</v>
      </c>
      <c r="H96" s="167" t="str">
        <f t="shared" si="5"/>
        <v>4D</v>
      </c>
    </row>
    <row r="97" spans="1:8" x14ac:dyDescent="0.2">
      <c r="A97" s="175">
        <v>36982</v>
      </c>
      <c r="B97" s="167" t="s">
        <v>103</v>
      </c>
      <c r="C97" s="167" t="s">
        <v>150</v>
      </c>
      <c r="D97" s="167">
        <v>0</v>
      </c>
      <c r="E97" s="167">
        <v>0</v>
      </c>
      <c r="F97" s="167">
        <f t="shared" si="3"/>
        <v>4</v>
      </c>
      <c r="G97" s="167" t="str">
        <f t="shared" si="4"/>
        <v>D</v>
      </c>
      <c r="H97" s="167" t="str">
        <f t="shared" si="5"/>
        <v>4D</v>
      </c>
    </row>
    <row r="98" spans="1:8" x14ac:dyDescent="0.2">
      <c r="A98" s="175">
        <v>37012</v>
      </c>
      <c r="B98" s="167" t="s">
        <v>103</v>
      </c>
      <c r="C98" s="167" t="s">
        <v>149</v>
      </c>
      <c r="D98" s="167">
        <v>0</v>
      </c>
      <c r="E98" s="167">
        <v>0</v>
      </c>
      <c r="F98" s="167">
        <f t="shared" si="3"/>
        <v>5</v>
      </c>
      <c r="G98" s="167" t="str">
        <f t="shared" si="4"/>
        <v>D</v>
      </c>
      <c r="H98" s="167" t="str">
        <f t="shared" si="5"/>
        <v>5D</v>
      </c>
    </row>
    <row r="99" spans="1:8" x14ac:dyDescent="0.2">
      <c r="A99" s="175">
        <v>37012</v>
      </c>
      <c r="B99" s="167" t="s">
        <v>103</v>
      </c>
      <c r="C99" s="167" t="s">
        <v>150</v>
      </c>
      <c r="D99" s="167">
        <v>0</v>
      </c>
      <c r="E99" s="167">
        <v>0</v>
      </c>
      <c r="F99" s="167">
        <f t="shared" si="3"/>
        <v>5</v>
      </c>
      <c r="G99" s="167" t="str">
        <f t="shared" si="4"/>
        <v>D</v>
      </c>
      <c r="H99" s="167" t="str">
        <f t="shared" si="5"/>
        <v>5D</v>
      </c>
    </row>
    <row r="100" spans="1:8" x14ac:dyDescent="0.2">
      <c r="A100" s="175">
        <v>37043</v>
      </c>
      <c r="B100" s="167" t="s">
        <v>103</v>
      </c>
      <c r="C100" s="167" t="s">
        <v>149</v>
      </c>
      <c r="D100" s="167">
        <v>0</v>
      </c>
      <c r="E100" s="167">
        <v>0</v>
      </c>
      <c r="F100" s="167">
        <f t="shared" si="3"/>
        <v>6</v>
      </c>
      <c r="G100" s="167" t="str">
        <f t="shared" si="4"/>
        <v>D</v>
      </c>
      <c r="H100" s="167" t="str">
        <f t="shared" si="5"/>
        <v>6D</v>
      </c>
    </row>
    <row r="101" spans="1:8" x14ac:dyDescent="0.2">
      <c r="A101" s="175">
        <v>37043</v>
      </c>
      <c r="B101" s="167" t="s">
        <v>103</v>
      </c>
      <c r="C101" s="167" t="s">
        <v>150</v>
      </c>
      <c r="D101" s="167">
        <v>0</v>
      </c>
      <c r="E101" s="167">
        <v>0</v>
      </c>
      <c r="F101" s="167">
        <f t="shared" si="3"/>
        <v>6</v>
      </c>
      <c r="G101" s="167" t="str">
        <f t="shared" si="4"/>
        <v>D</v>
      </c>
      <c r="H101" s="167" t="str">
        <f t="shared" si="5"/>
        <v>6D</v>
      </c>
    </row>
    <row r="102" spans="1:8" x14ac:dyDescent="0.2">
      <c r="A102" s="175">
        <v>37073</v>
      </c>
      <c r="B102" s="167" t="s">
        <v>103</v>
      </c>
      <c r="C102" s="167" t="s">
        <v>149</v>
      </c>
      <c r="D102" s="167">
        <v>0</v>
      </c>
      <c r="E102" s="167">
        <v>0</v>
      </c>
      <c r="F102" s="167">
        <f t="shared" si="3"/>
        <v>7</v>
      </c>
      <c r="G102" s="167" t="str">
        <f t="shared" si="4"/>
        <v>D</v>
      </c>
      <c r="H102" s="167" t="str">
        <f t="shared" si="5"/>
        <v>7D</v>
      </c>
    </row>
    <row r="103" spans="1:8" x14ac:dyDescent="0.2">
      <c r="A103" s="175">
        <v>37073</v>
      </c>
      <c r="B103" s="167" t="s">
        <v>103</v>
      </c>
      <c r="C103" s="167" t="s">
        <v>150</v>
      </c>
      <c r="D103" s="167">
        <v>0</v>
      </c>
      <c r="E103" s="167">
        <v>0</v>
      </c>
      <c r="F103" s="167">
        <f t="shared" si="3"/>
        <v>7</v>
      </c>
      <c r="G103" s="167" t="str">
        <f t="shared" si="4"/>
        <v>D</v>
      </c>
      <c r="H103" s="167" t="str">
        <f t="shared" si="5"/>
        <v>7D</v>
      </c>
    </row>
    <row r="104" spans="1:8" x14ac:dyDescent="0.2">
      <c r="A104" s="175">
        <v>37104</v>
      </c>
      <c r="B104" s="167" t="s">
        <v>103</v>
      </c>
      <c r="C104" s="167" t="s">
        <v>149</v>
      </c>
      <c r="D104" s="167">
        <v>0</v>
      </c>
      <c r="E104" s="167">
        <v>0</v>
      </c>
      <c r="F104" s="167">
        <f t="shared" si="3"/>
        <v>8</v>
      </c>
      <c r="G104" s="167" t="str">
        <f t="shared" si="4"/>
        <v>D</v>
      </c>
      <c r="H104" s="167" t="str">
        <f t="shared" si="5"/>
        <v>8D</v>
      </c>
    </row>
    <row r="105" spans="1:8" x14ac:dyDescent="0.2">
      <c r="A105" s="175">
        <v>37104</v>
      </c>
      <c r="B105" s="167" t="s">
        <v>103</v>
      </c>
      <c r="C105" s="167" t="s">
        <v>150</v>
      </c>
      <c r="D105" s="167">
        <v>0</v>
      </c>
      <c r="E105" s="167">
        <v>0</v>
      </c>
      <c r="F105" s="167">
        <f t="shared" si="3"/>
        <v>8</v>
      </c>
      <c r="G105" s="167" t="str">
        <f t="shared" si="4"/>
        <v>D</v>
      </c>
      <c r="H105" s="167" t="str">
        <f t="shared" si="5"/>
        <v>8D</v>
      </c>
    </row>
    <row r="106" spans="1:8" x14ac:dyDescent="0.2">
      <c r="A106" s="175">
        <v>37135</v>
      </c>
      <c r="B106" s="167" t="s">
        <v>103</v>
      </c>
      <c r="C106" s="167" t="s">
        <v>149</v>
      </c>
      <c r="D106" s="167">
        <v>0</v>
      </c>
      <c r="E106" s="167">
        <v>0</v>
      </c>
      <c r="F106" s="167">
        <f t="shared" si="3"/>
        <v>8</v>
      </c>
      <c r="G106" s="167" t="str">
        <f t="shared" si="4"/>
        <v>D</v>
      </c>
      <c r="H106" s="167" t="str">
        <f t="shared" si="5"/>
        <v>8D</v>
      </c>
    </row>
    <row r="107" spans="1:8" x14ac:dyDescent="0.2">
      <c r="A107" s="175">
        <v>37135</v>
      </c>
      <c r="B107" s="167" t="s">
        <v>103</v>
      </c>
      <c r="C107" s="167" t="s">
        <v>150</v>
      </c>
      <c r="D107" s="167">
        <v>0</v>
      </c>
      <c r="E107" s="167">
        <v>0</v>
      </c>
      <c r="F107" s="167">
        <f t="shared" si="3"/>
        <v>8</v>
      </c>
      <c r="G107" s="167" t="str">
        <f t="shared" si="4"/>
        <v>D</v>
      </c>
      <c r="H107" s="167" t="str">
        <f t="shared" si="5"/>
        <v>8D</v>
      </c>
    </row>
    <row r="108" spans="1:8" x14ac:dyDescent="0.2">
      <c r="A108" s="175">
        <v>37165</v>
      </c>
      <c r="B108" s="167" t="s">
        <v>103</v>
      </c>
      <c r="C108" s="167" t="s">
        <v>149</v>
      </c>
      <c r="D108" s="167">
        <v>0</v>
      </c>
      <c r="E108" s="167">
        <v>0</v>
      </c>
      <c r="F108" s="167">
        <f t="shared" si="3"/>
        <v>8</v>
      </c>
      <c r="G108" s="167" t="str">
        <f t="shared" si="4"/>
        <v>D</v>
      </c>
      <c r="H108" s="167" t="str">
        <f t="shared" si="5"/>
        <v>8D</v>
      </c>
    </row>
    <row r="109" spans="1:8" x14ac:dyDescent="0.2">
      <c r="A109" s="175">
        <v>37165</v>
      </c>
      <c r="B109" s="167" t="s">
        <v>103</v>
      </c>
      <c r="C109" s="167" t="s">
        <v>150</v>
      </c>
      <c r="D109" s="167">
        <v>0</v>
      </c>
      <c r="E109" s="167">
        <v>0</v>
      </c>
      <c r="F109" s="167">
        <f t="shared" si="3"/>
        <v>8</v>
      </c>
      <c r="G109" s="167" t="str">
        <f t="shared" si="4"/>
        <v>D</v>
      </c>
      <c r="H109" s="167" t="str">
        <f t="shared" si="5"/>
        <v>8D</v>
      </c>
    </row>
    <row r="110" spans="1:8" x14ac:dyDescent="0.2">
      <c r="A110" s="175">
        <v>37196</v>
      </c>
      <c r="B110" s="167" t="s">
        <v>103</v>
      </c>
      <c r="C110" s="167" t="s">
        <v>149</v>
      </c>
      <c r="D110" s="167">
        <v>0</v>
      </c>
      <c r="E110" s="167">
        <v>0</v>
      </c>
      <c r="F110" s="167">
        <f t="shared" si="3"/>
        <v>8</v>
      </c>
      <c r="G110" s="167" t="str">
        <f t="shared" si="4"/>
        <v>D</v>
      </c>
      <c r="H110" s="167" t="str">
        <f t="shared" si="5"/>
        <v>8D</v>
      </c>
    </row>
    <row r="111" spans="1:8" x14ac:dyDescent="0.2">
      <c r="A111" s="175">
        <v>37196</v>
      </c>
      <c r="B111" s="167" t="s">
        <v>103</v>
      </c>
      <c r="C111" s="167" t="s">
        <v>150</v>
      </c>
      <c r="D111" s="167">
        <v>0</v>
      </c>
      <c r="E111" s="167">
        <v>0</v>
      </c>
      <c r="F111" s="167">
        <f t="shared" si="3"/>
        <v>8</v>
      </c>
      <c r="G111" s="167" t="str">
        <f t="shared" si="4"/>
        <v>D</v>
      </c>
      <c r="H111" s="167" t="str">
        <f t="shared" si="5"/>
        <v>8D</v>
      </c>
    </row>
    <row r="112" spans="1:8" x14ac:dyDescent="0.2">
      <c r="A112" s="175">
        <v>37226</v>
      </c>
      <c r="B112" s="167" t="s">
        <v>103</v>
      </c>
      <c r="C112" s="167" t="s">
        <v>149</v>
      </c>
      <c r="D112" s="167">
        <v>0</v>
      </c>
      <c r="E112" s="167">
        <v>0</v>
      </c>
      <c r="F112" s="167">
        <f t="shared" si="3"/>
        <v>8</v>
      </c>
      <c r="G112" s="167" t="str">
        <f t="shared" si="4"/>
        <v>D</v>
      </c>
      <c r="H112" s="167" t="str">
        <f t="shared" si="5"/>
        <v>8D</v>
      </c>
    </row>
    <row r="113" spans="1:8" x14ac:dyDescent="0.2">
      <c r="A113" s="175">
        <v>37226</v>
      </c>
      <c r="B113" s="167" t="s">
        <v>103</v>
      </c>
      <c r="C113" s="167" t="s">
        <v>150</v>
      </c>
      <c r="D113" s="167">
        <v>0</v>
      </c>
      <c r="E113" s="167">
        <v>0</v>
      </c>
      <c r="F113" s="167">
        <f t="shared" si="3"/>
        <v>8</v>
      </c>
      <c r="G113" s="167" t="str">
        <f t="shared" si="4"/>
        <v>D</v>
      </c>
      <c r="H113" s="167" t="str">
        <f t="shared" si="5"/>
        <v>8D</v>
      </c>
    </row>
    <row r="114" spans="1:8" x14ac:dyDescent="0.2">
      <c r="A114" s="175">
        <v>37257</v>
      </c>
      <c r="B114" s="167" t="s">
        <v>103</v>
      </c>
      <c r="C114" s="167" t="s">
        <v>149</v>
      </c>
      <c r="D114" s="167">
        <v>0</v>
      </c>
      <c r="E114" s="167">
        <v>0</v>
      </c>
      <c r="F114" s="167">
        <f t="shared" si="3"/>
        <v>9</v>
      </c>
      <c r="G114" s="167" t="str">
        <f t="shared" si="4"/>
        <v>D</v>
      </c>
      <c r="H114" s="167" t="str">
        <f t="shared" si="5"/>
        <v>9D</v>
      </c>
    </row>
    <row r="115" spans="1:8" x14ac:dyDescent="0.2">
      <c r="A115" s="175">
        <v>37257</v>
      </c>
      <c r="B115" s="167" t="s">
        <v>103</v>
      </c>
      <c r="C115" s="167" t="s">
        <v>150</v>
      </c>
      <c r="D115" s="167">
        <v>0</v>
      </c>
      <c r="E115" s="167">
        <v>0</v>
      </c>
      <c r="F115" s="167">
        <f t="shared" si="3"/>
        <v>9</v>
      </c>
      <c r="G115" s="167" t="str">
        <f t="shared" si="4"/>
        <v>D</v>
      </c>
      <c r="H115" s="167" t="str">
        <f t="shared" si="5"/>
        <v>9D</v>
      </c>
    </row>
    <row r="116" spans="1:8" x14ac:dyDescent="0.2">
      <c r="A116" s="175">
        <v>37288</v>
      </c>
      <c r="B116" s="167" t="s">
        <v>103</v>
      </c>
      <c r="C116" s="167" t="s">
        <v>149</v>
      </c>
      <c r="D116" s="167">
        <v>0</v>
      </c>
      <c r="E116" s="167">
        <v>0</v>
      </c>
      <c r="F116" s="167">
        <f t="shared" si="3"/>
        <v>9</v>
      </c>
      <c r="G116" s="167" t="str">
        <f t="shared" si="4"/>
        <v>D</v>
      </c>
      <c r="H116" s="167" t="str">
        <f t="shared" si="5"/>
        <v>9D</v>
      </c>
    </row>
    <row r="117" spans="1:8" x14ac:dyDescent="0.2">
      <c r="A117" s="175">
        <v>37288</v>
      </c>
      <c r="B117" s="167" t="s">
        <v>103</v>
      </c>
      <c r="C117" s="167" t="s">
        <v>150</v>
      </c>
      <c r="D117" s="167">
        <v>0</v>
      </c>
      <c r="E117" s="167">
        <v>0</v>
      </c>
      <c r="F117" s="167">
        <f t="shared" si="3"/>
        <v>9</v>
      </c>
      <c r="G117" s="167" t="str">
        <f t="shared" si="4"/>
        <v>D</v>
      </c>
      <c r="H117" s="167" t="str">
        <f t="shared" si="5"/>
        <v>9D</v>
      </c>
    </row>
    <row r="118" spans="1:8" x14ac:dyDescent="0.2">
      <c r="A118" s="175">
        <v>37316</v>
      </c>
      <c r="B118" s="167" t="s">
        <v>103</v>
      </c>
      <c r="C118" s="167" t="s">
        <v>149</v>
      </c>
      <c r="D118" s="167">
        <v>0</v>
      </c>
      <c r="E118" s="167">
        <v>0</v>
      </c>
      <c r="F118" s="167">
        <f t="shared" si="3"/>
        <v>9</v>
      </c>
      <c r="G118" s="167" t="str">
        <f t="shared" si="4"/>
        <v>D</v>
      </c>
      <c r="H118" s="167" t="str">
        <f t="shared" si="5"/>
        <v>9D</v>
      </c>
    </row>
    <row r="119" spans="1:8" x14ac:dyDescent="0.2">
      <c r="A119" s="175">
        <v>37316</v>
      </c>
      <c r="B119" s="167" t="s">
        <v>103</v>
      </c>
      <c r="C119" s="167" t="s">
        <v>150</v>
      </c>
      <c r="D119" s="167">
        <v>0</v>
      </c>
      <c r="E119" s="167">
        <v>0</v>
      </c>
      <c r="F119" s="167">
        <f t="shared" si="3"/>
        <v>9</v>
      </c>
      <c r="G119" s="167" t="str">
        <f t="shared" si="4"/>
        <v>D</v>
      </c>
      <c r="H119" s="167" t="str">
        <f t="shared" si="5"/>
        <v>9D</v>
      </c>
    </row>
    <row r="120" spans="1:8" x14ac:dyDescent="0.2">
      <c r="A120" s="175">
        <v>36892</v>
      </c>
      <c r="B120" s="167" t="s">
        <v>104</v>
      </c>
      <c r="C120" s="167" t="s">
        <v>149</v>
      </c>
      <c r="D120" s="167">
        <v>84956.058000000005</v>
      </c>
      <c r="E120" s="167">
        <v>42.478029000000006</v>
      </c>
      <c r="F120" s="167">
        <f t="shared" si="3"/>
        <v>1</v>
      </c>
      <c r="G120" s="167" t="str">
        <f t="shared" si="4"/>
        <v>I</v>
      </c>
      <c r="H120" s="167" t="str">
        <f t="shared" si="5"/>
        <v>1I</v>
      </c>
    </row>
    <row r="121" spans="1:8" x14ac:dyDescent="0.2">
      <c r="A121" s="175">
        <v>36892</v>
      </c>
      <c r="B121" s="167" t="s">
        <v>104</v>
      </c>
      <c r="C121" s="167" t="s">
        <v>150</v>
      </c>
      <c r="D121" s="167">
        <v>19775.024000000001</v>
      </c>
      <c r="E121" s="167">
        <v>-494.37559999999996</v>
      </c>
      <c r="F121" s="167">
        <f t="shared" si="3"/>
        <v>1</v>
      </c>
      <c r="G121" s="167" t="str">
        <f t="shared" si="4"/>
        <v>I</v>
      </c>
      <c r="H121" s="167" t="str">
        <f t="shared" si="5"/>
        <v>1I</v>
      </c>
    </row>
    <row r="122" spans="1:8" x14ac:dyDescent="0.2">
      <c r="A122" s="175">
        <v>36892</v>
      </c>
      <c r="B122" s="167" t="s">
        <v>104</v>
      </c>
      <c r="C122" s="167" t="s">
        <v>151</v>
      </c>
      <c r="D122" s="167">
        <v>7.9980000000000011</v>
      </c>
      <c r="E122" s="167">
        <v>-1.9995000000000002E-2</v>
      </c>
      <c r="F122" s="167">
        <f t="shared" si="3"/>
        <v>1</v>
      </c>
      <c r="G122" s="167" t="str">
        <f t="shared" si="4"/>
        <v>I</v>
      </c>
      <c r="H122" s="167" t="str">
        <f t="shared" si="5"/>
        <v>1I</v>
      </c>
    </row>
    <row r="123" spans="1:8" x14ac:dyDescent="0.2">
      <c r="A123" s="175">
        <v>36892</v>
      </c>
      <c r="B123" s="167" t="s">
        <v>104</v>
      </c>
      <c r="C123" s="167" t="s">
        <v>152</v>
      </c>
      <c r="D123" s="167">
        <v>-5.9830000000000005</v>
      </c>
      <c r="E123" s="167">
        <v>0.14957499999999999</v>
      </c>
      <c r="F123" s="167">
        <f t="shared" si="3"/>
        <v>1</v>
      </c>
      <c r="G123" s="167" t="str">
        <f t="shared" si="4"/>
        <v>I</v>
      </c>
      <c r="H123" s="167" t="str">
        <f t="shared" si="5"/>
        <v>1I</v>
      </c>
    </row>
    <row r="124" spans="1:8" x14ac:dyDescent="0.2">
      <c r="A124" s="175">
        <v>36923</v>
      </c>
      <c r="B124" s="167" t="s">
        <v>104</v>
      </c>
      <c r="C124" s="167" t="s">
        <v>149</v>
      </c>
      <c r="D124" s="167">
        <v>161455.9327</v>
      </c>
      <c r="E124" s="167">
        <v>80.727966350000017</v>
      </c>
      <c r="F124" s="167">
        <f t="shared" si="3"/>
        <v>2</v>
      </c>
      <c r="G124" s="167" t="str">
        <f t="shared" si="4"/>
        <v>I</v>
      </c>
      <c r="H124" s="167" t="str">
        <f t="shared" si="5"/>
        <v>2I</v>
      </c>
    </row>
    <row r="125" spans="1:8" x14ac:dyDescent="0.2">
      <c r="A125" s="175">
        <v>36923</v>
      </c>
      <c r="B125" s="167" t="s">
        <v>104</v>
      </c>
      <c r="C125" s="167" t="s">
        <v>150</v>
      </c>
      <c r="D125" s="167">
        <v>182115.45809999999</v>
      </c>
      <c r="E125" s="167">
        <v>-4552.8864524999999</v>
      </c>
      <c r="F125" s="167">
        <f t="shared" si="3"/>
        <v>2</v>
      </c>
      <c r="G125" s="167" t="str">
        <f t="shared" si="4"/>
        <v>I</v>
      </c>
      <c r="H125" s="167" t="str">
        <f t="shared" si="5"/>
        <v>2I</v>
      </c>
    </row>
    <row r="126" spans="1:8" x14ac:dyDescent="0.2">
      <c r="A126" s="175">
        <v>36923</v>
      </c>
      <c r="B126" s="167" t="s">
        <v>104</v>
      </c>
      <c r="C126" s="167" t="s">
        <v>155</v>
      </c>
      <c r="D126" s="167">
        <v>10178.442300000001</v>
      </c>
      <c r="E126" s="167">
        <v>559.81432649999999</v>
      </c>
      <c r="F126" s="167">
        <f t="shared" si="3"/>
        <v>2</v>
      </c>
      <c r="G126" s="167" t="str">
        <f t="shared" si="4"/>
        <v>I</v>
      </c>
      <c r="H126" s="167" t="str">
        <f t="shared" si="5"/>
        <v>2I</v>
      </c>
    </row>
    <row r="127" spans="1:8" x14ac:dyDescent="0.2">
      <c r="A127" s="175">
        <v>36951</v>
      </c>
      <c r="B127" s="167" t="s">
        <v>104</v>
      </c>
      <c r="C127" s="167" t="s">
        <v>149</v>
      </c>
      <c r="D127" s="167">
        <v>0</v>
      </c>
      <c r="E127" s="167">
        <v>0</v>
      </c>
      <c r="F127" s="167">
        <f t="shared" si="3"/>
        <v>3</v>
      </c>
      <c r="G127" s="167" t="str">
        <f t="shared" si="4"/>
        <v>I</v>
      </c>
      <c r="H127" s="167" t="str">
        <f t="shared" si="5"/>
        <v>3I</v>
      </c>
    </row>
    <row r="128" spans="1:8" x14ac:dyDescent="0.2">
      <c r="A128" s="175">
        <v>36951</v>
      </c>
      <c r="B128" s="167" t="s">
        <v>104</v>
      </c>
      <c r="C128" s="167" t="s">
        <v>150</v>
      </c>
      <c r="D128" s="167">
        <v>0</v>
      </c>
      <c r="E128" s="167">
        <v>0</v>
      </c>
      <c r="F128" s="167">
        <f t="shared" si="3"/>
        <v>3</v>
      </c>
      <c r="G128" s="167" t="str">
        <f t="shared" si="4"/>
        <v>I</v>
      </c>
      <c r="H128" s="167" t="str">
        <f t="shared" si="5"/>
        <v>3I</v>
      </c>
    </row>
    <row r="129" spans="1:8" x14ac:dyDescent="0.2">
      <c r="A129" s="175">
        <v>36982</v>
      </c>
      <c r="B129" s="167" t="s">
        <v>104</v>
      </c>
      <c r="C129" s="167" t="s">
        <v>149</v>
      </c>
      <c r="D129" s="167">
        <v>0</v>
      </c>
      <c r="E129" s="167">
        <v>0</v>
      </c>
      <c r="F129" s="167">
        <f t="shared" si="3"/>
        <v>4</v>
      </c>
      <c r="G129" s="167" t="str">
        <f t="shared" si="4"/>
        <v>I</v>
      </c>
      <c r="H129" s="167" t="str">
        <f t="shared" si="5"/>
        <v>4I</v>
      </c>
    </row>
    <row r="130" spans="1:8" x14ac:dyDescent="0.2">
      <c r="A130" s="175">
        <v>36982</v>
      </c>
      <c r="B130" s="167" t="s">
        <v>104</v>
      </c>
      <c r="C130" s="167" t="s">
        <v>150</v>
      </c>
      <c r="D130" s="167">
        <v>0</v>
      </c>
      <c r="E130" s="167">
        <v>0</v>
      </c>
      <c r="F130" s="167">
        <f t="shared" si="3"/>
        <v>4</v>
      </c>
      <c r="G130" s="167" t="str">
        <f t="shared" si="4"/>
        <v>I</v>
      </c>
      <c r="H130" s="167" t="str">
        <f t="shared" si="5"/>
        <v>4I</v>
      </c>
    </row>
    <row r="131" spans="1:8" x14ac:dyDescent="0.2">
      <c r="A131" s="175">
        <v>37012</v>
      </c>
      <c r="B131" s="167" t="s">
        <v>104</v>
      </c>
      <c r="C131" s="167" t="s">
        <v>149</v>
      </c>
      <c r="D131" s="167">
        <v>0</v>
      </c>
      <c r="E131" s="167">
        <v>0</v>
      </c>
      <c r="F131" s="167">
        <f t="shared" ref="F131:F194" si="6">IF(REF_DT&lt;PromptMonth,1,INDEX(BucketTable,MATCH($A131,SumMonths,0),1))</f>
        <v>5</v>
      </c>
      <c r="G131" s="167" t="str">
        <f t="shared" ref="G131:G194" si="7">INDEX(Book_Type,MATCH($B131,Book,0),1)</f>
        <v>I</v>
      </c>
      <c r="H131" s="167" t="str">
        <f t="shared" ref="H131:H194" si="8">$F131&amp;$G131</f>
        <v>5I</v>
      </c>
    </row>
    <row r="132" spans="1:8" x14ac:dyDescent="0.2">
      <c r="A132" s="175">
        <v>37012</v>
      </c>
      <c r="B132" s="167" t="s">
        <v>104</v>
      </c>
      <c r="C132" s="167" t="s">
        <v>150</v>
      </c>
      <c r="D132" s="167">
        <v>0</v>
      </c>
      <c r="E132" s="167">
        <v>0</v>
      </c>
      <c r="F132" s="167">
        <f t="shared" si="6"/>
        <v>5</v>
      </c>
      <c r="G132" s="167" t="str">
        <f t="shared" si="7"/>
        <v>I</v>
      </c>
      <c r="H132" s="167" t="str">
        <f t="shared" si="8"/>
        <v>5I</v>
      </c>
    </row>
    <row r="133" spans="1:8" x14ac:dyDescent="0.2">
      <c r="A133" s="175">
        <v>37043</v>
      </c>
      <c r="B133" s="167" t="s">
        <v>104</v>
      </c>
      <c r="C133" s="167" t="s">
        <v>149</v>
      </c>
      <c r="D133" s="167">
        <v>0</v>
      </c>
      <c r="E133" s="167">
        <v>0</v>
      </c>
      <c r="F133" s="167">
        <f t="shared" si="6"/>
        <v>6</v>
      </c>
      <c r="G133" s="167" t="str">
        <f t="shared" si="7"/>
        <v>I</v>
      </c>
      <c r="H133" s="167" t="str">
        <f t="shared" si="8"/>
        <v>6I</v>
      </c>
    </row>
    <row r="134" spans="1:8" x14ac:dyDescent="0.2">
      <c r="A134" s="175">
        <v>37043</v>
      </c>
      <c r="B134" s="167" t="s">
        <v>104</v>
      </c>
      <c r="C134" s="167" t="s">
        <v>150</v>
      </c>
      <c r="D134" s="167">
        <v>0</v>
      </c>
      <c r="E134" s="167">
        <v>0</v>
      </c>
      <c r="F134" s="167">
        <f t="shared" si="6"/>
        <v>6</v>
      </c>
      <c r="G134" s="167" t="str">
        <f t="shared" si="7"/>
        <v>I</v>
      </c>
      <c r="H134" s="167" t="str">
        <f t="shared" si="8"/>
        <v>6I</v>
      </c>
    </row>
    <row r="135" spans="1:8" x14ac:dyDescent="0.2">
      <c r="A135" s="175">
        <v>37073</v>
      </c>
      <c r="B135" s="167" t="s">
        <v>104</v>
      </c>
      <c r="C135" s="167" t="s">
        <v>149</v>
      </c>
      <c r="D135" s="167">
        <v>0</v>
      </c>
      <c r="E135" s="167">
        <v>0</v>
      </c>
      <c r="F135" s="167">
        <f t="shared" si="6"/>
        <v>7</v>
      </c>
      <c r="G135" s="167" t="str">
        <f t="shared" si="7"/>
        <v>I</v>
      </c>
      <c r="H135" s="167" t="str">
        <f t="shared" si="8"/>
        <v>7I</v>
      </c>
    </row>
    <row r="136" spans="1:8" x14ac:dyDescent="0.2">
      <c r="A136" s="175">
        <v>37073</v>
      </c>
      <c r="B136" s="167" t="s">
        <v>104</v>
      </c>
      <c r="C136" s="167" t="s">
        <v>150</v>
      </c>
      <c r="D136" s="167">
        <v>0</v>
      </c>
      <c r="E136" s="167">
        <v>0</v>
      </c>
      <c r="F136" s="167">
        <f t="shared" si="6"/>
        <v>7</v>
      </c>
      <c r="G136" s="167" t="str">
        <f t="shared" si="7"/>
        <v>I</v>
      </c>
      <c r="H136" s="167" t="str">
        <f t="shared" si="8"/>
        <v>7I</v>
      </c>
    </row>
    <row r="137" spans="1:8" x14ac:dyDescent="0.2">
      <c r="A137" s="175">
        <v>37104</v>
      </c>
      <c r="B137" s="167" t="s">
        <v>104</v>
      </c>
      <c r="C137" s="167" t="s">
        <v>149</v>
      </c>
      <c r="D137" s="167">
        <v>0</v>
      </c>
      <c r="E137" s="167">
        <v>0</v>
      </c>
      <c r="F137" s="167">
        <f t="shared" si="6"/>
        <v>8</v>
      </c>
      <c r="G137" s="167" t="str">
        <f t="shared" si="7"/>
        <v>I</v>
      </c>
      <c r="H137" s="167" t="str">
        <f t="shared" si="8"/>
        <v>8I</v>
      </c>
    </row>
    <row r="138" spans="1:8" x14ac:dyDescent="0.2">
      <c r="A138" s="175">
        <v>37104</v>
      </c>
      <c r="B138" s="167" t="s">
        <v>104</v>
      </c>
      <c r="C138" s="167" t="s">
        <v>150</v>
      </c>
      <c r="D138" s="167">
        <v>0</v>
      </c>
      <c r="E138" s="167">
        <v>0</v>
      </c>
      <c r="F138" s="167">
        <f t="shared" si="6"/>
        <v>8</v>
      </c>
      <c r="G138" s="167" t="str">
        <f t="shared" si="7"/>
        <v>I</v>
      </c>
      <c r="H138" s="167" t="str">
        <f t="shared" si="8"/>
        <v>8I</v>
      </c>
    </row>
    <row r="139" spans="1:8" x14ac:dyDescent="0.2">
      <c r="A139" s="175">
        <v>37135</v>
      </c>
      <c r="B139" s="167" t="s">
        <v>104</v>
      </c>
      <c r="C139" s="167" t="s">
        <v>149</v>
      </c>
      <c r="D139" s="167">
        <v>0</v>
      </c>
      <c r="E139" s="167">
        <v>0</v>
      </c>
      <c r="F139" s="167">
        <f t="shared" si="6"/>
        <v>8</v>
      </c>
      <c r="G139" s="167" t="str">
        <f t="shared" si="7"/>
        <v>I</v>
      </c>
      <c r="H139" s="167" t="str">
        <f t="shared" si="8"/>
        <v>8I</v>
      </c>
    </row>
    <row r="140" spans="1:8" x14ac:dyDescent="0.2">
      <c r="A140" s="175">
        <v>37135</v>
      </c>
      <c r="B140" s="167" t="s">
        <v>104</v>
      </c>
      <c r="C140" s="167" t="s">
        <v>150</v>
      </c>
      <c r="D140" s="167">
        <v>0</v>
      </c>
      <c r="E140" s="167">
        <v>0</v>
      </c>
      <c r="F140" s="167">
        <f t="shared" si="6"/>
        <v>8</v>
      </c>
      <c r="G140" s="167" t="str">
        <f t="shared" si="7"/>
        <v>I</v>
      </c>
      <c r="H140" s="167" t="str">
        <f t="shared" si="8"/>
        <v>8I</v>
      </c>
    </row>
    <row r="141" spans="1:8" x14ac:dyDescent="0.2">
      <c r="A141" s="175">
        <v>37165</v>
      </c>
      <c r="B141" s="167" t="s">
        <v>104</v>
      </c>
      <c r="C141" s="167" t="s">
        <v>149</v>
      </c>
      <c r="D141" s="167">
        <v>0</v>
      </c>
      <c r="E141" s="167">
        <v>0</v>
      </c>
      <c r="F141" s="167">
        <f t="shared" si="6"/>
        <v>8</v>
      </c>
      <c r="G141" s="167" t="str">
        <f t="shared" si="7"/>
        <v>I</v>
      </c>
      <c r="H141" s="167" t="str">
        <f t="shared" si="8"/>
        <v>8I</v>
      </c>
    </row>
    <row r="142" spans="1:8" x14ac:dyDescent="0.2">
      <c r="A142" s="175">
        <v>37165</v>
      </c>
      <c r="B142" s="167" t="s">
        <v>104</v>
      </c>
      <c r="C142" s="167" t="s">
        <v>150</v>
      </c>
      <c r="D142" s="167">
        <v>0</v>
      </c>
      <c r="E142" s="167">
        <v>0</v>
      </c>
      <c r="F142" s="167">
        <f t="shared" si="6"/>
        <v>8</v>
      </c>
      <c r="G142" s="167" t="str">
        <f t="shared" si="7"/>
        <v>I</v>
      </c>
      <c r="H142" s="167" t="str">
        <f t="shared" si="8"/>
        <v>8I</v>
      </c>
    </row>
    <row r="143" spans="1:8" x14ac:dyDescent="0.2">
      <c r="A143" s="175">
        <v>37196</v>
      </c>
      <c r="B143" s="167" t="s">
        <v>104</v>
      </c>
      <c r="C143" s="167" t="s">
        <v>149</v>
      </c>
      <c r="D143" s="167">
        <v>0</v>
      </c>
      <c r="E143" s="167">
        <v>0</v>
      </c>
      <c r="F143" s="167">
        <f t="shared" si="6"/>
        <v>8</v>
      </c>
      <c r="G143" s="167" t="str">
        <f t="shared" si="7"/>
        <v>I</v>
      </c>
      <c r="H143" s="167" t="str">
        <f t="shared" si="8"/>
        <v>8I</v>
      </c>
    </row>
    <row r="144" spans="1:8" x14ac:dyDescent="0.2">
      <c r="A144" s="175">
        <v>37196</v>
      </c>
      <c r="B144" s="167" t="s">
        <v>104</v>
      </c>
      <c r="C144" s="167" t="s">
        <v>150</v>
      </c>
      <c r="D144" s="167">
        <v>0</v>
      </c>
      <c r="E144" s="167">
        <v>0</v>
      </c>
      <c r="F144" s="167">
        <f t="shared" si="6"/>
        <v>8</v>
      </c>
      <c r="G144" s="167" t="str">
        <f t="shared" si="7"/>
        <v>I</v>
      </c>
      <c r="H144" s="167" t="str">
        <f t="shared" si="8"/>
        <v>8I</v>
      </c>
    </row>
    <row r="145" spans="1:8" x14ac:dyDescent="0.2">
      <c r="A145" s="175">
        <v>37226</v>
      </c>
      <c r="B145" s="167" t="s">
        <v>104</v>
      </c>
      <c r="C145" s="167" t="s">
        <v>149</v>
      </c>
      <c r="D145" s="167">
        <v>0</v>
      </c>
      <c r="E145" s="167">
        <v>0</v>
      </c>
      <c r="F145" s="167">
        <f t="shared" si="6"/>
        <v>8</v>
      </c>
      <c r="G145" s="167" t="str">
        <f t="shared" si="7"/>
        <v>I</v>
      </c>
      <c r="H145" s="167" t="str">
        <f t="shared" si="8"/>
        <v>8I</v>
      </c>
    </row>
    <row r="146" spans="1:8" x14ac:dyDescent="0.2">
      <c r="A146" s="175">
        <v>37226</v>
      </c>
      <c r="B146" s="167" t="s">
        <v>104</v>
      </c>
      <c r="C146" s="167" t="s">
        <v>150</v>
      </c>
      <c r="D146" s="167">
        <v>0</v>
      </c>
      <c r="E146" s="167">
        <v>0</v>
      </c>
      <c r="F146" s="167">
        <f t="shared" si="6"/>
        <v>8</v>
      </c>
      <c r="G146" s="167" t="str">
        <f t="shared" si="7"/>
        <v>I</v>
      </c>
      <c r="H146" s="167" t="str">
        <f t="shared" si="8"/>
        <v>8I</v>
      </c>
    </row>
    <row r="147" spans="1:8" x14ac:dyDescent="0.2">
      <c r="A147" s="175">
        <v>37257</v>
      </c>
      <c r="B147" s="167" t="s">
        <v>104</v>
      </c>
      <c r="C147" s="167" t="s">
        <v>149</v>
      </c>
      <c r="D147" s="167">
        <v>0</v>
      </c>
      <c r="E147" s="167">
        <v>0</v>
      </c>
      <c r="F147" s="167">
        <f t="shared" si="6"/>
        <v>9</v>
      </c>
      <c r="G147" s="167" t="str">
        <f t="shared" si="7"/>
        <v>I</v>
      </c>
      <c r="H147" s="167" t="str">
        <f t="shared" si="8"/>
        <v>9I</v>
      </c>
    </row>
    <row r="148" spans="1:8" x14ac:dyDescent="0.2">
      <c r="A148" s="175">
        <v>37257</v>
      </c>
      <c r="B148" s="167" t="s">
        <v>104</v>
      </c>
      <c r="C148" s="167" t="s">
        <v>150</v>
      </c>
      <c r="D148" s="167">
        <v>0</v>
      </c>
      <c r="E148" s="167">
        <v>0</v>
      </c>
      <c r="F148" s="167">
        <f t="shared" si="6"/>
        <v>9</v>
      </c>
      <c r="G148" s="167" t="str">
        <f t="shared" si="7"/>
        <v>I</v>
      </c>
      <c r="H148" s="167" t="str">
        <f t="shared" si="8"/>
        <v>9I</v>
      </c>
    </row>
    <row r="149" spans="1:8" x14ac:dyDescent="0.2">
      <c r="A149" s="175">
        <v>37288</v>
      </c>
      <c r="B149" s="167" t="s">
        <v>104</v>
      </c>
      <c r="C149" s="167" t="s">
        <v>149</v>
      </c>
      <c r="D149" s="167">
        <v>0</v>
      </c>
      <c r="E149" s="167">
        <v>0</v>
      </c>
      <c r="F149" s="167">
        <f t="shared" si="6"/>
        <v>9</v>
      </c>
      <c r="G149" s="167" t="str">
        <f t="shared" si="7"/>
        <v>I</v>
      </c>
      <c r="H149" s="167" t="str">
        <f t="shared" si="8"/>
        <v>9I</v>
      </c>
    </row>
    <row r="150" spans="1:8" x14ac:dyDescent="0.2">
      <c r="A150" s="175">
        <v>37288</v>
      </c>
      <c r="B150" s="167" t="s">
        <v>104</v>
      </c>
      <c r="C150" s="167" t="s">
        <v>150</v>
      </c>
      <c r="D150" s="167">
        <v>0</v>
      </c>
      <c r="E150" s="167">
        <v>0</v>
      </c>
      <c r="F150" s="167">
        <f t="shared" si="6"/>
        <v>9</v>
      </c>
      <c r="G150" s="167" t="str">
        <f t="shared" si="7"/>
        <v>I</v>
      </c>
      <c r="H150" s="167" t="str">
        <f t="shared" si="8"/>
        <v>9I</v>
      </c>
    </row>
    <row r="151" spans="1:8" x14ac:dyDescent="0.2">
      <c r="A151" s="175">
        <v>37316</v>
      </c>
      <c r="B151" s="167" t="s">
        <v>104</v>
      </c>
      <c r="C151" s="167" t="s">
        <v>149</v>
      </c>
      <c r="D151" s="167">
        <v>0</v>
      </c>
      <c r="E151" s="167">
        <v>0</v>
      </c>
      <c r="F151" s="167">
        <f t="shared" si="6"/>
        <v>9</v>
      </c>
      <c r="G151" s="167" t="str">
        <f t="shared" si="7"/>
        <v>I</v>
      </c>
      <c r="H151" s="167" t="str">
        <f t="shared" si="8"/>
        <v>9I</v>
      </c>
    </row>
    <row r="152" spans="1:8" x14ac:dyDescent="0.2">
      <c r="A152" s="175">
        <v>37316</v>
      </c>
      <c r="B152" s="167" t="s">
        <v>104</v>
      </c>
      <c r="C152" s="167" t="s">
        <v>150</v>
      </c>
      <c r="D152" s="167">
        <v>0</v>
      </c>
      <c r="E152" s="167">
        <v>0</v>
      </c>
      <c r="F152" s="167">
        <f t="shared" si="6"/>
        <v>9</v>
      </c>
      <c r="G152" s="167" t="str">
        <f t="shared" si="7"/>
        <v>I</v>
      </c>
      <c r="H152" s="167" t="str">
        <f t="shared" si="8"/>
        <v>9I</v>
      </c>
    </row>
    <row r="153" spans="1:8" x14ac:dyDescent="0.2">
      <c r="A153" s="175">
        <v>36892</v>
      </c>
      <c r="B153" s="167" t="s">
        <v>102</v>
      </c>
      <c r="C153" s="167" t="s">
        <v>147</v>
      </c>
      <c r="D153" s="167">
        <v>0</v>
      </c>
      <c r="E153" s="167">
        <v>0</v>
      </c>
      <c r="F153" s="167">
        <f t="shared" si="6"/>
        <v>1</v>
      </c>
      <c r="G153" s="167" t="str">
        <f t="shared" si="7"/>
        <v>P</v>
      </c>
      <c r="H153" s="167" t="str">
        <f t="shared" si="8"/>
        <v>1P</v>
      </c>
    </row>
    <row r="154" spans="1:8" x14ac:dyDescent="0.2">
      <c r="A154" s="175">
        <v>36923</v>
      </c>
      <c r="B154" s="167" t="s">
        <v>102</v>
      </c>
      <c r="C154" s="167" t="s">
        <v>147</v>
      </c>
      <c r="D154" s="167">
        <v>-415237.90310000005</v>
      </c>
      <c r="E154" s="167">
        <v>-415237.90310000005</v>
      </c>
      <c r="F154" s="167">
        <f t="shared" si="6"/>
        <v>2</v>
      </c>
      <c r="G154" s="167" t="str">
        <f t="shared" si="7"/>
        <v>P</v>
      </c>
      <c r="H154" s="167" t="str">
        <f t="shared" si="8"/>
        <v>2P</v>
      </c>
    </row>
    <row r="155" spans="1:8" x14ac:dyDescent="0.2">
      <c r="A155" s="175">
        <v>36951</v>
      </c>
      <c r="B155" s="167" t="s">
        <v>102</v>
      </c>
      <c r="C155" s="167" t="s">
        <v>147</v>
      </c>
      <c r="D155" s="167">
        <v>-0.99430000000000007</v>
      </c>
      <c r="E155" s="167">
        <v>-0.99430000000000007</v>
      </c>
      <c r="F155" s="167">
        <f t="shared" si="6"/>
        <v>3</v>
      </c>
      <c r="G155" s="167" t="str">
        <f t="shared" si="7"/>
        <v>P</v>
      </c>
      <c r="H155" s="167" t="str">
        <f t="shared" si="8"/>
        <v>3P</v>
      </c>
    </row>
    <row r="156" spans="1:8" x14ac:dyDescent="0.2">
      <c r="A156" s="175">
        <v>36982</v>
      </c>
      <c r="B156" s="167" t="s">
        <v>102</v>
      </c>
      <c r="C156" s="167" t="s">
        <v>147</v>
      </c>
      <c r="D156" s="167">
        <v>0</v>
      </c>
      <c r="E156" s="167">
        <v>0</v>
      </c>
      <c r="F156" s="167">
        <f t="shared" si="6"/>
        <v>4</v>
      </c>
      <c r="G156" s="167" t="str">
        <f t="shared" si="7"/>
        <v>P</v>
      </c>
      <c r="H156" s="167" t="str">
        <f t="shared" si="8"/>
        <v>4P</v>
      </c>
    </row>
    <row r="157" spans="1:8" x14ac:dyDescent="0.2">
      <c r="A157" s="175">
        <v>37012</v>
      </c>
      <c r="B157" s="167" t="s">
        <v>102</v>
      </c>
      <c r="C157" s="167" t="s">
        <v>147</v>
      </c>
      <c r="D157" s="167">
        <v>12.806400000000002</v>
      </c>
      <c r="E157" s="167">
        <v>12.806400000000002</v>
      </c>
      <c r="F157" s="167">
        <f t="shared" si="6"/>
        <v>5</v>
      </c>
      <c r="G157" s="167" t="str">
        <f t="shared" si="7"/>
        <v>P</v>
      </c>
      <c r="H157" s="167" t="str">
        <f t="shared" si="8"/>
        <v>5P</v>
      </c>
    </row>
    <row r="158" spans="1:8" x14ac:dyDescent="0.2">
      <c r="A158" s="175">
        <v>37043</v>
      </c>
      <c r="B158" s="167" t="s">
        <v>102</v>
      </c>
      <c r="C158" s="167" t="s">
        <v>147</v>
      </c>
      <c r="D158" s="167">
        <v>-9.8064</v>
      </c>
      <c r="E158" s="167">
        <v>-9.8064</v>
      </c>
      <c r="F158" s="167">
        <f t="shared" si="6"/>
        <v>6</v>
      </c>
      <c r="G158" s="167" t="str">
        <f t="shared" si="7"/>
        <v>P</v>
      </c>
      <c r="H158" s="167" t="str">
        <f t="shared" si="8"/>
        <v>6P</v>
      </c>
    </row>
    <row r="159" spans="1:8" x14ac:dyDescent="0.2">
      <c r="A159" s="175">
        <v>37073</v>
      </c>
      <c r="B159" s="167" t="s">
        <v>102</v>
      </c>
      <c r="C159" s="167" t="s">
        <v>147</v>
      </c>
      <c r="D159" s="167">
        <v>-10.7408</v>
      </c>
      <c r="E159" s="167">
        <v>-10.7408</v>
      </c>
      <c r="F159" s="167">
        <f t="shared" si="6"/>
        <v>7</v>
      </c>
      <c r="G159" s="167" t="str">
        <f t="shared" si="7"/>
        <v>P</v>
      </c>
      <c r="H159" s="167" t="str">
        <f t="shared" si="8"/>
        <v>7P</v>
      </c>
    </row>
    <row r="160" spans="1:8" x14ac:dyDescent="0.2">
      <c r="A160" s="175">
        <v>37104</v>
      </c>
      <c r="B160" s="167" t="s">
        <v>102</v>
      </c>
      <c r="C160" s="167" t="s">
        <v>147</v>
      </c>
      <c r="D160" s="167">
        <v>-10.693499999999998</v>
      </c>
      <c r="E160" s="167">
        <v>-10.693499999999998</v>
      </c>
      <c r="F160" s="167">
        <f t="shared" si="6"/>
        <v>8</v>
      </c>
      <c r="G160" s="167" t="str">
        <f t="shared" si="7"/>
        <v>P</v>
      </c>
      <c r="H160" s="167" t="str">
        <f t="shared" si="8"/>
        <v>8P</v>
      </c>
    </row>
    <row r="161" spans="1:8" x14ac:dyDescent="0.2">
      <c r="A161" s="175">
        <v>37135</v>
      </c>
      <c r="B161" s="167" t="s">
        <v>102</v>
      </c>
      <c r="C161" s="167" t="s">
        <v>147</v>
      </c>
      <c r="D161" s="167">
        <v>-9.6794000000000011</v>
      </c>
      <c r="E161" s="167">
        <v>-9.6794000000000011</v>
      </c>
      <c r="F161" s="167">
        <f t="shared" si="6"/>
        <v>8</v>
      </c>
      <c r="G161" s="167" t="str">
        <f t="shared" si="7"/>
        <v>P</v>
      </c>
      <c r="H161" s="167" t="str">
        <f t="shared" si="8"/>
        <v>8P</v>
      </c>
    </row>
    <row r="162" spans="1:8" x14ac:dyDescent="0.2">
      <c r="A162" s="175">
        <v>37165</v>
      </c>
      <c r="B162" s="167" t="s">
        <v>102</v>
      </c>
      <c r="C162" s="167" t="s">
        <v>147</v>
      </c>
      <c r="D162" s="167">
        <v>-3.8555999999999999</v>
      </c>
      <c r="E162" s="167">
        <v>-3.8555999999999999</v>
      </c>
      <c r="F162" s="167">
        <f t="shared" si="6"/>
        <v>8</v>
      </c>
      <c r="G162" s="167" t="str">
        <f t="shared" si="7"/>
        <v>P</v>
      </c>
      <c r="H162" s="167" t="str">
        <f t="shared" si="8"/>
        <v>8P</v>
      </c>
    </row>
    <row r="163" spans="1:8" x14ac:dyDescent="0.2">
      <c r="A163" s="175">
        <v>37196</v>
      </c>
      <c r="B163" s="167" t="s">
        <v>102</v>
      </c>
      <c r="C163" s="167" t="s">
        <v>147</v>
      </c>
      <c r="D163" s="167">
        <v>9.5971000000000011</v>
      </c>
      <c r="E163" s="167">
        <v>9.5971000000000011</v>
      </c>
      <c r="F163" s="167">
        <f t="shared" si="6"/>
        <v>8</v>
      </c>
      <c r="G163" s="167" t="str">
        <f t="shared" si="7"/>
        <v>P</v>
      </c>
      <c r="H163" s="167" t="str">
        <f t="shared" si="8"/>
        <v>8P</v>
      </c>
    </row>
    <row r="164" spans="1:8" x14ac:dyDescent="0.2">
      <c r="A164" s="175">
        <v>37226</v>
      </c>
      <c r="B164" s="167" t="s">
        <v>102</v>
      </c>
      <c r="C164" s="167" t="s">
        <v>147</v>
      </c>
      <c r="D164" s="167">
        <v>5.7343000000000011</v>
      </c>
      <c r="E164" s="167">
        <v>5.7343000000000011</v>
      </c>
      <c r="F164" s="167">
        <f t="shared" si="6"/>
        <v>8</v>
      </c>
      <c r="G164" s="167" t="str">
        <f t="shared" si="7"/>
        <v>P</v>
      </c>
      <c r="H164" s="167" t="str">
        <f t="shared" si="8"/>
        <v>8P</v>
      </c>
    </row>
    <row r="165" spans="1:8" x14ac:dyDescent="0.2">
      <c r="A165" s="175">
        <v>37257</v>
      </c>
      <c r="B165" s="167" t="s">
        <v>102</v>
      </c>
      <c r="C165" s="167" t="s">
        <v>147</v>
      </c>
      <c r="D165" s="167">
        <v>-13.321700000000002</v>
      </c>
      <c r="E165" s="167">
        <v>-13.321700000000002</v>
      </c>
      <c r="F165" s="167">
        <f t="shared" si="6"/>
        <v>9</v>
      </c>
      <c r="G165" s="167" t="str">
        <f t="shared" si="7"/>
        <v>P</v>
      </c>
      <c r="H165" s="167" t="str">
        <f t="shared" si="8"/>
        <v>9P</v>
      </c>
    </row>
    <row r="166" spans="1:8" x14ac:dyDescent="0.2">
      <c r="A166" s="175">
        <v>37288</v>
      </c>
      <c r="B166" s="167" t="s">
        <v>102</v>
      </c>
      <c r="C166" s="167" t="s">
        <v>147</v>
      </c>
      <c r="D166" s="167">
        <v>-7.5783000000000005</v>
      </c>
      <c r="E166" s="167">
        <v>-7.5783000000000005</v>
      </c>
      <c r="F166" s="167">
        <f t="shared" si="6"/>
        <v>9</v>
      </c>
      <c r="G166" s="167" t="str">
        <f t="shared" si="7"/>
        <v>P</v>
      </c>
      <c r="H166" s="167" t="str">
        <f t="shared" si="8"/>
        <v>9P</v>
      </c>
    </row>
    <row r="167" spans="1:8" x14ac:dyDescent="0.2">
      <c r="A167" s="175">
        <v>37316</v>
      </c>
      <c r="B167" s="167" t="s">
        <v>102</v>
      </c>
      <c r="C167" s="167" t="s">
        <v>147</v>
      </c>
      <c r="D167" s="167">
        <v>-13.208399999999999</v>
      </c>
      <c r="E167" s="167">
        <v>-13.208399999999999</v>
      </c>
      <c r="F167" s="167">
        <f t="shared" si="6"/>
        <v>9</v>
      </c>
      <c r="G167" s="167" t="str">
        <f t="shared" si="7"/>
        <v>P</v>
      </c>
      <c r="H167" s="167" t="str">
        <f t="shared" si="8"/>
        <v>9P</v>
      </c>
    </row>
    <row r="168" spans="1:8" x14ac:dyDescent="0.2">
      <c r="A168" s="175">
        <v>36917</v>
      </c>
      <c r="B168" s="167" t="s">
        <v>135</v>
      </c>
      <c r="C168" s="167" t="s">
        <v>154</v>
      </c>
      <c r="D168" s="167">
        <v>40084.005300000004</v>
      </c>
      <c r="E168" s="167">
        <v>40084.005300000004</v>
      </c>
      <c r="F168" s="167">
        <f t="shared" si="6"/>
        <v>1</v>
      </c>
      <c r="G168" s="167" t="str">
        <f t="shared" si="7"/>
        <v>PHY</v>
      </c>
      <c r="H168" s="167" t="str">
        <f t="shared" si="8"/>
        <v>1PHY</v>
      </c>
    </row>
    <row r="169" spans="1:8" x14ac:dyDescent="0.2">
      <c r="A169" s="175">
        <v>36917</v>
      </c>
      <c r="B169" s="167" t="s">
        <v>135</v>
      </c>
      <c r="C169" s="167" t="s">
        <v>160</v>
      </c>
      <c r="D169" s="167">
        <v>0</v>
      </c>
      <c r="E169" s="167">
        <v>0</v>
      </c>
      <c r="F169" s="167">
        <f t="shared" si="6"/>
        <v>1</v>
      </c>
      <c r="G169" s="167" t="str">
        <f t="shared" si="7"/>
        <v>PHY</v>
      </c>
      <c r="H169" s="167" t="str">
        <f t="shared" si="8"/>
        <v>1PHY</v>
      </c>
    </row>
    <row r="170" spans="1:8" x14ac:dyDescent="0.2">
      <c r="A170" s="175">
        <v>36918</v>
      </c>
      <c r="B170" s="167" t="s">
        <v>135</v>
      </c>
      <c r="C170" s="167" t="s">
        <v>154</v>
      </c>
      <c r="D170" s="167">
        <v>50030.902300000009</v>
      </c>
      <c r="E170" s="167">
        <v>50030.902300000009</v>
      </c>
      <c r="F170" s="167">
        <f t="shared" si="6"/>
        <v>1</v>
      </c>
      <c r="G170" s="167" t="str">
        <f t="shared" si="7"/>
        <v>PHY</v>
      </c>
      <c r="H170" s="167" t="str">
        <f t="shared" si="8"/>
        <v>1PHY</v>
      </c>
    </row>
    <row r="171" spans="1:8" x14ac:dyDescent="0.2">
      <c r="A171" s="175">
        <v>36918</v>
      </c>
      <c r="B171" s="167" t="s">
        <v>135</v>
      </c>
      <c r="C171" s="167" t="s">
        <v>160</v>
      </c>
      <c r="D171" s="167">
        <v>0</v>
      </c>
      <c r="E171" s="167">
        <v>0</v>
      </c>
      <c r="F171" s="167">
        <f t="shared" si="6"/>
        <v>1</v>
      </c>
      <c r="G171" s="167" t="str">
        <f t="shared" si="7"/>
        <v>PHY</v>
      </c>
      <c r="H171" s="167" t="str">
        <f t="shared" si="8"/>
        <v>1PHY</v>
      </c>
    </row>
    <row r="172" spans="1:8" x14ac:dyDescent="0.2">
      <c r="A172" s="175">
        <v>36919</v>
      </c>
      <c r="B172" s="167" t="s">
        <v>135</v>
      </c>
      <c r="C172" s="167" t="s">
        <v>154</v>
      </c>
      <c r="D172" s="167">
        <v>50030.902300000009</v>
      </c>
      <c r="E172" s="167">
        <v>50030.902300000009</v>
      </c>
      <c r="F172" s="167">
        <f t="shared" si="6"/>
        <v>1</v>
      </c>
      <c r="G172" s="167" t="str">
        <f t="shared" si="7"/>
        <v>PHY</v>
      </c>
      <c r="H172" s="167" t="str">
        <f t="shared" si="8"/>
        <v>1PHY</v>
      </c>
    </row>
    <row r="173" spans="1:8" x14ac:dyDescent="0.2">
      <c r="A173" s="175">
        <v>36919</v>
      </c>
      <c r="B173" s="167" t="s">
        <v>135</v>
      </c>
      <c r="C173" s="167" t="s">
        <v>160</v>
      </c>
      <c r="D173" s="167">
        <v>0</v>
      </c>
      <c r="E173" s="167">
        <v>0</v>
      </c>
      <c r="F173" s="167">
        <f t="shared" si="6"/>
        <v>1</v>
      </c>
      <c r="G173" s="167" t="str">
        <f t="shared" si="7"/>
        <v>PHY</v>
      </c>
      <c r="H173" s="167" t="str">
        <f t="shared" si="8"/>
        <v>1PHY</v>
      </c>
    </row>
    <row r="174" spans="1:8" x14ac:dyDescent="0.2">
      <c r="A174" s="175">
        <v>36920</v>
      </c>
      <c r="B174" s="167" t="s">
        <v>135</v>
      </c>
      <c r="C174" s="167" t="s">
        <v>154</v>
      </c>
      <c r="D174" s="167">
        <v>50030.902300000009</v>
      </c>
      <c r="E174" s="167">
        <v>50030.902300000009</v>
      </c>
      <c r="F174" s="167">
        <f t="shared" si="6"/>
        <v>1</v>
      </c>
      <c r="G174" s="167" t="str">
        <f t="shared" si="7"/>
        <v>PHY</v>
      </c>
      <c r="H174" s="167" t="str">
        <f t="shared" si="8"/>
        <v>1PHY</v>
      </c>
    </row>
    <row r="175" spans="1:8" x14ac:dyDescent="0.2">
      <c r="A175" s="175">
        <v>36920</v>
      </c>
      <c r="B175" s="167" t="s">
        <v>135</v>
      </c>
      <c r="C175" s="167" t="s">
        <v>160</v>
      </c>
      <c r="D175" s="167">
        <v>0</v>
      </c>
      <c r="E175" s="167">
        <v>0</v>
      </c>
      <c r="F175" s="167">
        <f t="shared" si="6"/>
        <v>1</v>
      </c>
      <c r="G175" s="167" t="str">
        <f t="shared" si="7"/>
        <v>PHY</v>
      </c>
      <c r="H175" s="167" t="str">
        <f t="shared" si="8"/>
        <v>1PHY</v>
      </c>
    </row>
    <row r="176" spans="1:8" x14ac:dyDescent="0.2">
      <c r="A176" s="175">
        <v>36921</v>
      </c>
      <c r="B176" s="167" t="s">
        <v>135</v>
      </c>
      <c r="C176" s="167" t="s">
        <v>154</v>
      </c>
      <c r="D176" s="167">
        <v>50030.902400000006</v>
      </c>
      <c r="E176" s="167">
        <v>50030.902400000006</v>
      </c>
      <c r="F176" s="167">
        <f t="shared" si="6"/>
        <v>1</v>
      </c>
      <c r="G176" s="167" t="str">
        <f t="shared" si="7"/>
        <v>PHY</v>
      </c>
      <c r="H176" s="167" t="str">
        <f t="shared" si="8"/>
        <v>1PHY</v>
      </c>
    </row>
    <row r="177" spans="1:8" x14ac:dyDescent="0.2">
      <c r="A177" s="175">
        <v>36921</v>
      </c>
      <c r="B177" s="167" t="s">
        <v>135</v>
      </c>
      <c r="C177" s="167" t="s">
        <v>160</v>
      </c>
      <c r="D177" s="167">
        <v>0</v>
      </c>
      <c r="E177" s="167">
        <v>0</v>
      </c>
      <c r="F177" s="167">
        <f t="shared" si="6"/>
        <v>1</v>
      </c>
      <c r="G177" s="167" t="str">
        <f t="shared" si="7"/>
        <v>PHY</v>
      </c>
      <c r="H177" s="167" t="str">
        <f t="shared" si="8"/>
        <v>1PHY</v>
      </c>
    </row>
    <row r="178" spans="1:8" x14ac:dyDescent="0.2">
      <c r="A178" s="175">
        <v>36922</v>
      </c>
      <c r="B178" s="167" t="s">
        <v>135</v>
      </c>
      <c r="C178" s="167" t="s">
        <v>154</v>
      </c>
      <c r="D178" s="167">
        <v>51060.406100000007</v>
      </c>
      <c r="E178" s="167">
        <v>51060.406100000007</v>
      </c>
      <c r="F178" s="167">
        <f t="shared" si="6"/>
        <v>1</v>
      </c>
      <c r="G178" s="167" t="str">
        <f t="shared" si="7"/>
        <v>PHY</v>
      </c>
      <c r="H178" s="167" t="str">
        <f t="shared" si="8"/>
        <v>1PHY</v>
      </c>
    </row>
    <row r="179" spans="1:8" x14ac:dyDescent="0.2">
      <c r="A179" s="175">
        <v>36922</v>
      </c>
      <c r="B179" s="167" t="s">
        <v>135</v>
      </c>
      <c r="C179" s="167" t="s">
        <v>160</v>
      </c>
      <c r="D179" s="167">
        <v>-0.99470000000000003</v>
      </c>
      <c r="E179" s="167">
        <v>-0.99470000000000003</v>
      </c>
      <c r="F179" s="167">
        <f t="shared" si="6"/>
        <v>1</v>
      </c>
      <c r="G179" s="167" t="str">
        <f t="shared" si="7"/>
        <v>PHY</v>
      </c>
      <c r="H179" s="167" t="str">
        <f t="shared" si="8"/>
        <v>1PHY</v>
      </c>
    </row>
    <row r="180" spans="1:8" x14ac:dyDescent="0.2">
      <c r="A180" s="175">
        <v>36916</v>
      </c>
      <c r="B180" s="167" t="s">
        <v>136</v>
      </c>
      <c r="C180" s="167" t="s">
        <v>237</v>
      </c>
      <c r="D180" s="167">
        <v>0</v>
      </c>
      <c r="E180" s="167">
        <v>0</v>
      </c>
      <c r="F180" s="167">
        <f t="shared" si="6"/>
        <v>1</v>
      </c>
      <c r="G180" s="167" t="str">
        <f t="shared" si="7"/>
        <v>M</v>
      </c>
      <c r="H180" s="167" t="str">
        <f t="shared" si="8"/>
        <v>1M</v>
      </c>
    </row>
    <row r="181" spans="1:8" x14ac:dyDescent="0.2">
      <c r="A181" s="175">
        <v>36916</v>
      </c>
      <c r="B181" s="167" t="s">
        <v>136</v>
      </c>
      <c r="C181" s="167" t="s">
        <v>249</v>
      </c>
      <c r="D181" s="167">
        <v>0</v>
      </c>
      <c r="E181" s="167">
        <v>0</v>
      </c>
      <c r="F181" s="167">
        <f t="shared" si="6"/>
        <v>1</v>
      </c>
      <c r="G181" s="167" t="str">
        <f t="shared" si="7"/>
        <v>M</v>
      </c>
      <c r="H181" s="167" t="str">
        <f t="shared" si="8"/>
        <v>1M</v>
      </c>
    </row>
    <row r="182" spans="1:8" x14ac:dyDescent="0.2">
      <c r="A182" s="175">
        <v>36916</v>
      </c>
      <c r="B182" s="167" t="s">
        <v>136</v>
      </c>
      <c r="C182" s="167" t="s">
        <v>250</v>
      </c>
      <c r="D182" s="167">
        <v>0</v>
      </c>
      <c r="E182" s="167">
        <v>0</v>
      </c>
      <c r="F182" s="167">
        <f t="shared" si="6"/>
        <v>1</v>
      </c>
      <c r="G182" s="167" t="str">
        <f t="shared" si="7"/>
        <v>M</v>
      </c>
      <c r="H182" s="167" t="str">
        <f t="shared" si="8"/>
        <v>1M</v>
      </c>
    </row>
    <row r="183" spans="1:8" x14ac:dyDescent="0.2">
      <c r="A183" s="175">
        <v>36917</v>
      </c>
      <c r="B183" s="167" t="s">
        <v>136</v>
      </c>
      <c r="C183" s="167" t="s">
        <v>237</v>
      </c>
      <c r="D183" s="167">
        <v>-27011</v>
      </c>
      <c r="E183" s="167">
        <v>-27011</v>
      </c>
      <c r="F183" s="167">
        <f t="shared" si="6"/>
        <v>1</v>
      </c>
      <c r="G183" s="167" t="str">
        <f t="shared" si="7"/>
        <v>M</v>
      </c>
      <c r="H183" s="167" t="str">
        <f t="shared" si="8"/>
        <v>1M</v>
      </c>
    </row>
    <row r="184" spans="1:8" x14ac:dyDescent="0.2">
      <c r="A184" s="175">
        <v>36917</v>
      </c>
      <c r="B184" s="167" t="s">
        <v>136</v>
      </c>
      <c r="C184" s="167" t="s">
        <v>249</v>
      </c>
      <c r="D184" s="167">
        <v>-9452</v>
      </c>
      <c r="E184" s="167">
        <v>-9452</v>
      </c>
      <c r="F184" s="167">
        <f t="shared" si="6"/>
        <v>1</v>
      </c>
      <c r="G184" s="167" t="str">
        <f t="shared" si="7"/>
        <v>M</v>
      </c>
      <c r="H184" s="167" t="str">
        <f t="shared" si="8"/>
        <v>1M</v>
      </c>
    </row>
    <row r="185" spans="1:8" x14ac:dyDescent="0.2">
      <c r="A185" s="175">
        <v>36917</v>
      </c>
      <c r="B185" s="167" t="s">
        <v>136</v>
      </c>
      <c r="C185" s="167" t="s">
        <v>250</v>
      </c>
      <c r="D185" s="167">
        <v>317</v>
      </c>
      <c r="E185" s="167">
        <v>317</v>
      </c>
      <c r="F185" s="167">
        <f t="shared" si="6"/>
        <v>1</v>
      </c>
      <c r="G185" s="167" t="str">
        <f t="shared" si="7"/>
        <v>M</v>
      </c>
      <c r="H185" s="167" t="str">
        <f t="shared" si="8"/>
        <v>1M</v>
      </c>
    </row>
    <row r="186" spans="1:8" x14ac:dyDescent="0.2">
      <c r="A186" s="175">
        <v>36918</v>
      </c>
      <c r="B186" s="167" t="s">
        <v>136</v>
      </c>
      <c r="C186" s="167" t="s">
        <v>237</v>
      </c>
      <c r="D186" s="167">
        <v>-27011</v>
      </c>
      <c r="E186" s="167">
        <v>-27011</v>
      </c>
      <c r="F186" s="167">
        <f t="shared" si="6"/>
        <v>1</v>
      </c>
      <c r="G186" s="167" t="str">
        <f t="shared" si="7"/>
        <v>M</v>
      </c>
      <c r="H186" s="167" t="str">
        <f t="shared" si="8"/>
        <v>1M</v>
      </c>
    </row>
    <row r="187" spans="1:8" x14ac:dyDescent="0.2">
      <c r="A187" s="175">
        <v>36918</v>
      </c>
      <c r="B187" s="167" t="s">
        <v>136</v>
      </c>
      <c r="C187" s="167" t="s">
        <v>249</v>
      </c>
      <c r="D187" s="167">
        <v>-9452</v>
      </c>
      <c r="E187" s="167">
        <v>-9452</v>
      </c>
      <c r="F187" s="167">
        <f t="shared" si="6"/>
        <v>1</v>
      </c>
      <c r="G187" s="167" t="str">
        <f t="shared" si="7"/>
        <v>M</v>
      </c>
      <c r="H187" s="167" t="str">
        <f t="shared" si="8"/>
        <v>1M</v>
      </c>
    </row>
    <row r="188" spans="1:8" x14ac:dyDescent="0.2">
      <c r="A188" s="175">
        <v>36918</v>
      </c>
      <c r="B188" s="167" t="s">
        <v>136</v>
      </c>
      <c r="C188" s="167" t="s">
        <v>250</v>
      </c>
      <c r="D188" s="167">
        <v>317</v>
      </c>
      <c r="E188" s="167">
        <v>317</v>
      </c>
      <c r="F188" s="167">
        <f t="shared" si="6"/>
        <v>1</v>
      </c>
      <c r="G188" s="167" t="str">
        <f t="shared" si="7"/>
        <v>M</v>
      </c>
      <c r="H188" s="167" t="str">
        <f t="shared" si="8"/>
        <v>1M</v>
      </c>
    </row>
    <row r="189" spans="1:8" x14ac:dyDescent="0.2">
      <c r="A189" s="175">
        <v>36919</v>
      </c>
      <c r="B189" s="167" t="s">
        <v>136</v>
      </c>
      <c r="C189" s="167" t="s">
        <v>237</v>
      </c>
      <c r="D189" s="167">
        <v>-27011</v>
      </c>
      <c r="E189" s="167">
        <v>-27011</v>
      </c>
      <c r="F189" s="167">
        <f t="shared" si="6"/>
        <v>1</v>
      </c>
      <c r="G189" s="167" t="str">
        <f t="shared" si="7"/>
        <v>M</v>
      </c>
      <c r="H189" s="167" t="str">
        <f t="shared" si="8"/>
        <v>1M</v>
      </c>
    </row>
    <row r="190" spans="1:8" x14ac:dyDescent="0.2">
      <c r="A190" s="175">
        <v>36919</v>
      </c>
      <c r="B190" s="167" t="s">
        <v>136</v>
      </c>
      <c r="C190" s="167" t="s">
        <v>249</v>
      </c>
      <c r="D190" s="167">
        <v>-9452</v>
      </c>
      <c r="E190" s="167">
        <v>-9452</v>
      </c>
      <c r="F190" s="167">
        <f t="shared" si="6"/>
        <v>1</v>
      </c>
      <c r="G190" s="167" t="str">
        <f t="shared" si="7"/>
        <v>M</v>
      </c>
      <c r="H190" s="167" t="str">
        <f t="shared" si="8"/>
        <v>1M</v>
      </c>
    </row>
    <row r="191" spans="1:8" x14ac:dyDescent="0.2">
      <c r="A191" s="175">
        <v>36919</v>
      </c>
      <c r="B191" s="167" t="s">
        <v>136</v>
      </c>
      <c r="C191" s="167" t="s">
        <v>250</v>
      </c>
      <c r="D191" s="167">
        <v>317</v>
      </c>
      <c r="E191" s="167">
        <v>317</v>
      </c>
      <c r="F191" s="167">
        <f t="shared" si="6"/>
        <v>1</v>
      </c>
      <c r="G191" s="167" t="str">
        <f t="shared" si="7"/>
        <v>M</v>
      </c>
      <c r="H191" s="167" t="str">
        <f t="shared" si="8"/>
        <v>1M</v>
      </c>
    </row>
    <row r="192" spans="1:8" x14ac:dyDescent="0.2">
      <c r="A192" s="175">
        <v>36920</v>
      </c>
      <c r="B192" s="167" t="s">
        <v>136</v>
      </c>
      <c r="C192" s="167" t="s">
        <v>237</v>
      </c>
      <c r="D192" s="167">
        <v>-27011</v>
      </c>
      <c r="E192" s="167">
        <v>-27011</v>
      </c>
      <c r="F192" s="167">
        <f t="shared" si="6"/>
        <v>1</v>
      </c>
      <c r="G192" s="167" t="str">
        <f t="shared" si="7"/>
        <v>M</v>
      </c>
      <c r="H192" s="167" t="str">
        <f t="shared" si="8"/>
        <v>1M</v>
      </c>
    </row>
    <row r="193" spans="1:8" x14ac:dyDescent="0.2">
      <c r="A193" s="175">
        <v>36920</v>
      </c>
      <c r="B193" s="167" t="s">
        <v>136</v>
      </c>
      <c r="C193" s="167" t="s">
        <v>249</v>
      </c>
      <c r="D193" s="167">
        <v>-9452</v>
      </c>
      <c r="E193" s="167">
        <v>-9452</v>
      </c>
      <c r="F193" s="167">
        <f t="shared" si="6"/>
        <v>1</v>
      </c>
      <c r="G193" s="167" t="str">
        <f t="shared" si="7"/>
        <v>M</v>
      </c>
      <c r="H193" s="167" t="str">
        <f t="shared" si="8"/>
        <v>1M</v>
      </c>
    </row>
    <row r="194" spans="1:8" x14ac:dyDescent="0.2">
      <c r="A194" s="175">
        <v>36920</v>
      </c>
      <c r="B194" s="167" t="s">
        <v>136</v>
      </c>
      <c r="C194" s="167" t="s">
        <v>250</v>
      </c>
      <c r="D194" s="167">
        <v>317</v>
      </c>
      <c r="E194" s="167">
        <v>317</v>
      </c>
      <c r="F194" s="167">
        <f t="shared" si="6"/>
        <v>1</v>
      </c>
      <c r="G194" s="167" t="str">
        <f t="shared" si="7"/>
        <v>M</v>
      </c>
      <c r="H194" s="167" t="str">
        <f t="shared" si="8"/>
        <v>1M</v>
      </c>
    </row>
    <row r="195" spans="1:8" x14ac:dyDescent="0.2">
      <c r="A195" s="175">
        <v>36921</v>
      </c>
      <c r="B195" s="167" t="s">
        <v>136</v>
      </c>
      <c r="C195" s="167" t="s">
        <v>237</v>
      </c>
      <c r="D195" s="167">
        <v>-27011</v>
      </c>
      <c r="E195" s="167">
        <v>-27011</v>
      </c>
      <c r="F195" s="167">
        <f t="shared" ref="F195:F258" si="9">IF(REF_DT&lt;PromptMonth,1,INDEX(BucketTable,MATCH($A195,SumMonths,0),1))</f>
        <v>1</v>
      </c>
      <c r="G195" s="167" t="str">
        <f t="shared" ref="G195:G258" si="10">INDEX(Book_Type,MATCH($B195,Book,0),1)</f>
        <v>M</v>
      </c>
      <c r="H195" s="167" t="str">
        <f t="shared" ref="H195:H258" si="11">$F195&amp;$G195</f>
        <v>1M</v>
      </c>
    </row>
    <row r="196" spans="1:8" x14ac:dyDescent="0.2">
      <c r="A196" s="175">
        <v>36921</v>
      </c>
      <c r="B196" s="167" t="s">
        <v>136</v>
      </c>
      <c r="C196" s="167" t="s">
        <v>249</v>
      </c>
      <c r="D196" s="167">
        <v>-9452</v>
      </c>
      <c r="E196" s="167">
        <v>-9452</v>
      </c>
      <c r="F196" s="167">
        <f t="shared" si="9"/>
        <v>1</v>
      </c>
      <c r="G196" s="167" t="str">
        <f t="shared" si="10"/>
        <v>M</v>
      </c>
      <c r="H196" s="167" t="str">
        <f t="shared" si="11"/>
        <v>1M</v>
      </c>
    </row>
    <row r="197" spans="1:8" x14ac:dyDescent="0.2">
      <c r="A197" s="175">
        <v>36921</v>
      </c>
      <c r="B197" s="167" t="s">
        <v>136</v>
      </c>
      <c r="C197" s="167" t="s">
        <v>250</v>
      </c>
      <c r="D197" s="167">
        <v>317</v>
      </c>
      <c r="E197" s="167">
        <v>317</v>
      </c>
      <c r="F197" s="167">
        <f t="shared" si="9"/>
        <v>1</v>
      </c>
      <c r="G197" s="167" t="str">
        <f t="shared" si="10"/>
        <v>M</v>
      </c>
      <c r="H197" s="167" t="str">
        <f t="shared" si="11"/>
        <v>1M</v>
      </c>
    </row>
    <row r="198" spans="1:8" x14ac:dyDescent="0.2">
      <c r="A198" s="175">
        <v>36922</v>
      </c>
      <c r="B198" s="167" t="s">
        <v>136</v>
      </c>
      <c r="C198" s="167" t="s">
        <v>237</v>
      </c>
      <c r="D198" s="167">
        <v>-27011</v>
      </c>
      <c r="E198" s="167">
        <v>-27011</v>
      </c>
      <c r="F198" s="167">
        <f t="shared" si="9"/>
        <v>1</v>
      </c>
      <c r="G198" s="167" t="str">
        <f t="shared" si="10"/>
        <v>M</v>
      </c>
      <c r="H198" s="167" t="str">
        <f t="shared" si="11"/>
        <v>1M</v>
      </c>
    </row>
    <row r="199" spans="1:8" x14ac:dyDescent="0.2">
      <c r="A199" s="175">
        <v>36922</v>
      </c>
      <c r="B199" s="167" t="s">
        <v>136</v>
      </c>
      <c r="C199" s="167" t="s">
        <v>249</v>
      </c>
      <c r="D199" s="167">
        <v>-9452</v>
      </c>
      <c r="E199" s="167">
        <v>-9452</v>
      </c>
      <c r="F199" s="167">
        <f t="shared" si="9"/>
        <v>1</v>
      </c>
      <c r="G199" s="167" t="str">
        <f t="shared" si="10"/>
        <v>M</v>
      </c>
      <c r="H199" s="167" t="str">
        <f t="shared" si="11"/>
        <v>1M</v>
      </c>
    </row>
    <row r="200" spans="1:8" x14ac:dyDescent="0.2">
      <c r="A200" s="175">
        <v>36922</v>
      </c>
      <c r="B200" s="167" t="s">
        <v>136</v>
      </c>
      <c r="C200" s="167" t="s">
        <v>250</v>
      </c>
      <c r="D200" s="167">
        <v>317</v>
      </c>
      <c r="E200" s="167">
        <v>317</v>
      </c>
      <c r="F200" s="167">
        <f t="shared" si="9"/>
        <v>1</v>
      </c>
      <c r="G200" s="167" t="str">
        <f t="shared" si="10"/>
        <v>M</v>
      </c>
      <c r="H200" s="167" t="str">
        <f t="shared" si="11"/>
        <v>1M</v>
      </c>
    </row>
    <row r="201" spans="1:8" x14ac:dyDescent="0.2">
      <c r="A201" s="175">
        <v>36917</v>
      </c>
      <c r="B201" s="167" t="s">
        <v>134</v>
      </c>
      <c r="C201" s="167" t="s">
        <v>149</v>
      </c>
      <c r="D201" s="167">
        <v>31601.2916</v>
      </c>
      <c r="E201" s="167">
        <v>31601.2916</v>
      </c>
      <c r="F201" s="167">
        <f t="shared" si="9"/>
        <v>1</v>
      </c>
      <c r="G201" s="167" t="str">
        <f t="shared" si="10"/>
        <v>PHY</v>
      </c>
      <c r="H201" s="167" t="str">
        <f t="shared" si="11"/>
        <v>1PHY</v>
      </c>
    </row>
    <row r="202" spans="1:8" x14ac:dyDescent="0.2">
      <c r="A202" s="175">
        <v>36917</v>
      </c>
      <c r="B202" s="167" t="s">
        <v>134</v>
      </c>
      <c r="C202" s="167" t="s">
        <v>150</v>
      </c>
      <c r="D202" s="167">
        <v>5165.4237000000003</v>
      </c>
      <c r="E202" s="167">
        <v>5165.4237000000003</v>
      </c>
      <c r="F202" s="167">
        <f t="shared" si="9"/>
        <v>1</v>
      </c>
      <c r="G202" s="167" t="str">
        <f t="shared" si="10"/>
        <v>PHY</v>
      </c>
      <c r="H202" s="167" t="str">
        <f t="shared" si="11"/>
        <v>1PHY</v>
      </c>
    </row>
    <row r="203" spans="1:8" x14ac:dyDescent="0.2">
      <c r="A203" s="175">
        <v>36917</v>
      </c>
      <c r="B203" s="167" t="s">
        <v>134</v>
      </c>
      <c r="C203" s="167" t="s">
        <v>159</v>
      </c>
      <c r="D203" s="167">
        <v>0</v>
      </c>
      <c r="E203" s="167">
        <v>0</v>
      </c>
      <c r="F203" s="167">
        <f t="shared" si="9"/>
        <v>1</v>
      </c>
      <c r="G203" s="167" t="str">
        <f t="shared" si="10"/>
        <v>PHY</v>
      </c>
      <c r="H203" s="167" t="str">
        <f t="shared" si="11"/>
        <v>1PHY</v>
      </c>
    </row>
    <row r="204" spans="1:8" x14ac:dyDescent="0.2">
      <c r="A204" s="175">
        <v>36917</v>
      </c>
      <c r="B204" s="167" t="s">
        <v>134</v>
      </c>
      <c r="C204" s="167" t="s">
        <v>152</v>
      </c>
      <c r="D204" s="167">
        <v>-315.31670000000003</v>
      </c>
      <c r="E204" s="167">
        <v>-315.31670000000003</v>
      </c>
      <c r="F204" s="167">
        <f t="shared" si="9"/>
        <v>1</v>
      </c>
      <c r="G204" s="167" t="str">
        <f t="shared" si="10"/>
        <v>PHY</v>
      </c>
      <c r="H204" s="167" t="str">
        <f t="shared" si="11"/>
        <v>1PHY</v>
      </c>
    </row>
    <row r="205" spans="1:8" x14ac:dyDescent="0.2">
      <c r="A205" s="175">
        <v>36917</v>
      </c>
      <c r="B205" s="167" t="s">
        <v>134</v>
      </c>
      <c r="C205" s="167" t="s">
        <v>154</v>
      </c>
      <c r="D205" s="167">
        <v>0</v>
      </c>
      <c r="E205" s="167">
        <v>0</v>
      </c>
      <c r="F205" s="167">
        <f t="shared" si="9"/>
        <v>1</v>
      </c>
      <c r="G205" s="167" t="str">
        <f t="shared" si="10"/>
        <v>PHY</v>
      </c>
      <c r="H205" s="167" t="str">
        <f t="shared" si="11"/>
        <v>1PHY</v>
      </c>
    </row>
    <row r="206" spans="1:8" x14ac:dyDescent="0.2">
      <c r="A206" s="175">
        <v>36918</v>
      </c>
      <c r="B206" s="167" t="s">
        <v>134</v>
      </c>
      <c r="C206" s="167" t="s">
        <v>149</v>
      </c>
      <c r="D206" s="167">
        <v>31601.2916</v>
      </c>
      <c r="E206" s="167">
        <v>31601.2916</v>
      </c>
      <c r="F206" s="167">
        <f t="shared" si="9"/>
        <v>1</v>
      </c>
      <c r="G206" s="167" t="str">
        <f t="shared" si="10"/>
        <v>PHY</v>
      </c>
      <c r="H206" s="167" t="str">
        <f t="shared" si="11"/>
        <v>1PHY</v>
      </c>
    </row>
    <row r="207" spans="1:8" x14ac:dyDescent="0.2">
      <c r="A207" s="175">
        <v>36918</v>
      </c>
      <c r="B207" s="167" t="s">
        <v>134</v>
      </c>
      <c r="C207" s="167" t="s">
        <v>150</v>
      </c>
      <c r="D207" s="167">
        <v>5165.4237000000003</v>
      </c>
      <c r="E207" s="167">
        <v>5165.4237000000003</v>
      </c>
      <c r="F207" s="167">
        <f t="shared" si="9"/>
        <v>1</v>
      </c>
      <c r="G207" s="167" t="str">
        <f t="shared" si="10"/>
        <v>PHY</v>
      </c>
      <c r="H207" s="167" t="str">
        <f t="shared" si="11"/>
        <v>1PHY</v>
      </c>
    </row>
    <row r="208" spans="1:8" x14ac:dyDescent="0.2">
      <c r="A208" s="175">
        <v>36918</v>
      </c>
      <c r="B208" s="167" t="s">
        <v>134</v>
      </c>
      <c r="C208" s="167" t="s">
        <v>159</v>
      </c>
      <c r="D208" s="167">
        <v>0</v>
      </c>
      <c r="E208" s="167">
        <v>0</v>
      </c>
      <c r="F208" s="167">
        <f t="shared" si="9"/>
        <v>1</v>
      </c>
      <c r="G208" s="167" t="str">
        <f t="shared" si="10"/>
        <v>PHY</v>
      </c>
      <c r="H208" s="167" t="str">
        <f t="shared" si="11"/>
        <v>1PHY</v>
      </c>
    </row>
    <row r="209" spans="1:8" x14ac:dyDescent="0.2">
      <c r="A209" s="175">
        <v>36918</v>
      </c>
      <c r="B209" s="167" t="s">
        <v>134</v>
      </c>
      <c r="C209" s="167" t="s">
        <v>152</v>
      </c>
      <c r="D209" s="167">
        <v>-315.31670000000003</v>
      </c>
      <c r="E209" s="167">
        <v>-315.31670000000003</v>
      </c>
      <c r="F209" s="167">
        <f t="shared" si="9"/>
        <v>1</v>
      </c>
      <c r="G209" s="167" t="str">
        <f t="shared" si="10"/>
        <v>PHY</v>
      </c>
      <c r="H209" s="167" t="str">
        <f t="shared" si="11"/>
        <v>1PHY</v>
      </c>
    </row>
    <row r="210" spans="1:8" x14ac:dyDescent="0.2">
      <c r="A210" s="175">
        <v>36918</v>
      </c>
      <c r="B210" s="167" t="s">
        <v>134</v>
      </c>
      <c r="C210" s="167" t="s">
        <v>154</v>
      </c>
      <c r="D210" s="167">
        <v>0</v>
      </c>
      <c r="E210" s="167">
        <v>0</v>
      </c>
      <c r="F210" s="167">
        <f t="shared" si="9"/>
        <v>1</v>
      </c>
      <c r="G210" s="167" t="str">
        <f t="shared" si="10"/>
        <v>PHY</v>
      </c>
      <c r="H210" s="167" t="str">
        <f t="shared" si="11"/>
        <v>1PHY</v>
      </c>
    </row>
    <row r="211" spans="1:8" x14ac:dyDescent="0.2">
      <c r="A211" s="175">
        <v>36919</v>
      </c>
      <c r="B211" s="167" t="s">
        <v>134</v>
      </c>
      <c r="C211" s="167" t="s">
        <v>149</v>
      </c>
      <c r="D211" s="167">
        <v>31601.2916</v>
      </c>
      <c r="E211" s="167">
        <v>31601.2916</v>
      </c>
      <c r="F211" s="167">
        <f t="shared" si="9"/>
        <v>1</v>
      </c>
      <c r="G211" s="167" t="str">
        <f t="shared" si="10"/>
        <v>PHY</v>
      </c>
      <c r="H211" s="167" t="str">
        <f t="shared" si="11"/>
        <v>1PHY</v>
      </c>
    </row>
    <row r="212" spans="1:8" x14ac:dyDescent="0.2">
      <c r="A212" s="175">
        <v>36919</v>
      </c>
      <c r="B212" s="167" t="s">
        <v>134</v>
      </c>
      <c r="C212" s="167" t="s">
        <v>150</v>
      </c>
      <c r="D212" s="167">
        <v>5165.4237000000003</v>
      </c>
      <c r="E212" s="167">
        <v>5165.4237000000003</v>
      </c>
      <c r="F212" s="167">
        <f t="shared" si="9"/>
        <v>1</v>
      </c>
      <c r="G212" s="167" t="str">
        <f t="shared" si="10"/>
        <v>PHY</v>
      </c>
      <c r="H212" s="167" t="str">
        <f t="shared" si="11"/>
        <v>1PHY</v>
      </c>
    </row>
    <row r="213" spans="1:8" x14ac:dyDescent="0.2">
      <c r="A213" s="175">
        <v>36919</v>
      </c>
      <c r="B213" s="167" t="s">
        <v>134</v>
      </c>
      <c r="C213" s="167" t="s">
        <v>159</v>
      </c>
      <c r="D213" s="167">
        <v>0</v>
      </c>
      <c r="E213" s="167">
        <v>0</v>
      </c>
      <c r="F213" s="167">
        <f t="shared" si="9"/>
        <v>1</v>
      </c>
      <c r="G213" s="167" t="str">
        <f t="shared" si="10"/>
        <v>PHY</v>
      </c>
      <c r="H213" s="167" t="str">
        <f t="shared" si="11"/>
        <v>1PHY</v>
      </c>
    </row>
    <row r="214" spans="1:8" x14ac:dyDescent="0.2">
      <c r="A214" s="175">
        <v>36919</v>
      </c>
      <c r="B214" s="167" t="s">
        <v>134</v>
      </c>
      <c r="C214" s="167" t="s">
        <v>152</v>
      </c>
      <c r="D214" s="167">
        <v>-315.31670000000003</v>
      </c>
      <c r="E214" s="167">
        <v>-315.31670000000003</v>
      </c>
      <c r="F214" s="167">
        <f t="shared" si="9"/>
        <v>1</v>
      </c>
      <c r="G214" s="167" t="str">
        <f t="shared" si="10"/>
        <v>PHY</v>
      </c>
      <c r="H214" s="167" t="str">
        <f t="shared" si="11"/>
        <v>1PHY</v>
      </c>
    </row>
    <row r="215" spans="1:8" x14ac:dyDescent="0.2">
      <c r="A215" s="175">
        <v>36919</v>
      </c>
      <c r="B215" s="167" t="s">
        <v>134</v>
      </c>
      <c r="C215" s="167" t="s">
        <v>154</v>
      </c>
      <c r="D215" s="167">
        <v>0</v>
      </c>
      <c r="E215" s="167">
        <v>0</v>
      </c>
      <c r="F215" s="167">
        <f t="shared" si="9"/>
        <v>1</v>
      </c>
      <c r="G215" s="167" t="str">
        <f t="shared" si="10"/>
        <v>PHY</v>
      </c>
      <c r="H215" s="167" t="str">
        <f t="shared" si="11"/>
        <v>1PHY</v>
      </c>
    </row>
    <row r="216" spans="1:8" x14ac:dyDescent="0.2">
      <c r="A216" s="175">
        <v>36920</v>
      </c>
      <c r="B216" s="167" t="s">
        <v>134</v>
      </c>
      <c r="C216" s="167" t="s">
        <v>149</v>
      </c>
      <c r="D216" s="167">
        <v>31601.2916</v>
      </c>
      <c r="E216" s="167">
        <v>31601.2916</v>
      </c>
      <c r="F216" s="167">
        <f t="shared" si="9"/>
        <v>1</v>
      </c>
      <c r="G216" s="167" t="str">
        <f t="shared" si="10"/>
        <v>PHY</v>
      </c>
      <c r="H216" s="167" t="str">
        <f t="shared" si="11"/>
        <v>1PHY</v>
      </c>
    </row>
    <row r="217" spans="1:8" x14ac:dyDescent="0.2">
      <c r="A217" s="175">
        <v>36920</v>
      </c>
      <c r="B217" s="167" t="s">
        <v>134</v>
      </c>
      <c r="C217" s="167" t="s">
        <v>150</v>
      </c>
      <c r="D217" s="167">
        <v>5165.4237000000003</v>
      </c>
      <c r="E217" s="167">
        <v>5165.4237000000003</v>
      </c>
      <c r="F217" s="167">
        <f t="shared" si="9"/>
        <v>1</v>
      </c>
      <c r="G217" s="167" t="str">
        <f t="shared" si="10"/>
        <v>PHY</v>
      </c>
      <c r="H217" s="167" t="str">
        <f t="shared" si="11"/>
        <v>1PHY</v>
      </c>
    </row>
    <row r="218" spans="1:8" x14ac:dyDescent="0.2">
      <c r="A218" s="175">
        <v>36920</v>
      </c>
      <c r="B218" s="167" t="s">
        <v>134</v>
      </c>
      <c r="C218" s="167" t="s">
        <v>159</v>
      </c>
      <c r="D218" s="167">
        <v>0</v>
      </c>
      <c r="E218" s="167">
        <v>0</v>
      </c>
      <c r="F218" s="167">
        <f t="shared" si="9"/>
        <v>1</v>
      </c>
      <c r="G218" s="167" t="str">
        <f t="shared" si="10"/>
        <v>PHY</v>
      </c>
      <c r="H218" s="167" t="str">
        <f t="shared" si="11"/>
        <v>1PHY</v>
      </c>
    </row>
    <row r="219" spans="1:8" x14ac:dyDescent="0.2">
      <c r="A219" s="175">
        <v>36920</v>
      </c>
      <c r="B219" s="167" t="s">
        <v>134</v>
      </c>
      <c r="C219" s="167" t="s">
        <v>152</v>
      </c>
      <c r="D219" s="167">
        <v>-315.31670000000003</v>
      </c>
      <c r="E219" s="167">
        <v>-315.31670000000003</v>
      </c>
      <c r="F219" s="167">
        <f t="shared" si="9"/>
        <v>1</v>
      </c>
      <c r="G219" s="167" t="str">
        <f t="shared" si="10"/>
        <v>PHY</v>
      </c>
      <c r="H219" s="167" t="str">
        <f t="shared" si="11"/>
        <v>1PHY</v>
      </c>
    </row>
    <row r="220" spans="1:8" x14ac:dyDescent="0.2">
      <c r="A220" s="175">
        <v>36920</v>
      </c>
      <c r="B220" s="167" t="s">
        <v>134</v>
      </c>
      <c r="C220" s="167" t="s">
        <v>154</v>
      </c>
      <c r="D220" s="167">
        <v>0</v>
      </c>
      <c r="E220" s="167">
        <v>0</v>
      </c>
      <c r="F220" s="167">
        <f t="shared" si="9"/>
        <v>1</v>
      </c>
      <c r="G220" s="167" t="str">
        <f t="shared" si="10"/>
        <v>PHY</v>
      </c>
      <c r="H220" s="167" t="str">
        <f t="shared" si="11"/>
        <v>1PHY</v>
      </c>
    </row>
    <row r="221" spans="1:8" x14ac:dyDescent="0.2">
      <c r="A221" s="175">
        <v>36921</v>
      </c>
      <c r="B221" s="167" t="s">
        <v>134</v>
      </c>
      <c r="C221" s="167" t="s">
        <v>149</v>
      </c>
      <c r="D221" s="167">
        <v>31601.2916</v>
      </c>
      <c r="E221" s="167">
        <v>31601.2916</v>
      </c>
      <c r="F221" s="167">
        <f t="shared" si="9"/>
        <v>1</v>
      </c>
      <c r="G221" s="167" t="str">
        <f t="shared" si="10"/>
        <v>PHY</v>
      </c>
      <c r="H221" s="167" t="str">
        <f t="shared" si="11"/>
        <v>1PHY</v>
      </c>
    </row>
    <row r="222" spans="1:8" x14ac:dyDescent="0.2">
      <c r="A222" s="175">
        <v>36921</v>
      </c>
      <c r="B222" s="167" t="s">
        <v>134</v>
      </c>
      <c r="C222" s="167" t="s">
        <v>150</v>
      </c>
      <c r="D222" s="167">
        <v>5165.4237000000003</v>
      </c>
      <c r="E222" s="167">
        <v>5165.4237000000003</v>
      </c>
      <c r="F222" s="167">
        <f t="shared" si="9"/>
        <v>1</v>
      </c>
      <c r="G222" s="167" t="str">
        <f t="shared" si="10"/>
        <v>PHY</v>
      </c>
      <c r="H222" s="167" t="str">
        <f t="shared" si="11"/>
        <v>1PHY</v>
      </c>
    </row>
    <row r="223" spans="1:8" x14ac:dyDescent="0.2">
      <c r="A223" s="175">
        <v>36921</v>
      </c>
      <c r="B223" s="167" t="s">
        <v>134</v>
      </c>
      <c r="C223" s="167" t="s">
        <v>159</v>
      </c>
      <c r="D223" s="167">
        <v>0</v>
      </c>
      <c r="E223" s="167">
        <v>0</v>
      </c>
      <c r="F223" s="167">
        <f t="shared" si="9"/>
        <v>1</v>
      </c>
      <c r="G223" s="167" t="str">
        <f t="shared" si="10"/>
        <v>PHY</v>
      </c>
      <c r="H223" s="167" t="str">
        <f t="shared" si="11"/>
        <v>1PHY</v>
      </c>
    </row>
    <row r="224" spans="1:8" x14ac:dyDescent="0.2">
      <c r="A224" s="175">
        <v>36921</v>
      </c>
      <c r="B224" s="167" t="s">
        <v>134</v>
      </c>
      <c r="C224" s="167" t="s">
        <v>152</v>
      </c>
      <c r="D224" s="167">
        <v>-315.31670000000003</v>
      </c>
      <c r="E224" s="167">
        <v>-315.31670000000003</v>
      </c>
      <c r="F224" s="167">
        <f t="shared" si="9"/>
        <v>1</v>
      </c>
      <c r="G224" s="167" t="str">
        <f t="shared" si="10"/>
        <v>PHY</v>
      </c>
      <c r="H224" s="167" t="str">
        <f t="shared" si="11"/>
        <v>1PHY</v>
      </c>
    </row>
    <row r="225" spans="1:8" x14ac:dyDescent="0.2">
      <c r="A225" s="175">
        <v>36921</v>
      </c>
      <c r="B225" s="167" t="s">
        <v>134</v>
      </c>
      <c r="C225" s="167" t="s">
        <v>154</v>
      </c>
      <c r="D225" s="167">
        <v>0</v>
      </c>
      <c r="E225" s="167">
        <v>0</v>
      </c>
      <c r="F225" s="167">
        <f t="shared" si="9"/>
        <v>1</v>
      </c>
      <c r="G225" s="167" t="str">
        <f t="shared" si="10"/>
        <v>PHY</v>
      </c>
      <c r="H225" s="167" t="str">
        <f t="shared" si="11"/>
        <v>1PHY</v>
      </c>
    </row>
    <row r="226" spans="1:8" x14ac:dyDescent="0.2">
      <c r="A226" s="175">
        <v>36922</v>
      </c>
      <c r="B226" s="167" t="s">
        <v>134</v>
      </c>
      <c r="C226" s="167" t="s">
        <v>149</v>
      </c>
      <c r="D226" s="167">
        <v>32596.9761</v>
      </c>
      <c r="E226" s="167">
        <v>32596.9761</v>
      </c>
      <c r="F226" s="167">
        <f t="shared" si="9"/>
        <v>1</v>
      </c>
      <c r="G226" s="167" t="str">
        <f t="shared" si="10"/>
        <v>PHY</v>
      </c>
      <c r="H226" s="167" t="str">
        <f t="shared" si="11"/>
        <v>1PHY</v>
      </c>
    </row>
    <row r="227" spans="1:8" x14ac:dyDescent="0.2">
      <c r="A227" s="175">
        <v>36922</v>
      </c>
      <c r="B227" s="167" t="s">
        <v>134</v>
      </c>
      <c r="C227" s="167" t="s">
        <v>150</v>
      </c>
      <c r="D227" s="167">
        <v>5164.4288000000006</v>
      </c>
      <c r="E227" s="167">
        <v>5164.4288000000006</v>
      </c>
      <c r="F227" s="167">
        <f t="shared" si="9"/>
        <v>1</v>
      </c>
      <c r="G227" s="167" t="str">
        <f t="shared" si="10"/>
        <v>PHY</v>
      </c>
      <c r="H227" s="167" t="str">
        <f t="shared" si="11"/>
        <v>1PHY</v>
      </c>
    </row>
    <row r="228" spans="1:8" x14ac:dyDescent="0.2">
      <c r="A228" s="175">
        <v>36922</v>
      </c>
      <c r="B228" s="167" t="s">
        <v>134</v>
      </c>
      <c r="C228" s="167" t="s">
        <v>159</v>
      </c>
      <c r="D228" s="167">
        <v>4.9734000000000007</v>
      </c>
      <c r="E228" s="167">
        <v>4.9734000000000007</v>
      </c>
      <c r="F228" s="167">
        <f t="shared" si="9"/>
        <v>1</v>
      </c>
      <c r="G228" s="167" t="str">
        <f t="shared" si="10"/>
        <v>PHY</v>
      </c>
      <c r="H228" s="167" t="str">
        <f t="shared" si="11"/>
        <v>1PHY</v>
      </c>
    </row>
    <row r="229" spans="1:8" x14ac:dyDescent="0.2">
      <c r="A229" s="175">
        <v>36922</v>
      </c>
      <c r="B229" s="167" t="s">
        <v>134</v>
      </c>
      <c r="C229" s="167" t="s">
        <v>152</v>
      </c>
      <c r="D229" s="167">
        <v>-318.30060000000003</v>
      </c>
      <c r="E229" s="167">
        <v>-318.30060000000003</v>
      </c>
      <c r="F229" s="167">
        <f t="shared" si="9"/>
        <v>1</v>
      </c>
      <c r="G229" s="167" t="str">
        <f t="shared" si="10"/>
        <v>PHY</v>
      </c>
      <c r="H229" s="167" t="str">
        <f t="shared" si="11"/>
        <v>1PHY</v>
      </c>
    </row>
    <row r="230" spans="1:8" x14ac:dyDescent="0.2">
      <c r="A230" s="175">
        <v>36922</v>
      </c>
      <c r="B230" s="167" t="s">
        <v>134</v>
      </c>
      <c r="C230" s="167" t="s">
        <v>154</v>
      </c>
      <c r="D230" s="167">
        <v>0</v>
      </c>
      <c r="E230" s="167">
        <v>0</v>
      </c>
      <c r="F230" s="167">
        <f t="shared" si="9"/>
        <v>1</v>
      </c>
      <c r="G230" s="167" t="str">
        <f t="shared" si="10"/>
        <v>PHY</v>
      </c>
      <c r="H230" s="167" t="str">
        <f t="shared" si="11"/>
        <v>1PHY</v>
      </c>
    </row>
    <row r="231" spans="1:8" x14ac:dyDescent="0.2">
      <c r="A231" s="175">
        <v>36892</v>
      </c>
      <c r="B231" s="167" t="s">
        <v>112</v>
      </c>
      <c r="C231" s="167" t="s">
        <v>153</v>
      </c>
      <c r="D231" s="167">
        <v>0</v>
      </c>
      <c r="E231" s="167">
        <v>0</v>
      </c>
      <c r="F231" s="167">
        <f t="shared" si="9"/>
        <v>1</v>
      </c>
      <c r="G231" s="167" t="str">
        <f t="shared" si="10"/>
        <v>D</v>
      </c>
      <c r="H231" s="167" t="str">
        <f t="shared" si="11"/>
        <v>1D</v>
      </c>
    </row>
    <row r="232" spans="1:8" x14ac:dyDescent="0.2">
      <c r="A232" s="175">
        <v>36923</v>
      </c>
      <c r="B232" s="167" t="s">
        <v>112</v>
      </c>
      <c r="C232" s="167" t="s">
        <v>153</v>
      </c>
      <c r="D232" s="167">
        <v>0</v>
      </c>
      <c r="E232" s="167">
        <v>0</v>
      </c>
      <c r="F232" s="167">
        <f t="shared" si="9"/>
        <v>2</v>
      </c>
      <c r="G232" s="167" t="str">
        <f t="shared" si="10"/>
        <v>D</v>
      </c>
      <c r="H232" s="167" t="str">
        <f t="shared" si="11"/>
        <v>2D</v>
      </c>
    </row>
    <row r="233" spans="1:8" x14ac:dyDescent="0.2">
      <c r="A233" s="175">
        <v>36923</v>
      </c>
      <c r="B233" s="167" t="s">
        <v>112</v>
      </c>
      <c r="C233" s="167" t="s">
        <v>155</v>
      </c>
      <c r="D233" s="167">
        <v>0</v>
      </c>
      <c r="E233" s="167">
        <v>0</v>
      </c>
      <c r="F233" s="167">
        <f t="shared" si="9"/>
        <v>2</v>
      </c>
      <c r="G233" s="167" t="str">
        <f t="shared" si="10"/>
        <v>D</v>
      </c>
      <c r="H233" s="167" t="str">
        <f t="shared" si="11"/>
        <v>2D</v>
      </c>
    </row>
    <row r="234" spans="1:8" x14ac:dyDescent="0.2">
      <c r="A234" s="175">
        <v>36982</v>
      </c>
      <c r="B234" s="167" t="s">
        <v>112</v>
      </c>
      <c r="C234" s="167" t="s">
        <v>155</v>
      </c>
      <c r="D234" s="167">
        <v>0</v>
      </c>
      <c r="E234" s="167">
        <v>0</v>
      </c>
      <c r="F234" s="167">
        <f t="shared" si="9"/>
        <v>4</v>
      </c>
      <c r="G234" s="167" t="str">
        <f t="shared" si="10"/>
        <v>D</v>
      </c>
      <c r="H234" s="167" t="str">
        <f t="shared" si="11"/>
        <v>4D</v>
      </c>
    </row>
    <row r="235" spans="1:8" x14ac:dyDescent="0.2">
      <c r="A235" s="175">
        <v>37012</v>
      </c>
      <c r="B235" s="167" t="s">
        <v>112</v>
      </c>
      <c r="C235" s="167" t="s">
        <v>156</v>
      </c>
      <c r="D235" s="167">
        <v>0</v>
      </c>
      <c r="E235" s="167">
        <v>0</v>
      </c>
      <c r="F235" s="167">
        <f t="shared" si="9"/>
        <v>5</v>
      </c>
      <c r="G235" s="167" t="str">
        <f t="shared" si="10"/>
        <v>D</v>
      </c>
      <c r="H235" s="167" t="str">
        <f t="shared" si="11"/>
        <v>5D</v>
      </c>
    </row>
    <row r="236" spans="1:8" x14ac:dyDescent="0.2">
      <c r="A236" s="175">
        <v>37012</v>
      </c>
      <c r="B236" s="167" t="s">
        <v>112</v>
      </c>
      <c r="C236" s="167" t="s">
        <v>157</v>
      </c>
      <c r="D236" s="167">
        <v>0</v>
      </c>
      <c r="E236" s="167">
        <v>0</v>
      </c>
      <c r="F236" s="167">
        <f t="shared" si="9"/>
        <v>5</v>
      </c>
      <c r="G236" s="167" t="str">
        <f t="shared" si="10"/>
        <v>D</v>
      </c>
      <c r="H236" s="167" t="str">
        <f t="shared" si="11"/>
        <v>5D</v>
      </c>
    </row>
    <row r="237" spans="1:8" x14ac:dyDescent="0.2">
      <c r="A237" s="175">
        <v>37043</v>
      </c>
      <c r="B237" s="167" t="s">
        <v>112</v>
      </c>
      <c r="C237" s="167" t="s">
        <v>156</v>
      </c>
      <c r="D237" s="167">
        <v>0</v>
      </c>
      <c r="E237" s="167">
        <v>0</v>
      </c>
      <c r="F237" s="167">
        <f t="shared" si="9"/>
        <v>6</v>
      </c>
      <c r="G237" s="167" t="str">
        <f t="shared" si="10"/>
        <v>D</v>
      </c>
      <c r="H237" s="167" t="str">
        <f t="shared" si="11"/>
        <v>6D</v>
      </c>
    </row>
    <row r="238" spans="1:8" x14ac:dyDescent="0.2">
      <c r="A238" s="175">
        <v>37043</v>
      </c>
      <c r="B238" s="167" t="s">
        <v>112</v>
      </c>
      <c r="C238" s="167" t="s">
        <v>157</v>
      </c>
      <c r="D238" s="167">
        <v>0</v>
      </c>
      <c r="E238" s="167">
        <v>0</v>
      </c>
      <c r="F238" s="167">
        <f t="shared" si="9"/>
        <v>6</v>
      </c>
      <c r="G238" s="167" t="str">
        <f t="shared" si="10"/>
        <v>D</v>
      </c>
      <c r="H238" s="167" t="str">
        <f t="shared" si="11"/>
        <v>6D</v>
      </c>
    </row>
    <row r="239" spans="1:8" x14ac:dyDescent="0.2">
      <c r="A239" s="175">
        <v>37073</v>
      </c>
      <c r="B239" s="167" t="s">
        <v>112</v>
      </c>
      <c r="C239" s="167" t="s">
        <v>156</v>
      </c>
      <c r="D239" s="167">
        <v>0</v>
      </c>
      <c r="E239" s="167">
        <v>0</v>
      </c>
      <c r="F239" s="167">
        <f t="shared" si="9"/>
        <v>7</v>
      </c>
      <c r="G239" s="167" t="str">
        <f t="shared" si="10"/>
        <v>D</v>
      </c>
      <c r="H239" s="167" t="str">
        <f t="shared" si="11"/>
        <v>7D</v>
      </c>
    </row>
    <row r="240" spans="1:8" x14ac:dyDescent="0.2">
      <c r="A240" s="175">
        <v>37073</v>
      </c>
      <c r="B240" s="167" t="s">
        <v>112</v>
      </c>
      <c r="C240" s="167" t="s">
        <v>157</v>
      </c>
      <c r="D240" s="167">
        <v>0</v>
      </c>
      <c r="E240" s="167">
        <v>0</v>
      </c>
      <c r="F240" s="167">
        <f t="shared" si="9"/>
        <v>7</v>
      </c>
      <c r="G240" s="167" t="str">
        <f t="shared" si="10"/>
        <v>D</v>
      </c>
      <c r="H240" s="167" t="str">
        <f t="shared" si="11"/>
        <v>7D</v>
      </c>
    </row>
    <row r="241" spans="1:8" x14ac:dyDescent="0.2">
      <c r="A241" s="175">
        <v>37104</v>
      </c>
      <c r="B241" s="167" t="s">
        <v>112</v>
      </c>
      <c r="C241" s="167" t="s">
        <v>156</v>
      </c>
      <c r="D241" s="167">
        <v>0</v>
      </c>
      <c r="E241" s="167">
        <v>0</v>
      </c>
      <c r="F241" s="167">
        <f t="shared" si="9"/>
        <v>8</v>
      </c>
      <c r="G241" s="167" t="str">
        <f t="shared" si="10"/>
        <v>D</v>
      </c>
      <c r="H241" s="167" t="str">
        <f t="shared" si="11"/>
        <v>8D</v>
      </c>
    </row>
    <row r="242" spans="1:8" x14ac:dyDescent="0.2">
      <c r="A242" s="175">
        <v>37104</v>
      </c>
      <c r="B242" s="167" t="s">
        <v>112</v>
      </c>
      <c r="C242" s="167" t="s">
        <v>157</v>
      </c>
      <c r="D242" s="167">
        <v>0</v>
      </c>
      <c r="E242" s="167">
        <v>0</v>
      </c>
      <c r="F242" s="167">
        <f t="shared" si="9"/>
        <v>8</v>
      </c>
      <c r="G242" s="167" t="str">
        <f t="shared" si="10"/>
        <v>D</v>
      </c>
      <c r="H242" s="167" t="str">
        <f t="shared" si="11"/>
        <v>8D</v>
      </c>
    </row>
    <row r="243" spans="1:8" x14ac:dyDescent="0.2">
      <c r="A243" s="175">
        <v>37135</v>
      </c>
      <c r="B243" s="167" t="s">
        <v>112</v>
      </c>
      <c r="C243" s="167" t="s">
        <v>156</v>
      </c>
      <c r="D243" s="167">
        <v>0</v>
      </c>
      <c r="E243" s="167">
        <v>0</v>
      </c>
      <c r="F243" s="167">
        <f t="shared" si="9"/>
        <v>8</v>
      </c>
      <c r="G243" s="167" t="str">
        <f t="shared" si="10"/>
        <v>D</v>
      </c>
      <c r="H243" s="167" t="str">
        <f t="shared" si="11"/>
        <v>8D</v>
      </c>
    </row>
    <row r="244" spans="1:8" x14ac:dyDescent="0.2">
      <c r="A244" s="175">
        <v>37135</v>
      </c>
      <c r="B244" s="167" t="s">
        <v>112</v>
      </c>
      <c r="C244" s="167" t="s">
        <v>157</v>
      </c>
      <c r="D244" s="167">
        <v>0</v>
      </c>
      <c r="E244" s="167">
        <v>0</v>
      </c>
      <c r="F244" s="167">
        <f t="shared" si="9"/>
        <v>8</v>
      </c>
      <c r="G244" s="167" t="str">
        <f t="shared" si="10"/>
        <v>D</v>
      </c>
      <c r="H244" s="167" t="str">
        <f t="shared" si="11"/>
        <v>8D</v>
      </c>
    </row>
    <row r="245" spans="1:8" x14ac:dyDescent="0.2">
      <c r="A245" s="175">
        <v>37165</v>
      </c>
      <c r="B245" s="167" t="s">
        <v>112</v>
      </c>
      <c r="C245" s="167" t="s">
        <v>156</v>
      </c>
      <c r="D245" s="167">
        <v>0</v>
      </c>
      <c r="E245" s="167">
        <v>0</v>
      </c>
      <c r="F245" s="167">
        <f t="shared" si="9"/>
        <v>8</v>
      </c>
      <c r="G245" s="167" t="str">
        <f t="shared" si="10"/>
        <v>D</v>
      </c>
      <c r="H245" s="167" t="str">
        <f t="shared" si="11"/>
        <v>8D</v>
      </c>
    </row>
    <row r="246" spans="1:8" x14ac:dyDescent="0.2">
      <c r="A246" s="175">
        <v>37165</v>
      </c>
      <c r="B246" s="167" t="s">
        <v>112</v>
      </c>
      <c r="C246" s="167" t="s">
        <v>157</v>
      </c>
      <c r="D246" s="167">
        <v>0</v>
      </c>
      <c r="E246" s="167">
        <v>0</v>
      </c>
      <c r="F246" s="167">
        <f t="shared" si="9"/>
        <v>8</v>
      </c>
      <c r="G246" s="167" t="str">
        <f t="shared" si="10"/>
        <v>D</v>
      </c>
      <c r="H246" s="167" t="str">
        <f t="shared" si="11"/>
        <v>8D</v>
      </c>
    </row>
    <row r="247" spans="1:8" x14ac:dyDescent="0.2">
      <c r="A247" s="175">
        <v>37377</v>
      </c>
      <c r="B247" s="167" t="s">
        <v>112</v>
      </c>
      <c r="C247" s="167" t="s">
        <v>156</v>
      </c>
      <c r="D247" s="167">
        <v>0</v>
      </c>
      <c r="E247" s="167">
        <v>0</v>
      </c>
      <c r="F247" s="167">
        <f t="shared" si="9"/>
        <v>9</v>
      </c>
      <c r="G247" s="167" t="str">
        <f t="shared" si="10"/>
        <v>D</v>
      </c>
      <c r="H247" s="167" t="str">
        <f t="shared" si="11"/>
        <v>9D</v>
      </c>
    </row>
    <row r="248" spans="1:8" x14ac:dyDescent="0.2">
      <c r="A248" s="175">
        <v>37377</v>
      </c>
      <c r="B248" s="167" t="s">
        <v>112</v>
      </c>
      <c r="C248" s="167" t="s">
        <v>157</v>
      </c>
      <c r="D248" s="167">
        <v>0</v>
      </c>
      <c r="E248" s="167">
        <v>0</v>
      </c>
      <c r="F248" s="167">
        <f t="shared" si="9"/>
        <v>9</v>
      </c>
      <c r="G248" s="167" t="str">
        <f t="shared" si="10"/>
        <v>D</v>
      </c>
      <c r="H248" s="167" t="str">
        <f t="shared" si="11"/>
        <v>9D</v>
      </c>
    </row>
    <row r="249" spans="1:8" x14ac:dyDescent="0.2">
      <c r="A249" s="175">
        <v>37408</v>
      </c>
      <c r="B249" s="167" t="s">
        <v>112</v>
      </c>
      <c r="C249" s="167" t="s">
        <v>156</v>
      </c>
      <c r="D249" s="167">
        <v>0</v>
      </c>
      <c r="E249" s="167">
        <v>0</v>
      </c>
      <c r="F249" s="167">
        <f t="shared" si="9"/>
        <v>9</v>
      </c>
      <c r="G249" s="167" t="str">
        <f t="shared" si="10"/>
        <v>D</v>
      </c>
      <c r="H249" s="167" t="str">
        <f t="shared" si="11"/>
        <v>9D</v>
      </c>
    </row>
    <row r="250" spans="1:8" x14ac:dyDescent="0.2">
      <c r="A250" s="175">
        <v>37408</v>
      </c>
      <c r="B250" s="167" t="s">
        <v>112</v>
      </c>
      <c r="C250" s="167" t="s">
        <v>157</v>
      </c>
      <c r="D250" s="167">
        <v>0</v>
      </c>
      <c r="E250" s="167">
        <v>0</v>
      </c>
      <c r="F250" s="167">
        <f t="shared" si="9"/>
        <v>9</v>
      </c>
      <c r="G250" s="167" t="str">
        <f t="shared" si="10"/>
        <v>D</v>
      </c>
      <c r="H250" s="167" t="str">
        <f t="shared" si="11"/>
        <v>9D</v>
      </c>
    </row>
    <row r="251" spans="1:8" x14ac:dyDescent="0.2">
      <c r="A251" s="175">
        <v>37438</v>
      </c>
      <c r="B251" s="167" t="s">
        <v>112</v>
      </c>
      <c r="C251" s="167" t="s">
        <v>156</v>
      </c>
      <c r="D251" s="167">
        <v>0</v>
      </c>
      <c r="E251" s="167">
        <v>0</v>
      </c>
      <c r="F251" s="167">
        <f t="shared" si="9"/>
        <v>9</v>
      </c>
      <c r="G251" s="167" t="str">
        <f t="shared" si="10"/>
        <v>D</v>
      </c>
      <c r="H251" s="167" t="str">
        <f t="shared" si="11"/>
        <v>9D</v>
      </c>
    </row>
    <row r="252" spans="1:8" x14ac:dyDescent="0.2">
      <c r="A252" s="175">
        <v>37438</v>
      </c>
      <c r="B252" s="167" t="s">
        <v>112</v>
      </c>
      <c r="C252" s="167" t="s">
        <v>157</v>
      </c>
      <c r="D252" s="167">
        <v>0</v>
      </c>
      <c r="E252" s="167">
        <v>0</v>
      </c>
      <c r="F252" s="167">
        <f t="shared" si="9"/>
        <v>9</v>
      </c>
      <c r="G252" s="167" t="str">
        <f t="shared" si="10"/>
        <v>D</v>
      </c>
      <c r="H252" s="167" t="str">
        <f t="shared" si="11"/>
        <v>9D</v>
      </c>
    </row>
    <row r="253" spans="1:8" x14ac:dyDescent="0.2">
      <c r="A253" s="175">
        <v>37469</v>
      </c>
      <c r="B253" s="167" t="s">
        <v>112</v>
      </c>
      <c r="C253" s="167" t="s">
        <v>156</v>
      </c>
      <c r="D253" s="167">
        <v>0</v>
      </c>
      <c r="E253" s="167">
        <v>0</v>
      </c>
      <c r="F253" s="167">
        <f t="shared" si="9"/>
        <v>9</v>
      </c>
      <c r="G253" s="167" t="str">
        <f t="shared" si="10"/>
        <v>D</v>
      </c>
      <c r="H253" s="167" t="str">
        <f t="shared" si="11"/>
        <v>9D</v>
      </c>
    </row>
    <row r="254" spans="1:8" x14ac:dyDescent="0.2">
      <c r="A254" s="175">
        <v>37469</v>
      </c>
      <c r="B254" s="167" t="s">
        <v>112</v>
      </c>
      <c r="C254" s="167" t="s">
        <v>157</v>
      </c>
      <c r="D254" s="167">
        <v>0</v>
      </c>
      <c r="E254" s="167">
        <v>0</v>
      </c>
      <c r="F254" s="167">
        <f t="shared" si="9"/>
        <v>9</v>
      </c>
      <c r="G254" s="167" t="str">
        <f t="shared" si="10"/>
        <v>D</v>
      </c>
      <c r="H254" s="167" t="str">
        <f t="shared" si="11"/>
        <v>9D</v>
      </c>
    </row>
    <row r="255" spans="1:8" x14ac:dyDescent="0.2">
      <c r="A255" s="175">
        <v>37500</v>
      </c>
      <c r="B255" s="167" t="s">
        <v>112</v>
      </c>
      <c r="C255" s="167" t="s">
        <v>156</v>
      </c>
      <c r="D255" s="167">
        <v>0</v>
      </c>
      <c r="E255" s="167">
        <v>0</v>
      </c>
      <c r="F255" s="167">
        <f t="shared" si="9"/>
        <v>9</v>
      </c>
      <c r="G255" s="167" t="str">
        <f t="shared" si="10"/>
        <v>D</v>
      </c>
      <c r="H255" s="167" t="str">
        <f t="shared" si="11"/>
        <v>9D</v>
      </c>
    </row>
    <row r="256" spans="1:8" x14ac:dyDescent="0.2">
      <c r="A256" s="175">
        <v>37500</v>
      </c>
      <c r="B256" s="167" t="s">
        <v>112</v>
      </c>
      <c r="C256" s="167" t="s">
        <v>157</v>
      </c>
      <c r="D256" s="167">
        <v>0</v>
      </c>
      <c r="E256" s="167">
        <v>0</v>
      </c>
      <c r="F256" s="167">
        <f t="shared" si="9"/>
        <v>9</v>
      </c>
      <c r="G256" s="167" t="str">
        <f t="shared" si="10"/>
        <v>D</v>
      </c>
      <c r="H256" s="167" t="str">
        <f t="shared" si="11"/>
        <v>9D</v>
      </c>
    </row>
    <row r="257" spans="1:8" x14ac:dyDescent="0.2">
      <c r="A257" s="175">
        <v>37530</v>
      </c>
      <c r="B257" s="167" t="s">
        <v>112</v>
      </c>
      <c r="C257" s="167" t="s">
        <v>156</v>
      </c>
      <c r="D257" s="167">
        <v>0</v>
      </c>
      <c r="E257" s="167">
        <v>0</v>
      </c>
      <c r="F257" s="167">
        <f t="shared" si="9"/>
        <v>9</v>
      </c>
      <c r="G257" s="167" t="str">
        <f t="shared" si="10"/>
        <v>D</v>
      </c>
      <c r="H257" s="167" t="str">
        <f t="shared" si="11"/>
        <v>9D</v>
      </c>
    </row>
    <row r="258" spans="1:8" x14ac:dyDescent="0.2">
      <c r="A258" s="175">
        <v>37530</v>
      </c>
      <c r="B258" s="167" t="s">
        <v>112</v>
      </c>
      <c r="C258" s="167" t="s">
        <v>157</v>
      </c>
      <c r="D258" s="167">
        <v>0</v>
      </c>
      <c r="E258" s="167">
        <v>0</v>
      </c>
      <c r="F258" s="167">
        <f t="shared" si="9"/>
        <v>9</v>
      </c>
      <c r="G258" s="167" t="str">
        <f t="shared" si="10"/>
        <v>D</v>
      </c>
      <c r="H258" s="167" t="str">
        <f t="shared" si="11"/>
        <v>9D</v>
      </c>
    </row>
    <row r="259" spans="1:8" x14ac:dyDescent="0.2">
      <c r="A259" s="175">
        <v>36892</v>
      </c>
      <c r="B259" s="167" t="s">
        <v>113</v>
      </c>
      <c r="C259" s="167" t="s">
        <v>158</v>
      </c>
      <c r="D259" s="167">
        <v>0</v>
      </c>
      <c r="E259" s="167">
        <v>0</v>
      </c>
      <c r="F259" s="167">
        <f t="shared" ref="F259:F322" si="12">IF(REF_DT&lt;PromptMonth,1,INDEX(BucketTable,MATCH($A259,SumMonths,0),1))</f>
        <v>1</v>
      </c>
      <c r="G259" s="167" t="str">
        <f t="shared" ref="G259:G322" si="13">INDEX(Book_Type,MATCH($B259,Book,0),1)</f>
        <v>I</v>
      </c>
      <c r="H259" s="167" t="str">
        <f t="shared" ref="H259:H322" si="14">$F259&amp;$G259</f>
        <v>1I</v>
      </c>
    </row>
    <row r="260" spans="1:8" x14ac:dyDescent="0.2">
      <c r="A260" s="175">
        <v>36892</v>
      </c>
      <c r="B260" s="167" t="s">
        <v>113</v>
      </c>
      <c r="C260" s="167" t="s">
        <v>153</v>
      </c>
      <c r="D260" s="167">
        <v>0</v>
      </c>
      <c r="E260" s="167">
        <v>0</v>
      </c>
      <c r="F260" s="167">
        <f t="shared" si="12"/>
        <v>1</v>
      </c>
      <c r="G260" s="167" t="str">
        <f t="shared" si="13"/>
        <v>I</v>
      </c>
      <c r="H260" s="167" t="str">
        <f t="shared" si="14"/>
        <v>1I</v>
      </c>
    </row>
    <row r="261" spans="1:8" x14ac:dyDescent="0.2">
      <c r="A261" s="175">
        <v>36923</v>
      </c>
      <c r="B261" s="167" t="s">
        <v>113</v>
      </c>
      <c r="C261" s="167" t="s">
        <v>158</v>
      </c>
      <c r="D261" s="167">
        <v>0</v>
      </c>
      <c r="E261" s="167">
        <v>0</v>
      </c>
      <c r="F261" s="167">
        <f t="shared" si="12"/>
        <v>2</v>
      </c>
      <c r="G261" s="167" t="str">
        <f t="shared" si="13"/>
        <v>I</v>
      </c>
      <c r="H261" s="167" t="str">
        <f t="shared" si="14"/>
        <v>2I</v>
      </c>
    </row>
    <row r="262" spans="1:8" x14ac:dyDescent="0.2">
      <c r="A262" s="175">
        <v>36923</v>
      </c>
      <c r="B262" s="167" t="s">
        <v>113</v>
      </c>
      <c r="C262" s="167" t="s">
        <v>153</v>
      </c>
      <c r="D262" s="167">
        <v>0</v>
      </c>
      <c r="E262" s="167">
        <v>0</v>
      </c>
      <c r="F262" s="167">
        <f t="shared" si="12"/>
        <v>2</v>
      </c>
      <c r="G262" s="167" t="str">
        <f t="shared" si="13"/>
        <v>I</v>
      </c>
      <c r="H262" s="167" t="str">
        <f t="shared" si="14"/>
        <v>2I</v>
      </c>
    </row>
    <row r="263" spans="1:8" x14ac:dyDescent="0.2">
      <c r="A263" s="175">
        <v>36923</v>
      </c>
      <c r="B263" s="167" t="s">
        <v>113</v>
      </c>
      <c r="C263" s="167" t="s">
        <v>155</v>
      </c>
      <c r="D263" s="167">
        <v>0</v>
      </c>
      <c r="E263" s="167">
        <v>0</v>
      </c>
      <c r="F263" s="167">
        <f t="shared" si="12"/>
        <v>2</v>
      </c>
      <c r="G263" s="167" t="str">
        <f t="shared" si="13"/>
        <v>I</v>
      </c>
      <c r="H263" s="167" t="str">
        <f t="shared" si="14"/>
        <v>2I</v>
      </c>
    </row>
    <row r="264" spans="1:8" x14ac:dyDescent="0.2">
      <c r="A264" s="175">
        <v>36951</v>
      </c>
      <c r="B264" s="167" t="s">
        <v>113</v>
      </c>
      <c r="C264" s="167" t="s">
        <v>158</v>
      </c>
      <c r="D264" s="167">
        <v>0</v>
      </c>
      <c r="E264" s="167">
        <v>0</v>
      </c>
      <c r="F264" s="167">
        <f t="shared" si="12"/>
        <v>3</v>
      </c>
      <c r="G264" s="167" t="str">
        <f t="shared" si="13"/>
        <v>I</v>
      </c>
      <c r="H264" s="167" t="str">
        <f t="shared" si="14"/>
        <v>3I</v>
      </c>
    </row>
    <row r="265" spans="1:8" x14ac:dyDescent="0.2">
      <c r="A265" s="175">
        <v>36982</v>
      </c>
      <c r="B265" s="167" t="s">
        <v>113</v>
      </c>
      <c r="C265" s="167" t="s">
        <v>158</v>
      </c>
      <c r="D265" s="167">
        <v>0</v>
      </c>
      <c r="E265" s="167">
        <v>0</v>
      </c>
      <c r="F265" s="167">
        <f t="shared" si="12"/>
        <v>4</v>
      </c>
      <c r="G265" s="167" t="str">
        <f t="shared" si="13"/>
        <v>I</v>
      </c>
      <c r="H265" s="167" t="str">
        <f t="shared" si="14"/>
        <v>4I</v>
      </c>
    </row>
    <row r="266" spans="1:8" x14ac:dyDescent="0.2">
      <c r="A266" s="175">
        <v>36982</v>
      </c>
      <c r="B266" s="167" t="s">
        <v>113</v>
      </c>
      <c r="C266" s="167" t="s">
        <v>154</v>
      </c>
      <c r="D266" s="167">
        <v>0</v>
      </c>
      <c r="E266" s="167">
        <v>0</v>
      </c>
      <c r="F266" s="167">
        <f t="shared" si="12"/>
        <v>4</v>
      </c>
      <c r="G266" s="167" t="str">
        <f t="shared" si="13"/>
        <v>I</v>
      </c>
      <c r="H266" s="167" t="str">
        <f t="shared" si="14"/>
        <v>4I</v>
      </c>
    </row>
    <row r="267" spans="1:8" x14ac:dyDescent="0.2">
      <c r="A267" s="175">
        <v>36982</v>
      </c>
      <c r="B267" s="167" t="s">
        <v>113</v>
      </c>
      <c r="C267" s="167" t="s">
        <v>155</v>
      </c>
      <c r="D267" s="167">
        <v>0</v>
      </c>
      <c r="E267" s="167">
        <v>0</v>
      </c>
      <c r="F267" s="167">
        <f t="shared" si="12"/>
        <v>4</v>
      </c>
      <c r="G267" s="167" t="str">
        <f t="shared" si="13"/>
        <v>I</v>
      </c>
      <c r="H267" s="167" t="str">
        <f t="shared" si="14"/>
        <v>4I</v>
      </c>
    </row>
    <row r="268" spans="1:8" x14ac:dyDescent="0.2">
      <c r="A268" s="175">
        <v>37012</v>
      </c>
      <c r="B268" s="167" t="s">
        <v>113</v>
      </c>
      <c r="C268" s="167" t="s">
        <v>158</v>
      </c>
      <c r="D268" s="167">
        <v>0</v>
      </c>
      <c r="E268" s="167">
        <v>0</v>
      </c>
      <c r="F268" s="167">
        <f t="shared" si="12"/>
        <v>5</v>
      </c>
      <c r="G268" s="167" t="str">
        <f t="shared" si="13"/>
        <v>I</v>
      </c>
      <c r="H268" s="167" t="str">
        <f t="shared" si="14"/>
        <v>5I</v>
      </c>
    </row>
    <row r="269" spans="1:8" x14ac:dyDescent="0.2">
      <c r="A269" s="175">
        <v>37012</v>
      </c>
      <c r="B269" s="167" t="s">
        <v>113</v>
      </c>
      <c r="C269" s="167" t="s">
        <v>157</v>
      </c>
      <c r="D269" s="167">
        <v>0</v>
      </c>
      <c r="E269" s="167">
        <v>0</v>
      </c>
      <c r="F269" s="167">
        <f t="shared" si="12"/>
        <v>5</v>
      </c>
      <c r="G269" s="167" t="str">
        <f t="shared" si="13"/>
        <v>I</v>
      </c>
      <c r="H269" s="167" t="str">
        <f t="shared" si="14"/>
        <v>5I</v>
      </c>
    </row>
    <row r="270" spans="1:8" x14ac:dyDescent="0.2">
      <c r="A270" s="175">
        <v>37012</v>
      </c>
      <c r="B270" s="167" t="s">
        <v>113</v>
      </c>
      <c r="C270" s="167" t="s">
        <v>154</v>
      </c>
      <c r="D270" s="167">
        <v>0</v>
      </c>
      <c r="E270" s="167">
        <v>0</v>
      </c>
      <c r="F270" s="167">
        <f t="shared" si="12"/>
        <v>5</v>
      </c>
      <c r="G270" s="167" t="str">
        <f t="shared" si="13"/>
        <v>I</v>
      </c>
      <c r="H270" s="167" t="str">
        <f t="shared" si="14"/>
        <v>5I</v>
      </c>
    </row>
    <row r="271" spans="1:8" x14ac:dyDescent="0.2">
      <c r="A271" s="175">
        <v>37043</v>
      </c>
      <c r="B271" s="167" t="s">
        <v>113</v>
      </c>
      <c r="C271" s="167" t="s">
        <v>158</v>
      </c>
      <c r="D271" s="167">
        <v>0</v>
      </c>
      <c r="E271" s="167">
        <v>0</v>
      </c>
      <c r="F271" s="167">
        <f t="shared" si="12"/>
        <v>6</v>
      </c>
      <c r="G271" s="167" t="str">
        <f t="shared" si="13"/>
        <v>I</v>
      </c>
      <c r="H271" s="167" t="str">
        <f t="shared" si="14"/>
        <v>6I</v>
      </c>
    </row>
    <row r="272" spans="1:8" x14ac:dyDescent="0.2">
      <c r="A272" s="175">
        <v>37043</v>
      </c>
      <c r="B272" s="167" t="s">
        <v>113</v>
      </c>
      <c r="C272" s="167" t="s">
        <v>157</v>
      </c>
      <c r="D272" s="167">
        <v>0</v>
      </c>
      <c r="E272" s="167">
        <v>0</v>
      </c>
      <c r="F272" s="167">
        <f t="shared" si="12"/>
        <v>6</v>
      </c>
      <c r="G272" s="167" t="str">
        <f t="shared" si="13"/>
        <v>I</v>
      </c>
      <c r="H272" s="167" t="str">
        <f t="shared" si="14"/>
        <v>6I</v>
      </c>
    </row>
    <row r="273" spans="1:8" x14ac:dyDescent="0.2">
      <c r="A273" s="175">
        <v>37043</v>
      </c>
      <c r="B273" s="167" t="s">
        <v>113</v>
      </c>
      <c r="C273" s="167" t="s">
        <v>154</v>
      </c>
      <c r="D273" s="167">
        <v>0</v>
      </c>
      <c r="E273" s="167">
        <v>0</v>
      </c>
      <c r="F273" s="167">
        <f t="shared" si="12"/>
        <v>6</v>
      </c>
      <c r="G273" s="167" t="str">
        <f t="shared" si="13"/>
        <v>I</v>
      </c>
      <c r="H273" s="167" t="str">
        <f t="shared" si="14"/>
        <v>6I</v>
      </c>
    </row>
    <row r="274" spans="1:8" x14ac:dyDescent="0.2">
      <c r="A274" s="175">
        <v>37073</v>
      </c>
      <c r="B274" s="167" t="s">
        <v>113</v>
      </c>
      <c r="C274" s="167" t="s">
        <v>158</v>
      </c>
      <c r="D274" s="167">
        <v>0</v>
      </c>
      <c r="E274" s="167">
        <v>0</v>
      </c>
      <c r="F274" s="167">
        <f t="shared" si="12"/>
        <v>7</v>
      </c>
      <c r="G274" s="167" t="str">
        <f t="shared" si="13"/>
        <v>I</v>
      </c>
      <c r="H274" s="167" t="str">
        <f t="shared" si="14"/>
        <v>7I</v>
      </c>
    </row>
    <row r="275" spans="1:8" x14ac:dyDescent="0.2">
      <c r="A275" s="175">
        <v>37073</v>
      </c>
      <c r="B275" s="167" t="s">
        <v>113</v>
      </c>
      <c r="C275" s="167" t="s">
        <v>157</v>
      </c>
      <c r="D275" s="167">
        <v>0</v>
      </c>
      <c r="E275" s="167">
        <v>0</v>
      </c>
      <c r="F275" s="167">
        <f t="shared" si="12"/>
        <v>7</v>
      </c>
      <c r="G275" s="167" t="str">
        <f t="shared" si="13"/>
        <v>I</v>
      </c>
      <c r="H275" s="167" t="str">
        <f t="shared" si="14"/>
        <v>7I</v>
      </c>
    </row>
    <row r="276" spans="1:8" x14ac:dyDescent="0.2">
      <c r="A276" s="175">
        <v>37073</v>
      </c>
      <c r="B276" s="167" t="s">
        <v>113</v>
      </c>
      <c r="C276" s="167" t="s">
        <v>154</v>
      </c>
      <c r="D276" s="167">
        <v>0</v>
      </c>
      <c r="E276" s="167">
        <v>0</v>
      </c>
      <c r="F276" s="167">
        <f t="shared" si="12"/>
        <v>7</v>
      </c>
      <c r="G276" s="167" t="str">
        <f t="shared" si="13"/>
        <v>I</v>
      </c>
      <c r="H276" s="167" t="str">
        <f t="shared" si="14"/>
        <v>7I</v>
      </c>
    </row>
    <row r="277" spans="1:8" x14ac:dyDescent="0.2">
      <c r="A277" s="175">
        <v>37104</v>
      </c>
      <c r="B277" s="167" t="s">
        <v>113</v>
      </c>
      <c r="C277" s="167" t="s">
        <v>158</v>
      </c>
      <c r="D277" s="167">
        <v>0</v>
      </c>
      <c r="E277" s="167">
        <v>0</v>
      </c>
      <c r="F277" s="167">
        <f t="shared" si="12"/>
        <v>8</v>
      </c>
      <c r="G277" s="167" t="str">
        <f t="shared" si="13"/>
        <v>I</v>
      </c>
      <c r="H277" s="167" t="str">
        <f t="shared" si="14"/>
        <v>8I</v>
      </c>
    </row>
    <row r="278" spans="1:8" x14ac:dyDescent="0.2">
      <c r="A278" s="175">
        <v>37104</v>
      </c>
      <c r="B278" s="167" t="s">
        <v>113</v>
      </c>
      <c r="C278" s="167" t="s">
        <v>157</v>
      </c>
      <c r="D278" s="167">
        <v>0</v>
      </c>
      <c r="E278" s="167">
        <v>0</v>
      </c>
      <c r="F278" s="167">
        <f t="shared" si="12"/>
        <v>8</v>
      </c>
      <c r="G278" s="167" t="str">
        <f t="shared" si="13"/>
        <v>I</v>
      </c>
      <c r="H278" s="167" t="str">
        <f t="shared" si="14"/>
        <v>8I</v>
      </c>
    </row>
    <row r="279" spans="1:8" x14ac:dyDescent="0.2">
      <c r="A279" s="175">
        <v>37104</v>
      </c>
      <c r="B279" s="167" t="s">
        <v>113</v>
      </c>
      <c r="C279" s="167" t="s">
        <v>154</v>
      </c>
      <c r="D279" s="167">
        <v>0</v>
      </c>
      <c r="E279" s="167">
        <v>0</v>
      </c>
      <c r="F279" s="167">
        <f t="shared" si="12"/>
        <v>8</v>
      </c>
      <c r="G279" s="167" t="str">
        <f t="shared" si="13"/>
        <v>I</v>
      </c>
      <c r="H279" s="167" t="str">
        <f t="shared" si="14"/>
        <v>8I</v>
      </c>
    </row>
    <row r="280" spans="1:8" x14ac:dyDescent="0.2">
      <c r="A280" s="175">
        <v>37135</v>
      </c>
      <c r="B280" s="167" t="s">
        <v>113</v>
      </c>
      <c r="C280" s="167" t="s">
        <v>158</v>
      </c>
      <c r="D280" s="167">
        <v>0</v>
      </c>
      <c r="E280" s="167">
        <v>0</v>
      </c>
      <c r="F280" s="167">
        <f t="shared" si="12"/>
        <v>8</v>
      </c>
      <c r="G280" s="167" t="str">
        <f t="shared" si="13"/>
        <v>I</v>
      </c>
      <c r="H280" s="167" t="str">
        <f t="shared" si="14"/>
        <v>8I</v>
      </c>
    </row>
    <row r="281" spans="1:8" x14ac:dyDescent="0.2">
      <c r="A281" s="175">
        <v>37135</v>
      </c>
      <c r="B281" s="167" t="s">
        <v>113</v>
      </c>
      <c r="C281" s="167" t="s">
        <v>157</v>
      </c>
      <c r="D281" s="167">
        <v>0</v>
      </c>
      <c r="E281" s="167">
        <v>0</v>
      </c>
      <c r="F281" s="167">
        <f t="shared" si="12"/>
        <v>8</v>
      </c>
      <c r="G281" s="167" t="str">
        <f t="shared" si="13"/>
        <v>I</v>
      </c>
      <c r="H281" s="167" t="str">
        <f t="shared" si="14"/>
        <v>8I</v>
      </c>
    </row>
    <row r="282" spans="1:8" x14ac:dyDescent="0.2">
      <c r="A282" s="175">
        <v>37135</v>
      </c>
      <c r="B282" s="167" t="s">
        <v>113</v>
      </c>
      <c r="C282" s="167" t="s">
        <v>154</v>
      </c>
      <c r="D282" s="167">
        <v>0</v>
      </c>
      <c r="E282" s="167">
        <v>0</v>
      </c>
      <c r="F282" s="167">
        <f t="shared" si="12"/>
        <v>8</v>
      </c>
      <c r="G282" s="167" t="str">
        <f t="shared" si="13"/>
        <v>I</v>
      </c>
      <c r="H282" s="167" t="str">
        <f t="shared" si="14"/>
        <v>8I</v>
      </c>
    </row>
    <row r="283" spans="1:8" x14ac:dyDescent="0.2">
      <c r="A283" s="175">
        <v>37165</v>
      </c>
      <c r="B283" s="167" t="s">
        <v>113</v>
      </c>
      <c r="C283" s="167" t="s">
        <v>158</v>
      </c>
      <c r="D283" s="167">
        <v>0</v>
      </c>
      <c r="E283" s="167">
        <v>0</v>
      </c>
      <c r="F283" s="167">
        <f t="shared" si="12"/>
        <v>8</v>
      </c>
      <c r="G283" s="167" t="str">
        <f t="shared" si="13"/>
        <v>I</v>
      </c>
      <c r="H283" s="167" t="str">
        <f t="shared" si="14"/>
        <v>8I</v>
      </c>
    </row>
    <row r="284" spans="1:8" x14ac:dyDescent="0.2">
      <c r="A284" s="175">
        <v>37165</v>
      </c>
      <c r="B284" s="167" t="s">
        <v>113</v>
      </c>
      <c r="C284" s="167" t="s">
        <v>157</v>
      </c>
      <c r="D284" s="167">
        <v>0</v>
      </c>
      <c r="E284" s="167">
        <v>0</v>
      </c>
      <c r="F284" s="167">
        <f t="shared" si="12"/>
        <v>8</v>
      </c>
      <c r="G284" s="167" t="str">
        <f t="shared" si="13"/>
        <v>I</v>
      </c>
      <c r="H284" s="167" t="str">
        <f t="shared" si="14"/>
        <v>8I</v>
      </c>
    </row>
    <row r="285" spans="1:8" x14ac:dyDescent="0.2">
      <c r="A285" s="175">
        <v>37165</v>
      </c>
      <c r="B285" s="167" t="s">
        <v>113</v>
      </c>
      <c r="C285" s="167" t="s">
        <v>154</v>
      </c>
      <c r="D285" s="167">
        <v>0</v>
      </c>
      <c r="E285" s="167">
        <v>0</v>
      </c>
      <c r="F285" s="167">
        <f t="shared" si="12"/>
        <v>8</v>
      </c>
      <c r="G285" s="167" t="str">
        <f t="shared" si="13"/>
        <v>I</v>
      </c>
      <c r="H285" s="167" t="str">
        <f t="shared" si="14"/>
        <v>8I</v>
      </c>
    </row>
    <row r="286" spans="1:8" x14ac:dyDescent="0.2">
      <c r="A286" s="175">
        <v>37377</v>
      </c>
      <c r="B286" s="167" t="s">
        <v>113</v>
      </c>
      <c r="C286" s="167" t="s">
        <v>157</v>
      </c>
      <c r="D286" s="167">
        <v>0</v>
      </c>
      <c r="E286" s="167">
        <v>0</v>
      </c>
      <c r="F286" s="167">
        <f t="shared" si="12"/>
        <v>9</v>
      </c>
      <c r="G286" s="167" t="str">
        <f t="shared" si="13"/>
        <v>I</v>
      </c>
      <c r="H286" s="167" t="str">
        <f t="shared" si="14"/>
        <v>9I</v>
      </c>
    </row>
    <row r="287" spans="1:8" x14ac:dyDescent="0.2">
      <c r="A287" s="175">
        <v>37408</v>
      </c>
      <c r="B287" s="167" t="s">
        <v>113</v>
      </c>
      <c r="C287" s="167" t="s">
        <v>157</v>
      </c>
      <c r="D287" s="167">
        <v>0</v>
      </c>
      <c r="E287" s="167">
        <v>0</v>
      </c>
      <c r="F287" s="167">
        <f t="shared" si="12"/>
        <v>9</v>
      </c>
      <c r="G287" s="167" t="str">
        <f t="shared" si="13"/>
        <v>I</v>
      </c>
      <c r="H287" s="167" t="str">
        <f t="shared" si="14"/>
        <v>9I</v>
      </c>
    </row>
    <row r="288" spans="1:8" x14ac:dyDescent="0.2">
      <c r="A288" s="175">
        <v>37438</v>
      </c>
      <c r="B288" s="167" t="s">
        <v>113</v>
      </c>
      <c r="C288" s="167" t="s">
        <v>157</v>
      </c>
      <c r="D288" s="167">
        <v>0</v>
      </c>
      <c r="E288" s="167">
        <v>0</v>
      </c>
      <c r="F288" s="167">
        <f t="shared" si="12"/>
        <v>9</v>
      </c>
      <c r="G288" s="167" t="str">
        <f t="shared" si="13"/>
        <v>I</v>
      </c>
      <c r="H288" s="167" t="str">
        <f t="shared" si="14"/>
        <v>9I</v>
      </c>
    </row>
    <row r="289" spans="1:8" x14ac:dyDescent="0.2">
      <c r="A289" s="175">
        <v>37469</v>
      </c>
      <c r="B289" s="167" t="s">
        <v>113</v>
      </c>
      <c r="C289" s="167" t="s">
        <v>157</v>
      </c>
      <c r="D289" s="167">
        <v>0</v>
      </c>
      <c r="E289" s="167">
        <v>0</v>
      </c>
      <c r="F289" s="167">
        <f t="shared" si="12"/>
        <v>9</v>
      </c>
      <c r="G289" s="167" t="str">
        <f t="shared" si="13"/>
        <v>I</v>
      </c>
      <c r="H289" s="167" t="str">
        <f t="shared" si="14"/>
        <v>9I</v>
      </c>
    </row>
    <row r="290" spans="1:8" x14ac:dyDescent="0.2">
      <c r="A290" s="175">
        <v>37500</v>
      </c>
      <c r="B290" s="167" t="s">
        <v>113</v>
      </c>
      <c r="C290" s="167" t="s">
        <v>157</v>
      </c>
      <c r="D290" s="167">
        <v>0</v>
      </c>
      <c r="E290" s="167">
        <v>0</v>
      </c>
      <c r="F290" s="167">
        <f t="shared" si="12"/>
        <v>9</v>
      </c>
      <c r="G290" s="167" t="str">
        <f t="shared" si="13"/>
        <v>I</v>
      </c>
      <c r="H290" s="167" t="str">
        <f t="shared" si="14"/>
        <v>9I</v>
      </c>
    </row>
    <row r="291" spans="1:8" x14ac:dyDescent="0.2">
      <c r="A291" s="175">
        <v>37530</v>
      </c>
      <c r="B291" s="167" t="s">
        <v>113</v>
      </c>
      <c r="C291" s="167" t="s">
        <v>157</v>
      </c>
      <c r="D291" s="167">
        <v>0</v>
      </c>
      <c r="E291" s="167">
        <v>0</v>
      </c>
      <c r="F291" s="167">
        <f t="shared" si="12"/>
        <v>9</v>
      </c>
      <c r="G291" s="167" t="str">
        <f t="shared" si="13"/>
        <v>I</v>
      </c>
      <c r="H291" s="167" t="str">
        <f t="shared" si="14"/>
        <v>9I</v>
      </c>
    </row>
    <row r="292" spans="1:8" x14ac:dyDescent="0.2">
      <c r="A292" s="175">
        <v>36892</v>
      </c>
      <c r="B292" s="167" t="s">
        <v>111</v>
      </c>
      <c r="C292" s="167" t="s">
        <v>147</v>
      </c>
      <c r="D292" s="167">
        <v>0</v>
      </c>
      <c r="E292" s="167">
        <v>0</v>
      </c>
      <c r="F292" s="167">
        <f t="shared" si="12"/>
        <v>1</v>
      </c>
      <c r="G292" s="167" t="str">
        <f t="shared" si="13"/>
        <v>P</v>
      </c>
      <c r="H292" s="167" t="str">
        <f t="shared" si="14"/>
        <v>1P</v>
      </c>
    </row>
    <row r="293" spans="1:8" x14ac:dyDescent="0.2">
      <c r="A293" s="175">
        <v>36923</v>
      </c>
      <c r="B293" s="167" t="s">
        <v>111</v>
      </c>
      <c r="C293" s="167" t="s">
        <v>147</v>
      </c>
      <c r="D293" s="167">
        <v>0</v>
      </c>
      <c r="E293" s="167">
        <v>0</v>
      </c>
      <c r="F293" s="167">
        <f t="shared" si="12"/>
        <v>2</v>
      </c>
      <c r="G293" s="167" t="str">
        <f t="shared" si="13"/>
        <v>P</v>
      </c>
      <c r="H293" s="167" t="str">
        <f t="shared" si="14"/>
        <v>2P</v>
      </c>
    </row>
    <row r="294" spans="1:8" x14ac:dyDescent="0.2">
      <c r="A294" s="175">
        <v>36951</v>
      </c>
      <c r="B294" s="167" t="s">
        <v>111</v>
      </c>
      <c r="C294" s="167" t="s">
        <v>147</v>
      </c>
      <c r="D294" s="167">
        <v>0</v>
      </c>
      <c r="E294" s="167">
        <v>0</v>
      </c>
      <c r="F294" s="167">
        <f t="shared" si="12"/>
        <v>3</v>
      </c>
      <c r="G294" s="167" t="str">
        <f t="shared" si="13"/>
        <v>P</v>
      </c>
      <c r="H294" s="167" t="str">
        <f t="shared" si="14"/>
        <v>3P</v>
      </c>
    </row>
    <row r="295" spans="1:8" x14ac:dyDescent="0.2">
      <c r="A295" s="175">
        <v>36982</v>
      </c>
      <c r="B295" s="167" t="s">
        <v>111</v>
      </c>
      <c r="C295" s="167" t="s">
        <v>147</v>
      </c>
      <c r="D295" s="167">
        <v>0</v>
      </c>
      <c r="E295" s="167">
        <v>0</v>
      </c>
      <c r="F295" s="167">
        <f t="shared" si="12"/>
        <v>4</v>
      </c>
      <c r="G295" s="167" t="str">
        <f t="shared" si="13"/>
        <v>P</v>
      </c>
      <c r="H295" s="167" t="str">
        <f t="shared" si="14"/>
        <v>4P</v>
      </c>
    </row>
    <row r="296" spans="1:8" x14ac:dyDescent="0.2">
      <c r="A296" s="175">
        <v>37012</v>
      </c>
      <c r="B296" s="167" t="s">
        <v>111</v>
      </c>
      <c r="C296" s="167" t="s">
        <v>147</v>
      </c>
      <c r="D296" s="167">
        <v>0</v>
      </c>
      <c r="E296" s="167">
        <v>0</v>
      </c>
      <c r="F296" s="167">
        <f t="shared" si="12"/>
        <v>5</v>
      </c>
      <c r="G296" s="167" t="str">
        <f t="shared" si="13"/>
        <v>P</v>
      </c>
      <c r="H296" s="167" t="str">
        <f t="shared" si="14"/>
        <v>5P</v>
      </c>
    </row>
    <row r="297" spans="1:8" x14ac:dyDescent="0.2">
      <c r="A297" s="175">
        <v>37043</v>
      </c>
      <c r="B297" s="167" t="s">
        <v>111</v>
      </c>
      <c r="C297" s="167" t="s">
        <v>147</v>
      </c>
      <c r="D297" s="167">
        <v>0</v>
      </c>
      <c r="E297" s="167">
        <v>0</v>
      </c>
      <c r="F297" s="167">
        <f t="shared" si="12"/>
        <v>6</v>
      </c>
      <c r="G297" s="167" t="str">
        <f t="shared" si="13"/>
        <v>P</v>
      </c>
      <c r="H297" s="167" t="str">
        <f t="shared" si="14"/>
        <v>6P</v>
      </c>
    </row>
    <row r="298" spans="1:8" x14ac:dyDescent="0.2">
      <c r="A298" s="175">
        <v>37073</v>
      </c>
      <c r="B298" s="167" t="s">
        <v>111</v>
      </c>
      <c r="C298" s="167" t="s">
        <v>147</v>
      </c>
      <c r="D298" s="167">
        <v>0</v>
      </c>
      <c r="E298" s="167">
        <v>0</v>
      </c>
      <c r="F298" s="167">
        <f t="shared" si="12"/>
        <v>7</v>
      </c>
      <c r="G298" s="167" t="str">
        <f t="shared" si="13"/>
        <v>P</v>
      </c>
      <c r="H298" s="167" t="str">
        <f t="shared" si="14"/>
        <v>7P</v>
      </c>
    </row>
    <row r="299" spans="1:8" x14ac:dyDescent="0.2">
      <c r="A299" s="175">
        <v>37104</v>
      </c>
      <c r="B299" s="167" t="s">
        <v>111</v>
      </c>
      <c r="C299" s="167" t="s">
        <v>147</v>
      </c>
      <c r="D299" s="167">
        <v>0</v>
      </c>
      <c r="E299" s="167">
        <v>0</v>
      </c>
      <c r="F299" s="167">
        <f t="shared" si="12"/>
        <v>8</v>
      </c>
      <c r="G299" s="167" t="str">
        <f t="shared" si="13"/>
        <v>P</v>
      </c>
      <c r="H299" s="167" t="str">
        <f t="shared" si="14"/>
        <v>8P</v>
      </c>
    </row>
    <row r="300" spans="1:8" x14ac:dyDescent="0.2">
      <c r="A300" s="175">
        <v>37135</v>
      </c>
      <c r="B300" s="167" t="s">
        <v>111</v>
      </c>
      <c r="C300" s="167" t="s">
        <v>147</v>
      </c>
      <c r="D300" s="167">
        <v>0</v>
      </c>
      <c r="E300" s="167">
        <v>0</v>
      </c>
      <c r="F300" s="167">
        <f t="shared" si="12"/>
        <v>8</v>
      </c>
      <c r="G300" s="167" t="str">
        <f t="shared" si="13"/>
        <v>P</v>
      </c>
      <c r="H300" s="167" t="str">
        <f t="shared" si="14"/>
        <v>8P</v>
      </c>
    </row>
    <row r="301" spans="1:8" x14ac:dyDescent="0.2">
      <c r="A301" s="175">
        <v>37165</v>
      </c>
      <c r="B301" s="167" t="s">
        <v>111</v>
      </c>
      <c r="C301" s="167" t="s">
        <v>147</v>
      </c>
      <c r="D301" s="167">
        <v>0</v>
      </c>
      <c r="E301" s="167">
        <v>0</v>
      </c>
      <c r="F301" s="167">
        <f t="shared" si="12"/>
        <v>8</v>
      </c>
      <c r="G301" s="167" t="str">
        <f t="shared" si="13"/>
        <v>P</v>
      </c>
      <c r="H301" s="167" t="str">
        <f t="shared" si="14"/>
        <v>8P</v>
      </c>
    </row>
    <row r="302" spans="1:8" x14ac:dyDescent="0.2">
      <c r="A302" s="175">
        <v>37196</v>
      </c>
      <c r="B302" s="167" t="s">
        <v>111</v>
      </c>
      <c r="C302" s="167" t="s">
        <v>147</v>
      </c>
      <c r="D302" s="167">
        <v>0</v>
      </c>
      <c r="E302" s="167">
        <v>0</v>
      </c>
      <c r="F302" s="167">
        <f t="shared" si="12"/>
        <v>8</v>
      </c>
      <c r="G302" s="167" t="str">
        <f t="shared" si="13"/>
        <v>P</v>
      </c>
      <c r="H302" s="167" t="str">
        <f t="shared" si="14"/>
        <v>8P</v>
      </c>
    </row>
    <row r="303" spans="1:8" x14ac:dyDescent="0.2">
      <c r="A303" s="175">
        <v>37226</v>
      </c>
      <c r="B303" s="167" t="s">
        <v>111</v>
      </c>
      <c r="C303" s="167" t="s">
        <v>147</v>
      </c>
      <c r="D303" s="167">
        <v>0</v>
      </c>
      <c r="E303" s="167">
        <v>0</v>
      </c>
      <c r="F303" s="167">
        <f t="shared" si="12"/>
        <v>8</v>
      </c>
      <c r="G303" s="167" t="str">
        <f t="shared" si="13"/>
        <v>P</v>
      </c>
      <c r="H303" s="167" t="str">
        <f t="shared" si="14"/>
        <v>8P</v>
      </c>
    </row>
    <row r="304" spans="1:8" x14ac:dyDescent="0.2">
      <c r="A304" s="175">
        <v>37257</v>
      </c>
      <c r="B304" s="167" t="s">
        <v>111</v>
      </c>
      <c r="C304" s="167" t="s">
        <v>147</v>
      </c>
      <c r="D304" s="167">
        <v>0</v>
      </c>
      <c r="E304" s="167">
        <v>0</v>
      </c>
      <c r="F304" s="167">
        <f t="shared" si="12"/>
        <v>9</v>
      </c>
      <c r="G304" s="167" t="str">
        <f t="shared" si="13"/>
        <v>P</v>
      </c>
      <c r="H304" s="167" t="str">
        <f t="shared" si="14"/>
        <v>9P</v>
      </c>
    </row>
    <row r="305" spans="1:8" x14ac:dyDescent="0.2">
      <c r="A305" s="175">
        <v>37288</v>
      </c>
      <c r="B305" s="167" t="s">
        <v>111</v>
      </c>
      <c r="C305" s="167" t="s">
        <v>147</v>
      </c>
      <c r="D305" s="167">
        <v>0</v>
      </c>
      <c r="E305" s="167">
        <v>0</v>
      </c>
      <c r="F305" s="167">
        <f t="shared" si="12"/>
        <v>9</v>
      </c>
      <c r="G305" s="167" t="str">
        <f t="shared" si="13"/>
        <v>P</v>
      </c>
      <c r="H305" s="167" t="str">
        <f t="shared" si="14"/>
        <v>9P</v>
      </c>
    </row>
    <row r="306" spans="1:8" x14ac:dyDescent="0.2">
      <c r="A306" s="175">
        <v>37316</v>
      </c>
      <c r="B306" s="167" t="s">
        <v>111</v>
      </c>
      <c r="C306" s="167" t="s">
        <v>147</v>
      </c>
      <c r="D306" s="167">
        <v>0</v>
      </c>
      <c r="E306" s="167">
        <v>0</v>
      </c>
      <c r="F306" s="167">
        <f t="shared" si="12"/>
        <v>9</v>
      </c>
      <c r="G306" s="167" t="str">
        <f t="shared" si="13"/>
        <v>P</v>
      </c>
      <c r="H306" s="167" t="str">
        <f t="shared" si="14"/>
        <v>9P</v>
      </c>
    </row>
    <row r="307" spans="1:8" x14ac:dyDescent="0.2">
      <c r="A307" s="175">
        <v>37347</v>
      </c>
      <c r="B307" s="167" t="s">
        <v>111</v>
      </c>
      <c r="C307" s="167" t="s">
        <v>147</v>
      </c>
      <c r="D307" s="167">
        <v>0</v>
      </c>
      <c r="E307" s="167">
        <v>0</v>
      </c>
      <c r="F307" s="167">
        <f t="shared" si="12"/>
        <v>9</v>
      </c>
      <c r="G307" s="167" t="str">
        <f t="shared" si="13"/>
        <v>P</v>
      </c>
      <c r="H307" s="167" t="str">
        <f t="shared" si="14"/>
        <v>9P</v>
      </c>
    </row>
    <row r="308" spans="1:8" x14ac:dyDescent="0.2">
      <c r="A308" s="175">
        <v>37377</v>
      </c>
      <c r="B308" s="167" t="s">
        <v>111</v>
      </c>
      <c r="C308" s="167" t="s">
        <v>147</v>
      </c>
      <c r="D308" s="167">
        <v>0</v>
      </c>
      <c r="E308" s="167">
        <v>0</v>
      </c>
      <c r="F308" s="167">
        <f t="shared" si="12"/>
        <v>9</v>
      </c>
      <c r="G308" s="167" t="str">
        <f t="shared" si="13"/>
        <v>P</v>
      </c>
      <c r="H308" s="167" t="str">
        <f t="shared" si="14"/>
        <v>9P</v>
      </c>
    </row>
    <row r="309" spans="1:8" x14ac:dyDescent="0.2">
      <c r="A309" s="175">
        <v>37408</v>
      </c>
      <c r="B309" s="167" t="s">
        <v>111</v>
      </c>
      <c r="C309" s="167" t="s">
        <v>147</v>
      </c>
      <c r="D309" s="167">
        <v>0</v>
      </c>
      <c r="E309" s="167">
        <v>0</v>
      </c>
      <c r="F309" s="167">
        <f t="shared" si="12"/>
        <v>9</v>
      </c>
      <c r="G309" s="167" t="str">
        <f t="shared" si="13"/>
        <v>P</v>
      </c>
      <c r="H309" s="167" t="str">
        <f t="shared" si="14"/>
        <v>9P</v>
      </c>
    </row>
    <row r="310" spans="1:8" x14ac:dyDescent="0.2">
      <c r="A310" s="175">
        <v>37438</v>
      </c>
      <c r="B310" s="167" t="s">
        <v>111</v>
      </c>
      <c r="C310" s="167" t="s">
        <v>147</v>
      </c>
      <c r="D310" s="167">
        <v>0</v>
      </c>
      <c r="E310" s="167">
        <v>0</v>
      </c>
      <c r="F310" s="167">
        <f t="shared" si="12"/>
        <v>9</v>
      </c>
      <c r="G310" s="167" t="str">
        <f t="shared" si="13"/>
        <v>P</v>
      </c>
      <c r="H310" s="167" t="str">
        <f t="shared" si="14"/>
        <v>9P</v>
      </c>
    </row>
    <row r="311" spans="1:8" x14ac:dyDescent="0.2">
      <c r="A311" s="175">
        <v>37469</v>
      </c>
      <c r="B311" s="167" t="s">
        <v>111</v>
      </c>
      <c r="C311" s="167" t="s">
        <v>147</v>
      </c>
      <c r="D311" s="167">
        <v>0</v>
      </c>
      <c r="E311" s="167">
        <v>0</v>
      </c>
      <c r="F311" s="167">
        <f t="shared" si="12"/>
        <v>9</v>
      </c>
      <c r="G311" s="167" t="str">
        <f t="shared" si="13"/>
        <v>P</v>
      </c>
      <c r="H311" s="167" t="str">
        <f t="shared" si="14"/>
        <v>9P</v>
      </c>
    </row>
    <row r="312" spans="1:8" x14ac:dyDescent="0.2">
      <c r="A312" s="175">
        <v>37500</v>
      </c>
      <c r="B312" s="167" t="s">
        <v>111</v>
      </c>
      <c r="C312" s="167" t="s">
        <v>147</v>
      </c>
      <c r="D312" s="167">
        <v>0</v>
      </c>
      <c r="E312" s="167">
        <v>0</v>
      </c>
      <c r="F312" s="167">
        <f t="shared" si="12"/>
        <v>9</v>
      </c>
      <c r="G312" s="167" t="str">
        <f t="shared" si="13"/>
        <v>P</v>
      </c>
      <c r="H312" s="167" t="str">
        <f t="shared" si="14"/>
        <v>9P</v>
      </c>
    </row>
    <row r="313" spans="1:8" x14ac:dyDescent="0.2">
      <c r="A313" s="175">
        <v>37530</v>
      </c>
      <c r="B313" s="167" t="s">
        <v>111</v>
      </c>
      <c r="C313" s="167" t="s">
        <v>147</v>
      </c>
      <c r="D313" s="167">
        <v>0</v>
      </c>
      <c r="E313" s="167">
        <v>0</v>
      </c>
      <c r="F313" s="167">
        <f t="shared" si="12"/>
        <v>9</v>
      </c>
      <c r="G313" s="167" t="str">
        <f t="shared" si="13"/>
        <v>P</v>
      </c>
      <c r="H313" s="167" t="str">
        <f t="shared" si="14"/>
        <v>9P</v>
      </c>
    </row>
    <row r="314" spans="1:8" x14ac:dyDescent="0.2">
      <c r="A314" s="175">
        <v>37561</v>
      </c>
      <c r="B314" s="167" t="s">
        <v>111</v>
      </c>
      <c r="C314" s="167" t="s">
        <v>147</v>
      </c>
      <c r="D314" s="167">
        <v>0</v>
      </c>
      <c r="E314" s="167">
        <v>0</v>
      </c>
      <c r="F314" s="167">
        <f t="shared" si="12"/>
        <v>9</v>
      </c>
      <c r="G314" s="167" t="str">
        <f t="shared" si="13"/>
        <v>P</v>
      </c>
      <c r="H314" s="167" t="str">
        <f t="shared" si="14"/>
        <v>9P</v>
      </c>
    </row>
    <row r="315" spans="1:8" x14ac:dyDescent="0.2">
      <c r="A315" s="175">
        <v>37591</v>
      </c>
      <c r="B315" s="167" t="s">
        <v>111</v>
      </c>
      <c r="C315" s="167" t="s">
        <v>147</v>
      </c>
      <c r="D315" s="167">
        <v>0</v>
      </c>
      <c r="E315" s="167">
        <v>0</v>
      </c>
      <c r="F315" s="167">
        <f t="shared" si="12"/>
        <v>9</v>
      </c>
      <c r="G315" s="167" t="str">
        <f t="shared" si="13"/>
        <v>P</v>
      </c>
      <c r="H315" s="167" t="str">
        <f t="shared" si="14"/>
        <v>9P</v>
      </c>
    </row>
    <row r="316" spans="1:8" x14ac:dyDescent="0.2">
      <c r="A316" s="175">
        <v>37622</v>
      </c>
      <c r="B316" s="167" t="s">
        <v>111</v>
      </c>
      <c r="C316" s="167" t="s">
        <v>147</v>
      </c>
      <c r="D316" s="167">
        <v>0</v>
      </c>
      <c r="E316" s="167">
        <v>0</v>
      </c>
      <c r="F316" s="167">
        <f t="shared" si="12"/>
        <v>10</v>
      </c>
      <c r="G316" s="167" t="str">
        <f t="shared" si="13"/>
        <v>P</v>
      </c>
      <c r="H316" s="167" t="str">
        <f t="shared" si="14"/>
        <v>10P</v>
      </c>
    </row>
    <row r="317" spans="1:8" x14ac:dyDescent="0.2">
      <c r="A317" s="175">
        <v>37653</v>
      </c>
      <c r="B317" s="167" t="s">
        <v>111</v>
      </c>
      <c r="C317" s="167" t="s">
        <v>147</v>
      </c>
      <c r="D317" s="167">
        <v>0</v>
      </c>
      <c r="E317" s="167">
        <v>0</v>
      </c>
      <c r="F317" s="167">
        <f t="shared" si="12"/>
        <v>10</v>
      </c>
      <c r="G317" s="167" t="str">
        <f t="shared" si="13"/>
        <v>P</v>
      </c>
      <c r="H317" s="167" t="str">
        <f t="shared" si="14"/>
        <v>10P</v>
      </c>
    </row>
    <row r="318" spans="1:8" x14ac:dyDescent="0.2">
      <c r="A318" s="175">
        <v>37681</v>
      </c>
      <c r="B318" s="167" t="s">
        <v>111</v>
      </c>
      <c r="C318" s="167" t="s">
        <v>147</v>
      </c>
      <c r="D318" s="167">
        <v>0</v>
      </c>
      <c r="E318" s="167">
        <v>0</v>
      </c>
      <c r="F318" s="167">
        <f t="shared" si="12"/>
        <v>10</v>
      </c>
      <c r="G318" s="167" t="str">
        <f t="shared" si="13"/>
        <v>P</v>
      </c>
      <c r="H318" s="167" t="str">
        <f t="shared" si="14"/>
        <v>10P</v>
      </c>
    </row>
    <row r="319" spans="1:8" x14ac:dyDescent="0.2">
      <c r="A319" s="175">
        <v>37712</v>
      </c>
      <c r="B319" s="167" t="s">
        <v>111</v>
      </c>
      <c r="C319" s="167" t="s">
        <v>147</v>
      </c>
      <c r="D319" s="167">
        <v>0</v>
      </c>
      <c r="E319" s="167">
        <v>0</v>
      </c>
      <c r="F319" s="167">
        <f t="shared" si="12"/>
        <v>10</v>
      </c>
      <c r="G319" s="167" t="str">
        <f t="shared" si="13"/>
        <v>P</v>
      </c>
      <c r="H319" s="167" t="str">
        <f t="shared" si="14"/>
        <v>10P</v>
      </c>
    </row>
    <row r="320" spans="1:8" x14ac:dyDescent="0.2">
      <c r="A320" s="175">
        <v>36892</v>
      </c>
      <c r="B320" s="167" t="s">
        <v>131</v>
      </c>
      <c r="C320" s="167" t="s">
        <v>149</v>
      </c>
      <c r="D320" s="167">
        <v>0</v>
      </c>
      <c r="E320" s="167">
        <v>0</v>
      </c>
      <c r="F320" s="167">
        <f t="shared" si="12"/>
        <v>1</v>
      </c>
      <c r="G320" s="167" t="str">
        <f t="shared" si="13"/>
        <v>D</v>
      </c>
      <c r="H320" s="167" t="str">
        <f t="shared" si="14"/>
        <v>1D</v>
      </c>
    </row>
    <row r="321" spans="1:8" x14ac:dyDescent="0.2">
      <c r="A321" s="175">
        <v>36892</v>
      </c>
      <c r="B321" s="167" t="s">
        <v>131</v>
      </c>
      <c r="C321" s="167" t="s">
        <v>155</v>
      </c>
      <c r="D321" s="167">
        <v>0</v>
      </c>
      <c r="E321" s="167">
        <v>0</v>
      </c>
      <c r="F321" s="167">
        <f t="shared" si="12"/>
        <v>1</v>
      </c>
      <c r="G321" s="167" t="str">
        <f t="shared" si="13"/>
        <v>D</v>
      </c>
      <c r="H321" s="167" t="str">
        <f t="shared" si="14"/>
        <v>1D</v>
      </c>
    </row>
    <row r="322" spans="1:8" x14ac:dyDescent="0.2">
      <c r="A322" s="175">
        <v>36923</v>
      </c>
      <c r="B322" s="167" t="s">
        <v>131</v>
      </c>
      <c r="C322" s="167" t="s">
        <v>149</v>
      </c>
      <c r="D322" s="167">
        <v>867152.95239999995</v>
      </c>
      <c r="E322" s="167">
        <v>433.57647620000006</v>
      </c>
      <c r="F322" s="167">
        <f t="shared" si="12"/>
        <v>2</v>
      </c>
      <c r="G322" s="167" t="str">
        <f t="shared" si="13"/>
        <v>D</v>
      </c>
      <c r="H322" s="167" t="str">
        <f t="shared" si="14"/>
        <v>2D</v>
      </c>
    </row>
    <row r="323" spans="1:8" x14ac:dyDescent="0.2">
      <c r="A323" s="175">
        <v>36923</v>
      </c>
      <c r="B323" s="167" t="s">
        <v>131</v>
      </c>
      <c r="C323" s="167" t="s">
        <v>155</v>
      </c>
      <c r="D323" s="167">
        <v>-838882.60850000009</v>
      </c>
      <c r="E323" s="167">
        <v>-46138.543467500007</v>
      </c>
      <c r="F323" s="167">
        <f t="shared" ref="F323:F359" si="15">IF(REF_DT&lt;PromptMonth,1,INDEX(BucketTable,MATCH($A323,SumMonths,0),1))</f>
        <v>2</v>
      </c>
      <c r="G323" s="167" t="str">
        <f t="shared" ref="G323:G359" si="16">INDEX(Book_Type,MATCH($B323,Book,0),1)</f>
        <v>D</v>
      </c>
      <c r="H323" s="167" t="str">
        <f t="shared" ref="H323:H359" si="17">$F323&amp;$G323</f>
        <v>2D</v>
      </c>
    </row>
    <row r="324" spans="1:8" x14ac:dyDescent="0.2">
      <c r="A324" s="175">
        <v>36951</v>
      </c>
      <c r="B324" s="167" t="s">
        <v>131</v>
      </c>
      <c r="C324" s="167" t="s">
        <v>149</v>
      </c>
      <c r="D324" s="167">
        <v>955842.88230000006</v>
      </c>
      <c r="E324" s="167">
        <v>477.92144115000002</v>
      </c>
      <c r="F324" s="167">
        <f t="shared" si="15"/>
        <v>3</v>
      </c>
      <c r="G324" s="167" t="str">
        <f t="shared" si="16"/>
        <v>D</v>
      </c>
      <c r="H324" s="167" t="str">
        <f t="shared" si="17"/>
        <v>3D</v>
      </c>
    </row>
    <row r="325" spans="1:8" x14ac:dyDescent="0.2">
      <c r="A325" s="175">
        <v>36951</v>
      </c>
      <c r="B325" s="167" t="s">
        <v>131</v>
      </c>
      <c r="C325" s="167" t="s">
        <v>155</v>
      </c>
      <c r="D325" s="167">
        <v>-924681.12829999998</v>
      </c>
      <c r="E325" s="167">
        <v>-55480.867698000002</v>
      </c>
      <c r="F325" s="167">
        <f t="shared" si="15"/>
        <v>3</v>
      </c>
      <c r="G325" s="167" t="str">
        <f t="shared" si="16"/>
        <v>D</v>
      </c>
      <c r="H325" s="167" t="str">
        <f t="shared" si="17"/>
        <v>3D</v>
      </c>
    </row>
    <row r="326" spans="1:8" x14ac:dyDescent="0.2">
      <c r="A326" s="175">
        <v>37196</v>
      </c>
      <c r="B326" s="167" t="s">
        <v>131</v>
      </c>
      <c r="C326" s="167" t="s">
        <v>149</v>
      </c>
      <c r="D326" s="167">
        <v>0</v>
      </c>
      <c r="E326" s="167">
        <v>0</v>
      </c>
      <c r="F326" s="167">
        <f t="shared" si="15"/>
        <v>8</v>
      </c>
      <c r="G326" s="167" t="str">
        <f t="shared" si="16"/>
        <v>D</v>
      </c>
      <c r="H326" s="167" t="str">
        <f t="shared" si="17"/>
        <v>8D</v>
      </c>
    </row>
    <row r="327" spans="1:8" x14ac:dyDescent="0.2">
      <c r="A327" s="175">
        <v>37196</v>
      </c>
      <c r="B327" s="167" t="s">
        <v>131</v>
      </c>
      <c r="C327" s="167" t="s">
        <v>155</v>
      </c>
      <c r="D327" s="167">
        <v>0</v>
      </c>
      <c r="E327" s="167">
        <v>0</v>
      </c>
      <c r="F327" s="167">
        <f t="shared" si="15"/>
        <v>8</v>
      </c>
      <c r="G327" s="167" t="str">
        <f t="shared" si="16"/>
        <v>D</v>
      </c>
      <c r="H327" s="167" t="str">
        <f t="shared" si="17"/>
        <v>8D</v>
      </c>
    </row>
    <row r="328" spans="1:8" x14ac:dyDescent="0.2">
      <c r="A328" s="175">
        <v>37226</v>
      </c>
      <c r="B328" s="167" t="s">
        <v>131</v>
      </c>
      <c r="C328" s="167" t="s">
        <v>149</v>
      </c>
      <c r="D328" s="167">
        <v>1E-4</v>
      </c>
      <c r="E328" s="167">
        <v>5.0000000000000004E-8</v>
      </c>
      <c r="F328" s="167">
        <f t="shared" si="15"/>
        <v>8</v>
      </c>
      <c r="G328" s="167" t="str">
        <f t="shared" si="16"/>
        <v>D</v>
      </c>
      <c r="H328" s="167" t="str">
        <f t="shared" si="17"/>
        <v>8D</v>
      </c>
    </row>
    <row r="329" spans="1:8" x14ac:dyDescent="0.2">
      <c r="A329" s="175">
        <v>37226</v>
      </c>
      <c r="B329" s="167" t="s">
        <v>131</v>
      </c>
      <c r="C329" s="167" t="s">
        <v>155</v>
      </c>
      <c r="D329" s="167">
        <v>0</v>
      </c>
      <c r="E329" s="167">
        <v>0</v>
      </c>
      <c r="F329" s="167">
        <f t="shared" si="15"/>
        <v>8</v>
      </c>
      <c r="G329" s="167" t="str">
        <f t="shared" si="16"/>
        <v>D</v>
      </c>
      <c r="H329" s="167" t="str">
        <f t="shared" si="17"/>
        <v>8D</v>
      </c>
    </row>
    <row r="330" spans="1:8" x14ac:dyDescent="0.2">
      <c r="A330" s="175">
        <v>37257</v>
      </c>
      <c r="B330" s="167" t="s">
        <v>131</v>
      </c>
      <c r="C330" s="167" t="s">
        <v>149</v>
      </c>
      <c r="D330" s="167">
        <v>0</v>
      </c>
      <c r="E330" s="167">
        <v>0</v>
      </c>
      <c r="F330" s="167">
        <f t="shared" si="15"/>
        <v>9</v>
      </c>
      <c r="G330" s="167" t="str">
        <f t="shared" si="16"/>
        <v>D</v>
      </c>
      <c r="H330" s="167" t="str">
        <f t="shared" si="17"/>
        <v>9D</v>
      </c>
    </row>
    <row r="331" spans="1:8" x14ac:dyDescent="0.2">
      <c r="A331" s="175">
        <v>37257</v>
      </c>
      <c r="B331" s="167" t="s">
        <v>131</v>
      </c>
      <c r="C331" s="167" t="s">
        <v>155</v>
      </c>
      <c r="D331" s="167">
        <v>0</v>
      </c>
      <c r="E331" s="167">
        <v>0</v>
      </c>
      <c r="F331" s="167">
        <f t="shared" si="15"/>
        <v>9</v>
      </c>
      <c r="G331" s="167" t="str">
        <f t="shared" si="16"/>
        <v>D</v>
      </c>
      <c r="H331" s="167" t="str">
        <f t="shared" si="17"/>
        <v>9D</v>
      </c>
    </row>
    <row r="332" spans="1:8" x14ac:dyDescent="0.2">
      <c r="A332" s="175">
        <v>37288</v>
      </c>
      <c r="B332" s="167" t="s">
        <v>131</v>
      </c>
      <c r="C332" s="167" t="s">
        <v>149</v>
      </c>
      <c r="D332" s="167">
        <v>0</v>
      </c>
      <c r="E332" s="167">
        <v>0</v>
      </c>
      <c r="F332" s="167">
        <f t="shared" si="15"/>
        <v>9</v>
      </c>
      <c r="G332" s="167" t="str">
        <f t="shared" si="16"/>
        <v>D</v>
      </c>
      <c r="H332" s="167" t="str">
        <f t="shared" si="17"/>
        <v>9D</v>
      </c>
    </row>
    <row r="333" spans="1:8" x14ac:dyDescent="0.2">
      <c r="A333" s="175">
        <v>37288</v>
      </c>
      <c r="B333" s="167" t="s">
        <v>131</v>
      </c>
      <c r="C333" s="167" t="s">
        <v>155</v>
      </c>
      <c r="D333" s="167">
        <v>0</v>
      </c>
      <c r="E333" s="167">
        <v>0</v>
      </c>
      <c r="F333" s="167">
        <f t="shared" si="15"/>
        <v>9</v>
      </c>
      <c r="G333" s="167" t="str">
        <f t="shared" si="16"/>
        <v>D</v>
      </c>
      <c r="H333" s="167" t="str">
        <f t="shared" si="17"/>
        <v>9D</v>
      </c>
    </row>
    <row r="334" spans="1:8" x14ac:dyDescent="0.2">
      <c r="A334" s="175">
        <v>37316</v>
      </c>
      <c r="B334" s="167" t="s">
        <v>131</v>
      </c>
      <c r="C334" s="167" t="s">
        <v>149</v>
      </c>
      <c r="D334" s="167">
        <v>0</v>
      </c>
      <c r="E334" s="167">
        <v>0</v>
      </c>
      <c r="F334" s="167">
        <f t="shared" si="15"/>
        <v>9</v>
      </c>
      <c r="G334" s="167" t="str">
        <f t="shared" si="16"/>
        <v>D</v>
      </c>
      <c r="H334" s="167" t="str">
        <f t="shared" si="17"/>
        <v>9D</v>
      </c>
    </row>
    <row r="335" spans="1:8" x14ac:dyDescent="0.2">
      <c r="A335" s="175">
        <v>37316</v>
      </c>
      <c r="B335" s="167" t="s">
        <v>131</v>
      </c>
      <c r="C335" s="167" t="s">
        <v>155</v>
      </c>
      <c r="D335" s="167">
        <v>0</v>
      </c>
      <c r="E335" s="167">
        <v>0</v>
      </c>
      <c r="F335" s="167">
        <f t="shared" si="15"/>
        <v>9</v>
      </c>
      <c r="G335" s="167" t="str">
        <f t="shared" si="16"/>
        <v>D</v>
      </c>
      <c r="H335" s="167" t="str">
        <f t="shared" si="17"/>
        <v>9D</v>
      </c>
    </row>
    <row r="336" spans="1:8" x14ac:dyDescent="0.2">
      <c r="A336" s="175">
        <v>36892</v>
      </c>
      <c r="B336" s="167" t="s">
        <v>132</v>
      </c>
      <c r="C336" s="167" t="s">
        <v>149</v>
      </c>
      <c r="D336" s="167">
        <v>961341</v>
      </c>
      <c r="E336" s="167">
        <v>480.67050000000006</v>
      </c>
      <c r="F336" s="167">
        <f t="shared" si="15"/>
        <v>1</v>
      </c>
      <c r="G336" s="167" t="str">
        <f t="shared" si="16"/>
        <v>I</v>
      </c>
      <c r="H336" s="167" t="str">
        <f t="shared" si="17"/>
        <v>1I</v>
      </c>
    </row>
    <row r="337" spans="1:8" x14ac:dyDescent="0.2">
      <c r="A337" s="175">
        <v>36892</v>
      </c>
      <c r="B337" s="167" t="s">
        <v>132</v>
      </c>
      <c r="C337" s="167" t="s">
        <v>155</v>
      </c>
      <c r="D337" s="167">
        <v>-930000</v>
      </c>
      <c r="E337" s="167">
        <v>0</v>
      </c>
      <c r="F337" s="167">
        <f t="shared" si="15"/>
        <v>1</v>
      </c>
      <c r="G337" s="167" t="str">
        <f t="shared" si="16"/>
        <v>I</v>
      </c>
      <c r="H337" s="167" t="str">
        <f t="shared" si="17"/>
        <v>1I</v>
      </c>
    </row>
    <row r="338" spans="1:8" x14ac:dyDescent="0.2">
      <c r="A338" s="175">
        <v>36923</v>
      </c>
      <c r="B338" s="167" t="s">
        <v>132</v>
      </c>
      <c r="C338" s="167" t="s">
        <v>149</v>
      </c>
      <c r="D338" s="167">
        <v>867152.95239999995</v>
      </c>
      <c r="E338" s="167">
        <v>433.57647620000006</v>
      </c>
      <c r="F338" s="167">
        <f t="shared" si="15"/>
        <v>2</v>
      </c>
      <c r="G338" s="167" t="str">
        <f t="shared" si="16"/>
        <v>I</v>
      </c>
      <c r="H338" s="167" t="str">
        <f t="shared" si="17"/>
        <v>2I</v>
      </c>
    </row>
    <row r="339" spans="1:8" x14ac:dyDescent="0.2">
      <c r="A339" s="175">
        <v>36923</v>
      </c>
      <c r="B339" s="167" t="s">
        <v>132</v>
      </c>
      <c r="C339" s="167" t="s">
        <v>155</v>
      </c>
      <c r="D339" s="167">
        <v>-838882.60850000009</v>
      </c>
      <c r="E339" s="167">
        <v>-46138.543467500007</v>
      </c>
      <c r="F339" s="167">
        <f t="shared" si="15"/>
        <v>2</v>
      </c>
      <c r="G339" s="167" t="str">
        <f t="shared" si="16"/>
        <v>I</v>
      </c>
      <c r="H339" s="167" t="str">
        <f t="shared" si="17"/>
        <v>2I</v>
      </c>
    </row>
    <row r="340" spans="1:8" x14ac:dyDescent="0.2">
      <c r="A340" s="175">
        <v>36951</v>
      </c>
      <c r="B340" s="167" t="s">
        <v>132</v>
      </c>
      <c r="C340" s="167" t="s">
        <v>149</v>
      </c>
      <c r="D340" s="167">
        <v>955842.88230000006</v>
      </c>
      <c r="E340" s="167">
        <v>477.92144115000002</v>
      </c>
      <c r="F340" s="167">
        <f t="shared" si="15"/>
        <v>3</v>
      </c>
      <c r="G340" s="167" t="str">
        <f t="shared" si="16"/>
        <v>I</v>
      </c>
      <c r="H340" s="167" t="str">
        <f t="shared" si="17"/>
        <v>3I</v>
      </c>
    </row>
    <row r="341" spans="1:8" x14ac:dyDescent="0.2">
      <c r="A341" s="175">
        <v>36951</v>
      </c>
      <c r="B341" s="167" t="s">
        <v>132</v>
      </c>
      <c r="C341" s="167" t="s">
        <v>155</v>
      </c>
      <c r="D341" s="167">
        <v>-924681.12829999998</v>
      </c>
      <c r="E341" s="167">
        <v>-55480.867698000002</v>
      </c>
      <c r="F341" s="167">
        <f t="shared" si="15"/>
        <v>3</v>
      </c>
      <c r="G341" s="167" t="str">
        <f t="shared" si="16"/>
        <v>I</v>
      </c>
      <c r="H341" s="167" t="str">
        <f t="shared" si="17"/>
        <v>3I</v>
      </c>
    </row>
    <row r="342" spans="1:8" x14ac:dyDescent="0.2">
      <c r="A342" s="175">
        <v>37196</v>
      </c>
      <c r="B342" s="167" t="s">
        <v>132</v>
      </c>
      <c r="C342" s="167" t="s">
        <v>149</v>
      </c>
      <c r="D342" s="167">
        <v>0</v>
      </c>
      <c r="E342" s="167">
        <v>0</v>
      </c>
      <c r="F342" s="167">
        <f t="shared" si="15"/>
        <v>8</v>
      </c>
      <c r="G342" s="167" t="str">
        <f t="shared" si="16"/>
        <v>I</v>
      </c>
      <c r="H342" s="167" t="str">
        <f t="shared" si="17"/>
        <v>8I</v>
      </c>
    </row>
    <row r="343" spans="1:8" x14ac:dyDescent="0.2">
      <c r="A343" s="175">
        <v>37196</v>
      </c>
      <c r="B343" s="167" t="s">
        <v>132</v>
      </c>
      <c r="C343" s="167" t="s">
        <v>155</v>
      </c>
      <c r="D343" s="167">
        <v>0</v>
      </c>
      <c r="E343" s="167">
        <v>0</v>
      </c>
      <c r="F343" s="167">
        <f t="shared" si="15"/>
        <v>8</v>
      </c>
      <c r="G343" s="167" t="str">
        <f t="shared" si="16"/>
        <v>I</v>
      </c>
      <c r="H343" s="167" t="str">
        <f t="shared" si="17"/>
        <v>8I</v>
      </c>
    </row>
    <row r="344" spans="1:8" x14ac:dyDescent="0.2">
      <c r="A344" s="175">
        <v>37226</v>
      </c>
      <c r="B344" s="167" t="s">
        <v>132</v>
      </c>
      <c r="C344" s="167" t="s">
        <v>149</v>
      </c>
      <c r="D344" s="167">
        <v>1E-4</v>
      </c>
      <c r="E344" s="167">
        <v>5.0000000000000004E-8</v>
      </c>
      <c r="F344" s="167">
        <f t="shared" si="15"/>
        <v>8</v>
      </c>
      <c r="G344" s="167" t="str">
        <f t="shared" si="16"/>
        <v>I</v>
      </c>
      <c r="H344" s="167" t="str">
        <f t="shared" si="17"/>
        <v>8I</v>
      </c>
    </row>
    <row r="345" spans="1:8" x14ac:dyDescent="0.2">
      <c r="A345" s="175">
        <v>37226</v>
      </c>
      <c r="B345" s="167" t="s">
        <v>132</v>
      </c>
      <c r="C345" s="167" t="s">
        <v>155</v>
      </c>
      <c r="D345" s="167">
        <v>0</v>
      </c>
      <c r="E345" s="167">
        <v>0</v>
      </c>
      <c r="F345" s="167">
        <f t="shared" si="15"/>
        <v>8</v>
      </c>
      <c r="G345" s="167" t="str">
        <f t="shared" si="16"/>
        <v>I</v>
      </c>
      <c r="H345" s="167" t="str">
        <f t="shared" si="17"/>
        <v>8I</v>
      </c>
    </row>
    <row r="346" spans="1:8" x14ac:dyDescent="0.2">
      <c r="A346" s="175">
        <v>37257</v>
      </c>
      <c r="B346" s="167" t="s">
        <v>132</v>
      </c>
      <c r="C346" s="167" t="s">
        <v>149</v>
      </c>
      <c r="D346" s="167">
        <v>0</v>
      </c>
      <c r="E346" s="167">
        <v>0</v>
      </c>
      <c r="F346" s="167">
        <f t="shared" si="15"/>
        <v>9</v>
      </c>
      <c r="G346" s="167" t="str">
        <f t="shared" si="16"/>
        <v>I</v>
      </c>
      <c r="H346" s="167" t="str">
        <f t="shared" si="17"/>
        <v>9I</v>
      </c>
    </row>
    <row r="347" spans="1:8" x14ac:dyDescent="0.2">
      <c r="A347" s="175">
        <v>37257</v>
      </c>
      <c r="B347" s="167" t="s">
        <v>132</v>
      </c>
      <c r="C347" s="167" t="s">
        <v>155</v>
      </c>
      <c r="D347" s="167">
        <v>0</v>
      </c>
      <c r="E347" s="167">
        <v>0</v>
      </c>
      <c r="F347" s="167">
        <f t="shared" si="15"/>
        <v>9</v>
      </c>
      <c r="G347" s="167" t="str">
        <f t="shared" si="16"/>
        <v>I</v>
      </c>
      <c r="H347" s="167" t="str">
        <f t="shared" si="17"/>
        <v>9I</v>
      </c>
    </row>
    <row r="348" spans="1:8" x14ac:dyDescent="0.2">
      <c r="A348" s="175">
        <v>37288</v>
      </c>
      <c r="B348" s="167" t="s">
        <v>132</v>
      </c>
      <c r="C348" s="167" t="s">
        <v>149</v>
      </c>
      <c r="D348" s="167">
        <v>0</v>
      </c>
      <c r="E348" s="167">
        <v>0</v>
      </c>
      <c r="F348" s="167">
        <f t="shared" si="15"/>
        <v>9</v>
      </c>
      <c r="G348" s="167" t="str">
        <f t="shared" si="16"/>
        <v>I</v>
      </c>
      <c r="H348" s="167" t="str">
        <f t="shared" si="17"/>
        <v>9I</v>
      </c>
    </row>
    <row r="349" spans="1:8" x14ac:dyDescent="0.2">
      <c r="A349" s="175">
        <v>37288</v>
      </c>
      <c r="B349" s="167" t="s">
        <v>132</v>
      </c>
      <c r="C349" s="167" t="s">
        <v>155</v>
      </c>
      <c r="D349" s="167">
        <v>0</v>
      </c>
      <c r="E349" s="167">
        <v>0</v>
      </c>
      <c r="F349" s="167">
        <f t="shared" si="15"/>
        <v>9</v>
      </c>
      <c r="G349" s="167" t="str">
        <f t="shared" si="16"/>
        <v>I</v>
      </c>
      <c r="H349" s="167" t="str">
        <f t="shared" si="17"/>
        <v>9I</v>
      </c>
    </row>
    <row r="350" spans="1:8" x14ac:dyDescent="0.2">
      <c r="A350" s="175">
        <v>37316</v>
      </c>
      <c r="B350" s="167" t="s">
        <v>132</v>
      </c>
      <c r="C350" s="167" t="s">
        <v>149</v>
      </c>
      <c r="D350" s="167">
        <v>0</v>
      </c>
      <c r="E350" s="167">
        <v>0</v>
      </c>
      <c r="F350" s="167">
        <f t="shared" si="15"/>
        <v>9</v>
      </c>
      <c r="G350" s="167" t="str">
        <f t="shared" si="16"/>
        <v>I</v>
      </c>
      <c r="H350" s="167" t="str">
        <f t="shared" si="17"/>
        <v>9I</v>
      </c>
    </row>
    <row r="351" spans="1:8" x14ac:dyDescent="0.2">
      <c r="A351" s="175">
        <v>37316</v>
      </c>
      <c r="B351" s="167" t="s">
        <v>132</v>
      </c>
      <c r="C351" s="167" t="s">
        <v>155</v>
      </c>
      <c r="D351" s="167">
        <v>0</v>
      </c>
      <c r="E351" s="167">
        <v>0</v>
      </c>
      <c r="F351" s="167">
        <f t="shared" si="15"/>
        <v>9</v>
      </c>
      <c r="G351" s="167" t="str">
        <f t="shared" si="16"/>
        <v>I</v>
      </c>
      <c r="H351" s="167" t="str">
        <f t="shared" si="17"/>
        <v>9I</v>
      </c>
    </row>
    <row r="352" spans="1:8" x14ac:dyDescent="0.2">
      <c r="A352" s="175">
        <v>36892</v>
      </c>
      <c r="B352" s="167" t="s">
        <v>130</v>
      </c>
      <c r="C352" s="167" t="s">
        <v>147</v>
      </c>
      <c r="D352" s="167">
        <v>0</v>
      </c>
      <c r="E352" s="167">
        <v>0</v>
      </c>
      <c r="F352" s="167">
        <f t="shared" si="15"/>
        <v>1</v>
      </c>
      <c r="G352" s="167" t="str">
        <f t="shared" si="16"/>
        <v>P</v>
      </c>
      <c r="H352" s="167" t="str">
        <f t="shared" si="17"/>
        <v>1P</v>
      </c>
    </row>
    <row r="353" spans="1:8" x14ac:dyDescent="0.2">
      <c r="A353" s="175">
        <v>36923</v>
      </c>
      <c r="B353" s="167" t="s">
        <v>130</v>
      </c>
      <c r="C353" s="167" t="s">
        <v>147</v>
      </c>
      <c r="D353" s="167">
        <v>28270.343900000003</v>
      </c>
      <c r="E353" s="167">
        <v>28270.343900000003</v>
      </c>
      <c r="F353" s="167">
        <f t="shared" si="15"/>
        <v>2</v>
      </c>
      <c r="G353" s="167" t="str">
        <f t="shared" si="16"/>
        <v>P</v>
      </c>
      <c r="H353" s="167" t="str">
        <f t="shared" si="17"/>
        <v>2P</v>
      </c>
    </row>
    <row r="354" spans="1:8" x14ac:dyDescent="0.2">
      <c r="A354" s="175">
        <v>36951</v>
      </c>
      <c r="B354" s="167" t="s">
        <v>130</v>
      </c>
      <c r="C354" s="167" t="s">
        <v>147</v>
      </c>
      <c r="D354" s="167">
        <v>31161.754000000001</v>
      </c>
      <c r="E354" s="167">
        <v>31161.754000000001</v>
      </c>
      <c r="F354" s="167">
        <f t="shared" si="15"/>
        <v>3</v>
      </c>
      <c r="G354" s="167" t="str">
        <f t="shared" si="16"/>
        <v>P</v>
      </c>
      <c r="H354" s="167" t="str">
        <f t="shared" si="17"/>
        <v>3P</v>
      </c>
    </row>
    <row r="355" spans="1:8" x14ac:dyDescent="0.2">
      <c r="A355" s="175">
        <v>37196</v>
      </c>
      <c r="B355" s="167" t="s">
        <v>130</v>
      </c>
      <c r="C355" s="167" t="s">
        <v>147</v>
      </c>
      <c r="D355" s="167">
        <v>0</v>
      </c>
      <c r="E355" s="167">
        <v>0</v>
      </c>
      <c r="F355" s="167">
        <f t="shared" si="15"/>
        <v>8</v>
      </c>
      <c r="G355" s="167" t="str">
        <f t="shared" si="16"/>
        <v>P</v>
      </c>
      <c r="H355" s="167" t="str">
        <f t="shared" si="17"/>
        <v>8P</v>
      </c>
    </row>
    <row r="356" spans="1:8" x14ac:dyDescent="0.2">
      <c r="A356" s="175">
        <v>37226</v>
      </c>
      <c r="B356" s="167" t="s">
        <v>130</v>
      </c>
      <c r="C356" s="167" t="s">
        <v>147</v>
      </c>
      <c r="D356" s="167">
        <v>1E-4</v>
      </c>
      <c r="E356" s="167">
        <v>1E-4</v>
      </c>
      <c r="F356" s="167">
        <f t="shared" si="15"/>
        <v>8</v>
      </c>
      <c r="G356" s="167" t="str">
        <f t="shared" si="16"/>
        <v>P</v>
      </c>
      <c r="H356" s="167" t="str">
        <f t="shared" si="17"/>
        <v>8P</v>
      </c>
    </row>
    <row r="357" spans="1:8" x14ac:dyDescent="0.2">
      <c r="A357" s="175">
        <v>37257</v>
      </c>
      <c r="B357" s="167" t="s">
        <v>130</v>
      </c>
      <c r="C357" s="167" t="s">
        <v>147</v>
      </c>
      <c r="D357" s="167">
        <v>0</v>
      </c>
      <c r="E357" s="167">
        <v>0</v>
      </c>
      <c r="F357" s="167">
        <f t="shared" si="15"/>
        <v>9</v>
      </c>
      <c r="G357" s="167" t="str">
        <f t="shared" si="16"/>
        <v>P</v>
      </c>
      <c r="H357" s="167" t="str">
        <f t="shared" si="17"/>
        <v>9P</v>
      </c>
    </row>
    <row r="358" spans="1:8" x14ac:dyDescent="0.2">
      <c r="A358" s="175">
        <v>37288</v>
      </c>
      <c r="B358" s="167" t="s">
        <v>130</v>
      </c>
      <c r="C358" s="167" t="s">
        <v>147</v>
      </c>
      <c r="D358" s="167">
        <v>0</v>
      </c>
      <c r="E358" s="167">
        <v>0</v>
      </c>
      <c r="F358" s="167">
        <f t="shared" si="15"/>
        <v>9</v>
      </c>
      <c r="G358" s="167" t="str">
        <f t="shared" si="16"/>
        <v>P</v>
      </c>
      <c r="H358" s="167" t="str">
        <f t="shared" si="17"/>
        <v>9P</v>
      </c>
    </row>
    <row r="359" spans="1:8" x14ac:dyDescent="0.2">
      <c r="A359" s="175">
        <v>37316</v>
      </c>
      <c r="B359" s="167" t="s">
        <v>130</v>
      </c>
      <c r="C359" s="167" t="s">
        <v>147</v>
      </c>
      <c r="D359" s="167">
        <v>0</v>
      </c>
      <c r="E359" s="167">
        <v>0</v>
      </c>
      <c r="F359" s="167">
        <f t="shared" si="15"/>
        <v>9</v>
      </c>
      <c r="G359" s="167" t="str">
        <f t="shared" si="16"/>
        <v>P</v>
      </c>
      <c r="H359" s="167" t="str">
        <f t="shared" si="17"/>
        <v>9P</v>
      </c>
    </row>
  </sheetData>
  <autoFilter ref="A1:H2"/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A1" t="s">
        <v>179</v>
      </c>
      <c r="B1" s="104" t="s">
        <v>214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D4"/>
  <sheetViews>
    <sheetView workbookViewId="0">
      <selection activeCell="A4" sqref="A4"/>
    </sheetView>
  </sheetViews>
  <sheetFormatPr defaultColWidth="6.5703125" defaultRowHeight="12.75" x14ac:dyDescent="0.2"/>
  <cols>
    <col min="2" max="2" width="8.140625" style="100" bestFit="1" customWidth="1"/>
    <col min="3" max="3" width="6.5703125" style="100"/>
    <col min="4" max="4" width="6.5703125" style="101"/>
  </cols>
  <sheetData>
    <row r="1" spans="1:4" ht="16.5" thickBot="1" x14ac:dyDescent="0.25">
      <c r="A1" t="s">
        <v>180</v>
      </c>
      <c r="B1" s="104" t="s">
        <v>215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A1" t="s">
        <v>181</v>
      </c>
      <c r="B1" s="104" t="s">
        <v>216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A1" t="s">
        <v>182</v>
      </c>
      <c r="B1" s="104" t="s">
        <v>217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1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A1" t="s">
        <v>183</v>
      </c>
      <c r="B1" s="104" t="s">
        <v>218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1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A1" t="s">
        <v>184</v>
      </c>
      <c r="B1" s="104" t="s">
        <v>219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J4"/>
  <sheetViews>
    <sheetView workbookViewId="0">
      <selection activeCell="A4" sqref="A4"/>
    </sheetView>
  </sheetViews>
  <sheetFormatPr defaultRowHeight="12.75" x14ac:dyDescent="0.2"/>
  <cols>
    <col min="2" max="4" width="9.140625" style="100"/>
    <col min="5" max="5" width="9.140625" style="101"/>
    <col min="6" max="6" width="9.140625" style="100"/>
    <col min="7" max="9" width="9.140625" style="101"/>
    <col min="10" max="10" width="9.140625" style="100"/>
  </cols>
  <sheetData>
    <row r="1" spans="1:10" ht="16.5" thickBot="1" x14ac:dyDescent="0.25">
      <c r="A1" t="s">
        <v>185</v>
      </c>
      <c r="B1" s="104" t="s">
        <v>220</v>
      </c>
      <c r="C1" s="1" t="s">
        <v>221</v>
      </c>
      <c r="D1" s="71" t="s">
        <v>222</v>
      </c>
      <c r="E1" s="70">
        <f>SUM(E4:E65536)</f>
        <v>0</v>
      </c>
      <c r="F1" s="71" t="s">
        <v>52</v>
      </c>
      <c r="G1" s="70">
        <f>SUM(G4:G65536)</f>
        <v>0</v>
      </c>
      <c r="H1" s="102"/>
      <c r="I1" s="102"/>
      <c r="J1" s="103"/>
    </row>
    <row r="2" spans="1:10" ht="25.5" x14ac:dyDescent="0.2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10" ht="26.25" thickBot="1" x14ac:dyDescent="0.25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</row>
    <row r="4" spans="1:10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1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A1" t="s">
        <v>186</v>
      </c>
      <c r="B1" s="104" t="s">
        <v>223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A1" t="s">
        <v>187</v>
      </c>
      <c r="B1" s="104" t="s">
        <v>224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1"/>
  <dimension ref="A1:D4"/>
  <sheetViews>
    <sheetView workbookViewId="0">
      <selection activeCell="A4" sqref="A4"/>
    </sheetView>
  </sheetViews>
  <sheetFormatPr defaultColWidth="6.5703125" defaultRowHeight="12.75" x14ac:dyDescent="0.2"/>
  <cols>
    <col min="2" max="2" width="8.140625" style="100" bestFit="1" customWidth="1"/>
    <col min="3" max="3" width="6.5703125" style="100"/>
    <col min="4" max="4" width="6.5703125" style="101"/>
  </cols>
  <sheetData>
    <row r="1" spans="1:4" ht="16.5" thickBot="1" x14ac:dyDescent="0.25">
      <c r="A1" t="s">
        <v>188</v>
      </c>
      <c r="B1" s="104" t="s">
        <v>225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I100"/>
  <sheetViews>
    <sheetView topLeftCell="E1" workbookViewId="0">
      <selection activeCell="F6" sqref="F6"/>
    </sheetView>
  </sheetViews>
  <sheetFormatPr defaultRowHeight="12.75" x14ac:dyDescent="0.2"/>
  <cols>
    <col min="2" max="2" width="20.85546875" bestFit="1" customWidth="1"/>
    <col min="3" max="3" width="37.42578125" customWidth="1"/>
    <col min="4" max="4" width="139" customWidth="1"/>
    <col min="5" max="5" width="11.85546875" customWidth="1"/>
    <col min="6" max="6" width="13.7109375" customWidth="1"/>
    <col min="7" max="7" width="12.28515625" customWidth="1"/>
    <col min="8" max="8" width="13.28515625" customWidth="1"/>
  </cols>
  <sheetData>
    <row r="1" spans="1:9" x14ac:dyDescent="0.2">
      <c r="A1">
        <f>ROW()</f>
        <v>1</v>
      </c>
    </row>
    <row r="2" spans="1:9" x14ac:dyDescent="0.2">
      <c r="A2">
        <f>ROW()</f>
        <v>2</v>
      </c>
      <c r="D2" s="168">
        <f>COUNTA($C$5:$C$65536)</f>
        <v>52</v>
      </c>
      <c r="E2">
        <f>DayOfTheMonth</f>
        <v>24</v>
      </c>
      <c r="F2" t="str">
        <f ca="1">UPPER(TEXT(DATEVALUE(MONTH(TODAY())&amp;"/"&amp;TRIM(E2)&amp;"/"&amp;YEAR(TODAY())),"DD/MMM/YY"))</f>
        <v>24/JAN/01</v>
      </c>
      <c r="G2" t="s">
        <v>261</v>
      </c>
      <c r="H2" t="s">
        <v>262</v>
      </c>
      <c r="I2" t="s">
        <v>263</v>
      </c>
    </row>
    <row r="3" spans="1:9" x14ac:dyDescent="0.2">
      <c r="A3">
        <f>ROW()</f>
        <v>3</v>
      </c>
      <c r="D3" t="s">
        <v>122</v>
      </c>
    </row>
    <row r="4" spans="1:9" x14ac:dyDescent="0.2">
      <c r="A4">
        <f>ROW()</f>
        <v>4</v>
      </c>
      <c r="C4" t="s">
        <v>123</v>
      </c>
      <c r="D4" t="str">
        <f>_xludf.Concat("C", $A$5:$A$100, "QueryPage")</f>
        <v xml:space="preserve"> 'IM-EMWNSS1-PRC', 'IM-EMWNSS1-BAS', 'IM-EMWNSS1-IDX', 'IM-EMWNSS2-PRC', 'IM-EMWNSS2-BAS', 'IM-EMWNSS2-IDX', 'FT-IM-ENOV-PRC', 'FT-IM-ENOV-BAS', 'FT-IM-ENOV-IDX', 'INTRA-ENOV-PRC', 'INTRA-ENOV-BAS', 'INTRA-ENOV-IDX', 'TP-EMWNSS-PRC', 'TP-EMWNSS-BAS', 'TP-EMWNSS-IDX', 'INTRA-EMWNSS1-GDL', 'IM-EMWNSS2-GDL', 'FT-IM-ENOV-GDL', 'INTRA-ENOV-GDL', 'TP-EMWNSS-GDL', 'INTRA-EMWNSS1-PHY', 'IM-EMWNSS2-PHY', 'FT-IM-ENOV-PHY', 'INTRA-ENOV-PHY', '0', '0', '0', '0', '0', 'FT-ENOVRT-PRC', 'FT-ENOVRT-BAS', '0', 'FT-ENOVRT-GDL', 'FT-ENOVPB-PRC', 'FT-ENOVPB-BAS', '0', 'FT-ENOVPB-GDL', '0', '0', '0', '0', '0', '0', '0', '0', '0', '0', '0', '0', '0', '0', '0',</v>
      </c>
      <c r="E4" t="s">
        <v>8</v>
      </c>
      <c r="F4" s="169" t="s">
        <v>124</v>
      </c>
      <c r="G4" s="169" t="s">
        <v>125</v>
      </c>
      <c r="H4" s="169" t="s">
        <v>126</v>
      </c>
    </row>
    <row r="5" spans="1:9" x14ac:dyDescent="0.2">
      <c r="A5">
        <f>ROW()</f>
        <v>5</v>
      </c>
      <c r="B5" t="str">
        <f>'Run Query'!H25</f>
        <v>IM-EMWNSS1-PRC</v>
      </c>
      <c r="C5" t="str">
        <f t="shared" ref="C5:C56" si="0">" "&amp;"'"&amp;B5&amp;"'"&amp;","</f>
        <v xml:space="preserve"> 'IM-EMWNSS1-PRC',</v>
      </c>
      <c r="D5" t="str">
        <f>TRIM(LEFT(D4,LEN(D4)-1))</f>
        <v>'IM-EMWNSS1-PRC', 'IM-EMWNSS1-BAS', 'IM-EMWNSS1-IDX', 'IM-EMWNSS2-PRC', 'IM-EMWNSS2-BAS', 'IM-EMWNSS2-IDX', 'FT-IM-ENOV-PRC', 'FT-IM-ENOV-BAS', 'FT-IM-ENOV-IDX', 'INTRA-ENOV-PRC', 'INTRA-ENOV-BAS', 'INTRA-ENOV-IDX', 'TP-EMWNSS-PRC', 'TP-EMWNSS-BAS', 'TP-EMWNSS-IDX', 'INTRA-EMWNSS1-GDL', 'IM-EMWNSS2-GDL', 'FT-IM-ENOV-GDL', 'INTRA-ENOV-GDL', 'TP-EMWNSS-GDL', 'INTRA-EMWNSS1-PHY', 'IM-EMWNSS2-PHY', 'FT-IM-ENOV-PHY', 'INTRA-ENOV-PHY', '0', '0', '0', '0', '0', 'FT-ENOVRT-PRC', 'FT-ENOVRT-BAS', '0', 'FT-ENOVRT-GDL', 'FT-ENOVPB-PRC', 'FT-ENOVPB-BAS', '0', 'FT-ENOVPB-GDL', '0', '0', '0', '0', '0', '0', '0', '0', '0', '0', '0', '0', '0', '0', '0'</v>
      </c>
      <c r="E5" s="170" t="str">
        <f ca="1">$F$2</f>
        <v>24/JAN/01</v>
      </c>
      <c r="F5" s="171" t="s">
        <v>248</v>
      </c>
      <c r="G5" s="171" t="s">
        <v>127</v>
      </c>
      <c r="H5" s="171" t="str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SELECT rms_open_position.REF_DT, rms_open_position.BOOK_ID, rms_open_position.PR_CRV_CD, Sum(rms_open_position.DELTA_POSITION), Sum(rms_open_position.BENCHMARK_POSITION_QTY) FROM rms_open_position WHERE (rms_open_position.EFF_DT='24/JAN/01') AND (rms_open_position.BOOK_ID IN ('IM-EMWNSS1-PRC', 'IM-EMWNSS1-BAS', 'IM-EMWNSS1-IDX', 'IM-EMWNSS2-PRC', 'IM-EMWNSS2-BAS', 'IM-EMWNSS2-IDX', 'FT-IM-ENOV-PRC', 'FT-IM-ENOV-BAS', 'FT-IM-ENOV-IDX', 'INTRA-ENOV-PRC', 'INTRA-ENOV-BAS', 'INTRA-ENOV-IDX', 'TP-EMWNSS-PRC', 'TP-EMWNSS-BAS', 'TP-EMWNSS-IDX', 'INTRA-EMWNSS1-GDL', 'IM-EMWNSS2-GDL', 'FT-IM-ENOV-GDL', 'INTRA-ENOV-GDL', 'TP-EMWNSS-GDL', 'INTRA-EMWNSS1-PHY', 'IM-EMWNSS2-PHY', 'FT-IM-ENOV-PHY', 'INTRA-ENOV-PHY', '0', '0', '0', '0', '0', 'FT-ENOVRT-PRC', 'FT-ENOVRT-BAS', '0', 'FT-ENOVRT-GDL', 'FT-ENOVPB-PRC', 'FT-ENOVPB-BAS', '0', 'FT-ENOVPB-GDL', '0', '0', '0', '0', '0', '0', '0', '0', '0', '0', '0', '0', '0', '0', '0'))  GROUP BY rms_open_position.BOOK_ID, rms_open_position.REF_DT, rms_open_position.PR_CRV_CD</v>
      </c>
    </row>
    <row r="6" spans="1:9" x14ac:dyDescent="0.2">
      <c r="A6">
        <f>ROW()</f>
        <v>6</v>
      </c>
      <c r="B6" t="str">
        <f>'Run Query'!H26</f>
        <v>IM-EMWNSS1-BAS</v>
      </c>
      <c r="C6" t="str">
        <f t="shared" si="0"/>
        <v xml:space="preserve"> 'IM-EMWNSS1-BAS',</v>
      </c>
      <c r="E6" s="170"/>
      <c r="F6" s="15"/>
      <c r="G6" s="15"/>
      <c r="H6" s="15"/>
    </row>
    <row r="7" spans="1:9" x14ac:dyDescent="0.2">
      <c r="A7">
        <f>ROW()</f>
        <v>7</v>
      </c>
      <c r="B7" t="str">
        <f>'Run Query'!H27</f>
        <v>IM-EMWNSS1-IDX</v>
      </c>
      <c r="C7" t="str">
        <f t="shared" si="0"/>
        <v xml:space="preserve"> 'IM-EMWNSS1-IDX',</v>
      </c>
      <c r="E7" s="170"/>
      <c r="F7" s="15"/>
      <c r="G7" s="15"/>
      <c r="H7" s="15"/>
    </row>
    <row r="8" spans="1:9" x14ac:dyDescent="0.2">
      <c r="A8">
        <f>ROW()</f>
        <v>8</v>
      </c>
      <c r="B8" t="str">
        <f>'Run Query'!H28</f>
        <v>IM-EMWNSS2-PRC</v>
      </c>
      <c r="C8" t="str">
        <f t="shared" si="0"/>
        <v xml:space="preserve"> 'IM-EMWNSS2-PRC',</v>
      </c>
      <c r="E8" s="170"/>
      <c r="F8" s="15"/>
      <c r="G8" s="15"/>
      <c r="H8" s="15"/>
    </row>
    <row r="9" spans="1:9" x14ac:dyDescent="0.2">
      <c r="A9">
        <f>ROW()</f>
        <v>9</v>
      </c>
      <c r="B9" t="str">
        <f>'Run Query'!H29</f>
        <v>IM-EMWNSS2-BAS</v>
      </c>
      <c r="C9" t="str">
        <f t="shared" si="0"/>
        <v xml:space="preserve"> 'IM-EMWNSS2-BAS',</v>
      </c>
      <c r="E9" s="170"/>
      <c r="F9" s="15"/>
      <c r="G9" s="15"/>
      <c r="H9" s="15"/>
    </row>
    <row r="10" spans="1:9" x14ac:dyDescent="0.2">
      <c r="A10">
        <f>ROW()</f>
        <v>10</v>
      </c>
      <c r="B10" t="str">
        <f>'Run Query'!H30</f>
        <v>IM-EMWNSS2-IDX</v>
      </c>
      <c r="C10" t="str">
        <f t="shared" si="0"/>
        <v xml:space="preserve"> 'IM-EMWNSS2-IDX',</v>
      </c>
      <c r="E10" s="170"/>
      <c r="F10" s="15"/>
      <c r="G10" s="15"/>
      <c r="H10" s="15"/>
    </row>
    <row r="11" spans="1:9" x14ac:dyDescent="0.2">
      <c r="A11">
        <f>ROW()</f>
        <v>11</v>
      </c>
      <c r="B11" t="str">
        <f>'Run Query'!H31</f>
        <v>FT-IM-ENOV-PRC</v>
      </c>
      <c r="C11" t="str">
        <f t="shared" si="0"/>
        <v xml:space="preserve"> 'FT-IM-ENOV-PRC',</v>
      </c>
      <c r="E11" s="170"/>
      <c r="F11" s="15"/>
      <c r="G11" s="15"/>
      <c r="H11" s="15"/>
    </row>
    <row r="12" spans="1:9" x14ac:dyDescent="0.2">
      <c r="A12">
        <f>ROW()</f>
        <v>12</v>
      </c>
      <c r="B12" t="str">
        <f>'Run Query'!H32</f>
        <v>FT-IM-ENOV-BAS</v>
      </c>
      <c r="C12" t="str">
        <f t="shared" si="0"/>
        <v xml:space="preserve"> 'FT-IM-ENOV-BAS',</v>
      </c>
      <c r="F12" s="15"/>
      <c r="G12" s="15"/>
      <c r="H12" s="15"/>
    </row>
    <row r="13" spans="1:9" x14ac:dyDescent="0.2">
      <c r="A13">
        <f>ROW()</f>
        <v>13</v>
      </c>
      <c r="B13" t="str">
        <f>'Run Query'!H33</f>
        <v>FT-IM-ENOV-IDX</v>
      </c>
      <c r="C13" t="str">
        <f t="shared" si="0"/>
        <v xml:space="preserve"> 'FT-IM-ENOV-IDX',</v>
      </c>
      <c r="F13" s="15"/>
      <c r="G13" s="15"/>
      <c r="H13" s="15"/>
    </row>
    <row r="14" spans="1:9" x14ac:dyDescent="0.2">
      <c r="A14">
        <f>ROW()</f>
        <v>14</v>
      </c>
      <c r="B14" t="str">
        <f>'Run Query'!H34</f>
        <v>INTRA-ENOV-PRC</v>
      </c>
      <c r="C14" t="str">
        <f t="shared" si="0"/>
        <v xml:space="preserve"> 'INTRA-ENOV-PRC',</v>
      </c>
      <c r="F14" s="15"/>
      <c r="G14" s="15"/>
      <c r="H14" s="15"/>
    </row>
    <row r="15" spans="1:9" x14ac:dyDescent="0.2">
      <c r="A15">
        <f>ROW()</f>
        <v>15</v>
      </c>
      <c r="B15" t="str">
        <f>'Run Query'!H35</f>
        <v>INTRA-ENOV-BAS</v>
      </c>
      <c r="C15" t="str">
        <f t="shared" si="0"/>
        <v xml:space="preserve"> 'INTRA-ENOV-BAS',</v>
      </c>
      <c r="F15" s="15"/>
      <c r="G15" s="15"/>
      <c r="H15" s="15"/>
    </row>
    <row r="16" spans="1:9" x14ac:dyDescent="0.2">
      <c r="A16">
        <f>ROW()</f>
        <v>16</v>
      </c>
      <c r="B16" t="str">
        <f>'Run Query'!H36</f>
        <v>INTRA-ENOV-IDX</v>
      </c>
      <c r="C16" t="str">
        <f t="shared" si="0"/>
        <v xml:space="preserve"> 'INTRA-ENOV-IDX',</v>
      </c>
      <c r="F16" s="15"/>
      <c r="G16" s="15"/>
      <c r="H16" s="15"/>
    </row>
    <row r="17" spans="1:8" x14ac:dyDescent="0.2">
      <c r="A17">
        <f>ROW()</f>
        <v>17</v>
      </c>
      <c r="B17" t="str">
        <f>'Run Query'!H37</f>
        <v>TP-EMWNSS-PRC</v>
      </c>
      <c r="C17" t="str">
        <f t="shared" ref="C17:C35" si="1">" "&amp;"'"&amp;B17&amp;"'"&amp;","</f>
        <v xml:space="preserve"> 'TP-EMWNSS-PRC',</v>
      </c>
      <c r="F17" s="15"/>
      <c r="G17" s="15"/>
      <c r="H17" s="15"/>
    </row>
    <row r="18" spans="1:8" x14ac:dyDescent="0.2">
      <c r="A18">
        <f>ROW()</f>
        <v>18</v>
      </c>
      <c r="B18" t="str">
        <f>'Run Query'!H38</f>
        <v>TP-EMWNSS-BAS</v>
      </c>
      <c r="C18" t="str">
        <f t="shared" si="1"/>
        <v xml:space="preserve"> 'TP-EMWNSS-BAS',</v>
      </c>
      <c r="F18" s="15"/>
      <c r="G18" s="15"/>
      <c r="H18" s="15"/>
    </row>
    <row r="19" spans="1:8" x14ac:dyDescent="0.2">
      <c r="A19">
        <f>ROW()</f>
        <v>19</v>
      </c>
      <c r="B19" t="str">
        <f>'Run Query'!H39</f>
        <v>TP-EMWNSS-IDX</v>
      </c>
      <c r="C19" t="str">
        <f t="shared" si="1"/>
        <v xml:space="preserve"> 'TP-EMWNSS-IDX',</v>
      </c>
      <c r="F19" s="15"/>
      <c r="G19" s="15"/>
      <c r="H19" s="15"/>
    </row>
    <row r="20" spans="1:8" x14ac:dyDescent="0.2">
      <c r="A20">
        <f>ROW()</f>
        <v>20</v>
      </c>
      <c r="B20" t="str">
        <f>'Run Query'!H40</f>
        <v>INTRA-EMWNSS1-GDL</v>
      </c>
      <c r="C20" t="str">
        <f t="shared" si="1"/>
        <v xml:space="preserve"> 'INTRA-EMWNSS1-GDL',</v>
      </c>
      <c r="F20" s="15"/>
      <c r="G20" s="15"/>
      <c r="H20" s="15"/>
    </row>
    <row r="21" spans="1:8" x14ac:dyDescent="0.2">
      <c r="A21">
        <f>ROW()</f>
        <v>21</v>
      </c>
      <c r="B21" t="str">
        <f>'Run Query'!H41</f>
        <v>IM-EMWNSS2-GDL</v>
      </c>
      <c r="C21" t="str">
        <f t="shared" si="1"/>
        <v xml:space="preserve"> 'IM-EMWNSS2-GDL',</v>
      </c>
      <c r="F21" s="15"/>
      <c r="G21" s="15"/>
      <c r="H21" s="15"/>
    </row>
    <row r="22" spans="1:8" x14ac:dyDescent="0.2">
      <c r="A22">
        <f>ROW()</f>
        <v>22</v>
      </c>
      <c r="B22" t="str">
        <f>'Run Query'!H42</f>
        <v>FT-IM-ENOV-GDL</v>
      </c>
      <c r="C22" t="str">
        <f t="shared" si="1"/>
        <v xml:space="preserve"> 'FT-IM-ENOV-GDL',</v>
      </c>
      <c r="F22" s="15"/>
      <c r="G22" s="15"/>
      <c r="H22" s="15"/>
    </row>
    <row r="23" spans="1:8" x14ac:dyDescent="0.2">
      <c r="A23">
        <f>ROW()</f>
        <v>23</v>
      </c>
      <c r="B23" t="str">
        <f>'Run Query'!H43</f>
        <v>INTRA-ENOV-GDL</v>
      </c>
      <c r="C23" t="str">
        <f t="shared" si="1"/>
        <v xml:space="preserve"> 'INTRA-ENOV-GDL',</v>
      </c>
      <c r="F23" s="15"/>
      <c r="G23" s="15"/>
      <c r="H23" s="15"/>
    </row>
    <row r="24" spans="1:8" x14ac:dyDescent="0.2">
      <c r="A24">
        <f>ROW()</f>
        <v>24</v>
      </c>
      <c r="B24" t="str">
        <f>'Run Query'!H44</f>
        <v>TP-EMWNSS-GDL</v>
      </c>
      <c r="C24" t="str">
        <f t="shared" si="1"/>
        <v xml:space="preserve"> 'TP-EMWNSS-GDL',</v>
      </c>
      <c r="F24" s="15"/>
      <c r="G24" s="15"/>
      <c r="H24" s="15"/>
    </row>
    <row r="25" spans="1:8" x14ac:dyDescent="0.2">
      <c r="A25">
        <f>ROW()</f>
        <v>25</v>
      </c>
      <c r="B25" t="str">
        <f>'Run Query'!H45</f>
        <v>INTRA-EMWNSS1-PHY</v>
      </c>
      <c r="C25" t="str">
        <f t="shared" si="1"/>
        <v xml:space="preserve"> 'INTRA-EMWNSS1-PHY',</v>
      </c>
      <c r="F25" s="15"/>
      <c r="G25" s="15"/>
      <c r="H25" s="15"/>
    </row>
    <row r="26" spans="1:8" x14ac:dyDescent="0.2">
      <c r="A26">
        <f>ROW()</f>
        <v>26</v>
      </c>
      <c r="B26" t="str">
        <f>'Run Query'!H46</f>
        <v>IM-EMWNSS2-PHY</v>
      </c>
      <c r="C26" t="str">
        <f t="shared" si="1"/>
        <v xml:space="preserve"> 'IM-EMWNSS2-PHY',</v>
      </c>
      <c r="F26" s="15"/>
      <c r="G26" s="15"/>
      <c r="H26" s="15"/>
    </row>
    <row r="27" spans="1:8" x14ac:dyDescent="0.2">
      <c r="A27">
        <f>ROW()</f>
        <v>27</v>
      </c>
      <c r="B27" t="str">
        <f>'Run Query'!H47</f>
        <v>FT-IM-ENOV-PHY</v>
      </c>
      <c r="C27" t="str">
        <f t="shared" si="1"/>
        <v xml:space="preserve"> 'FT-IM-ENOV-PHY',</v>
      </c>
      <c r="F27" s="15"/>
      <c r="G27" s="15"/>
      <c r="H27" s="15"/>
    </row>
    <row r="28" spans="1:8" x14ac:dyDescent="0.2">
      <c r="A28">
        <f>ROW()</f>
        <v>28</v>
      </c>
      <c r="B28" t="str">
        <f>'Run Query'!H48</f>
        <v>INTRA-ENOV-PHY</v>
      </c>
      <c r="C28" t="str">
        <f t="shared" si="1"/>
        <v xml:space="preserve"> 'INTRA-ENOV-PHY',</v>
      </c>
      <c r="F28" s="15"/>
      <c r="G28" s="15"/>
      <c r="H28" s="15"/>
    </row>
    <row r="29" spans="1:8" x14ac:dyDescent="0.2">
      <c r="A29">
        <f>ROW()</f>
        <v>29</v>
      </c>
      <c r="B29">
        <f>'Run Query'!H49</f>
        <v>0</v>
      </c>
      <c r="C29" t="str">
        <f t="shared" si="1"/>
        <v xml:space="preserve"> '0',</v>
      </c>
      <c r="F29" s="15"/>
      <c r="G29" s="15"/>
      <c r="H29" s="15"/>
    </row>
    <row r="30" spans="1:8" x14ac:dyDescent="0.2">
      <c r="A30">
        <f>ROW()</f>
        <v>30</v>
      </c>
      <c r="B30">
        <f>'Run Query'!H50</f>
        <v>0</v>
      </c>
      <c r="C30" t="str">
        <f t="shared" si="1"/>
        <v xml:space="preserve"> '0',</v>
      </c>
      <c r="F30" s="15"/>
      <c r="G30" s="15"/>
      <c r="H30" s="15"/>
    </row>
    <row r="31" spans="1:8" x14ac:dyDescent="0.2">
      <c r="A31">
        <f>ROW()</f>
        <v>31</v>
      </c>
      <c r="B31">
        <f>'Run Query'!H51</f>
        <v>0</v>
      </c>
      <c r="C31" t="str">
        <f t="shared" si="1"/>
        <v xml:space="preserve"> '0',</v>
      </c>
      <c r="F31" s="15"/>
      <c r="G31" s="15"/>
      <c r="H31" s="15"/>
    </row>
    <row r="32" spans="1:8" x14ac:dyDescent="0.2">
      <c r="A32">
        <f>ROW()</f>
        <v>32</v>
      </c>
      <c r="B32">
        <f>'Run Query'!H52</f>
        <v>0</v>
      </c>
      <c r="C32" t="str">
        <f t="shared" si="1"/>
        <v xml:space="preserve"> '0',</v>
      </c>
      <c r="F32" s="15"/>
      <c r="G32" s="15"/>
      <c r="H32" s="15"/>
    </row>
    <row r="33" spans="1:8" x14ac:dyDescent="0.2">
      <c r="A33">
        <f>ROW()</f>
        <v>33</v>
      </c>
      <c r="B33">
        <f>'Run Query'!H53</f>
        <v>0</v>
      </c>
      <c r="C33" t="str">
        <f t="shared" si="1"/>
        <v xml:space="preserve"> '0',</v>
      </c>
      <c r="F33" s="15"/>
      <c r="G33" s="15"/>
      <c r="H33" s="15"/>
    </row>
    <row r="34" spans="1:8" x14ac:dyDescent="0.2">
      <c r="A34">
        <f>ROW()</f>
        <v>34</v>
      </c>
      <c r="B34" t="str">
        <f>'Run Query'!H54</f>
        <v>FT-ENOVRT-PRC</v>
      </c>
      <c r="C34" t="str">
        <f t="shared" si="1"/>
        <v xml:space="preserve"> 'FT-ENOVRT-PRC',</v>
      </c>
      <c r="F34" s="15"/>
      <c r="G34" s="15"/>
      <c r="H34" s="15"/>
    </row>
    <row r="35" spans="1:8" x14ac:dyDescent="0.2">
      <c r="A35">
        <f>ROW()</f>
        <v>35</v>
      </c>
      <c r="B35" t="str">
        <f>'Run Query'!H55</f>
        <v>FT-ENOVRT-BAS</v>
      </c>
      <c r="C35" t="str">
        <f t="shared" si="1"/>
        <v xml:space="preserve"> 'FT-ENOVRT-BAS',</v>
      </c>
      <c r="F35" s="15"/>
      <c r="G35" s="15"/>
      <c r="H35" s="15"/>
    </row>
    <row r="36" spans="1:8" x14ac:dyDescent="0.2">
      <c r="A36">
        <f>ROW()</f>
        <v>36</v>
      </c>
      <c r="B36">
        <f>'Run Query'!H56</f>
        <v>0</v>
      </c>
      <c r="C36" t="str">
        <f t="shared" si="0"/>
        <v xml:space="preserve"> '0',</v>
      </c>
      <c r="F36" s="15"/>
      <c r="G36" s="15"/>
      <c r="H36" s="15"/>
    </row>
    <row r="37" spans="1:8" x14ac:dyDescent="0.2">
      <c r="A37">
        <f>ROW()</f>
        <v>37</v>
      </c>
      <c r="B37" t="str">
        <f>'Run Query'!H57</f>
        <v>FT-ENOVRT-GDL</v>
      </c>
      <c r="C37" t="str">
        <f t="shared" si="0"/>
        <v xml:space="preserve"> 'FT-ENOVRT-GDL',</v>
      </c>
      <c r="F37" s="15"/>
      <c r="G37" s="15"/>
      <c r="H37" s="15"/>
    </row>
    <row r="38" spans="1:8" x14ac:dyDescent="0.2">
      <c r="A38">
        <f>ROW()</f>
        <v>38</v>
      </c>
      <c r="B38" t="str">
        <f>'Run Query'!H58</f>
        <v>FT-ENOVPB-PRC</v>
      </c>
      <c r="C38" t="str">
        <f t="shared" si="0"/>
        <v xml:space="preserve"> 'FT-ENOVPB-PRC',</v>
      </c>
      <c r="F38" s="15"/>
      <c r="G38" s="15"/>
      <c r="H38" s="15"/>
    </row>
    <row r="39" spans="1:8" x14ac:dyDescent="0.2">
      <c r="A39">
        <f>ROW()</f>
        <v>39</v>
      </c>
      <c r="B39" t="str">
        <f>'Run Query'!H59</f>
        <v>FT-ENOVPB-BAS</v>
      </c>
      <c r="C39" t="str">
        <f t="shared" si="0"/>
        <v xml:space="preserve"> 'FT-ENOVPB-BAS',</v>
      </c>
      <c r="F39" s="15"/>
      <c r="G39" s="15"/>
      <c r="H39" s="15"/>
    </row>
    <row r="40" spans="1:8" x14ac:dyDescent="0.2">
      <c r="A40">
        <f>ROW()</f>
        <v>40</v>
      </c>
      <c r="B40">
        <f>'Run Query'!H60</f>
        <v>0</v>
      </c>
      <c r="C40" t="str">
        <f>" "&amp;"'"&amp;B40&amp;"'"&amp;","</f>
        <v xml:space="preserve"> '0',</v>
      </c>
      <c r="F40" s="15"/>
      <c r="G40" s="15"/>
      <c r="H40" s="15"/>
    </row>
    <row r="41" spans="1:8" x14ac:dyDescent="0.2">
      <c r="A41">
        <f>ROW()</f>
        <v>41</v>
      </c>
      <c r="B41" t="str">
        <f>'Run Query'!H61</f>
        <v>FT-ENOVPB-GDL</v>
      </c>
      <c r="C41" t="str">
        <f t="shared" si="0"/>
        <v xml:space="preserve"> 'FT-ENOVPB-GDL',</v>
      </c>
      <c r="F41" s="15"/>
      <c r="G41" s="15"/>
      <c r="H41" s="15"/>
    </row>
    <row r="42" spans="1:8" x14ac:dyDescent="0.2">
      <c r="A42">
        <f>ROW()</f>
        <v>42</v>
      </c>
      <c r="B42">
        <f>'Run Query'!H62</f>
        <v>0</v>
      </c>
      <c r="C42" t="str">
        <f t="shared" si="0"/>
        <v xml:space="preserve"> '0',</v>
      </c>
    </row>
    <row r="43" spans="1:8" x14ac:dyDescent="0.2">
      <c r="A43">
        <f>ROW()</f>
        <v>43</v>
      </c>
      <c r="B43">
        <f>'Run Query'!H63</f>
        <v>0</v>
      </c>
      <c r="C43" t="str">
        <f t="shared" si="0"/>
        <v xml:space="preserve"> '0',</v>
      </c>
    </row>
    <row r="44" spans="1:8" x14ac:dyDescent="0.2">
      <c r="A44">
        <f>ROW()</f>
        <v>44</v>
      </c>
      <c r="B44">
        <f>'Run Query'!H64</f>
        <v>0</v>
      </c>
      <c r="C44" t="str">
        <f t="shared" si="0"/>
        <v xml:space="preserve"> '0',</v>
      </c>
    </row>
    <row r="45" spans="1:8" x14ac:dyDescent="0.2">
      <c r="A45">
        <f>ROW()</f>
        <v>45</v>
      </c>
      <c r="B45">
        <f>'Run Query'!H65</f>
        <v>0</v>
      </c>
      <c r="C45" t="str">
        <f t="shared" si="0"/>
        <v xml:space="preserve"> '0',</v>
      </c>
    </row>
    <row r="46" spans="1:8" x14ac:dyDescent="0.2">
      <c r="A46">
        <f>ROW()</f>
        <v>46</v>
      </c>
      <c r="B46">
        <f>'Run Query'!H66</f>
        <v>0</v>
      </c>
      <c r="C46" t="str">
        <f t="shared" si="0"/>
        <v xml:space="preserve"> '0',</v>
      </c>
    </row>
    <row r="47" spans="1:8" x14ac:dyDescent="0.2">
      <c r="A47">
        <f>ROW()</f>
        <v>47</v>
      </c>
      <c r="B47">
        <f>'Run Query'!H67</f>
        <v>0</v>
      </c>
      <c r="C47" t="str">
        <f t="shared" si="0"/>
        <v xml:space="preserve"> '0',</v>
      </c>
    </row>
    <row r="48" spans="1:8" x14ac:dyDescent="0.2">
      <c r="A48">
        <f>ROW()</f>
        <v>48</v>
      </c>
      <c r="B48">
        <f>'Run Query'!H68</f>
        <v>0</v>
      </c>
      <c r="C48" t="str">
        <f t="shared" si="0"/>
        <v xml:space="preserve"> '0',</v>
      </c>
    </row>
    <row r="49" spans="1:3" x14ac:dyDescent="0.2">
      <c r="A49">
        <f>ROW()</f>
        <v>49</v>
      </c>
      <c r="B49">
        <f>'Run Query'!H69</f>
        <v>0</v>
      </c>
      <c r="C49" t="str">
        <f t="shared" si="0"/>
        <v xml:space="preserve"> '0',</v>
      </c>
    </row>
    <row r="50" spans="1:3" x14ac:dyDescent="0.2">
      <c r="A50">
        <f>ROW()</f>
        <v>50</v>
      </c>
      <c r="B50">
        <f>'Run Query'!H70</f>
        <v>0</v>
      </c>
      <c r="C50" t="str">
        <f t="shared" si="0"/>
        <v xml:space="preserve"> '0',</v>
      </c>
    </row>
    <row r="51" spans="1:3" x14ac:dyDescent="0.2">
      <c r="A51">
        <f>ROW()</f>
        <v>51</v>
      </c>
      <c r="B51">
        <f>'Run Query'!H71</f>
        <v>0</v>
      </c>
      <c r="C51" t="str">
        <f t="shared" si="0"/>
        <v xml:space="preserve"> '0',</v>
      </c>
    </row>
    <row r="52" spans="1:3" x14ac:dyDescent="0.2">
      <c r="A52">
        <f>ROW()</f>
        <v>52</v>
      </c>
      <c r="B52">
        <f>'Run Query'!H72</f>
        <v>0</v>
      </c>
      <c r="C52" t="str">
        <f t="shared" si="0"/>
        <v xml:space="preserve"> '0',</v>
      </c>
    </row>
    <row r="53" spans="1:3" x14ac:dyDescent="0.2">
      <c r="A53">
        <f>ROW()</f>
        <v>53</v>
      </c>
      <c r="B53">
        <f>'Run Query'!H73</f>
        <v>0</v>
      </c>
      <c r="C53" t="str">
        <f t="shared" si="0"/>
        <v xml:space="preserve"> '0',</v>
      </c>
    </row>
    <row r="54" spans="1:3" x14ac:dyDescent="0.2">
      <c r="A54">
        <f>ROW()</f>
        <v>54</v>
      </c>
      <c r="B54">
        <f>'Run Query'!H74</f>
        <v>0</v>
      </c>
      <c r="C54" t="str">
        <f t="shared" si="0"/>
        <v xml:space="preserve"> '0',</v>
      </c>
    </row>
    <row r="55" spans="1:3" x14ac:dyDescent="0.2">
      <c r="A55">
        <f>ROW()</f>
        <v>55</v>
      </c>
      <c r="B55">
        <f>'Run Query'!H75</f>
        <v>0</v>
      </c>
      <c r="C55" t="str">
        <f t="shared" si="0"/>
        <v xml:space="preserve"> '0',</v>
      </c>
    </row>
    <row r="56" spans="1:3" x14ac:dyDescent="0.2">
      <c r="A56">
        <f>ROW()</f>
        <v>56</v>
      </c>
      <c r="B56">
        <f>'Run Query'!H76</f>
        <v>0</v>
      </c>
      <c r="C56" t="str">
        <f t="shared" si="0"/>
        <v xml:space="preserve"> '0',</v>
      </c>
    </row>
    <row r="57" spans="1:3" x14ac:dyDescent="0.2">
      <c r="A57">
        <f>ROW()</f>
        <v>57</v>
      </c>
      <c r="B57">
        <f>'Run Query'!H77</f>
        <v>0</v>
      </c>
    </row>
    <row r="58" spans="1:3" x14ac:dyDescent="0.2">
      <c r="A58">
        <f>ROW()</f>
        <v>58</v>
      </c>
      <c r="B58">
        <f>'Run Query'!H78</f>
        <v>0</v>
      </c>
    </row>
    <row r="59" spans="1:3" x14ac:dyDescent="0.2">
      <c r="A59">
        <f>ROW()</f>
        <v>59</v>
      </c>
      <c r="B59">
        <f>'Run Query'!H79</f>
        <v>0</v>
      </c>
    </row>
    <row r="60" spans="1:3" x14ac:dyDescent="0.2">
      <c r="A60">
        <f>ROW()</f>
        <v>60</v>
      </c>
      <c r="B60">
        <f>'Run Query'!H80</f>
        <v>0</v>
      </c>
    </row>
    <row r="61" spans="1:3" x14ac:dyDescent="0.2">
      <c r="A61">
        <f>ROW()</f>
        <v>61</v>
      </c>
      <c r="B61">
        <f>'Run Query'!H81</f>
        <v>0</v>
      </c>
    </row>
    <row r="62" spans="1:3" x14ac:dyDescent="0.2">
      <c r="A62">
        <f>ROW()</f>
        <v>62</v>
      </c>
      <c r="B62">
        <f>'Run Query'!H82</f>
        <v>0</v>
      </c>
    </row>
    <row r="63" spans="1:3" x14ac:dyDescent="0.2">
      <c r="A63">
        <f>ROW()</f>
        <v>63</v>
      </c>
      <c r="B63">
        <f>'Run Query'!H83</f>
        <v>0</v>
      </c>
    </row>
    <row r="64" spans="1:3" x14ac:dyDescent="0.2">
      <c r="A64">
        <f>ROW()</f>
        <v>64</v>
      </c>
      <c r="B64">
        <f>'Run Query'!H84</f>
        <v>0</v>
      </c>
    </row>
    <row r="65" spans="1:2" x14ac:dyDescent="0.2">
      <c r="A65">
        <f>ROW()</f>
        <v>65</v>
      </c>
      <c r="B65">
        <f>'Run Query'!H85</f>
        <v>0</v>
      </c>
    </row>
    <row r="66" spans="1:2" x14ac:dyDescent="0.2">
      <c r="A66">
        <f>ROW()</f>
        <v>66</v>
      </c>
      <c r="B66">
        <f>'Run Query'!H86</f>
        <v>0</v>
      </c>
    </row>
    <row r="67" spans="1:2" x14ac:dyDescent="0.2">
      <c r="A67">
        <f>ROW()</f>
        <v>67</v>
      </c>
      <c r="B67">
        <f>'Run Query'!H87</f>
        <v>0</v>
      </c>
    </row>
    <row r="68" spans="1:2" x14ac:dyDescent="0.2">
      <c r="A68">
        <f>ROW()</f>
        <v>68</v>
      </c>
      <c r="B68">
        <f>'Run Query'!H88</f>
        <v>0</v>
      </c>
    </row>
    <row r="69" spans="1:2" x14ac:dyDescent="0.2">
      <c r="A69">
        <f>ROW()</f>
        <v>69</v>
      </c>
      <c r="B69">
        <f>'Run Query'!H89</f>
        <v>0</v>
      </c>
    </row>
    <row r="70" spans="1:2" x14ac:dyDescent="0.2">
      <c r="A70">
        <f>ROW()</f>
        <v>70</v>
      </c>
      <c r="B70">
        <f>'Run Query'!H90</f>
        <v>0</v>
      </c>
    </row>
    <row r="71" spans="1:2" x14ac:dyDescent="0.2">
      <c r="A71">
        <f>ROW()</f>
        <v>71</v>
      </c>
      <c r="B71">
        <f>'Run Query'!H91</f>
        <v>0</v>
      </c>
    </row>
    <row r="72" spans="1:2" x14ac:dyDescent="0.2">
      <c r="A72">
        <f>ROW()</f>
        <v>72</v>
      </c>
      <c r="B72">
        <f>'Run Query'!H92</f>
        <v>0</v>
      </c>
    </row>
    <row r="73" spans="1:2" x14ac:dyDescent="0.2">
      <c r="A73">
        <f>ROW()</f>
        <v>73</v>
      </c>
      <c r="B73">
        <f>'Run Query'!H93</f>
        <v>0</v>
      </c>
    </row>
    <row r="74" spans="1:2" x14ac:dyDescent="0.2">
      <c r="A74">
        <f>ROW()</f>
        <v>74</v>
      </c>
      <c r="B74">
        <f>'Run Query'!H94</f>
        <v>0</v>
      </c>
    </row>
    <row r="75" spans="1:2" x14ac:dyDescent="0.2">
      <c r="A75">
        <f>ROW()</f>
        <v>75</v>
      </c>
      <c r="B75">
        <f>'Run Query'!H95</f>
        <v>0</v>
      </c>
    </row>
    <row r="76" spans="1:2" x14ac:dyDescent="0.2">
      <c r="A76">
        <f>ROW()</f>
        <v>76</v>
      </c>
      <c r="B76">
        <f>'Run Query'!H96</f>
        <v>0</v>
      </c>
    </row>
    <row r="77" spans="1:2" x14ac:dyDescent="0.2">
      <c r="A77">
        <f>ROW()</f>
        <v>77</v>
      </c>
      <c r="B77">
        <f>'Run Query'!H97</f>
        <v>0</v>
      </c>
    </row>
    <row r="78" spans="1:2" x14ac:dyDescent="0.2">
      <c r="A78">
        <f>ROW()</f>
        <v>78</v>
      </c>
      <c r="B78">
        <f>'Run Query'!H98</f>
        <v>0</v>
      </c>
    </row>
    <row r="79" spans="1:2" x14ac:dyDescent="0.2">
      <c r="A79">
        <f>ROW()</f>
        <v>79</v>
      </c>
      <c r="B79">
        <f>'Run Query'!H99</f>
        <v>0</v>
      </c>
    </row>
    <row r="80" spans="1:2" x14ac:dyDescent="0.2">
      <c r="A80">
        <f>ROW()</f>
        <v>80</v>
      </c>
      <c r="B80">
        <f>'Run Query'!H100</f>
        <v>0</v>
      </c>
    </row>
    <row r="81" spans="1:2" x14ac:dyDescent="0.2">
      <c r="A81">
        <f>ROW()</f>
        <v>81</v>
      </c>
      <c r="B81">
        <f>'Run Query'!H101</f>
        <v>0</v>
      </c>
    </row>
    <row r="82" spans="1:2" x14ac:dyDescent="0.2">
      <c r="A82">
        <f>ROW()</f>
        <v>82</v>
      </c>
      <c r="B82">
        <f>'Run Query'!H102</f>
        <v>0</v>
      </c>
    </row>
    <row r="83" spans="1:2" x14ac:dyDescent="0.2">
      <c r="A83">
        <f>ROW()</f>
        <v>83</v>
      </c>
      <c r="B83">
        <f>'Run Query'!H103</f>
        <v>0</v>
      </c>
    </row>
    <row r="84" spans="1:2" x14ac:dyDescent="0.2">
      <c r="A84">
        <f>ROW()</f>
        <v>84</v>
      </c>
      <c r="B84">
        <f>'Run Query'!H104</f>
        <v>0</v>
      </c>
    </row>
    <row r="85" spans="1:2" x14ac:dyDescent="0.2">
      <c r="A85">
        <f>ROW()</f>
        <v>85</v>
      </c>
      <c r="B85">
        <f>'Run Query'!H105</f>
        <v>0</v>
      </c>
    </row>
    <row r="86" spans="1:2" x14ac:dyDescent="0.2">
      <c r="A86">
        <f>ROW()</f>
        <v>86</v>
      </c>
      <c r="B86">
        <f>'Run Query'!H106</f>
        <v>0</v>
      </c>
    </row>
    <row r="87" spans="1:2" x14ac:dyDescent="0.2">
      <c r="A87">
        <f>ROW()</f>
        <v>87</v>
      </c>
      <c r="B87">
        <f>'Run Query'!H107</f>
        <v>0</v>
      </c>
    </row>
    <row r="88" spans="1:2" x14ac:dyDescent="0.2">
      <c r="A88">
        <f>ROW()</f>
        <v>88</v>
      </c>
      <c r="B88">
        <f>'Run Query'!H108</f>
        <v>0</v>
      </c>
    </row>
    <row r="89" spans="1:2" x14ac:dyDescent="0.2">
      <c r="A89">
        <f>ROW()</f>
        <v>89</v>
      </c>
      <c r="B89">
        <f>'Run Query'!H109</f>
        <v>0</v>
      </c>
    </row>
    <row r="90" spans="1:2" x14ac:dyDescent="0.2">
      <c r="A90">
        <f>ROW()</f>
        <v>90</v>
      </c>
      <c r="B90">
        <f>'Run Query'!H110</f>
        <v>0</v>
      </c>
    </row>
    <row r="91" spans="1:2" x14ac:dyDescent="0.2">
      <c r="A91">
        <f>ROW()</f>
        <v>91</v>
      </c>
      <c r="B91">
        <f>'Run Query'!H111</f>
        <v>0</v>
      </c>
    </row>
    <row r="92" spans="1:2" x14ac:dyDescent="0.2">
      <c r="A92">
        <f>ROW()</f>
        <v>92</v>
      </c>
      <c r="B92">
        <f>'Run Query'!H112</f>
        <v>0</v>
      </c>
    </row>
    <row r="93" spans="1:2" x14ac:dyDescent="0.2">
      <c r="A93">
        <f>ROW()</f>
        <v>93</v>
      </c>
      <c r="B93">
        <f>'Run Query'!H113</f>
        <v>0</v>
      </c>
    </row>
    <row r="94" spans="1:2" x14ac:dyDescent="0.2">
      <c r="A94">
        <f>ROW()</f>
        <v>94</v>
      </c>
      <c r="B94">
        <f>'Run Query'!H114</f>
        <v>0</v>
      </c>
    </row>
    <row r="95" spans="1:2" x14ac:dyDescent="0.2">
      <c r="A95">
        <f>ROW()</f>
        <v>95</v>
      </c>
      <c r="B95">
        <f>'Run Query'!H115</f>
        <v>0</v>
      </c>
    </row>
    <row r="96" spans="1:2" x14ac:dyDescent="0.2">
      <c r="A96">
        <f>ROW()</f>
        <v>96</v>
      </c>
      <c r="B96">
        <f>'Run Query'!H116</f>
        <v>0</v>
      </c>
    </row>
    <row r="97" spans="1:2" x14ac:dyDescent="0.2">
      <c r="A97">
        <f>ROW()</f>
        <v>97</v>
      </c>
      <c r="B97">
        <f>'Run Query'!H117</f>
        <v>0</v>
      </c>
    </row>
    <row r="98" spans="1:2" x14ac:dyDescent="0.2">
      <c r="A98">
        <f>ROW()</f>
        <v>98</v>
      </c>
      <c r="B98">
        <f>'Run Query'!H118</f>
        <v>0</v>
      </c>
    </row>
    <row r="99" spans="1:2" x14ac:dyDescent="0.2">
      <c r="A99">
        <f>ROW()</f>
        <v>99</v>
      </c>
      <c r="B99">
        <f>'Run Query'!H119</f>
        <v>0</v>
      </c>
    </row>
    <row r="100" spans="1:2" x14ac:dyDescent="0.2">
      <c r="A100">
        <f>ROW()</f>
        <v>100</v>
      </c>
      <c r="B100">
        <f>'Run Query'!H120</f>
        <v>0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123825</xdr:rowOff>
                  </from>
                  <to>
                    <xdr:col>1</xdr:col>
                    <xdr:colOff>695325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1"/>
  <dimension ref="A1:J4"/>
  <sheetViews>
    <sheetView workbookViewId="0">
      <selection activeCell="A4" sqref="A4"/>
    </sheetView>
  </sheetViews>
  <sheetFormatPr defaultRowHeight="12.75" x14ac:dyDescent="0.2"/>
  <cols>
    <col min="2" max="4" width="9.140625" style="100"/>
    <col min="5" max="5" width="9.140625" style="101"/>
    <col min="6" max="6" width="9.140625" style="100"/>
    <col min="7" max="9" width="9.140625" style="101"/>
    <col min="10" max="10" width="9.140625" style="100"/>
  </cols>
  <sheetData>
    <row r="1" spans="1:10" ht="16.5" thickBot="1" x14ac:dyDescent="0.25">
      <c r="A1" t="s">
        <v>189</v>
      </c>
      <c r="B1" s="104" t="s">
        <v>226</v>
      </c>
      <c r="C1" s="1" t="s">
        <v>227</v>
      </c>
      <c r="D1" s="71" t="s">
        <v>228</v>
      </c>
      <c r="E1" s="70">
        <f>SUM(E4:E65536)</f>
        <v>0</v>
      </c>
      <c r="F1" s="71" t="s">
        <v>52</v>
      </c>
      <c r="G1" s="70">
        <f>SUM(G4:G65536)</f>
        <v>0</v>
      </c>
      <c r="H1" s="102"/>
      <c r="I1" s="102"/>
      <c r="J1" s="103"/>
    </row>
    <row r="2" spans="1:10" ht="25.5" x14ac:dyDescent="0.2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10" ht="26.25" thickBot="1" x14ac:dyDescent="0.25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</row>
    <row r="4" spans="1:10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2"/>
  <dimension ref="A1:D4"/>
  <sheetViews>
    <sheetView workbookViewId="0">
      <selection activeCell="A4" sqref="A4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A1" t="s">
        <v>190</v>
      </c>
      <c r="B1" s="104" t="s">
        <v>229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11"/>
  <dimension ref="A1:D4"/>
  <sheetViews>
    <sheetView workbookViewId="0">
      <selection activeCell="J21" sqref="J20:J21"/>
    </sheetView>
  </sheetViews>
  <sheetFormatPr defaultRowHeight="12.75" x14ac:dyDescent="0.2"/>
  <cols>
    <col min="2" max="3" width="9.140625" style="100"/>
    <col min="4" max="4" width="9.140625" style="101"/>
  </cols>
  <sheetData>
    <row r="1" spans="1:4" ht="16.5" thickBot="1" x14ac:dyDescent="0.25">
      <c r="A1" t="s">
        <v>191</v>
      </c>
      <c r="B1" s="104" t="s">
        <v>230</v>
      </c>
      <c r="C1" s="71" t="s">
        <v>45</v>
      </c>
      <c r="D1" s="70">
        <f>SUM(D4:D65536)</f>
        <v>0</v>
      </c>
    </row>
    <row r="2" spans="1:4" x14ac:dyDescent="0.2">
      <c r="B2" s="73" t="s">
        <v>3</v>
      </c>
      <c r="C2" s="9"/>
      <c r="D2" s="93" t="s">
        <v>5</v>
      </c>
    </row>
    <row r="3" spans="1:4" ht="26.25" thickBot="1" x14ac:dyDescent="0.25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2.75" x14ac:dyDescent="0.2"/>
  <cols>
    <col min="1" max="1" width="12.85546875" customWidth="1"/>
    <col min="2" max="2" width="9.140625" style="105"/>
    <col min="3" max="3" width="13.7109375" customWidth="1"/>
    <col min="6" max="6" width="11.140625" customWidth="1"/>
    <col min="7" max="7" width="12.42578125" style="105" customWidth="1"/>
    <col min="8" max="8" width="11.42578125" customWidth="1"/>
    <col min="10" max="10" width="12.42578125" customWidth="1"/>
    <col min="11" max="11" width="10.42578125" customWidth="1"/>
    <col min="13" max="13" width="11.28515625" customWidth="1"/>
    <col min="15" max="15" width="10.140625" customWidth="1"/>
  </cols>
  <sheetData>
    <row r="1" spans="1:15" ht="16.5" thickBot="1" x14ac:dyDescent="0.25">
      <c r="B1" s="104"/>
      <c r="C1" s="71" t="s">
        <v>45</v>
      </c>
      <c r="D1" s="70">
        <f>SUM(D4:D65536)</f>
        <v>0</v>
      </c>
      <c r="F1" t="s">
        <v>41</v>
      </c>
      <c r="G1" s="104"/>
      <c r="H1" s="1"/>
      <c r="I1" s="71" t="s">
        <v>45</v>
      </c>
      <c r="J1" s="70">
        <f>SUM(J4:J65536)</f>
        <v>0</v>
      </c>
      <c r="K1" s="71" t="s">
        <v>52</v>
      </c>
      <c r="L1" s="70">
        <f>SUM(L4:L65536)</f>
        <v>0</v>
      </c>
      <c r="M1" s="102"/>
      <c r="N1" s="102"/>
      <c r="O1" s="103"/>
    </row>
    <row r="2" spans="1:15" x14ac:dyDescent="0.2">
      <c r="B2" s="73" t="s">
        <v>3</v>
      </c>
      <c r="C2" s="9"/>
      <c r="D2" s="93" t="s">
        <v>5</v>
      </c>
      <c r="G2" s="99" t="s">
        <v>3</v>
      </c>
      <c r="H2" s="9"/>
      <c r="I2" s="9"/>
      <c r="J2" s="93" t="s">
        <v>5</v>
      </c>
      <c r="K2" s="73" t="s">
        <v>74</v>
      </c>
      <c r="L2" s="74" t="s">
        <v>56</v>
      </c>
      <c r="M2" s="73" t="s">
        <v>49</v>
      </c>
      <c r="N2" s="74" t="s">
        <v>51</v>
      </c>
      <c r="O2" s="97" t="s">
        <v>68</v>
      </c>
    </row>
    <row r="3" spans="1:15" ht="13.5" thickBot="1" x14ac:dyDescent="0.25">
      <c r="A3" s="15" t="s">
        <v>21</v>
      </c>
      <c r="B3" s="75" t="s">
        <v>4</v>
      </c>
      <c r="C3" s="12" t="s">
        <v>53</v>
      </c>
      <c r="D3" s="13" t="s">
        <v>6</v>
      </c>
      <c r="F3" s="15" t="s">
        <v>21</v>
      </c>
      <c r="G3" s="75" t="s">
        <v>4</v>
      </c>
      <c r="H3" s="12" t="s">
        <v>53</v>
      </c>
      <c r="I3" s="12" t="s">
        <v>55</v>
      </c>
      <c r="J3" s="13" t="s">
        <v>6</v>
      </c>
      <c r="K3" s="14" t="s">
        <v>6</v>
      </c>
      <c r="L3" s="13" t="s">
        <v>6</v>
      </c>
      <c r="M3" s="14" t="s">
        <v>50</v>
      </c>
      <c r="N3" s="13" t="s">
        <v>6</v>
      </c>
      <c r="O3" s="98" t="s">
        <v>69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AK20"/>
  <sheetViews>
    <sheetView workbookViewId="0">
      <selection activeCell="A12" sqref="A12"/>
    </sheetView>
  </sheetViews>
  <sheetFormatPr defaultRowHeight="12.75" x14ac:dyDescent="0.2"/>
  <cols>
    <col min="1" max="1" width="37" style="34" customWidth="1"/>
    <col min="2" max="2" width="16.7109375" style="34" hidden="1" customWidth="1"/>
    <col min="3" max="3" width="1.42578125" style="29" hidden="1" customWidth="1"/>
    <col min="4" max="4" width="11.5703125" style="30" hidden="1" customWidth="1"/>
    <col min="5" max="5" width="13.5703125" style="30" hidden="1" customWidth="1"/>
    <col min="6" max="6" width="11.85546875" style="29" customWidth="1"/>
    <col min="7" max="7" width="1.5703125" style="29" customWidth="1"/>
    <col min="8" max="8" width="11.7109375" style="29" customWidth="1"/>
    <col min="9" max="9" width="1.5703125" style="29" customWidth="1"/>
    <col min="10" max="10" width="11.85546875" style="29" customWidth="1"/>
    <col min="11" max="11" width="1.5703125" style="29" customWidth="1"/>
    <col min="12" max="12" width="11.85546875" style="29" customWidth="1"/>
    <col min="13" max="13" width="1.5703125" style="29" customWidth="1"/>
    <col min="14" max="14" width="11.85546875" style="29" customWidth="1"/>
    <col min="15" max="15" width="1.5703125" style="29" customWidth="1"/>
    <col min="16" max="16" width="11.85546875" style="29" customWidth="1"/>
    <col min="17" max="17" width="1.5703125" style="29" customWidth="1"/>
    <col min="18" max="18" width="11.85546875" style="29" customWidth="1"/>
    <col min="19" max="19" width="1.5703125" style="29" customWidth="1"/>
    <col min="20" max="20" width="11.85546875" style="29" customWidth="1"/>
    <col min="21" max="21" width="1.5703125" style="29" customWidth="1"/>
    <col min="22" max="22" width="11.85546875" style="29" customWidth="1"/>
    <col min="23" max="23" width="1.5703125" style="29" customWidth="1"/>
    <col min="24" max="24" width="11.85546875" style="29" customWidth="1"/>
    <col min="25" max="25" width="1.5703125" style="29" customWidth="1"/>
    <col min="26" max="26" width="11.85546875" style="29" customWidth="1"/>
    <col min="27" max="27" width="1.5703125" style="29" customWidth="1"/>
    <col min="28" max="28" width="11.85546875" style="29" customWidth="1"/>
    <col min="29" max="29" width="1.5703125" style="29" customWidth="1"/>
    <col min="30" max="30" width="11.85546875" style="29" customWidth="1"/>
    <col min="31" max="31" width="1.5703125" style="29" customWidth="1"/>
    <col min="32" max="32" width="11.7109375" style="29" customWidth="1"/>
    <col min="33" max="33" width="1.140625" style="29" customWidth="1"/>
    <col min="34" max="34" width="12.7109375" style="29" customWidth="1"/>
    <col min="35" max="35" width="1.140625" style="29" customWidth="1"/>
    <col min="36" max="36" width="14.140625" style="29" customWidth="1"/>
    <col min="37" max="37" width="2.5703125" style="32" customWidth="1"/>
    <col min="38" max="16384" width="9.140625" style="29"/>
  </cols>
  <sheetData>
    <row r="1" spans="1:37" x14ac:dyDescent="0.2">
      <c r="A1" s="28" t="s">
        <v>41</v>
      </c>
      <c r="B1" s="28"/>
      <c r="AJ1" s="31"/>
    </row>
    <row r="2" spans="1:37" x14ac:dyDescent="0.2">
      <c r="A2" s="28"/>
      <c r="B2" s="28"/>
      <c r="AH2" s="33"/>
      <c r="AJ2" s="33"/>
    </row>
    <row r="3" spans="1:37" x14ac:dyDescent="0.2">
      <c r="J3" s="35"/>
      <c r="L3" s="35"/>
      <c r="N3" s="35"/>
      <c r="AJ3" s="36"/>
    </row>
    <row r="4" spans="1:37" ht="45.75" customHeight="1" x14ac:dyDescent="0.2">
      <c r="AJ4" s="36"/>
    </row>
    <row r="5" spans="1:37" ht="14.25" customHeight="1" x14ac:dyDescent="0.2">
      <c r="A5" s="37">
        <f>+'Financial Book Position'!A5</f>
        <v>36915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">
      <c r="A7" s="46" t="s">
        <v>28</v>
      </c>
      <c r="B7" s="46" t="s">
        <v>29</v>
      </c>
      <c r="C7" s="47"/>
      <c r="D7" s="48"/>
      <c r="E7" s="48"/>
      <c r="F7" s="49">
        <f ca="1">NOW()+4</f>
        <v>36919.758839236114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">
      <c r="A8" s="46" t="s">
        <v>31</v>
      </c>
      <c r="B8" s="52" t="s">
        <v>32</v>
      </c>
      <c r="C8" s="47"/>
      <c r="D8" s="48"/>
      <c r="E8" s="48"/>
      <c r="F8" s="49">
        <f ca="1">NOW()+4</f>
        <v>36919.758839236114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5" x14ac:dyDescent="0.25">
      <c r="A9" s="65" t="s">
        <v>81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 ca="1">SUMIF(INDIRECT('R21'!$A$1),F$6,INDIRECT('R21'!$B$1))</f>
        <v>21.970507069999996</v>
      </c>
      <c r="G10" s="55"/>
      <c r="H10" s="55">
        <v>0</v>
      </c>
      <c r="I10" s="55"/>
      <c r="J10" s="55">
        <f ca="1">SUMIF(INDIRECT('R21'!$A$1),J$6,INDIRECT('R21'!$B$1))</f>
        <v>0</v>
      </c>
      <c r="K10" s="55"/>
      <c r="L10" s="55">
        <f ca="1">SUMIF(INDIRECT('R21'!$A$1),L$6,INDIRECT('R21'!$B$1))</f>
        <v>0</v>
      </c>
      <c r="M10" s="55"/>
      <c r="N10" s="55">
        <f ca="1">SUMIF(INDIRECT('R21'!$A$1),N$6,INDIRECT('R21'!$B$1))</f>
        <v>0</v>
      </c>
      <c r="O10" s="55"/>
      <c r="P10" s="55">
        <f ca="1">SUMIF(INDIRECT('R21'!$A$1),P$6,INDIRECT('R21'!$B$1))</f>
        <v>0</v>
      </c>
      <c r="Q10" s="55"/>
      <c r="R10" s="55">
        <f ca="1">SUMIF(INDIRECT('R21'!$A$1),R$6,INDIRECT('R21'!$B$1))</f>
        <v>0</v>
      </c>
      <c r="S10" s="55"/>
      <c r="T10" s="55">
        <f ca="1">SUMIF(INDIRECT('R21'!$A$1),T$6,INDIRECT('R21'!$B$1))</f>
        <v>0</v>
      </c>
      <c r="U10" s="55"/>
      <c r="V10" s="55">
        <f ca="1">SUMIF(INDIRECT('R21'!$A$1),V$6,INDIRECT('R21'!$B$1))</f>
        <v>0</v>
      </c>
      <c r="W10" s="55"/>
      <c r="X10" s="55">
        <f ca="1">SUMIF(INDIRECT('R21'!$A$1),X$6,INDIRECT('R21'!$B$1))</f>
        <v>0</v>
      </c>
      <c r="Y10" s="55"/>
      <c r="Z10" s="55">
        <f ca="1">SUMIF(INDIRECT('R21'!$A$1),Z$6,INDIRECT('R21'!$B$1))</f>
        <v>0</v>
      </c>
      <c r="AA10" s="55"/>
      <c r="AB10" s="55">
        <f ca="1">SUMIF(INDIRECT('R21'!$A$1),AB$6,INDIRECT('R21'!$B$1))</f>
        <v>0</v>
      </c>
      <c r="AC10" s="55"/>
      <c r="AD10" s="55">
        <f ca="1">SUMIF(INDIRECT('R21'!$A$1),AD$6,INDIRECT('R21'!$B$1))</f>
        <v>0</v>
      </c>
      <c r="AE10" s="55"/>
      <c r="AF10" s="55">
        <f ca="1">SUMIF(INDIRECT('R21'!$A$1),AF$6,INDIRECT('R21'!$B$1))</f>
        <v>0</v>
      </c>
      <c r="AG10" s="55"/>
      <c r="AH10" s="55">
        <f ca="1">SUMIF(INDIRECT('R21'!$A$1),AH$6,INDIRECT('R21'!$B$1))</f>
        <v>0</v>
      </c>
      <c r="AI10" s="56"/>
      <c r="AJ10" s="57">
        <f t="shared" ref="AJ10:AJ15" ca="1" si="0">SUM(F10:AH10)-H10</f>
        <v>21.970507069999996</v>
      </c>
      <c r="AK10" s="139"/>
    </row>
    <row r="11" spans="1:37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f ca="1">SUMIF(INDIRECT('R3'!$A$1),H$6,INDIRECT('R3'!$B$1))</f>
        <v>35.374983309999998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ca="1" si="0"/>
        <v>0</v>
      </c>
      <c r="AK11" s="139"/>
    </row>
    <row r="12" spans="1:37" x14ac:dyDescent="0.2">
      <c r="A12" s="120" t="s">
        <v>78</v>
      </c>
      <c r="B12" s="29"/>
      <c r="C12" s="38"/>
      <c r="D12" s="54"/>
      <c r="E12" s="54"/>
      <c r="F12" s="55">
        <f ca="1">SUMIF(INDIRECT('R16'!$A$1),F$6,INDIRECT('R16'!$B$1))</f>
        <v>-21.6876</v>
      </c>
      <c r="G12" s="55"/>
      <c r="H12" s="55">
        <f ca="1">SUMIF(INDIRECT('R25'!$A$1),H$6,INDIRECT('R25'!$B$1))</f>
        <v>0</v>
      </c>
      <c r="I12" s="55"/>
      <c r="J12" s="55">
        <f ca="1">SUMIF(INDIRECT('R16'!$A$1),J$6,INDIRECT('R16'!$B$1))</f>
        <v>0</v>
      </c>
      <c r="K12" s="55"/>
      <c r="L12" s="55">
        <f ca="1">SUMIF(INDIRECT('R16'!$A$1),L$6,INDIRECT('R16'!$B$1))</f>
        <v>0</v>
      </c>
      <c r="M12" s="55"/>
      <c r="N12" s="55">
        <f ca="1">SUMIF(INDIRECT('R16'!$A$1),N$6,INDIRECT('R16'!$B$1))</f>
        <v>0</v>
      </c>
      <c r="O12" s="55"/>
      <c r="P12" s="55">
        <f ca="1">SUMIF(INDIRECT('R16'!$A$1),P$6,INDIRECT('R16'!$B$1))</f>
        <v>0</v>
      </c>
      <c r="Q12" s="55"/>
      <c r="R12" s="55">
        <f ca="1">SUMIF(INDIRECT('R16'!$A$1),R$6,INDIRECT('R16'!$B$1))</f>
        <v>0</v>
      </c>
      <c r="S12" s="55"/>
      <c r="T12" s="55">
        <f ca="1">SUMIF(INDIRECT('R16'!$A$1),T$6,INDIRECT('R16'!$B$1))</f>
        <v>0</v>
      </c>
      <c r="U12" s="55"/>
      <c r="V12" s="55">
        <f ca="1">SUMIF(INDIRECT('R16'!$A$1),V$6,INDIRECT('R16'!$B$1))</f>
        <v>0</v>
      </c>
      <c r="W12" s="55"/>
      <c r="X12" s="55">
        <f ca="1">SUMIF(INDIRECT('R16'!$A$1),X$6,INDIRECT('R16'!$B$1))</f>
        <v>0</v>
      </c>
      <c r="Y12" s="55"/>
      <c r="Z12" s="55">
        <f ca="1">SUMIF(INDIRECT('R16'!$A$1),Z$6,INDIRECT('R16'!$B$1))</f>
        <v>0</v>
      </c>
      <c r="AA12" s="55"/>
      <c r="AB12" s="55">
        <f ca="1">SUMIF(INDIRECT('R16'!$A$1),AB$6,INDIRECT('R16'!$B$1))</f>
        <v>0</v>
      </c>
      <c r="AC12" s="55"/>
      <c r="AD12" s="55">
        <f ca="1">SUMIF(INDIRECT('R16'!$A$1),AD$6,INDIRECT('R16'!$B$1))</f>
        <v>0</v>
      </c>
      <c r="AE12" s="55"/>
      <c r="AF12" s="55">
        <f ca="1">SUMIF(INDIRECT('R16'!$A$1),AF$6,INDIRECT('R16'!$B$1))</f>
        <v>0</v>
      </c>
      <c r="AG12" s="55"/>
      <c r="AH12" s="55">
        <f ca="1">SUMIF(INDIRECT('R16'!$A$1),AH$6,INDIRECT('R16'!$B$1))</f>
        <v>0</v>
      </c>
      <c r="AI12" s="55"/>
      <c r="AJ12" s="57">
        <f t="shared" ca="1" si="0"/>
        <v>-21.6876</v>
      </c>
      <c r="AK12" s="139"/>
    </row>
    <row r="13" spans="1:37" x14ac:dyDescent="0.2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IF(TODAY()&gt;=_NX1,0,SUMIF(INDIRECT('R2'!$A$1),J$6,INDIRECT('R2'!$C$1)))</f>
        <v>35.374980530000002</v>
      </c>
      <c r="K13" s="55"/>
      <c r="L13" s="55">
        <f ca="1">SUMIF(INDIRECT('R2'!$A$1),L$6,INDIRECT('R2'!$C$1))</f>
        <v>0</v>
      </c>
      <c r="M13" s="55"/>
      <c r="N13" s="55">
        <f ca="1">SUMIF(INDIRECT('R2'!$A$1),N$6,INDIRECT('R2'!$C$1))</f>
        <v>0</v>
      </c>
      <c r="O13" s="55"/>
      <c r="P13" s="55">
        <f ca="1">SUMIF(INDIRECT('R2'!$A$1),P$6,INDIRECT('R2'!$C$1))</f>
        <v>0</v>
      </c>
      <c r="Q13" s="55"/>
      <c r="R13" s="55">
        <f ca="1">SUMIF(INDIRECT('R2'!$A$1),R$6,INDIRECT('R2'!$C$1))</f>
        <v>0</v>
      </c>
      <c r="S13" s="55">
        <f>SUMIF('R2'!$A$3:$A$3,S$6,'R2'!$E$3:$E$3)</f>
        <v>0</v>
      </c>
      <c r="T13" s="55">
        <f ca="1">SUMIF(INDIRECT('R2'!$A$1),T$6,INDIRECT('R2'!$C$1))</f>
        <v>0</v>
      </c>
      <c r="U13" s="55"/>
      <c r="V13" s="55">
        <f ca="1">SUMIF(INDIRECT('R2'!$A$1),V$6,INDIRECT('R2'!$C$1))</f>
        <v>0</v>
      </c>
      <c r="W13" s="55"/>
      <c r="X13" s="55">
        <f ca="1">SUMIF(INDIRECT('R2'!$A$1),X$6,INDIRECT('R2'!$C$1))</f>
        <v>0</v>
      </c>
      <c r="Y13" s="55"/>
      <c r="Z13" s="55">
        <f ca="1">SUMIF(INDIRECT('R2'!$A$1),Z$6,INDIRECT('R2'!$C$1))</f>
        <v>0</v>
      </c>
      <c r="AA13" s="55"/>
      <c r="AB13" s="55">
        <f ca="1">SUMIF(INDIRECT('R2'!$A$1),AB$6,INDIRECT('R2'!$C$1))</f>
        <v>0</v>
      </c>
      <c r="AC13" s="55"/>
      <c r="AD13" s="55">
        <f ca="1">SUMIF(INDIRECT('R2'!$A$1),AD$6,INDIRECT('R2'!$C$1))</f>
        <v>0</v>
      </c>
      <c r="AE13" s="55"/>
      <c r="AF13" s="55">
        <f ca="1">SUMIF(INDIRECT('R2'!$A$1),AF$6,INDIRECT('R2'!$C$1))</f>
        <v>0</v>
      </c>
      <c r="AG13" s="55"/>
      <c r="AH13" s="55">
        <f ca="1">SUMIF(INDIRECT('R2'!$A$1),AH$6,INDIRECT('R2'!$C$1))</f>
        <v>0</v>
      </c>
      <c r="AI13" s="55"/>
      <c r="AJ13" s="57">
        <f t="shared" ca="1" si="0"/>
        <v>35.374980530000002</v>
      </c>
      <c r="AK13" s="139"/>
    </row>
    <row r="14" spans="1:37" x14ac:dyDescent="0.2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IF(TODAY()&gt;=_NX1,0,SUMIF(INDIRECT('R2'!$A$1),J$6,INDIRECT('R2'!$D$1)))</f>
        <v>-0.39123432606499997</v>
      </c>
      <c r="K14" s="55"/>
      <c r="L14" s="55">
        <f ca="1">SUMIF(INDIRECT('R2'!$A$1),L$6,INDIRECT('R2'!$D$1))</f>
        <v>0</v>
      </c>
      <c r="M14" s="55"/>
      <c r="N14" s="55">
        <f ca="1">SUMIF(INDIRECT('R2'!$A$1),N$6,INDIRECT('R2'!$D$1))</f>
        <v>0</v>
      </c>
      <c r="O14" s="55"/>
      <c r="P14" s="55">
        <f ca="1">SUMIF(INDIRECT('R2'!$A$1),P$6,INDIRECT('R2'!$D$1))</f>
        <v>0</v>
      </c>
      <c r="Q14" s="55"/>
      <c r="R14" s="55">
        <f ca="1">SUMIF(INDIRECT('R2'!$A$1),R$6,INDIRECT('R2'!$D$1))</f>
        <v>0</v>
      </c>
      <c r="S14" s="55">
        <f>SUMIF('R2'!$A$3:$A$3,S$6,'R2'!$I$3:$I$3)</f>
        <v>0</v>
      </c>
      <c r="T14" s="55">
        <f ca="1">SUMIF(INDIRECT('R2'!$A$1),T$6,INDIRECT('R2'!$D$1))</f>
        <v>0</v>
      </c>
      <c r="U14" s="55"/>
      <c r="V14" s="55">
        <f ca="1">SUMIF(INDIRECT('R2'!$A$1),V$6,INDIRECT('R2'!$D$1))</f>
        <v>0</v>
      </c>
      <c r="W14" s="55"/>
      <c r="X14" s="55">
        <f ca="1">SUMIF(INDIRECT('R2'!$A$1),X$6,INDIRECT('R2'!$D$1))</f>
        <v>0</v>
      </c>
      <c r="Y14" s="55"/>
      <c r="Z14" s="55">
        <f ca="1">SUMIF(INDIRECT('R2'!$A$1),Z$6,INDIRECT('R2'!$D$1))</f>
        <v>0</v>
      </c>
      <c r="AA14" s="55"/>
      <c r="AB14" s="55">
        <f ca="1">SUMIF(INDIRECT('R2'!$A$1),AB$6,INDIRECT('R2'!$D$1))</f>
        <v>0</v>
      </c>
      <c r="AC14" s="55"/>
      <c r="AD14" s="55">
        <f ca="1">SUMIF(INDIRECT('R2'!$A$1),AD$6,INDIRECT('R2'!$D$1))</f>
        <v>0</v>
      </c>
      <c r="AE14" s="55"/>
      <c r="AF14" s="55">
        <f ca="1">SUMIF(INDIRECT('R2'!$A$1),AF$6,INDIRECT('R2'!$D$1))</f>
        <v>0</v>
      </c>
      <c r="AG14" s="55"/>
      <c r="AH14" s="55">
        <f ca="1">SUMIF(INDIRECT('R2'!$A$1),AH$6,INDIRECT('R2'!$D$1))</f>
        <v>0</v>
      </c>
      <c r="AI14" s="55"/>
      <c r="AJ14" s="57">
        <f t="shared" ca="1" si="0"/>
        <v>-0.39123432606499997</v>
      </c>
      <c r="AK14" s="139"/>
    </row>
    <row r="15" spans="1:37" x14ac:dyDescent="0.2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IF(TODAY()&gt;=_NX1,0,SUMIF(INDIRECT('R1'!$A$1),J$6,INDIRECT('R1'!$B$1))+J19)</f>
        <v>-41.523790310000003</v>
      </c>
      <c r="K15" s="55"/>
      <c r="L15" s="55">
        <f ca="1">SUMIF(INDIRECT('R1'!$A$1),L$6,INDIRECT('R1'!$B$1))+L19</f>
        <v>-9.9430000000000002E-5</v>
      </c>
      <c r="M15" s="55"/>
      <c r="N15" s="55">
        <f ca="1">SUMIF(INDIRECT('R1'!$A$1),N$6,INDIRECT('R1'!$B$1))+N19</f>
        <v>0</v>
      </c>
      <c r="O15" s="55"/>
      <c r="P15" s="55">
        <f ca="1">SUMIF(INDIRECT('R1'!$A$1),P$6,INDIRECT('R1'!$B$1))+P19</f>
        <v>1.28064E-3</v>
      </c>
      <c r="Q15" s="55"/>
      <c r="R15" s="55">
        <f ca="1">SUMIF(INDIRECT('R1'!$A$1),R$6,INDIRECT('R1'!$B$1))+R19</f>
        <v>-9.8064000000000007E-4</v>
      </c>
      <c r="S15" s="55"/>
      <c r="T15" s="55">
        <f ca="1">SUMIF(INDIRECT('R1'!$A$1),T$6,INDIRECT('R1'!$B$1))+T19</f>
        <v>-1.07408E-3</v>
      </c>
      <c r="U15" s="55"/>
      <c r="V15" s="55">
        <f ca="1">SUMIF(INDIRECT('R1'!$A$1),V$6,INDIRECT('R1'!$B$1))+V19</f>
        <v>-8.8970999999999994E-4</v>
      </c>
      <c r="W15" s="55"/>
      <c r="X15" s="55">
        <f ca="1">SUMIF(INDIRECT('R1'!$A$1),X$6,INDIRECT('R1'!$B$1))+X19</f>
        <v>-3.4108400000000001E-3</v>
      </c>
      <c r="Y15" s="55"/>
      <c r="Z15" s="55">
        <f ca="1">SUMIF(INDIRECT('R1'!$A$1),Z$6,INDIRECT('R1'!$B$1))+Z19</f>
        <v>0</v>
      </c>
      <c r="AA15" s="55"/>
      <c r="AB15" s="55">
        <f ca="1">SUMIF(INDIRECT('R1'!$A$1),AB$6,INDIRECT('R1'!$B$1))+AB19</f>
        <v>0</v>
      </c>
      <c r="AC15" s="55"/>
      <c r="AD15" s="55">
        <f ca="1">SUMIF(INDIRECT('R1'!$A$1),AD$6,INDIRECT('R1'!$B$1))+AD19</f>
        <v>0</v>
      </c>
      <c r="AE15" s="55"/>
      <c r="AF15" s="55">
        <f ca="1">SUMIF(INDIRECT('R1'!$A$1),AF$6,INDIRECT('R1'!$B$1))+AF19</f>
        <v>0</v>
      </c>
      <c r="AG15" s="55"/>
      <c r="AH15" s="55">
        <f ca="1">SUMIF(INDIRECT('R1'!$A$1),AH$6,INDIRECT('R1'!$B$1))+AH19</f>
        <v>0</v>
      </c>
      <c r="AI15" s="55"/>
      <c r="AJ15" s="57">
        <f t="shared" ca="1" si="0"/>
        <v>-41.528964370000011</v>
      </c>
      <c r="AK15" s="139"/>
    </row>
    <row r="16" spans="1:37" ht="13.5" x14ac:dyDescent="0.25">
      <c r="A16" s="133" t="s">
        <v>40</v>
      </c>
      <c r="B16" s="134"/>
      <c r="C16" s="135"/>
      <c r="D16" s="136"/>
      <c r="E16" s="136"/>
      <c r="F16" s="137">
        <f ca="1">+F10+F14+F15+F12</f>
        <v>0.28290706999999671</v>
      </c>
      <c r="G16" s="59"/>
      <c r="H16" s="138">
        <f ca="1">SUM(H10:H15)</f>
        <v>35.374983309999998</v>
      </c>
      <c r="I16" s="59"/>
      <c r="J16" s="137">
        <f ca="1">+J10+J14+J15</f>
        <v>-41.915024636065006</v>
      </c>
      <c r="K16" s="59"/>
      <c r="L16" s="137">
        <f ca="1">+L10+L14+L15</f>
        <v>-9.9430000000000002E-5</v>
      </c>
      <c r="M16" s="59"/>
      <c r="N16" s="137">
        <f ca="1">+N10+N14+N15</f>
        <v>0</v>
      </c>
      <c r="O16" s="59"/>
      <c r="P16" s="137">
        <f ca="1">+P10+P14+P15</f>
        <v>1.28064E-3</v>
      </c>
      <c r="Q16" s="59"/>
      <c r="R16" s="137">
        <f ca="1">+R10+R14+R15</f>
        <v>-9.8064000000000007E-4</v>
      </c>
      <c r="S16" s="59"/>
      <c r="T16" s="137">
        <f ca="1">+T10+T14+T15</f>
        <v>-1.07408E-3</v>
      </c>
      <c r="U16" s="59"/>
      <c r="V16" s="137">
        <f ca="1">+V10+V14+V15</f>
        <v>-8.8970999999999994E-4</v>
      </c>
      <c r="W16" s="59"/>
      <c r="X16" s="137">
        <f ca="1">+X10+X14+X15</f>
        <v>-3.4108400000000001E-3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-41.637291626065014</v>
      </c>
      <c r="AK16" s="139"/>
    </row>
    <row r="19" spans="1:37" x14ac:dyDescent="0.2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/>
      <c r="K19" s="55"/>
      <c r="L19" s="55">
        <f>SUMIF('R2'!$A$3:$A$3,L$6,'R2'!$F$3:$F$3)</f>
        <v>0</v>
      </c>
      <c r="M19" s="55"/>
      <c r="N19" s="55">
        <f>SUMIF('R2'!$A$3:$A$3,N$6,'R2'!$F$3:$F$3)</f>
        <v>0</v>
      </c>
      <c r="O19" s="55"/>
      <c r="P19" s="55">
        <f>SUMIF('R2'!$A$3:$A$3,P$6,'R2'!$F$3:$F$3)</f>
        <v>0</v>
      </c>
      <c r="Q19" s="55"/>
      <c r="R19" s="55">
        <f>SUMIF('R2'!$A$3:$A$3,R$6,'R2'!$F$3:$F$3)</f>
        <v>0</v>
      </c>
      <c r="S19" s="55"/>
      <c r="T19" s="55">
        <f>SUMIF('R2'!$A$3:$A$3,T$6,'R2'!$F$3:$F$3)</f>
        <v>0</v>
      </c>
      <c r="U19" s="55"/>
      <c r="V19" s="55">
        <f>SUMIF('R2'!$A$3:$A$3,V$6,'R2'!$F$3:$F$3)</f>
        <v>0</v>
      </c>
      <c r="W19" s="55"/>
      <c r="X19" s="55">
        <f>SUMIF('R2'!$A$3:$A$3,X$6,'R2'!$F$3:$F$3)</f>
        <v>0</v>
      </c>
      <c r="Y19" s="55"/>
      <c r="Z19" s="55">
        <f>SUMIF('R2'!$A$3:$A$3,Z$6,'R2'!$F$3:$F$3)</f>
        <v>0</v>
      </c>
      <c r="AA19" s="55"/>
      <c r="AB19" s="55">
        <f>SUMIF('R2'!$A$3:$A$3,AB$6,'R2'!$F$3:$F$3)</f>
        <v>0</v>
      </c>
      <c r="AC19" s="55"/>
      <c r="AD19" s="55">
        <f>SUMIF('R2'!$A$3:$A$3,AD$6,'R2'!$F$3:$F$3)</f>
        <v>0</v>
      </c>
      <c r="AE19" s="55"/>
      <c r="AF19" s="55">
        <f>SUMIF('R2'!$A$3:$A$3,AF$6,'R2'!$F$3:$F$3)</f>
        <v>0</v>
      </c>
      <c r="AG19" s="55"/>
      <c r="AH19" s="55">
        <f>SUMIF('R2'!$A$3:$A$3,AH$6,'R2'!$F$3:$F$3)</f>
        <v>0</v>
      </c>
      <c r="AI19" s="55"/>
      <c r="AJ19" s="57">
        <f>SUM(F19:AH19)</f>
        <v>0</v>
      </c>
      <c r="AK19" s="139"/>
    </row>
    <row r="20" spans="1:37" x14ac:dyDescent="0.2">
      <c r="AH20" s="111"/>
    </row>
  </sheetData>
  <pageMargins left="0.75" right="0.75" top="1" bottom="1" header="0.5" footer="0.5"/>
  <pageSetup paperSize="5" scale="6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40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L20"/>
  <sheetViews>
    <sheetView topLeftCell="S1" workbookViewId="0">
      <selection activeCell="F10" sqref="F10:AH15"/>
    </sheetView>
  </sheetViews>
  <sheetFormatPr defaultRowHeight="12.75" x14ac:dyDescent="0.2"/>
  <cols>
    <col min="1" max="1" width="37" style="34" customWidth="1"/>
    <col min="2" max="2" width="16.7109375" style="34" hidden="1" customWidth="1"/>
    <col min="3" max="3" width="1.42578125" style="29" hidden="1" customWidth="1"/>
    <col min="4" max="4" width="11.5703125" style="30" hidden="1" customWidth="1"/>
    <col min="5" max="5" width="13.5703125" style="30" hidden="1" customWidth="1"/>
    <col min="6" max="6" width="11.85546875" style="29" customWidth="1"/>
    <col min="7" max="7" width="1.5703125" style="29" customWidth="1"/>
    <col min="8" max="8" width="11.7109375" style="29" customWidth="1"/>
    <col min="9" max="9" width="1.5703125" style="29" customWidth="1"/>
    <col min="10" max="10" width="11.85546875" style="29" customWidth="1"/>
    <col min="11" max="11" width="1.5703125" style="29" customWidth="1"/>
    <col min="12" max="12" width="11.85546875" style="29" customWidth="1"/>
    <col min="13" max="13" width="1.5703125" style="29" customWidth="1"/>
    <col min="14" max="14" width="11.85546875" style="29" customWidth="1"/>
    <col min="15" max="15" width="1.5703125" style="29" customWidth="1"/>
    <col min="16" max="16" width="11.85546875" style="29" customWidth="1"/>
    <col min="17" max="17" width="1.5703125" style="29" customWidth="1"/>
    <col min="18" max="18" width="11.85546875" style="29" customWidth="1"/>
    <col min="19" max="19" width="1.5703125" style="29" customWidth="1"/>
    <col min="20" max="20" width="11.85546875" style="29" customWidth="1"/>
    <col min="21" max="21" width="1.5703125" style="29" customWidth="1"/>
    <col min="22" max="22" width="11.85546875" style="29" customWidth="1"/>
    <col min="23" max="23" width="1.5703125" style="29" customWidth="1"/>
    <col min="24" max="24" width="11.85546875" style="29" customWidth="1"/>
    <col min="25" max="25" width="1.5703125" style="29" customWidth="1"/>
    <col min="26" max="26" width="11.85546875" style="29" customWidth="1"/>
    <col min="27" max="27" width="1.5703125" style="29" customWidth="1"/>
    <col min="28" max="28" width="11.85546875" style="29" customWidth="1"/>
    <col min="29" max="29" width="1.5703125" style="29" customWidth="1"/>
    <col min="30" max="30" width="11.85546875" style="29" customWidth="1"/>
    <col min="31" max="31" width="1.5703125" style="29" customWidth="1"/>
    <col min="32" max="32" width="11.7109375" style="29" customWidth="1"/>
    <col min="33" max="33" width="1.140625" style="29" customWidth="1"/>
    <col min="34" max="34" width="12.7109375" style="29" customWidth="1"/>
    <col min="35" max="35" width="1.140625" style="29" customWidth="1"/>
    <col min="36" max="36" width="14.140625" style="29" customWidth="1"/>
    <col min="37" max="37" width="2.5703125" style="32" customWidth="1"/>
    <col min="38" max="38" width="8" style="29" customWidth="1"/>
    <col min="39" max="16384" width="9.140625" style="29"/>
  </cols>
  <sheetData>
    <row r="1" spans="1:38" x14ac:dyDescent="0.2">
      <c r="A1" s="28" t="s">
        <v>41</v>
      </c>
      <c r="B1" s="28"/>
      <c r="AJ1" s="31"/>
    </row>
    <row r="2" spans="1:38" x14ac:dyDescent="0.2">
      <c r="A2" s="28"/>
      <c r="B2" s="28"/>
      <c r="AH2" s="33"/>
      <c r="AJ2" s="33"/>
    </row>
    <row r="3" spans="1:38" x14ac:dyDescent="0.2">
      <c r="J3" s="35"/>
      <c r="L3" s="35"/>
      <c r="N3" s="35"/>
      <c r="AJ3" s="36"/>
    </row>
    <row r="4" spans="1:38" ht="45.75" customHeight="1" x14ac:dyDescent="0.2">
      <c r="AJ4" s="36"/>
    </row>
    <row r="5" spans="1:38" ht="14.25" customHeight="1" x14ac:dyDescent="0.2">
      <c r="A5" s="37">
        <f>EDATE(PromptMonth,-1)+DayOfTheMonth-1</f>
        <v>36915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8" s="45" customFormat="1" x14ac:dyDescent="0.2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  <c r="AL6" s="32"/>
    </row>
    <row r="7" spans="1:38" s="38" customFormat="1" x14ac:dyDescent="0.2">
      <c r="A7" s="46" t="s">
        <v>28</v>
      </c>
      <c r="B7" s="46" t="s">
        <v>29</v>
      </c>
      <c r="C7" s="47"/>
      <c r="D7" s="48"/>
      <c r="E7" s="48"/>
      <c r="F7" s="49">
        <f ca="1">NOW()</f>
        <v>36915.758839467591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  <c r="AL7" s="59"/>
    </row>
    <row r="8" spans="1:38" s="38" customFormat="1" x14ac:dyDescent="0.2">
      <c r="A8" s="46" t="s">
        <v>31</v>
      </c>
      <c r="B8" s="52" t="s">
        <v>32</v>
      </c>
      <c r="C8" s="47"/>
      <c r="D8" s="48"/>
      <c r="E8" s="48"/>
      <c r="F8" s="49">
        <f ca="1">NOW()</f>
        <v>36915.758839467591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  <c r="AL8" s="59"/>
    </row>
    <row r="9" spans="1:38" ht="13.5" x14ac:dyDescent="0.25">
      <c r="A9" s="65" t="s">
        <v>82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L9" s="32"/>
    </row>
    <row r="10" spans="1:38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 ca="1">SUMIF(INDIRECT('R22'!$A$1),F$6,INDIRECT('R22'!$B$1))</f>
        <v>0</v>
      </c>
      <c r="G10" s="55"/>
      <c r="H10" s="55">
        <v>0</v>
      </c>
      <c r="I10" s="55"/>
      <c r="J10" s="55">
        <f ca="1">SUMIF(INDIRECT('R22'!$A$1),J$6,INDIRECT('R22'!$B$1))</f>
        <v>0</v>
      </c>
      <c r="K10" s="55"/>
      <c r="L10" s="55">
        <f ca="1">SUMIF(INDIRECT('R22'!$A$1),L$6,INDIRECT('R22'!$B$1))</f>
        <v>0</v>
      </c>
      <c r="M10" s="55"/>
      <c r="N10" s="55">
        <f ca="1">SUMIF(INDIRECT('R22'!$A$1),N$6,INDIRECT('R22'!$B$1))</f>
        <v>0</v>
      </c>
      <c r="O10" s="55"/>
      <c r="P10" s="55">
        <f ca="1">SUMIF(INDIRECT('R22'!$A$1),P$6,INDIRECT('R22'!$B$1))</f>
        <v>0</v>
      </c>
      <c r="Q10" s="55"/>
      <c r="R10" s="55">
        <f ca="1">SUMIF(INDIRECT('R22'!$A$1),R$6,INDIRECT('R22'!$B$1))</f>
        <v>0</v>
      </c>
      <c r="S10" s="55"/>
      <c r="T10" s="55">
        <f ca="1">SUMIF(INDIRECT('R22'!$A$1),T$6,INDIRECT('R22'!$B$1))</f>
        <v>0</v>
      </c>
      <c r="U10" s="55"/>
      <c r="V10" s="55">
        <f ca="1">SUMIF(INDIRECT('R22'!$A$1),V$6,INDIRECT('R22'!$B$1))</f>
        <v>0</v>
      </c>
      <c r="W10" s="55"/>
      <c r="X10" s="55">
        <f ca="1">SUMIF(INDIRECT('R22'!$A$1),X$6,INDIRECT('R22'!$B$1))</f>
        <v>0</v>
      </c>
      <c r="Y10" s="55"/>
      <c r="Z10" s="55">
        <f ca="1">SUMIF(INDIRECT('R22'!$A$1),Z$6,INDIRECT('R22'!$B$1))</f>
        <v>0</v>
      </c>
      <c r="AA10" s="55"/>
      <c r="AB10" s="55">
        <f ca="1">SUMIF(INDIRECT('R22'!$A$1),AB$6,INDIRECT('R22'!$B$1))</f>
        <v>0</v>
      </c>
      <c r="AC10" s="55"/>
      <c r="AD10" s="55">
        <f ca="1">SUMIF(INDIRECT('R22'!$A$1),AD$6,INDIRECT('R22'!$B$1))</f>
        <v>0</v>
      </c>
      <c r="AE10" s="55"/>
      <c r="AF10" s="55">
        <f ca="1">SUMIF(INDIRECT('R22'!$A$1),AF$6,INDIRECT('R22'!$B$1))</f>
        <v>0</v>
      </c>
      <c r="AG10" s="55"/>
      <c r="AH10" s="55">
        <f ca="1">SUMIF(INDIRECT('R22'!$A$1),AH$6,INDIRECT('R22'!$B$1))</f>
        <v>0</v>
      </c>
      <c r="AI10" s="56"/>
      <c r="AJ10" s="57">
        <f t="shared" ref="AJ10:AJ15" ca="1" si="0">SUM(F10:AH10)-H10</f>
        <v>0</v>
      </c>
      <c r="AK10" s="139"/>
      <c r="AL10" s="32"/>
    </row>
    <row r="11" spans="1:38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f ca="1">SUMIF(INDIRECT('R6'!$A$1),H$6,INDIRECT('R6'!$B$1))</f>
        <v>0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ca="1" si="0"/>
        <v>0</v>
      </c>
      <c r="AK11" s="139"/>
      <c r="AL11" s="32"/>
    </row>
    <row r="12" spans="1:38" x14ac:dyDescent="0.2">
      <c r="A12" s="120" t="s">
        <v>78</v>
      </c>
      <c r="B12" s="29"/>
      <c r="C12" s="38"/>
      <c r="D12" s="54"/>
      <c r="E12" s="54"/>
      <c r="F12" s="55">
        <f ca="1">SUMIF(INDIRECT('R17'!$A$1),F$6,INDIRECT('R17'!$B$1))</f>
        <v>0</v>
      </c>
      <c r="G12" s="55"/>
      <c r="H12" s="55">
        <f ca="1">SUMIF(INDIRECT('R26'!$A$1),H$6,INDIRECT('R26'!$B$1))</f>
        <v>0</v>
      </c>
      <c r="I12" s="55"/>
      <c r="J12" s="55">
        <f ca="1">SUMIF(INDIRECT('R17'!$A$1),J$6,INDIRECT('R17'!$B$1))</f>
        <v>0</v>
      </c>
      <c r="K12" s="55"/>
      <c r="L12" s="55">
        <f ca="1">SUMIF(INDIRECT('R17'!$A$1),L$6,INDIRECT('R17'!$B$1))</f>
        <v>0</v>
      </c>
      <c r="M12" s="55"/>
      <c r="N12" s="55">
        <f ca="1">SUMIF(INDIRECT('R17'!$A$1),N$6,INDIRECT('R17'!$B$1))</f>
        <v>0</v>
      </c>
      <c r="O12" s="55"/>
      <c r="P12" s="55">
        <f ca="1">SUMIF(INDIRECT('R17'!$A$1),P$6,INDIRECT('R17'!$B$1))</f>
        <v>0</v>
      </c>
      <c r="Q12" s="55"/>
      <c r="R12" s="55">
        <f ca="1">SUMIF(INDIRECT('R17'!$A$1),R$6,INDIRECT('R17'!$B$1))</f>
        <v>0</v>
      </c>
      <c r="S12" s="55"/>
      <c r="T12" s="55">
        <f ca="1">SUMIF(INDIRECT('R17'!$A$1),T$6,INDIRECT('R17'!$B$1))</f>
        <v>0</v>
      </c>
      <c r="U12" s="55"/>
      <c r="V12" s="55">
        <f ca="1">SUMIF(INDIRECT('R17'!$A$1),V$6,INDIRECT('R17'!$B$1))</f>
        <v>0</v>
      </c>
      <c r="W12" s="55"/>
      <c r="X12" s="55">
        <f ca="1">SUMIF(INDIRECT('R17'!$A$1),X$6,INDIRECT('R17'!$B$1))</f>
        <v>0</v>
      </c>
      <c r="Y12" s="55"/>
      <c r="Z12" s="55">
        <f ca="1">SUMIF(INDIRECT('R17'!$A$1),Z$6,INDIRECT('R17'!$B$1))</f>
        <v>0</v>
      </c>
      <c r="AA12" s="55"/>
      <c r="AB12" s="55">
        <f ca="1">SUMIF(INDIRECT('R17'!$A$1),AB$6,INDIRECT('R17'!$B$1))</f>
        <v>0</v>
      </c>
      <c r="AC12" s="55"/>
      <c r="AD12" s="55">
        <f ca="1">SUMIF(INDIRECT('R17'!$A$1),AD$6,INDIRECT('R17'!$B$1))</f>
        <v>0</v>
      </c>
      <c r="AE12" s="55"/>
      <c r="AF12" s="55">
        <f ca="1">SUMIF(INDIRECT('R17'!$A$1),AF$6,INDIRECT('R17'!$B$1))</f>
        <v>0</v>
      </c>
      <c r="AG12" s="55"/>
      <c r="AH12" s="55">
        <f ca="1">SUMIF(INDIRECT('R17'!$A$1),AH$6,INDIRECT('R17'!$B$1))</f>
        <v>0</v>
      </c>
      <c r="AI12" s="55"/>
      <c r="AJ12" s="57">
        <f t="shared" ca="1" si="0"/>
        <v>0</v>
      </c>
      <c r="AK12" s="139"/>
      <c r="AL12" s="32"/>
    </row>
    <row r="13" spans="1:38" x14ac:dyDescent="0.2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IF(TODAY()&gt;=_NX1,0,SUMIF(INDIRECT('R5'!$A$1),J$6,INDIRECT('R5'!$C$1)))</f>
        <v>0</v>
      </c>
      <c r="K13" s="55"/>
      <c r="L13" s="55">
        <f ca="1">SUMIF(INDIRECT('R5'!$A$1),L$6,INDIRECT('R5'!$C$1))</f>
        <v>0</v>
      </c>
      <c r="M13" s="55"/>
      <c r="N13" s="55">
        <f ca="1">SUMIF(INDIRECT('R5'!$A$1),N$6,INDIRECT('R5'!$C$1))</f>
        <v>0</v>
      </c>
      <c r="O13" s="55"/>
      <c r="P13" s="55">
        <f ca="1">SUMIF(INDIRECT('R5'!$A$1),P$6,INDIRECT('R5'!$C$1))</f>
        <v>0</v>
      </c>
      <c r="Q13" s="55"/>
      <c r="R13" s="55">
        <f ca="1">SUMIF(INDIRECT('R5'!$A$1),R$6,INDIRECT('R5'!$C$1))</f>
        <v>0</v>
      </c>
      <c r="S13" s="55">
        <f>SUMIF('R2'!$A$3:$A$3,S$6,'R2'!$E$3:$E$3)</f>
        <v>0</v>
      </c>
      <c r="T13" s="55">
        <f ca="1">SUMIF(INDIRECT('R5'!$A$1),T$6,INDIRECT('R5'!$C$1))</f>
        <v>0</v>
      </c>
      <c r="U13" s="55"/>
      <c r="V13" s="55">
        <f ca="1">SUMIF(INDIRECT('R5'!$A$1),V$6,INDIRECT('R5'!$C$1))</f>
        <v>0</v>
      </c>
      <c r="W13" s="55"/>
      <c r="X13" s="55">
        <f ca="1">SUMIF(INDIRECT('R5'!$A$1),X$6,INDIRECT('R5'!$C$1))</f>
        <v>0</v>
      </c>
      <c r="Y13" s="55"/>
      <c r="Z13" s="55">
        <f ca="1">SUMIF(INDIRECT('R5'!$A$1),Z$6,INDIRECT('R5'!$C$1))</f>
        <v>0</v>
      </c>
      <c r="AA13" s="55"/>
      <c r="AB13" s="55">
        <f ca="1">SUMIF(INDIRECT('R5'!$A$1),AB$6,INDIRECT('R5'!$C$1))</f>
        <v>0</v>
      </c>
      <c r="AC13" s="55"/>
      <c r="AD13" s="55">
        <f ca="1">SUMIF(INDIRECT('R5'!$A$1),AD$6,INDIRECT('R5'!$C$1))</f>
        <v>0</v>
      </c>
      <c r="AE13" s="55"/>
      <c r="AF13" s="55">
        <f ca="1">SUMIF(INDIRECT('R5'!$A$1),AF$6,INDIRECT('R5'!$C$1))</f>
        <v>0</v>
      </c>
      <c r="AG13" s="55"/>
      <c r="AH13" s="55">
        <f ca="1">SUMIF(INDIRECT('R5'!$A$1),AH$6,INDIRECT('R5'!$C$1))</f>
        <v>0</v>
      </c>
      <c r="AI13" s="55"/>
      <c r="AJ13" s="57">
        <f t="shared" ca="1" si="0"/>
        <v>0</v>
      </c>
      <c r="AK13" s="139"/>
      <c r="AL13" s="32"/>
    </row>
    <row r="14" spans="1:38" x14ac:dyDescent="0.2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IF(TODAY()&gt;=_NX1,0,SUMIF(INDIRECT('R5'!$A$1),J$6,INDIRECT('R5'!$D$1)))</f>
        <v>0</v>
      </c>
      <c r="K14" s="55"/>
      <c r="L14" s="55">
        <f ca="1">SUMIF(INDIRECT('R5'!$A$1),L$6,INDIRECT('R5'!$D$1))</f>
        <v>0</v>
      </c>
      <c r="M14" s="55"/>
      <c r="N14" s="55">
        <f ca="1">SUMIF(INDIRECT('R5'!$A$1),N$6,INDIRECT('R5'!$D$1))</f>
        <v>0</v>
      </c>
      <c r="O14" s="55"/>
      <c r="P14" s="55">
        <f ca="1">SUMIF(INDIRECT('R5'!$A$1),P$6,INDIRECT('R5'!$D$1))</f>
        <v>0</v>
      </c>
      <c r="Q14" s="55"/>
      <c r="R14" s="55">
        <f ca="1">SUMIF(INDIRECT('R5'!$A$1),R$6,INDIRECT('R5'!$D$1))</f>
        <v>0</v>
      </c>
      <c r="S14" s="55">
        <f>SUMIF('R2'!$A$3:$A$3,S$6,'R2'!$I$3:$I$3)</f>
        <v>0</v>
      </c>
      <c r="T14" s="55">
        <f ca="1">SUMIF(INDIRECT('R5'!$A$1),T$6,INDIRECT('R5'!$D$1))</f>
        <v>0</v>
      </c>
      <c r="U14" s="55"/>
      <c r="V14" s="55">
        <f ca="1">SUMIF(INDIRECT('R5'!$A$1),V$6,INDIRECT('R5'!$D$1))</f>
        <v>0</v>
      </c>
      <c r="W14" s="55"/>
      <c r="X14" s="55">
        <f ca="1">SUMIF(INDIRECT('R5'!$A$1),X$6,INDIRECT('R5'!$D$1))</f>
        <v>0</v>
      </c>
      <c r="Y14" s="55"/>
      <c r="Z14" s="55">
        <f ca="1">SUMIF(INDIRECT('R5'!$A$1),Z$6,INDIRECT('R5'!$D$1))</f>
        <v>0</v>
      </c>
      <c r="AA14" s="55"/>
      <c r="AB14" s="55">
        <f ca="1">SUMIF(INDIRECT('R5'!$A$1),AB$6,INDIRECT('R5'!$D$1))</f>
        <v>0</v>
      </c>
      <c r="AC14" s="55"/>
      <c r="AD14" s="55">
        <f ca="1">SUMIF(INDIRECT('R5'!$A$1),AD$6,INDIRECT('R5'!$D$1))</f>
        <v>0</v>
      </c>
      <c r="AE14" s="55"/>
      <c r="AF14" s="55">
        <f ca="1">SUMIF(INDIRECT('R5'!$A$1),AF$6,INDIRECT('R5'!$D$1))</f>
        <v>0</v>
      </c>
      <c r="AG14" s="55"/>
      <c r="AH14" s="55">
        <f ca="1">SUMIF(INDIRECT('R5'!$A$1),AH$6,INDIRECT('R5'!$D$1))</f>
        <v>0</v>
      </c>
      <c r="AI14" s="55"/>
      <c r="AJ14" s="57">
        <f t="shared" ca="1" si="0"/>
        <v>0</v>
      </c>
      <c r="AK14" s="139"/>
      <c r="AL14" s="32"/>
    </row>
    <row r="15" spans="1:38" x14ac:dyDescent="0.2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IF(TODAY()&gt;=_NX1,0,SUMIF(INDIRECT('R4'!$A$1),J$6,INDIRECT('R4'!$B$1))+J19)</f>
        <v>0</v>
      </c>
      <c r="K15" s="55"/>
      <c r="L15" s="55">
        <f ca="1">SUMIF(INDIRECT('R4'!$A$1),L$6,INDIRECT('R4'!$B$1))+L19</f>
        <v>0</v>
      </c>
      <c r="M15" s="55"/>
      <c r="N15" s="55">
        <f ca="1">SUMIF(INDIRECT('R4'!$A$1),N$6,INDIRECT('R4'!$B$1))+N19</f>
        <v>0</v>
      </c>
      <c r="O15" s="55"/>
      <c r="P15" s="55">
        <f ca="1">SUMIF(INDIRECT('R4'!$A$1),P$6,INDIRECT('R4'!$B$1))+P19</f>
        <v>0</v>
      </c>
      <c r="Q15" s="55"/>
      <c r="R15" s="55">
        <f ca="1">SUMIF(INDIRECT('R4'!$A$1),R$6,INDIRECT('R4'!$B$1))+R19</f>
        <v>0</v>
      </c>
      <c r="S15" s="55"/>
      <c r="T15" s="55">
        <f ca="1">SUMIF(INDIRECT('R4'!$A$1),T$6,INDIRECT('R4'!$B$1))+T19</f>
        <v>0</v>
      </c>
      <c r="U15" s="55"/>
      <c r="V15" s="55">
        <f ca="1">SUMIF(INDIRECT('R4'!$A$1),V$6,INDIRECT('R4'!$B$1))+V19</f>
        <v>0</v>
      </c>
      <c r="W15" s="55"/>
      <c r="X15" s="55">
        <f ca="1">SUMIF(INDIRECT('R4'!$A$1),X$6,INDIRECT('R4'!$B$1))+X19</f>
        <v>0</v>
      </c>
      <c r="Y15" s="55"/>
      <c r="Z15" s="55">
        <f ca="1">SUMIF(INDIRECT('R4'!$A$1),Z$6,INDIRECT('R4'!$B$1))+Z19</f>
        <v>0</v>
      </c>
      <c r="AA15" s="55"/>
      <c r="AB15" s="55">
        <f ca="1">SUMIF(INDIRECT('R4'!$A$1),AB$6,INDIRECT('R4'!$B$1))+AB19</f>
        <v>0</v>
      </c>
      <c r="AC15" s="55"/>
      <c r="AD15" s="55">
        <f ca="1">SUMIF(INDIRECT('R4'!$A$1),AD$6,INDIRECT('R4'!$B$1))+AD19</f>
        <v>0</v>
      </c>
      <c r="AE15" s="55"/>
      <c r="AF15" s="55">
        <f ca="1">SUMIF(INDIRECT('R4'!$A$1),AF$6,INDIRECT('R4'!$B$1))+AF19</f>
        <v>0</v>
      </c>
      <c r="AG15" s="55"/>
      <c r="AH15" s="55">
        <f ca="1">SUMIF(INDIRECT('R4'!$A$1),AH$6,INDIRECT('R4'!$B$1))+AH19</f>
        <v>0</v>
      </c>
      <c r="AI15" s="55"/>
      <c r="AJ15" s="57">
        <f t="shared" ca="1" si="0"/>
        <v>0</v>
      </c>
      <c r="AK15" s="139"/>
      <c r="AL15" s="32"/>
    </row>
    <row r="16" spans="1:38" ht="13.5" x14ac:dyDescent="0.25">
      <c r="A16" s="133" t="s">
        <v>40</v>
      </c>
      <c r="B16" s="134"/>
      <c r="C16" s="135"/>
      <c r="D16" s="136"/>
      <c r="E16" s="136"/>
      <c r="F16" s="137">
        <f ca="1">+F10+F14+F15+F12</f>
        <v>0</v>
      </c>
      <c r="G16" s="59"/>
      <c r="H16" s="138">
        <f ca="1">SUM(H10:H15)</f>
        <v>0</v>
      </c>
      <c r="I16" s="59"/>
      <c r="J16" s="137">
        <f ca="1">+J10+J14+J15</f>
        <v>0</v>
      </c>
      <c r="K16" s="59"/>
      <c r="L16" s="137">
        <f ca="1">+L10+L14+L15</f>
        <v>0</v>
      </c>
      <c r="M16" s="59"/>
      <c r="N16" s="137">
        <f ca="1">+N10+N14+N15</f>
        <v>0</v>
      </c>
      <c r="O16" s="59"/>
      <c r="P16" s="137">
        <f ca="1">+P10+P14+P15</f>
        <v>0</v>
      </c>
      <c r="Q16" s="59"/>
      <c r="R16" s="137">
        <f ca="1">+R10+R14+R15</f>
        <v>0</v>
      </c>
      <c r="S16" s="59"/>
      <c r="T16" s="137">
        <f ca="1">+T10+T14+T15</f>
        <v>0</v>
      </c>
      <c r="U16" s="59"/>
      <c r="V16" s="137">
        <f ca="1">+V10+V14+V15</f>
        <v>0</v>
      </c>
      <c r="W16" s="59"/>
      <c r="X16" s="137">
        <f ca="1">+X10+X14+X15</f>
        <v>0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0</v>
      </c>
      <c r="AK16" s="139"/>
      <c r="AL16" s="32"/>
    </row>
    <row r="17" spans="1:38" x14ac:dyDescent="0.2">
      <c r="AL17" s="32"/>
    </row>
    <row r="18" spans="1:38" x14ac:dyDescent="0.2">
      <c r="AL18" s="32"/>
    </row>
    <row r="19" spans="1:38" x14ac:dyDescent="0.2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>
        <f>SUMIF('R5'!$A$3:$A$3,J$6,'R5'!$F$3:$F$3)</f>
        <v>0</v>
      </c>
      <c r="K19" s="55"/>
      <c r="L19" s="55">
        <f>SUMIF('R5'!$A$3:$A$3,L$6,'R5'!$F$3:$F$3)</f>
        <v>0</v>
      </c>
      <c r="M19" s="55"/>
      <c r="N19" s="55">
        <f>SUMIF('R5'!$A$3:$A$3,N$6,'R5'!$F$3:$F$3)</f>
        <v>0</v>
      </c>
      <c r="O19" s="55"/>
      <c r="P19" s="55">
        <f>SUMIF('R5'!$A$3:$A$3,P$6,'R5'!$F$3:$F$3)</f>
        <v>0</v>
      </c>
      <c r="Q19" s="55"/>
      <c r="R19" s="55">
        <f>SUMIF('R5'!$A$3:$A$3,R$6,'R5'!$F$3:$F$3)</f>
        <v>0</v>
      </c>
      <c r="S19" s="55"/>
      <c r="T19" s="55">
        <f>SUMIF('R5'!$A$3:$A$3,T$6,'R5'!$F$3:$F$3)</f>
        <v>0</v>
      </c>
      <c r="U19" s="55"/>
      <c r="V19" s="55">
        <f>SUMIF('R5'!$A$3:$A$3,V$6,'R5'!$F$3:$F$3)</f>
        <v>0</v>
      </c>
      <c r="W19" s="55"/>
      <c r="X19" s="55">
        <f>SUMIF('R5'!$A$3:$A$3,X$6,'R5'!$F$3:$F$3)</f>
        <v>0</v>
      </c>
      <c r="Y19" s="55"/>
      <c r="Z19" s="55">
        <f>SUMIF('R5'!$A$3:$A$3,Z$6,'R5'!$F$3:$F$3)</f>
        <v>0</v>
      </c>
      <c r="AA19" s="55"/>
      <c r="AB19" s="55">
        <f>SUMIF('R5'!$A$3:$A$3,AB$6,'R5'!$F$3:$F$3)</f>
        <v>0</v>
      </c>
      <c r="AC19" s="55"/>
      <c r="AD19" s="55">
        <f>SUMIF('R5'!$A$3:$A$3,AD$6,'R5'!$F$3:$F$3)</f>
        <v>0</v>
      </c>
      <c r="AE19" s="55"/>
      <c r="AF19" s="55">
        <f>SUMIF('R5'!$A$3:$A$3,AF$6,'R5'!$F$3:$F$3)</f>
        <v>0</v>
      </c>
      <c r="AG19" s="55"/>
      <c r="AH19" s="55">
        <f>SUMIF('R5'!$A$3:$A$3,AH$6,'R5'!$F$3:$F$3)</f>
        <v>0</v>
      </c>
      <c r="AI19" s="55"/>
      <c r="AJ19" s="57">
        <f>SUM(F19:AH19)</f>
        <v>0</v>
      </c>
      <c r="AK19" s="139"/>
      <c r="AL19" s="32"/>
    </row>
    <row r="20" spans="1:38" x14ac:dyDescent="0.2">
      <c r="AH20" s="11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4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0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K20"/>
  <sheetViews>
    <sheetView workbookViewId="0">
      <selection activeCell="A12" sqref="A12"/>
    </sheetView>
  </sheetViews>
  <sheetFormatPr defaultRowHeight="12.75" x14ac:dyDescent="0.2"/>
  <cols>
    <col min="1" max="1" width="37" style="34" customWidth="1"/>
    <col min="2" max="2" width="16.7109375" style="34" hidden="1" customWidth="1"/>
    <col min="3" max="3" width="1.42578125" style="29" hidden="1" customWidth="1"/>
    <col min="4" max="4" width="11.5703125" style="30" hidden="1" customWidth="1"/>
    <col min="5" max="5" width="13.5703125" style="30" hidden="1" customWidth="1"/>
    <col min="6" max="6" width="11.85546875" style="29" customWidth="1"/>
    <col min="7" max="7" width="1.5703125" style="29" customWidth="1"/>
    <col min="8" max="8" width="11.7109375" style="29" customWidth="1"/>
    <col min="9" max="9" width="1.5703125" style="29" customWidth="1"/>
    <col min="10" max="10" width="11.85546875" style="29" customWidth="1"/>
    <col min="11" max="11" width="1.5703125" style="29" customWidth="1"/>
    <col min="12" max="12" width="11.85546875" style="29" customWidth="1"/>
    <col min="13" max="13" width="1.5703125" style="29" customWidth="1"/>
    <col min="14" max="14" width="11.85546875" style="29" customWidth="1"/>
    <col min="15" max="15" width="1.5703125" style="29" customWidth="1"/>
    <col min="16" max="16" width="11.85546875" style="29" customWidth="1"/>
    <col min="17" max="17" width="1.5703125" style="29" customWidth="1"/>
    <col min="18" max="18" width="11.85546875" style="29" customWidth="1"/>
    <col min="19" max="19" width="1.5703125" style="29" customWidth="1"/>
    <col min="20" max="20" width="11.85546875" style="29" customWidth="1"/>
    <col min="21" max="21" width="1.5703125" style="29" customWidth="1"/>
    <col min="22" max="22" width="11.85546875" style="29" customWidth="1"/>
    <col min="23" max="23" width="1.5703125" style="29" customWidth="1"/>
    <col min="24" max="24" width="11.85546875" style="29" customWidth="1"/>
    <col min="25" max="25" width="1.5703125" style="29" customWidth="1"/>
    <col min="26" max="26" width="11.85546875" style="29" customWidth="1"/>
    <col min="27" max="27" width="1.5703125" style="29" customWidth="1"/>
    <col min="28" max="28" width="11.85546875" style="29" customWidth="1"/>
    <col min="29" max="29" width="1.5703125" style="29" customWidth="1"/>
    <col min="30" max="30" width="11.85546875" style="29" customWidth="1"/>
    <col min="31" max="31" width="1.5703125" style="29" customWidth="1"/>
    <col min="32" max="32" width="11.7109375" style="29" customWidth="1"/>
    <col min="33" max="33" width="1.140625" style="29" customWidth="1"/>
    <col min="34" max="34" width="12.7109375" style="29" customWidth="1"/>
    <col min="35" max="35" width="1.140625" style="29" customWidth="1"/>
    <col min="36" max="36" width="14.140625" style="29" customWidth="1"/>
    <col min="37" max="37" width="2.5703125" style="32" customWidth="1"/>
    <col min="38" max="16384" width="9.140625" style="29"/>
  </cols>
  <sheetData>
    <row r="1" spans="1:37" x14ac:dyDescent="0.2">
      <c r="A1" s="28" t="s">
        <v>41</v>
      </c>
      <c r="B1" s="28"/>
      <c r="AJ1" s="31"/>
    </row>
    <row r="2" spans="1:37" x14ac:dyDescent="0.2">
      <c r="A2" s="28"/>
      <c r="B2" s="28"/>
      <c r="AH2" s="33"/>
      <c r="AJ2" s="33"/>
    </row>
    <row r="3" spans="1:37" x14ac:dyDescent="0.2">
      <c r="J3" s="35"/>
      <c r="L3" s="35"/>
      <c r="N3" s="35"/>
      <c r="AJ3" s="36"/>
    </row>
    <row r="4" spans="1:37" ht="45.75" customHeight="1" x14ac:dyDescent="0.2">
      <c r="AJ4" s="36"/>
    </row>
    <row r="5" spans="1:37" ht="14.25" customHeight="1" x14ac:dyDescent="0.2">
      <c r="A5" s="37">
        <f>+'NSS1'!A5</f>
        <v>36915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">
      <c r="A7" s="46" t="s">
        <v>28</v>
      </c>
      <c r="B7" s="46" t="s">
        <v>29</v>
      </c>
      <c r="C7" s="47"/>
      <c r="D7" s="48"/>
      <c r="E7" s="48"/>
      <c r="F7" s="49">
        <f ca="1">NOW()+4</f>
        <v>36919.758839120368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">
      <c r="A8" s="46" t="s">
        <v>31</v>
      </c>
      <c r="B8" s="52" t="s">
        <v>32</v>
      </c>
      <c r="C8" s="47"/>
      <c r="D8" s="48"/>
      <c r="E8" s="48"/>
      <c r="F8" s="49">
        <f ca="1">NOW()+4</f>
        <v>36919.758839120368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5" x14ac:dyDescent="0.25">
      <c r="A9" s="65" t="s">
        <v>99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 ca="1">SUMIF(INDIRECT('R23'!$A$1),F$6,INDIRECT('R23'!$B$1))</f>
        <v>29.126702600000002</v>
      </c>
      <c r="G10" s="55"/>
      <c r="H10" s="55">
        <v>0</v>
      </c>
      <c r="I10" s="55"/>
      <c r="J10" s="55">
        <f ca="1">SUMIF(INDIRECT('R23'!$A$1),J$6,INDIRECT('R23'!$B$1))</f>
        <v>0</v>
      </c>
      <c r="K10" s="55"/>
      <c r="L10" s="55">
        <f ca="1">SUMIF(INDIRECT('R23'!$A$1),L$6,INDIRECT('R23'!$B$1))</f>
        <v>0</v>
      </c>
      <c r="M10" s="55"/>
      <c r="N10" s="55">
        <f ca="1">SUMIF(INDIRECT('R23'!$A$1),N$6,INDIRECT('R23'!$B$1))</f>
        <v>0</v>
      </c>
      <c r="O10" s="55"/>
      <c r="P10" s="55">
        <f ca="1">SUMIF(INDIRECT('R23'!$A$1),P$6,INDIRECT('R23'!$B$1))</f>
        <v>0</v>
      </c>
      <c r="Q10" s="55"/>
      <c r="R10" s="55">
        <f ca="1">SUMIF(INDIRECT('R23'!$A$1),R$6,INDIRECT('R23'!$B$1))</f>
        <v>0</v>
      </c>
      <c r="S10" s="55"/>
      <c r="T10" s="55">
        <f ca="1">SUMIF(INDIRECT('R23'!$A$1),T$6,INDIRECT('R23'!$B$1))</f>
        <v>0</v>
      </c>
      <c r="U10" s="55"/>
      <c r="V10" s="55">
        <f ca="1">SUMIF(INDIRECT('R23'!$A$1),V$6,INDIRECT('R23'!$B$1))</f>
        <v>0</v>
      </c>
      <c r="W10" s="55"/>
      <c r="X10" s="55">
        <f ca="1">SUMIF(INDIRECT('R23'!$A$1),X$6,INDIRECT('R23'!$B$1))</f>
        <v>0</v>
      </c>
      <c r="Y10" s="55"/>
      <c r="Z10" s="55">
        <f ca="1">SUMIF(INDIRECT('R23'!$A$1),Z$6,INDIRECT('R23'!$B$1))</f>
        <v>0</v>
      </c>
      <c r="AA10" s="55"/>
      <c r="AB10" s="55">
        <f ca="1">SUMIF(INDIRECT('R23'!$A$1),AB$6,INDIRECT('R23'!$B$1))</f>
        <v>0</v>
      </c>
      <c r="AC10" s="55"/>
      <c r="AD10" s="55">
        <f ca="1">SUMIF(INDIRECT('R23'!$A$1),AD$6,INDIRECT('R23'!$B$1))</f>
        <v>0</v>
      </c>
      <c r="AE10" s="55"/>
      <c r="AF10" s="55">
        <f ca="1">SUMIF(INDIRECT('R23'!$A$1),AF$6,INDIRECT('R23'!$B$1))</f>
        <v>0</v>
      </c>
      <c r="AG10" s="55"/>
      <c r="AH10" s="55">
        <f ca="1">SUMIF(INDIRECT('R23'!$A$1),AH$6,INDIRECT('R23'!$B$1))</f>
        <v>0</v>
      </c>
      <c r="AI10" s="56"/>
      <c r="AJ10" s="57">
        <f t="shared" ref="AJ10:AJ15" ca="1" si="0">SUM(F10:AH10)-H10</f>
        <v>29.126702600000002</v>
      </c>
      <c r="AK10" s="139"/>
    </row>
    <row r="11" spans="1:37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f ca="1">SUMIF(INDIRECT('R9'!$A$1),H$6,INDIRECT('R9'!$B$1))</f>
        <v>118.94766213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ca="1" si="0"/>
        <v>0</v>
      </c>
      <c r="AK11" s="139"/>
    </row>
    <row r="12" spans="1:37" x14ac:dyDescent="0.2">
      <c r="A12" s="120" t="s">
        <v>78</v>
      </c>
      <c r="B12" s="29"/>
      <c r="C12" s="38"/>
      <c r="D12" s="54"/>
      <c r="E12" s="54"/>
      <c r="F12" s="55">
        <f ca="1">SUMIF(INDIRECT('R18'!$A$1),F$6,INDIRECT('R18'!$B$1))</f>
        <v>-28.774799999999999</v>
      </c>
      <c r="G12" s="55"/>
      <c r="H12" s="55">
        <f ca="1">SUMIF(INDIRECT('R27'!$A$1),H$6,INDIRECT('R27'!$B$1))</f>
        <v>0</v>
      </c>
      <c r="I12" s="55"/>
      <c r="J12" s="55">
        <f ca="1">SUMIF(INDIRECT('R18'!$A$1),J$6,INDIRECT('R18'!$B$1))</f>
        <v>0</v>
      </c>
      <c r="K12" s="55"/>
      <c r="L12" s="55">
        <f ca="1">SUMIF(INDIRECT('R18'!$A$1),L$6,INDIRECT('R18'!$B$1))</f>
        <v>0</v>
      </c>
      <c r="M12" s="55"/>
      <c r="N12" s="55">
        <f ca="1">SUMIF(INDIRECT('R18'!$A$1),N$6,INDIRECT('R18'!$B$1))</f>
        <v>0</v>
      </c>
      <c r="O12" s="55"/>
      <c r="P12" s="55">
        <f ca="1">SUMIF(INDIRECT('R18'!$A$1),P$6,INDIRECT('R18'!$B$1))</f>
        <v>0</v>
      </c>
      <c r="Q12" s="55"/>
      <c r="R12" s="55">
        <f ca="1">SUMIF(INDIRECT('R18'!$A$1),R$6,INDIRECT('R18'!$B$1))</f>
        <v>0</v>
      </c>
      <c r="S12" s="55"/>
      <c r="T12" s="55">
        <f ca="1">SUMIF(INDIRECT('R18'!$A$1),T$6,INDIRECT('R18'!$B$1))</f>
        <v>0</v>
      </c>
      <c r="U12" s="55"/>
      <c r="V12" s="55">
        <f ca="1">SUMIF(INDIRECT('R18'!$A$1),V$6,INDIRECT('R18'!$B$1))</f>
        <v>0</v>
      </c>
      <c r="W12" s="55"/>
      <c r="X12" s="55">
        <f ca="1">SUMIF(INDIRECT('R18'!$A$1),X$6,INDIRECT('R18'!$B$1))</f>
        <v>0</v>
      </c>
      <c r="Y12" s="55"/>
      <c r="Z12" s="55">
        <f ca="1">SUMIF(INDIRECT('R18'!$A$1),Z$6,INDIRECT('R18'!$B$1))</f>
        <v>0</v>
      </c>
      <c r="AA12" s="55"/>
      <c r="AB12" s="55">
        <f ca="1">SUMIF(INDIRECT('R18'!$A$1),AB$6,INDIRECT('R18'!$B$1))</f>
        <v>0</v>
      </c>
      <c r="AC12" s="55"/>
      <c r="AD12" s="55">
        <f ca="1">SUMIF(INDIRECT('R18'!$A$1),AD$6,INDIRECT('R18'!$B$1))</f>
        <v>0</v>
      </c>
      <c r="AE12" s="55"/>
      <c r="AF12" s="55">
        <f ca="1">SUMIF(INDIRECT('R18'!$A$1),AF$6,INDIRECT('R18'!$B$1))</f>
        <v>0</v>
      </c>
      <c r="AG12" s="55"/>
      <c r="AH12" s="55">
        <f ca="1">SUMIF(INDIRECT('R18'!$A$1),AH$6,INDIRECT('R18'!$B$1))</f>
        <v>0</v>
      </c>
      <c r="AI12" s="55"/>
      <c r="AJ12" s="57">
        <f t="shared" ca="1" si="0"/>
        <v>-28.774799999999999</v>
      </c>
      <c r="AK12" s="139"/>
    </row>
    <row r="13" spans="1:37" x14ac:dyDescent="0.2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IF(TODAY()&gt;=_NX1,0,SUMIF(INDIRECT('R8'!$A$1),J$6,INDIRECT('R8'!$C$1)))</f>
        <v>104.96628491</v>
      </c>
      <c r="K13" s="55"/>
      <c r="L13" s="55">
        <f ca="1">SUMIF(INDIRECT('R8'!$A$1),L$6,INDIRECT('R8'!$C$1))</f>
        <v>74.073918339999992</v>
      </c>
      <c r="M13" s="55"/>
      <c r="N13" s="55">
        <f ca="1">SUMIF(INDIRECT('R8'!$A$1),N$6,INDIRECT('R8'!$C$1))</f>
        <v>-102.93156743</v>
      </c>
      <c r="O13" s="55"/>
      <c r="P13" s="55">
        <f ca="1">SUMIF(INDIRECT('R8'!$A$1),P$6,INDIRECT('R8'!$C$1))</f>
        <v>-14.27056443</v>
      </c>
      <c r="Q13" s="55"/>
      <c r="R13" s="55">
        <f ca="1">SUMIF(INDIRECT('R8'!$A$1),R$6,INDIRECT('R8'!$C$1))</f>
        <v>-13.74770487</v>
      </c>
      <c r="S13" s="55">
        <f>SUMIF('R2'!$A$3:$A$3,S$6,'R2'!$E$3:$E$3)</f>
        <v>0</v>
      </c>
      <c r="T13" s="55">
        <f ca="1">SUMIF(INDIRECT('R8'!$A$1),T$6,INDIRECT('R8'!$C$1))</f>
        <v>-111.7884894</v>
      </c>
      <c r="U13" s="55"/>
      <c r="V13" s="55">
        <f ca="1">SUMIF(INDIRECT('R8'!$A$1),V$6,INDIRECT('R8'!$C$1))</f>
        <v>-41.613408489999998</v>
      </c>
      <c r="W13" s="55"/>
      <c r="X13" s="55">
        <f ca="1">SUMIF(INDIRECT('R8'!$A$1),X$6,INDIRECT('R8'!$C$1))</f>
        <v>0</v>
      </c>
      <c r="Y13" s="55"/>
      <c r="Z13" s="55">
        <f ca="1">SUMIF(INDIRECT('R8'!$A$1),Z$6,INDIRECT('R8'!$C$1))</f>
        <v>0</v>
      </c>
      <c r="AA13" s="55"/>
      <c r="AB13" s="55">
        <f ca="1">SUMIF(INDIRECT('R8'!$A$1),AB$6,INDIRECT('R8'!$C$1))</f>
        <v>0</v>
      </c>
      <c r="AC13" s="55"/>
      <c r="AD13" s="55">
        <f ca="1">SUMIF(INDIRECT('R8'!$A$1),AD$6,INDIRECT('R8'!$C$1))</f>
        <v>0</v>
      </c>
      <c r="AE13" s="55"/>
      <c r="AF13" s="55">
        <f ca="1">SUMIF(INDIRECT('R8'!$A$1),AF$6,INDIRECT('R8'!$C$1))</f>
        <v>0</v>
      </c>
      <c r="AG13" s="55"/>
      <c r="AH13" s="55">
        <f ca="1">SUMIF(INDIRECT('R8'!$A$1),AH$6,INDIRECT('R8'!$C$1))</f>
        <v>0</v>
      </c>
      <c r="AI13" s="55"/>
      <c r="AJ13" s="57">
        <f t="shared" ca="1" si="0"/>
        <v>-105.31153137000001</v>
      </c>
      <c r="AK13" s="139"/>
    </row>
    <row r="14" spans="1:37" x14ac:dyDescent="0.2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IF(TODAY()&gt;=_NX1,0,SUMIF(INDIRECT('R8'!$A$1),J$6,INDIRECT('R8'!$D$1)))</f>
        <v>6.5421213945999996</v>
      </c>
      <c r="K14" s="55"/>
      <c r="L14" s="55">
        <f ca="1">SUMIF(INDIRECT('R8'!$A$1),L$6,INDIRECT('R8'!$D$1))</f>
        <v>4.4444351003999998</v>
      </c>
      <c r="M14" s="55"/>
      <c r="N14" s="55">
        <f ca="1">SUMIF(INDIRECT('R8'!$A$1),N$6,INDIRECT('R8'!$D$1))</f>
        <v>-2.0586313486000001</v>
      </c>
      <c r="O14" s="55"/>
      <c r="P14" s="55">
        <f ca="1">SUMIF(INDIRECT('R8'!$A$1),P$6,INDIRECT('R8'!$D$1))</f>
        <v>-0.28541128860000003</v>
      </c>
      <c r="Q14" s="55"/>
      <c r="R14" s="55">
        <f ca="1">SUMIF(INDIRECT('R8'!$A$1),R$6,INDIRECT('R8'!$D$1))</f>
        <v>-0.27495409739999999</v>
      </c>
      <c r="S14" s="55">
        <f>SUMIF('R2'!$A$3:$A$3,S$6,'R2'!$I$3:$I$3)</f>
        <v>0</v>
      </c>
      <c r="T14" s="55">
        <f ca="1">SUMIF(INDIRECT('R8'!$A$1),T$6,INDIRECT('R8'!$D$1))</f>
        <v>-2.2357697880000003</v>
      </c>
      <c r="U14" s="55"/>
      <c r="V14" s="55">
        <f ca="1">SUMIF(INDIRECT('R8'!$A$1),V$6,INDIRECT('R8'!$D$1))</f>
        <v>-0.83226816999499997</v>
      </c>
      <c r="W14" s="55"/>
      <c r="X14" s="55">
        <f ca="1">SUMIF(INDIRECT('R8'!$A$1),X$6,INDIRECT('R8'!$D$1))</f>
        <v>0</v>
      </c>
      <c r="Y14" s="55"/>
      <c r="Z14" s="55">
        <f ca="1">SUMIF(INDIRECT('R8'!$A$1),Z$6,INDIRECT('R8'!$D$1))</f>
        <v>0</v>
      </c>
      <c r="AA14" s="55"/>
      <c r="AB14" s="55">
        <f ca="1">SUMIF(INDIRECT('R8'!$A$1),AB$6,INDIRECT('R8'!$D$1))</f>
        <v>0</v>
      </c>
      <c r="AC14" s="55"/>
      <c r="AD14" s="55">
        <f ca="1">SUMIF(INDIRECT('R8'!$A$1),AD$6,INDIRECT('R8'!$D$1))</f>
        <v>0</v>
      </c>
      <c r="AE14" s="55"/>
      <c r="AF14" s="55">
        <f ca="1">SUMIF(INDIRECT('R8'!$A$1),AF$6,INDIRECT('R8'!$D$1))</f>
        <v>0</v>
      </c>
      <c r="AG14" s="55"/>
      <c r="AH14" s="55">
        <f ca="1">SUMIF(INDIRECT('R8'!$A$1),AH$6,INDIRECT('R8'!$D$1))</f>
        <v>0</v>
      </c>
      <c r="AI14" s="55"/>
      <c r="AJ14" s="57">
        <f t="shared" ca="1" si="0"/>
        <v>5.2995218024049962</v>
      </c>
      <c r="AK14" s="139"/>
    </row>
    <row r="15" spans="1:37" x14ac:dyDescent="0.2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IF(TODAY()&gt;=_NX1,0,SUMIF(INDIRECT('R7'!$A$1),J$6,INDIRECT('R7'!$B$1))+J19)</f>
        <v>-10.879408679999999</v>
      </c>
      <c r="K15" s="55"/>
      <c r="L15" s="55">
        <f ca="1">SUMIF(INDIRECT('R7'!$A$1),L$6,INDIRECT('R7'!$B$1))+L19</f>
        <v>10.93708859</v>
      </c>
      <c r="M15" s="55"/>
      <c r="N15" s="55">
        <f ca="1">SUMIF(INDIRECT('R7'!$A$1),N$6,INDIRECT('R7'!$B$1))+N19</f>
        <v>0.97074444999999998</v>
      </c>
      <c r="O15" s="55"/>
      <c r="P15" s="55">
        <f ca="1">SUMIF(INDIRECT('R7'!$A$1),P$6,INDIRECT('R7'!$B$1))+P19</f>
        <v>0.99860358999999999</v>
      </c>
      <c r="Q15" s="55"/>
      <c r="R15" s="55">
        <f ca="1">SUMIF(INDIRECT('R7'!$A$1),R$6,INDIRECT('R7'!$B$1))+R19</f>
        <v>0.96201572999999996</v>
      </c>
      <c r="S15" s="55"/>
      <c r="T15" s="55">
        <f ca="1">SUMIF(INDIRECT('R7'!$A$1),T$6,INDIRECT('R7'!$B$1))+T19</f>
        <v>0.98981269000000005</v>
      </c>
      <c r="U15" s="55"/>
      <c r="V15" s="55">
        <f ca="1">SUMIF(INDIRECT('R7'!$A$1),V$6,INDIRECT('R7'!$B$1))+V19</f>
        <v>2.9142280199999999</v>
      </c>
      <c r="W15" s="55"/>
      <c r="X15" s="55">
        <f ca="1">SUMIF(INDIRECT('R7'!$A$1),X$6,INDIRECT('R7'!$B$1))+X19</f>
        <v>0</v>
      </c>
      <c r="Y15" s="55"/>
      <c r="Z15" s="55">
        <f ca="1">SUMIF(INDIRECT('R7'!$A$1),Z$6,INDIRECT('R7'!$B$1))+Z19</f>
        <v>0</v>
      </c>
      <c r="AA15" s="55"/>
      <c r="AB15" s="55">
        <f ca="1">SUMIF(INDIRECT('R7'!$A$1),AB$6,INDIRECT('R7'!$B$1))+AB19</f>
        <v>0</v>
      </c>
      <c r="AC15" s="55"/>
      <c r="AD15" s="55">
        <f ca="1">SUMIF(INDIRECT('R7'!$A$1),AD$6,INDIRECT('R7'!$B$1))+AD19</f>
        <v>0</v>
      </c>
      <c r="AE15" s="55"/>
      <c r="AF15" s="55">
        <f ca="1">SUMIF(INDIRECT('R7'!$A$1),AF$6,INDIRECT('R7'!$B$1))+AF19</f>
        <v>0</v>
      </c>
      <c r="AG15" s="55"/>
      <c r="AH15" s="55">
        <f ca="1">SUMIF(INDIRECT('R7'!$A$1),AH$6,INDIRECT('R7'!$B$1))+AH19</f>
        <v>0</v>
      </c>
      <c r="AI15" s="55"/>
      <c r="AJ15" s="57">
        <f t="shared" ca="1" si="0"/>
        <v>6.8930843900000003</v>
      </c>
      <c r="AK15" s="139"/>
    </row>
    <row r="16" spans="1:37" ht="13.5" x14ac:dyDescent="0.25">
      <c r="A16" s="133" t="s">
        <v>40</v>
      </c>
      <c r="B16" s="134"/>
      <c r="C16" s="135"/>
      <c r="D16" s="136"/>
      <c r="E16" s="136"/>
      <c r="F16" s="137">
        <f ca="1">+F10+F14+F15+F12</f>
        <v>0.35190260000000251</v>
      </c>
      <c r="G16" s="59"/>
      <c r="H16" s="138">
        <f ca="1">SUM(H10:H15)</f>
        <v>118.94766213</v>
      </c>
      <c r="I16" s="59"/>
      <c r="J16" s="137">
        <f ca="1">+J10+J14+J15</f>
        <v>-4.3372872853999995</v>
      </c>
      <c r="K16" s="59"/>
      <c r="L16" s="137">
        <f ca="1">+L10+L14+L15</f>
        <v>15.3815236904</v>
      </c>
      <c r="M16" s="59"/>
      <c r="N16" s="137">
        <f ca="1">+N10+N14+N15</f>
        <v>-1.0878868986000001</v>
      </c>
      <c r="O16" s="59"/>
      <c r="P16" s="137">
        <f ca="1">+P10+P14+P15</f>
        <v>0.7131923013999999</v>
      </c>
      <c r="Q16" s="59"/>
      <c r="R16" s="137">
        <f ca="1">+R10+R14+R15</f>
        <v>0.68706163259999997</v>
      </c>
      <c r="S16" s="59"/>
      <c r="T16" s="137">
        <f ca="1">+T10+T14+T15</f>
        <v>-1.2459570980000003</v>
      </c>
      <c r="U16" s="59"/>
      <c r="V16" s="137">
        <f ca="1">+V10+V14+V15</f>
        <v>2.0819598500050001</v>
      </c>
      <c r="W16" s="59"/>
      <c r="X16" s="137">
        <f ca="1">+X10+X14+X15</f>
        <v>0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12.544508792404997</v>
      </c>
      <c r="AK16" s="139"/>
    </row>
    <row r="19" spans="1:37" x14ac:dyDescent="0.2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/>
      <c r="K19" s="55"/>
      <c r="L19" s="55">
        <f>SUMIF('R8'!$A$3:$A$3,L$6,'R8'!$F$3:$F$3)</f>
        <v>0</v>
      </c>
      <c r="M19" s="55"/>
      <c r="N19" s="55">
        <f>SUMIF('R8'!$A$3:$A$3,N$6,'R8'!$F$3:$F$3)</f>
        <v>0</v>
      </c>
      <c r="O19" s="55"/>
      <c r="P19" s="55">
        <f>SUMIF('R8'!$A$3:$A$3,P$6,'R8'!$F$3:$F$3)</f>
        <v>0</v>
      </c>
      <c r="Q19" s="55"/>
      <c r="R19" s="55">
        <f>SUMIF('R8'!$A$3:$A$3,R$6,'R8'!$F$3:$F$3)</f>
        <v>0</v>
      </c>
      <c r="S19" s="55"/>
      <c r="T19" s="55">
        <f>SUMIF('R8'!$A$3:$A$3,T$6,'R8'!$F$3:$F$3)</f>
        <v>0</v>
      </c>
      <c r="U19" s="55"/>
      <c r="V19" s="55">
        <f>SUMIF('R8'!$A$3:$A$3,V$6,'R8'!$F$3:$F$3)</f>
        <v>0</v>
      </c>
      <c r="W19" s="55"/>
      <c r="X19" s="55">
        <f>SUMIF('R8'!$A$3:$A$3,X$6,'R8'!$F$3:$F$3)</f>
        <v>0</v>
      </c>
      <c r="Y19" s="55"/>
      <c r="Z19" s="55">
        <f>SUMIF('R8'!$A$3:$A$3,Z$6,'R8'!$F$3:$F$3)</f>
        <v>0</v>
      </c>
      <c r="AA19" s="55"/>
      <c r="AB19" s="55">
        <f>SUMIF('R8'!$A$3:$A$3,AB$6,'R8'!$F$3:$F$3)</f>
        <v>0</v>
      </c>
      <c r="AC19" s="55"/>
      <c r="AD19" s="55">
        <f>SUMIF('R8'!$A$3:$A$3,AD$6,'R8'!$F$3:$F$3)</f>
        <v>0</v>
      </c>
      <c r="AE19" s="55"/>
      <c r="AF19" s="55">
        <f>SUMIF('R8'!$A$3:$A$3,AF$6,'R8'!$F$3:$F$3)</f>
        <v>0</v>
      </c>
      <c r="AG19" s="55"/>
      <c r="AH19" s="55">
        <f>SUMIF('R8'!$A$3:$A$3,AH$6,'R8'!$F$3:$F$3)</f>
        <v>0</v>
      </c>
      <c r="AI19" s="55"/>
      <c r="AJ19" s="57">
        <f>SUM(F19:AH19)</f>
        <v>0</v>
      </c>
      <c r="AK19" s="139"/>
    </row>
    <row r="20" spans="1:37" x14ac:dyDescent="0.2">
      <c r="AH20" s="111"/>
    </row>
  </sheetData>
  <pageMargins left="0.75" right="0.75" top="1" bottom="1" header="0.5" footer="0.5"/>
  <pageSetup paperSize="5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88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0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AK20"/>
  <sheetViews>
    <sheetView workbookViewId="0">
      <selection activeCell="F10" sqref="F10:AH15"/>
    </sheetView>
  </sheetViews>
  <sheetFormatPr defaultRowHeight="12.75" x14ac:dyDescent="0.2"/>
  <cols>
    <col min="1" max="1" width="37" style="34" customWidth="1"/>
    <col min="2" max="2" width="16.7109375" style="34" hidden="1" customWidth="1"/>
    <col min="3" max="3" width="1.42578125" style="29" hidden="1" customWidth="1"/>
    <col min="4" max="4" width="11.5703125" style="30" hidden="1" customWidth="1"/>
    <col min="5" max="5" width="13.5703125" style="30" hidden="1" customWidth="1"/>
    <col min="6" max="6" width="11.85546875" style="29" customWidth="1"/>
    <col min="7" max="7" width="1.5703125" style="29" customWidth="1"/>
    <col min="8" max="8" width="11.7109375" style="29" customWidth="1"/>
    <col min="9" max="9" width="1.5703125" style="29" customWidth="1"/>
    <col min="10" max="10" width="11.85546875" style="29" customWidth="1"/>
    <col min="11" max="11" width="1.5703125" style="29" customWidth="1"/>
    <col min="12" max="12" width="11.85546875" style="29" customWidth="1"/>
    <col min="13" max="13" width="1.5703125" style="29" customWidth="1"/>
    <col min="14" max="14" width="11.85546875" style="29" customWidth="1"/>
    <col min="15" max="15" width="1.5703125" style="29" customWidth="1"/>
    <col min="16" max="16" width="11.85546875" style="29" customWidth="1"/>
    <col min="17" max="17" width="1.5703125" style="29" customWidth="1"/>
    <col min="18" max="18" width="11.85546875" style="29" customWidth="1"/>
    <col min="19" max="19" width="1.5703125" style="29" customWidth="1"/>
    <col min="20" max="20" width="11.85546875" style="29" customWidth="1"/>
    <col min="21" max="21" width="1.5703125" style="29" customWidth="1"/>
    <col min="22" max="22" width="11.85546875" style="29" customWidth="1"/>
    <col min="23" max="23" width="1.5703125" style="29" customWidth="1"/>
    <col min="24" max="24" width="11.85546875" style="29" customWidth="1"/>
    <col min="25" max="25" width="1.5703125" style="29" customWidth="1"/>
    <col min="26" max="26" width="11.85546875" style="29" customWidth="1"/>
    <col min="27" max="27" width="1.5703125" style="29" customWidth="1"/>
    <col min="28" max="28" width="11.85546875" style="29" customWidth="1"/>
    <col min="29" max="29" width="1.5703125" style="29" customWidth="1"/>
    <col min="30" max="30" width="11.85546875" style="29" customWidth="1"/>
    <col min="31" max="31" width="1.5703125" style="29" customWidth="1"/>
    <col min="32" max="32" width="11.7109375" style="29" customWidth="1"/>
    <col min="33" max="33" width="1.140625" style="29" customWidth="1"/>
    <col min="34" max="34" width="12.7109375" style="29" customWidth="1"/>
    <col min="35" max="35" width="1.140625" style="29" customWidth="1"/>
    <col min="36" max="36" width="14.140625" style="29" customWidth="1"/>
    <col min="37" max="37" width="2.5703125" style="32" customWidth="1"/>
    <col min="38" max="16384" width="9.140625" style="29"/>
  </cols>
  <sheetData>
    <row r="1" spans="1:37" x14ac:dyDescent="0.2">
      <c r="A1" s="28" t="s">
        <v>41</v>
      </c>
      <c r="B1" s="28"/>
      <c r="AJ1" s="31"/>
    </row>
    <row r="2" spans="1:37" x14ac:dyDescent="0.2">
      <c r="A2" s="28"/>
      <c r="B2" s="28"/>
      <c r="AH2" s="33"/>
      <c r="AJ2" s="33"/>
    </row>
    <row r="3" spans="1:37" x14ac:dyDescent="0.2">
      <c r="J3" s="35"/>
      <c r="L3" s="35"/>
      <c r="N3" s="35"/>
      <c r="AJ3" s="36"/>
    </row>
    <row r="4" spans="1:37" ht="45.75" customHeight="1" x14ac:dyDescent="0.2">
      <c r="AJ4" s="36"/>
    </row>
    <row r="5" spans="1:37" ht="14.25" customHeight="1" x14ac:dyDescent="0.2">
      <c r="A5" s="37">
        <f>EDATE(PromptMonth,-1)+DayOfTheMonth-1</f>
        <v>36915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">
      <c r="A7" s="46" t="s">
        <v>28</v>
      </c>
      <c r="B7" s="46" t="s">
        <v>29</v>
      </c>
      <c r="C7" s="47"/>
      <c r="D7" s="48"/>
      <c r="E7" s="48"/>
      <c r="F7" s="49">
        <f ca="1">NOW()</f>
        <v>36915.758838425929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">
      <c r="A8" s="46" t="s">
        <v>31</v>
      </c>
      <c r="B8" s="52" t="s">
        <v>32</v>
      </c>
      <c r="C8" s="47"/>
      <c r="D8" s="48"/>
      <c r="E8" s="48"/>
      <c r="F8" s="49">
        <f ca="1">NOW()</f>
        <v>36915.758838425929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5" x14ac:dyDescent="0.25">
      <c r="A9" s="65" t="s">
        <v>100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 ca="1">SUMIF(INDIRECT('R24'!$A$1),F$6,INDIRECT('R24'!$B$1))</f>
        <v>0</v>
      </c>
      <c r="G10" s="55"/>
      <c r="H10" s="55">
        <v>0</v>
      </c>
      <c r="I10" s="55"/>
      <c r="J10" s="55">
        <f ca="1">SUMIF(INDIRECT('R24'!$A$1),J$6,INDIRECT('R24'!$B$1))</f>
        <v>0</v>
      </c>
      <c r="K10" s="55"/>
      <c r="L10" s="55">
        <f ca="1">SUMIF(INDIRECT('R24'!$A$1),L$6,INDIRECT('R24'!$B$1))</f>
        <v>0</v>
      </c>
      <c r="M10" s="55"/>
      <c r="N10" s="55">
        <f ca="1">SUMIF(INDIRECT('R24'!$A$1),N$6,INDIRECT('R24'!$B$1))</f>
        <v>0</v>
      </c>
      <c r="O10" s="55"/>
      <c r="P10" s="55">
        <f ca="1">SUMIF(INDIRECT('R24'!$A$1),P$6,INDIRECT('R24'!$B$1))</f>
        <v>0</v>
      </c>
      <c r="Q10" s="55"/>
      <c r="R10" s="55">
        <f ca="1">SUMIF(INDIRECT('R24'!$A$1),R$6,INDIRECT('R24'!$B$1))</f>
        <v>0</v>
      </c>
      <c r="S10" s="55"/>
      <c r="T10" s="55">
        <f ca="1">SUMIF(INDIRECT('R24'!$A$1),T$6,INDIRECT('R24'!$B$1))</f>
        <v>0</v>
      </c>
      <c r="U10" s="55"/>
      <c r="V10" s="55">
        <f ca="1">SUMIF(INDIRECT('R24'!$A$1),V$6,INDIRECT('R24'!$B$1))</f>
        <v>0</v>
      </c>
      <c r="W10" s="55"/>
      <c r="X10" s="55">
        <f ca="1">SUMIF(INDIRECT('R24'!$A$1),X$6,INDIRECT('R24'!$B$1))</f>
        <v>0</v>
      </c>
      <c r="Y10" s="55"/>
      <c r="Z10" s="55">
        <f ca="1">SUMIF(INDIRECT('R24'!$A$1),Z$6,INDIRECT('R24'!$B$1))</f>
        <v>0</v>
      </c>
      <c r="AA10" s="55"/>
      <c r="AB10" s="55">
        <f ca="1">SUMIF(INDIRECT('R24'!$A$1),AB$6,INDIRECT('R24'!$B$1))</f>
        <v>0</v>
      </c>
      <c r="AC10" s="55"/>
      <c r="AD10" s="55">
        <f ca="1">SUMIF(INDIRECT('R24'!$A$1),AD$6,INDIRECT('R24'!$B$1))</f>
        <v>0</v>
      </c>
      <c r="AE10" s="55"/>
      <c r="AF10" s="55">
        <f ca="1">SUMIF(INDIRECT('R24'!$A$1),AF$6,INDIRECT('R24'!$B$1))</f>
        <v>0</v>
      </c>
      <c r="AG10" s="55"/>
      <c r="AH10" s="55">
        <f ca="1">SUMIF(INDIRECT('R24'!$A$1),AH$6,INDIRECT('R24'!$B$1))</f>
        <v>0</v>
      </c>
      <c r="AI10" s="56"/>
      <c r="AJ10" s="57">
        <f t="shared" ref="AJ10:AJ15" ca="1" si="0">SUM(F10:AH10)-H10</f>
        <v>0</v>
      </c>
      <c r="AK10" s="139"/>
    </row>
    <row r="11" spans="1:37" x14ac:dyDescent="0.2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f ca="1">SUMIF(INDIRECT('R12'!$A$1),H$6,INDIRECT('R12'!$B$1))</f>
        <v>0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ca="1" si="0"/>
        <v>0</v>
      </c>
      <c r="AK11" s="139"/>
    </row>
    <row r="12" spans="1:37" x14ac:dyDescent="0.2">
      <c r="A12" s="120" t="s">
        <v>78</v>
      </c>
      <c r="B12" s="29"/>
      <c r="C12" s="38"/>
      <c r="D12" s="54"/>
      <c r="E12" s="54"/>
      <c r="F12" s="55">
        <f ca="1">SUMIF(INDIRECT('R19'!$A$1),F$6,INDIRECT('R19'!$B$1))</f>
        <v>0</v>
      </c>
      <c r="G12" s="55"/>
      <c r="H12" s="55">
        <f ca="1">SUMIF(INDIRECT('R28'!$A$1),H$6,INDIRECT('R28'!$B$1))</f>
        <v>0</v>
      </c>
      <c r="I12" s="55"/>
      <c r="J12" s="55">
        <f ca="1">SUMIF(INDIRECT('R19'!$A$1),J$6,INDIRECT('R19'!$B$1))</f>
        <v>0</v>
      </c>
      <c r="K12" s="55"/>
      <c r="L12" s="55">
        <f ca="1">SUMIF(INDIRECT('R19'!$A$1),L$6,INDIRECT('R19'!$B$1))</f>
        <v>0</v>
      </c>
      <c r="M12" s="55"/>
      <c r="N12" s="55">
        <f ca="1">SUMIF(INDIRECT('R19'!$A$1),N$6,INDIRECT('R19'!$B$1))</f>
        <v>0</v>
      </c>
      <c r="O12" s="55"/>
      <c r="P12" s="55">
        <f ca="1">SUMIF(INDIRECT('R19'!$A$1),P$6,INDIRECT('R19'!$B$1))</f>
        <v>0</v>
      </c>
      <c r="Q12" s="55"/>
      <c r="R12" s="55">
        <f ca="1">SUMIF(INDIRECT('R19'!$A$1),R$6,INDIRECT('R19'!$B$1))</f>
        <v>0</v>
      </c>
      <c r="S12" s="55"/>
      <c r="T12" s="55">
        <f ca="1">SUMIF(INDIRECT('R19'!$A$1),T$6,INDIRECT('R19'!$B$1))</f>
        <v>0</v>
      </c>
      <c r="U12" s="55"/>
      <c r="V12" s="55">
        <f ca="1">SUMIF(INDIRECT('R19'!$A$1),V$6,INDIRECT('R19'!$B$1))</f>
        <v>0</v>
      </c>
      <c r="W12" s="55"/>
      <c r="X12" s="55">
        <f ca="1">SUMIF(INDIRECT('R19'!$A$1),X$6,INDIRECT('R19'!$B$1))</f>
        <v>0</v>
      </c>
      <c r="Y12" s="55"/>
      <c r="Z12" s="55">
        <f ca="1">SUMIF(INDIRECT('R19'!$A$1),Z$6,INDIRECT('R19'!$B$1))</f>
        <v>0</v>
      </c>
      <c r="AA12" s="55"/>
      <c r="AB12" s="55">
        <f ca="1">SUMIF(INDIRECT('R19'!$A$1),AB$6,INDIRECT('R19'!$B$1))</f>
        <v>0</v>
      </c>
      <c r="AC12" s="55"/>
      <c r="AD12" s="55">
        <f ca="1">SUMIF(INDIRECT('R19'!$A$1),AD$6,INDIRECT('R19'!$B$1))</f>
        <v>0</v>
      </c>
      <c r="AE12" s="55"/>
      <c r="AF12" s="55">
        <f ca="1">SUMIF(INDIRECT('R19'!$A$1),AF$6,INDIRECT('R19'!$B$1))</f>
        <v>0</v>
      </c>
      <c r="AG12" s="55"/>
      <c r="AH12" s="55">
        <f ca="1">SUMIF(INDIRECT('R19'!$A$1),AH$6,INDIRECT('R19'!$B$1))</f>
        <v>0</v>
      </c>
      <c r="AI12" s="55"/>
      <c r="AJ12" s="57">
        <f t="shared" ca="1" si="0"/>
        <v>0</v>
      </c>
      <c r="AK12" s="139"/>
    </row>
    <row r="13" spans="1:37" x14ac:dyDescent="0.2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IF(TODAY()&gt;=_NX1,0,SUMIF(INDIRECT('R11'!$A$1),J$6,INDIRECT('R11'!$C$1)))</f>
        <v>0</v>
      </c>
      <c r="K13" s="55"/>
      <c r="L13" s="55">
        <f ca="1">SUMIF(INDIRECT('R11'!$A$1),L$6,INDIRECT('R11'!$C$1))</f>
        <v>0</v>
      </c>
      <c r="M13" s="55"/>
      <c r="N13" s="55">
        <f ca="1">SUMIF(INDIRECT('R11'!$A$1),N$6,INDIRECT('R11'!$C$1))</f>
        <v>0</v>
      </c>
      <c r="O13" s="55"/>
      <c r="P13" s="55">
        <f ca="1">SUMIF(INDIRECT('R11'!$A$1),P$6,INDIRECT('R11'!$C$1))</f>
        <v>0</v>
      </c>
      <c r="Q13" s="55"/>
      <c r="R13" s="55">
        <f ca="1">SUMIF(INDIRECT('R11'!$A$1),R$6,INDIRECT('R11'!$C$1))</f>
        <v>0</v>
      </c>
      <c r="S13" s="55">
        <f>SUMIF('R2'!$A$3:$A$3,S$6,'R2'!$E$3:$E$3)</f>
        <v>0</v>
      </c>
      <c r="T13" s="55">
        <f ca="1">SUMIF(INDIRECT('R11'!$A$1),T$6,INDIRECT('R11'!$C$1))</f>
        <v>0</v>
      </c>
      <c r="U13" s="55"/>
      <c r="V13" s="55">
        <f ca="1">SUMIF(INDIRECT('R11'!$A$1),V$6,INDIRECT('R11'!$C$1))</f>
        <v>0</v>
      </c>
      <c r="W13" s="55"/>
      <c r="X13" s="55">
        <f ca="1">SUMIF(INDIRECT('R11'!$A$1),X$6,INDIRECT('R11'!$C$1))</f>
        <v>0</v>
      </c>
      <c r="Y13" s="55"/>
      <c r="Z13" s="55">
        <f ca="1">SUMIF(INDIRECT('R11'!$A$1),Z$6,INDIRECT('R11'!$C$1))</f>
        <v>0</v>
      </c>
      <c r="AA13" s="55"/>
      <c r="AB13" s="55">
        <f ca="1">SUMIF(INDIRECT('R11'!$A$1),AB$6,INDIRECT('R11'!$C$1))</f>
        <v>0</v>
      </c>
      <c r="AC13" s="55"/>
      <c r="AD13" s="55">
        <f ca="1">SUMIF(INDIRECT('R11'!$A$1),AD$6,INDIRECT('R11'!$C$1))</f>
        <v>0</v>
      </c>
      <c r="AE13" s="55"/>
      <c r="AF13" s="55">
        <f ca="1">SUMIF(INDIRECT('R11'!$A$1),AF$6,INDIRECT('R11'!$C$1))</f>
        <v>0</v>
      </c>
      <c r="AG13" s="55"/>
      <c r="AH13" s="55">
        <f ca="1">SUMIF(INDIRECT('R11'!$A$1),AH$6,INDIRECT('R11'!$C$1))</f>
        <v>0</v>
      </c>
      <c r="AI13" s="55"/>
      <c r="AJ13" s="57">
        <f t="shared" ca="1" si="0"/>
        <v>0</v>
      </c>
      <c r="AK13" s="139"/>
    </row>
    <row r="14" spans="1:37" x14ac:dyDescent="0.2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IF(TODAY()&gt;=_NX1,0,SUMIF(INDIRECT('R11'!$A$1),J$6,INDIRECT('R11'!$D$1)))</f>
        <v>0</v>
      </c>
      <c r="K14" s="55"/>
      <c r="L14" s="55">
        <f ca="1">SUMIF(INDIRECT('R11'!$A$1),L$6,INDIRECT('R11'!$D$1))</f>
        <v>0</v>
      </c>
      <c r="M14" s="55"/>
      <c r="N14" s="55">
        <f ca="1">SUMIF(INDIRECT('R11'!$A$1),N$6,INDIRECT('R11'!$D$1))</f>
        <v>0</v>
      </c>
      <c r="O14" s="55"/>
      <c r="P14" s="55">
        <f ca="1">SUMIF(INDIRECT('R11'!$A$1),P$6,INDIRECT('R11'!$D$1))</f>
        <v>0</v>
      </c>
      <c r="Q14" s="55"/>
      <c r="R14" s="55">
        <f ca="1">SUMIF(INDIRECT('R11'!$A$1),R$6,INDIRECT('R11'!$D$1))</f>
        <v>0</v>
      </c>
      <c r="S14" s="55">
        <f>SUMIF('R2'!$A$3:$A$3,S$6,'R2'!$I$3:$I$3)</f>
        <v>0</v>
      </c>
      <c r="T14" s="55">
        <f ca="1">SUMIF(INDIRECT('R11'!$A$1),T$6,INDIRECT('R11'!$D$1))</f>
        <v>0</v>
      </c>
      <c r="U14" s="55"/>
      <c r="V14" s="55">
        <f ca="1">SUMIF(INDIRECT('R11'!$A$1),V$6,INDIRECT('R11'!$D$1))</f>
        <v>0</v>
      </c>
      <c r="W14" s="55"/>
      <c r="X14" s="55">
        <f ca="1">SUMIF(INDIRECT('R11'!$A$1),X$6,INDIRECT('R11'!$D$1))</f>
        <v>0</v>
      </c>
      <c r="Y14" s="55"/>
      <c r="Z14" s="55">
        <f ca="1">SUMIF(INDIRECT('R11'!$A$1),Z$6,INDIRECT('R11'!$D$1))</f>
        <v>0</v>
      </c>
      <c r="AA14" s="55"/>
      <c r="AB14" s="55">
        <f ca="1">SUMIF(INDIRECT('R11'!$A$1),AB$6,INDIRECT('R11'!$D$1))</f>
        <v>0</v>
      </c>
      <c r="AC14" s="55"/>
      <c r="AD14" s="55">
        <f ca="1">SUMIF(INDIRECT('R11'!$A$1),AD$6,INDIRECT('R11'!$D$1))</f>
        <v>0</v>
      </c>
      <c r="AE14" s="55"/>
      <c r="AF14" s="55">
        <f ca="1">SUMIF(INDIRECT('R11'!$A$1),AF$6,INDIRECT('R11'!$D$1))</f>
        <v>0</v>
      </c>
      <c r="AG14" s="55"/>
      <c r="AH14" s="55">
        <f ca="1">SUMIF(INDIRECT('R11'!$A$1),AH$6,INDIRECT('R11'!$D$1))</f>
        <v>0</v>
      </c>
      <c r="AI14" s="55"/>
      <c r="AJ14" s="57">
        <f t="shared" ca="1" si="0"/>
        <v>0</v>
      </c>
      <c r="AK14" s="139"/>
    </row>
    <row r="15" spans="1:37" x14ac:dyDescent="0.2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IF(TODAY()&gt;=_NX1,0,SUMIF(INDIRECT('R10'!$A$1),J$6,INDIRECT('R10'!$B$1))+J19)</f>
        <v>0</v>
      </c>
      <c r="K15" s="55"/>
      <c r="L15" s="55">
        <f ca="1">SUMIF(INDIRECT('R10'!$A$1),L$6,INDIRECT('R10'!$B$1))+L19</f>
        <v>0</v>
      </c>
      <c r="M15" s="55"/>
      <c r="N15" s="55">
        <f ca="1">SUMIF(INDIRECT('R10'!$A$1),N$6,INDIRECT('R10'!$B$1))+N19</f>
        <v>0</v>
      </c>
      <c r="O15" s="55"/>
      <c r="P15" s="55">
        <f ca="1">SUMIF(INDIRECT('R10'!$A$1),P$6,INDIRECT('R10'!$B$1))+P19</f>
        <v>0</v>
      </c>
      <c r="Q15" s="55"/>
      <c r="R15" s="55">
        <f ca="1">SUMIF(INDIRECT('R10'!$A$1),R$6,INDIRECT('R10'!$B$1))+R19</f>
        <v>0</v>
      </c>
      <c r="S15" s="55"/>
      <c r="T15" s="55">
        <f ca="1">SUMIF(INDIRECT('R10'!$A$1),T$6,INDIRECT('R10'!$B$1))+T19</f>
        <v>0</v>
      </c>
      <c r="U15" s="55"/>
      <c r="V15" s="55">
        <f ca="1">SUMIF(INDIRECT('R10'!$A$1),V$6,INDIRECT('R10'!$B$1))+V19</f>
        <v>0</v>
      </c>
      <c r="W15" s="55"/>
      <c r="X15" s="55">
        <f ca="1">SUMIF(INDIRECT('R10'!$A$1),X$6,INDIRECT('R10'!$B$1))+X19</f>
        <v>0</v>
      </c>
      <c r="Y15" s="55"/>
      <c r="Z15" s="55">
        <f ca="1">SUMIF(INDIRECT('R10'!$A$1),Z$6,INDIRECT('R10'!$B$1))+Z19</f>
        <v>0</v>
      </c>
      <c r="AA15" s="55"/>
      <c r="AB15" s="55">
        <f ca="1">SUMIF(INDIRECT('R10'!$A$1),AB$6,INDIRECT('R10'!$B$1))+AB19</f>
        <v>0</v>
      </c>
      <c r="AC15" s="55"/>
      <c r="AD15" s="55">
        <f ca="1">SUMIF(INDIRECT('R10'!$A$1),AD$6,INDIRECT('R10'!$B$1))+AD19</f>
        <v>0</v>
      </c>
      <c r="AE15" s="55"/>
      <c r="AF15" s="55">
        <f ca="1">SUMIF(INDIRECT('R10'!$A$1),AF$6,INDIRECT('R10'!$B$1))+AF19</f>
        <v>0</v>
      </c>
      <c r="AG15" s="55"/>
      <c r="AH15" s="55">
        <f ca="1">SUMIF(INDIRECT('R10'!$A$1),AH$6,INDIRECT('R10'!$B$1))+AH19</f>
        <v>0</v>
      </c>
      <c r="AI15" s="55"/>
      <c r="AJ15" s="57">
        <f t="shared" ca="1" si="0"/>
        <v>0</v>
      </c>
      <c r="AK15" s="139"/>
    </row>
    <row r="16" spans="1:37" ht="13.5" x14ac:dyDescent="0.25">
      <c r="A16" s="133" t="s">
        <v>40</v>
      </c>
      <c r="B16" s="134"/>
      <c r="C16" s="135"/>
      <c r="D16" s="136"/>
      <c r="E16" s="136"/>
      <c r="F16" s="137">
        <f ca="1">+F10+F14+F15+F12</f>
        <v>0</v>
      </c>
      <c r="G16" s="59"/>
      <c r="H16" s="138">
        <f ca="1">SUM(H10:H15)</f>
        <v>0</v>
      </c>
      <c r="I16" s="59"/>
      <c r="J16" s="137">
        <f ca="1">+J10+J14+J15</f>
        <v>0</v>
      </c>
      <c r="K16" s="59"/>
      <c r="L16" s="137">
        <f ca="1">+L10+L14+L15</f>
        <v>0</v>
      </c>
      <c r="M16" s="59"/>
      <c r="N16" s="137">
        <f ca="1">+N10+N14+N15</f>
        <v>0</v>
      </c>
      <c r="O16" s="59"/>
      <c r="P16" s="137">
        <f ca="1">+P10+P14+P15</f>
        <v>0</v>
      </c>
      <c r="Q16" s="59"/>
      <c r="R16" s="137">
        <f ca="1">+R10+R14+R15</f>
        <v>0</v>
      </c>
      <c r="S16" s="59"/>
      <c r="T16" s="137">
        <f ca="1">+T10+T14+T15</f>
        <v>0</v>
      </c>
      <c r="U16" s="59"/>
      <c r="V16" s="137">
        <f ca="1">+V10+V14+V15</f>
        <v>0</v>
      </c>
      <c r="W16" s="59"/>
      <c r="X16" s="137">
        <f ca="1">+X10+X14+X15</f>
        <v>0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0</v>
      </c>
      <c r="AK16" s="139"/>
    </row>
    <row r="19" spans="1:37" x14ac:dyDescent="0.2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>
        <f>SUMIF('R8'!$A$3:$A$3,J$6,'R8'!$F$3:$F$3)</f>
        <v>0</v>
      </c>
      <c r="K19" s="55"/>
      <c r="L19" s="55">
        <f>SUMIF('R8'!$A$3:$A$3,L$6,'R8'!$F$3:$F$3)</f>
        <v>0</v>
      </c>
      <c r="M19" s="55"/>
      <c r="N19" s="55">
        <f>SUMIF('R8'!$A$3:$A$3,N$6,'R8'!$F$3:$F$3)</f>
        <v>0</v>
      </c>
      <c r="O19" s="55"/>
      <c r="P19" s="55">
        <f>SUMIF('R8'!$A$3:$A$3,P$6,'R8'!$F$3:$F$3)</f>
        <v>0</v>
      </c>
      <c r="Q19" s="55"/>
      <c r="R19" s="55">
        <f>SUMIF('R8'!$A$3:$A$3,R$6,'R8'!$F$3:$F$3)</f>
        <v>0</v>
      </c>
      <c r="S19" s="55"/>
      <c r="T19" s="55">
        <f>SUMIF('R8'!$A$3:$A$3,T$6,'R8'!$F$3:$F$3)</f>
        <v>0</v>
      </c>
      <c r="U19" s="55"/>
      <c r="V19" s="55">
        <f>SUMIF('R8'!$A$3:$A$3,V$6,'R8'!$F$3:$F$3)</f>
        <v>0</v>
      </c>
      <c r="W19" s="55"/>
      <c r="X19" s="55">
        <f>SUMIF('R8'!$A$3:$A$3,X$6,'R8'!$F$3:$F$3)</f>
        <v>0</v>
      </c>
      <c r="Y19" s="55"/>
      <c r="Z19" s="55">
        <f>SUMIF('R8'!$A$3:$A$3,Z$6,'R8'!$F$3:$F$3)</f>
        <v>0</v>
      </c>
      <c r="AA19" s="55"/>
      <c r="AB19" s="55">
        <f>SUMIF('R8'!$A$3:$A$3,AB$6,'R8'!$F$3:$F$3)</f>
        <v>0</v>
      </c>
      <c r="AC19" s="55"/>
      <c r="AD19" s="55">
        <f>SUMIF('R8'!$A$3:$A$3,AD$6,'R8'!$F$3:$F$3)</f>
        <v>0</v>
      </c>
      <c r="AE19" s="55"/>
      <c r="AF19" s="55">
        <f>SUMIF('R8'!$A$3:$A$3,AF$6,'R8'!$F$3:$F$3)</f>
        <v>0</v>
      </c>
      <c r="AG19" s="55"/>
      <c r="AH19" s="55">
        <f>SUMIF('R8'!$A$3:$A$3,AH$6,'R8'!$F$3:$F$3)</f>
        <v>0</v>
      </c>
      <c r="AI19" s="55"/>
      <c r="AJ19" s="57">
        <f>SUM(F19:AH19)</f>
        <v>0</v>
      </c>
      <c r="AK19" s="139"/>
    </row>
    <row r="20" spans="1:37" x14ac:dyDescent="0.2">
      <c r="AH20" s="11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36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8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54</vt:i4>
      </vt:variant>
    </vt:vector>
  </HeadingPairs>
  <TitlesOfParts>
    <vt:vector size="107" baseType="lpstr">
      <vt:lpstr>Run Query</vt:lpstr>
      <vt:lpstr>Financial Book Position</vt:lpstr>
      <vt:lpstr>Maturity Gap Analysis</vt:lpstr>
      <vt:lpstr>GRMSDetail</vt:lpstr>
      <vt:lpstr>QueryPage</vt:lpstr>
      <vt:lpstr>NSS1</vt:lpstr>
      <vt:lpstr>NSS2</vt:lpstr>
      <vt:lpstr>FT-ENOVATE</vt:lpstr>
      <vt:lpstr>ENOVATE</vt:lpstr>
      <vt:lpstr>TP</vt:lpstr>
      <vt:lpstr>ENOV-RT</vt:lpstr>
      <vt:lpstr>ENOV-PB</vt:lpstr>
      <vt:lpstr>Financial Position Prior Day</vt:lpstr>
      <vt:lpstr>Diff</vt:lpstr>
      <vt:lpstr>Months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R13</vt:lpstr>
      <vt:lpstr>R14</vt:lpstr>
      <vt:lpstr>R15</vt:lpstr>
      <vt:lpstr>R16</vt:lpstr>
      <vt:lpstr>R17</vt:lpstr>
      <vt:lpstr>R18</vt:lpstr>
      <vt:lpstr>R19</vt:lpstr>
      <vt:lpstr>R20</vt:lpstr>
      <vt:lpstr>R21</vt:lpstr>
      <vt:lpstr>R22</vt:lpstr>
      <vt:lpstr>R23</vt:lpstr>
      <vt:lpstr>R24</vt:lpstr>
      <vt:lpstr>R25</vt:lpstr>
      <vt:lpstr>R26</vt:lpstr>
      <vt:lpstr>R27</vt:lpstr>
      <vt:lpstr>R28</vt:lpstr>
      <vt:lpstr>R29</vt:lpstr>
      <vt:lpstr>R30</vt:lpstr>
      <vt:lpstr>R31</vt:lpstr>
      <vt:lpstr>R32</vt:lpstr>
      <vt:lpstr>R33</vt:lpstr>
      <vt:lpstr>R34</vt:lpstr>
      <vt:lpstr>R35</vt:lpstr>
      <vt:lpstr>R36</vt:lpstr>
      <vt:lpstr>R37</vt:lpstr>
      <vt:lpstr>Temp</vt:lpstr>
      <vt:lpstr>Book</vt:lpstr>
      <vt:lpstr>BOOK_ID</vt:lpstr>
      <vt:lpstr>Book_Type</vt:lpstr>
      <vt:lpstr>BookList</vt:lpstr>
      <vt:lpstr>GRMSDetail!BucketTable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GRMSDetail!ExternalData1</vt:lpstr>
      <vt:lpstr>GRMSQueryReturnArea</vt:lpstr>
      <vt:lpstr>InputRange</vt:lpstr>
      <vt:lpstr>IntraMonth_Buckets</vt:lpstr>
      <vt:lpstr>IntraSumMonths</vt:lpstr>
      <vt:lpstr>LastDay</vt:lpstr>
      <vt:lpstr>'Maturity Gap Analysis'!NX1</vt:lpstr>
      <vt:lpstr>NX1</vt:lpstr>
      <vt:lpstr>NXB2</vt:lpstr>
      <vt:lpstr>NXB3</vt:lpstr>
      <vt:lpstr>post_id</vt:lpstr>
      <vt:lpstr>'ENOV-PB'!Print_Area</vt:lpstr>
      <vt:lpstr>'ENOV-RT'!Print_Area</vt:lpstr>
      <vt:lpstr>'Financial Book Position'!Print_Area</vt:lpstr>
      <vt:lpstr>'Financial Position Prior Day'!Print_Area</vt:lpstr>
      <vt:lpstr>'FT-ENOVATE'!Print_Area</vt:lpstr>
      <vt:lpstr>'R14'!Print_Area</vt:lpstr>
      <vt:lpstr>'R2'!Print_Area</vt:lpstr>
      <vt:lpstr>'Run Query'!Print_Area</vt:lpstr>
      <vt:lpstr>TP!Print_Area</vt:lpstr>
      <vt:lpstr>'Financial Book Position'!Print_Titles</vt:lpstr>
      <vt:lpstr>'Financial Position Prior Day'!Print_Titles</vt:lpstr>
      <vt:lpstr>PriorPostId</vt:lpstr>
      <vt:lpstr>GRMSDetail!PromptMonth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GRMSDetail!SumMonths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Jan Havlíček</cp:lastModifiedBy>
  <cp:lastPrinted>2001-01-25T00:12:56Z</cp:lastPrinted>
  <dcterms:created xsi:type="dcterms:W3CDTF">1998-02-25T20:12:16Z</dcterms:created>
  <dcterms:modified xsi:type="dcterms:W3CDTF">2023-09-15T18:35:56Z</dcterms:modified>
</cp:coreProperties>
</file>