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92CBDE-DBFD-46B6-B368-D9A733C05085}" xr6:coauthVersionLast="47" xr6:coauthVersionMax="47" xr10:uidLastSave="{00000000-0000-0000-0000-000000000000}"/>
  <bookViews>
    <workbookView xWindow="-120" yWindow="-120" windowWidth="38640" windowHeight="15720" tabRatio="892"/>
  </bookViews>
  <sheets>
    <sheet name="Run Query" sheetId="2" r:id="rId1"/>
    <sheet name="Financial Book Position" sheetId="42" r:id="rId2"/>
    <sheet name="Maturity Gap Analysis" sheetId="60" r:id="rId3"/>
    <sheet name="GRMS Detail" sheetId="81" r:id="rId4"/>
    <sheet name="QueryPage" sheetId="82" r:id="rId5"/>
    <sheet name="NSS1" sheetId="58" r:id="rId6"/>
    <sheet name="NSS2" sheetId="57" r:id="rId7"/>
    <sheet name="FT-ENOVATE" sheetId="56" r:id="rId8"/>
    <sheet name="ENOVATE" sheetId="80" r:id="rId9"/>
    <sheet name="TP" sheetId="59" r:id="rId10"/>
    <sheet name="ENOV-RT" sheetId="91" r:id="rId11"/>
    <sheet name="ENOV-PB" sheetId="92" r:id="rId12"/>
    <sheet name="Financial Position Prior Day" sheetId="43" r:id="rId13"/>
    <sheet name="Diff" sheetId="45" r:id="rId14"/>
    <sheet name="Months" sheetId="34" r:id="rId15"/>
    <sheet name="R1" sheetId="3" r:id="rId16"/>
    <sheet name="R2" sheetId="4" r:id="rId17"/>
    <sheet name="R3" sheetId="5" r:id="rId18"/>
    <sheet name="R4" sheetId="6" r:id="rId19"/>
    <sheet name="R5" sheetId="48" r:id="rId20"/>
    <sheet name="R6" sheetId="49" r:id="rId21"/>
    <sheet name="R7" sheetId="55" r:id="rId22"/>
    <sheet name="R8" sheetId="54" r:id="rId23"/>
    <sheet name="R9" sheetId="53" r:id="rId24"/>
    <sheet name="R10" sheetId="52" r:id="rId25"/>
    <sheet name="R11" sheetId="51" r:id="rId26"/>
    <sheet name="R12" sheetId="50" r:id="rId27"/>
    <sheet name="R13" sheetId="61" r:id="rId28"/>
    <sheet name="R14" sheetId="62" r:id="rId29"/>
    <sheet name="R15" sheetId="63" r:id="rId30"/>
    <sheet name="R16" sheetId="66" r:id="rId31"/>
    <sheet name="R17" sheetId="67" r:id="rId32"/>
    <sheet name="R18" sheetId="68" r:id="rId33"/>
    <sheet name="R19" sheetId="69" r:id="rId34"/>
    <sheet name="R20" sheetId="70" r:id="rId35"/>
    <sheet name="R21" sheetId="71" r:id="rId36"/>
    <sheet name="R22" sheetId="72" r:id="rId37"/>
    <sheet name="R23" sheetId="73" r:id="rId38"/>
    <sheet name="R24" sheetId="74" r:id="rId39"/>
    <sheet name="R25" sheetId="75" r:id="rId40"/>
    <sheet name="R26" sheetId="76" r:id="rId41"/>
    <sheet name="R27" sheetId="77" r:id="rId42"/>
    <sheet name="R28" sheetId="78" r:id="rId43"/>
    <sheet name="R29" sheetId="79" r:id="rId44"/>
    <sheet name="R30" sheetId="83" r:id="rId45"/>
    <sheet name="R31" sheetId="84" r:id="rId46"/>
    <sheet name="R32" sheetId="85" r:id="rId47"/>
    <sheet name="R33" sheetId="86" r:id="rId48"/>
    <sheet name="R34" sheetId="87" r:id="rId49"/>
    <sheet name="R35" sheetId="88" r:id="rId50"/>
    <sheet name="R36" sheetId="89" r:id="rId51"/>
    <sheet name="R37" sheetId="90" r:id="rId52"/>
    <sheet name="Temp" sheetId="47" r:id="rId53"/>
  </sheets>
  <externalReferences>
    <externalReference r:id="rId54"/>
    <externalReference r:id="rId55"/>
  </externalReferences>
  <definedNames>
    <definedName name="_xlnm._FilterDatabase" localSheetId="3" hidden="1">'GRMS Detail'!$A$1:$H$2</definedName>
    <definedName name="_Order1" hidden="1">255</definedName>
    <definedName name="_Order2" hidden="1">255</definedName>
    <definedName name="Book">'Run Query'!$H$23:$H$100</definedName>
    <definedName name="BOOK_ID">'GRMS Detail'!$B$1:$B$2</definedName>
    <definedName name="Book_Type">'Run Query'!$G$23:$G$100</definedName>
    <definedName name="BookList">QueryPage!$D$5</definedName>
    <definedName name="BookTypeCd">'GRMS Detail'!$C$2:$C$2</definedName>
    <definedName name="BucketTable" localSheetId="3">Months!$D$3:$F$288</definedName>
    <definedName name="BucketTable">Months!$D$3:$F$288</definedName>
    <definedName name="CurrentPostId">'Run Query'!$J$24</definedName>
    <definedName name="_1DA">'[1]Orig Sched'!#REF!</definedName>
    <definedName name="Daily_Hedge">'Run Query'!$L$1</definedName>
    <definedName name="DATE_BUCKETS">'GRMS Detail'!$F$2:$F$2</definedName>
    <definedName name="DateBucket">'GRMS Detail'!$F$2:$F$2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'GRMS Detail'!$A$1:$E$2</definedName>
    <definedName name="GRMSQueryReturnArea">'GRMS Detail'!$A$1:$E$2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_NX1" localSheetId="2">'Run Query'!$C$15</definedName>
    <definedName name="_NX1">'Run Query'!$C$15</definedName>
    <definedName name="_NXB2">'Run Query'!$B$15</definedName>
    <definedName name="_NXB3">'Run Query'!$A$15</definedName>
    <definedName name="post_id">'Run Query'!$B$25</definedName>
    <definedName name="PR_CRV_CD">'GRMS Detail'!$C$2:$C$2</definedName>
    <definedName name="_xlnm.Print_Area" localSheetId="11">'ENOV-PB'!$A$1:$AJ$19</definedName>
    <definedName name="_xlnm.Print_Area" localSheetId="10">'ENOV-RT'!$A$1:$AJ$19</definedName>
    <definedName name="_xlnm.Print_Area" localSheetId="1">'Financial Book Position'!$A$1:$AK$31</definedName>
    <definedName name="_xlnm.Print_Area" localSheetId="12">'Financial Position Prior Day'!$A$10:$AH$32</definedName>
    <definedName name="_xlnm.Print_Area" localSheetId="7">'FT-ENOVATE'!$A$1:$AJ$19</definedName>
    <definedName name="_xlnm.Print_Area" localSheetId="28">'R14'!$A$2:$J$3</definedName>
    <definedName name="_xlnm.Print_Area" localSheetId="16">'R2'!$A$2:$J$3</definedName>
    <definedName name="_xlnm.Print_Area" localSheetId="0">'Run Query'!$A$1:$H$56</definedName>
    <definedName name="_xlnm.Print_Area" localSheetId="9">TP!$A$1:$AJ$19</definedName>
    <definedName name="_xlnm.Print_Titles" localSheetId="1">'Financial Book Position'!$A:$A,'Financial Book Position'!$1:$9</definedName>
    <definedName name="_xlnm.Print_Titles" localSheetId="12">'Financial Position Prior Day'!$A:$A,'Financial Position Prior Day'!$1:$9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'GRMS Detail'!$A$1:$A$2</definedName>
    <definedName name="Reference">'GRMS Detail'!$H$2:$H$2</definedName>
    <definedName name="SIFO" localSheetId="8" hidden="1">{"BookBal",#N/A,FALSE,"Roll-1";"DailyChange",#N/A,FALSE,"Roll-1";"Schedules",#N/A,FALSE,"Roll-1"}</definedName>
    <definedName name="SIFO" localSheetId="11" hidden="1">{"BookBal",#N/A,FALSE,"Roll-1";"DailyChange",#N/A,FALSE,"Roll-1";"Schedules",#N/A,FALSE,"Roll-1"}</definedName>
    <definedName name="SIFO" localSheetId="10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2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27" hidden="1">{"BookBal",#N/A,FALSE,"Roll-1";"DailyChange",#N/A,FALSE,"Roll-1";"Schedules",#N/A,FALSE,"Roll-1"}</definedName>
    <definedName name="SIFO" localSheetId="28" hidden="1">{"BookBal",#N/A,FALSE,"Roll-1";"DailyChange",#N/A,FALSE,"Roll-1";"Schedules",#N/A,FALSE,"Roll-1"}</definedName>
    <definedName name="SIFO" localSheetId="29" hidden="1">{"BookBal",#N/A,FALSE,"Roll-1";"DailyChange",#N/A,FALSE,"Roll-1";"Schedules",#N/A,FALSE,"Roll-1"}</definedName>
    <definedName name="SIFO" localSheetId="30" hidden="1">{"BookBal",#N/A,FALSE,"Roll-1";"DailyChange",#N/A,FALSE,"Roll-1";"Schedules",#N/A,FALSE,"Roll-1"}</definedName>
    <definedName name="SIFO" localSheetId="31" hidden="1">{"BookBal",#N/A,FALSE,"Roll-1";"DailyChange",#N/A,FALSE,"Roll-1";"Schedules",#N/A,FALSE,"Roll-1"}</definedName>
    <definedName name="SIFO" localSheetId="32" hidden="1">{"BookBal",#N/A,FALSE,"Roll-1";"DailyChange",#N/A,FALSE,"Roll-1";"Schedules",#N/A,FALSE,"Roll-1"}</definedName>
    <definedName name="SIFO" localSheetId="33" hidden="1">{"BookBal",#N/A,FALSE,"Roll-1";"DailyChange",#N/A,FALSE,"Roll-1";"Schedules",#N/A,FALSE,"Roll-1"}</definedName>
    <definedName name="SIFO" localSheetId="43" hidden="1">{"BookBal",#N/A,FALSE,"Roll-1";"DailyChange",#N/A,FALSE,"Roll-1";"Schedules",#N/A,FALSE,"Roll-1"}</definedName>
    <definedName name="SIFO" localSheetId="51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UID">'Run Query'!$B$2</definedName>
    <definedName name="wrn.RollDetail." localSheetId="8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27" hidden="1">{"BookBal",#N/A,FALSE,"Roll-1";"DailyChange",#N/A,FALSE,"Roll-1";"Schedules",#N/A,FALSE,"Roll-1"}</definedName>
    <definedName name="wrn.RollDetail." localSheetId="28" hidden="1">{"BookBal",#N/A,FALSE,"Roll-1";"DailyChange",#N/A,FALSE,"Roll-1";"Schedules",#N/A,FALSE,"Roll-1"}</definedName>
    <definedName name="wrn.RollDetail." localSheetId="29" hidden="1">{"BookBal",#N/A,FALSE,"Roll-1";"DailyChange",#N/A,FALSE,"Roll-1";"Schedules",#N/A,FALSE,"Roll-1"}</definedName>
    <definedName name="wrn.RollDetail." localSheetId="30" hidden="1">{"BookBal",#N/A,FALSE,"Roll-1";"DailyChange",#N/A,FALSE,"Roll-1";"Schedules",#N/A,FALSE,"Roll-1"}</definedName>
    <definedName name="wrn.RollDetail." localSheetId="31" hidden="1">{"BookBal",#N/A,FALSE,"Roll-1";"DailyChange",#N/A,FALSE,"Roll-1";"Schedules",#N/A,FALSE,"Roll-1"}</definedName>
    <definedName name="wrn.RollDetail." localSheetId="32" hidden="1">{"BookBal",#N/A,FALSE,"Roll-1";"DailyChange",#N/A,FALSE,"Roll-1";"Schedules",#N/A,FALSE,"Roll-1"}</definedName>
    <definedName name="wrn.RollDetail." localSheetId="33" hidden="1">{"BookBal",#N/A,FALSE,"Roll-1";"DailyChange",#N/A,FALSE,"Roll-1";"Schedules",#N/A,FALSE,"Roll-1"}</definedName>
    <definedName name="wrn.RollDetail." localSheetId="43" hidden="1">{"BookBal",#N/A,FALSE,"Roll-1";"DailyChange",#N/A,FALSE,"Roll-1";"Schedules",#N/A,FALSE,"Roll-1"}</definedName>
    <definedName name="wrn.RollDetail." localSheetId="5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5" i="45" l="1"/>
  <c r="F7" i="45"/>
  <c r="H7" i="45"/>
  <c r="J7" i="45"/>
  <c r="L7" i="45"/>
  <c r="N7" i="45"/>
  <c r="P7" i="45"/>
  <c r="R7" i="45"/>
  <c r="T7" i="45"/>
  <c r="V7" i="45"/>
  <c r="X7" i="45"/>
  <c r="Z7" i="45"/>
  <c r="AB7" i="45"/>
  <c r="AD7" i="45"/>
  <c r="AF7" i="45"/>
  <c r="F8" i="45"/>
  <c r="H8" i="45"/>
  <c r="J8" i="45"/>
  <c r="L8" i="45"/>
  <c r="N8" i="45"/>
  <c r="P8" i="45"/>
  <c r="R8" i="45"/>
  <c r="T8" i="45"/>
  <c r="V8" i="45"/>
  <c r="X8" i="45"/>
  <c r="Z8" i="45"/>
  <c r="AB8" i="45"/>
  <c r="AD8" i="45"/>
  <c r="AF8" i="45"/>
  <c r="AH8" i="45"/>
  <c r="F10" i="45"/>
  <c r="H10" i="45"/>
  <c r="J10" i="45"/>
  <c r="L10" i="45"/>
  <c r="N10" i="45"/>
  <c r="P10" i="45"/>
  <c r="R10" i="45"/>
  <c r="T10" i="45"/>
  <c r="V10" i="45"/>
  <c r="X10" i="45"/>
  <c r="Z10" i="45"/>
  <c r="AB10" i="45"/>
  <c r="AD10" i="45"/>
  <c r="AF10" i="45"/>
  <c r="AH10" i="45"/>
  <c r="F11" i="45"/>
  <c r="H11" i="45"/>
  <c r="J11" i="45"/>
  <c r="L11" i="45"/>
  <c r="N11" i="45"/>
  <c r="P11" i="45"/>
  <c r="R11" i="45"/>
  <c r="T11" i="45"/>
  <c r="V11" i="45"/>
  <c r="X11" i="45"/>
  <c r="Z11" i="45"/>
  <c r="AB11" i="45"/>
  <c r="AD11" i="45"/>
  <c r="AF11" i="45"/>
  <c r="AH11" i="45"/>
  <c r="F12" i="45"/>
  <c r="H12" i="45"/>
  <c r="J12" i="45"/>
  <c r="L12" i="45"/>
  <c r="N12" i="45"/>
  <c r="P12" i="45"/>
  <c r="R12" i="45"/>
  <c r="T12" i="45"/>
  <c r="V12" i="45"/>
  <c r="X12" i="45"/>
  <c r="Z12" i="45"/>
  <c r="AB12" i="45"/>
  <c r="AD12" i="45"/>
  <c r="AF12" i="45"/>
  <c r="AH12" i="45"/>
  <c r="F13" i="45"/>
  <c r="H13" i="45"/>
  <c r="J13" i="45"/>
  <c r="L13" i="45"/>
  <c r="N13" i="45"/>
  <c r="P13" i="45"/>
  <c r="R13" i="45"/>
  <c r="T13" i="45"/>
  <c r="V13" i="45"/>
  <c r="X13" i="45"/>
  <c r="Z13" i="45"/>
  <c r="AB13" i="45"/>
  <c r="AD13" i="45"/>
  <c r="AF13" i="45"/>
  <c r="AH13" i="45"/>
  <c r="F14" i="45"/>
  <c r="H14" i="45"/>
  <c r="J14" i="45"/>
  <c r="L14" i="45"/>
  <c r="N14" i="45"/>
  <c r="P14" i="45"/>
  <c r="R14" i="45"/>
  <c r="T14" i="45"/>
  <c r="V14" i="45"/>
  <c r="X14" i="45"/>
  <c r="Z14" i="45"/>
  <c r="AB14" i="45"/>
  <c r="AD14" i="45"/>
  <c r="AF14" i="45"/>
  <c r="AH14" i="45"/>
  <c r="F15" i="45"/>
  <c r="H15" i="45"/>
  <c r="J15" i="45"/>
  <c r="L15" i="45"/>
  <c r="N15" i="45"/>
  <c r="P15" i="45"/>
  <c r="R15" i="45"/>
  <c r="T15" i="45"/>
  <c r="V15" i="45"/>
  <c r="X15" i="45"/>
  <c r="Z15" i="45"/>
  <c r="AB15" i="45"/>
  <c r="AD15" i="45"/>
  <c r="AF15" i="45"/>
  <c r="AH15" i="45"/>
  <c r="F18" i="45"/>
  <c r="H18" i="45"/>
  <c r="J18" i="45"/>
  <c r="L18" i="45"/>
  <c r="N18" i="45"/>
  <c r="P18" i="45"/>
  <c r="R18" i="45"/>
  <c r="T18" i="45"/>
  <c r="V18" i="45"/>
  <c r="X18" i="45"/>
  <c r="Z18" i="45"/>
  <c r="AB18" i="45"/>
  <c r="AD18" i="45"/>
  <c r="AF18" i="45"/>
  <c r="AH18" i="45"/>
  <c r="A5" i="80"/>
  <c r="F7" i="80"/>
  <c r="H7" i="80"/>
  <c r="J7" i="80"/>
  <c r="L7" i="80"/>
  <c r="N7" i="80"/>
  <c r="P7" i="80"/>
  <c r="R7" i="80"/>
  <c r="T7" i="80"/>
  <c r="V7" i="80"/>
  <c r="X7" i="80"/>
  <c r="Z7" i="80"/>
  <c r="AB7" i="80"/>
  <c r="AD7" i="80"/>
  <c r="AF7" i="80"/>
  <c r="AH7" i="80"/>
  <c r="F8" i="80"/>
  <c r="J8" i="80"/>
  <c r="L8" i="80"/>
  <c r="N8" i="80"/>
  <c r="P8" i="80"/>
  <c r="R8" i="80"/>
  <c r="T8" i="80"/>
  <c r="V8" i="80"/>
  <c r="X8" i="80"/>
  <c r="Z8" i="80"/>
  <c r="AB8" i="80"/>
  <c r="AD8" i="80"/>
  <c r="AF8" i="80"/>
  <c r="AH8" i="80"/>
  <c r="AJ8" i="80"/>
  <c r="F10" i="80"/>
  <c r="J10" i="80"/>
  <c r="L10" i="80"/>
  <c r="N10" i="80"/>
  <c r="P10" i="80"/>
  <c r="R10" i="80"/>
  <c r="T10" i="80"/>
  <c r="V10" i="80"/>
  <c r="X10" i="80"/>
  <c r="Z10" i="80"/>
  <c r="AB10" i="80"/>
  <c r="AD10" i="80"/>
  <c r="AF10" i="80"/>
  <c r="AH10" i="80"/>
  <c r="AJ10" i="80"/>
  <c r="H11" i="80"/>
  <c r="AJ11" i="80"/>
  <c r="F12" i="80"/>
  <c r="H12" i="80"/>
  <c r="J12" i="80"/>
  <c r="L12" i="80"/>
  <c r="N12" i="80"/>
  <c r="P12" i="80"/>
  <c r="R12" i="80"/>
  <c r="T12" i="80"/>
  <c r="V12" i="80"/>
  <c r="X12" i="80"/>
  <c r="Z12" i="80"/>
  <c r="AB12" i="80"/>
  <c r="AD12" i="80"/>
  <c r="AF12" i="80"/>
  <c r="AH12" i="80"/>
  <c r="AJ12" i="80"/>
  <c r="J13" i="80"/>
  <c r="L13" i="80"/>
  <c r="N13" i="80"/>
  <c r="P13" i="80"/>
  <c r="R13" i="80"/>
  <c r="S13" i="80"/>
  <c r="T13" i="80"/>
  <c r="V13" i="80"/>
  <c r="X13" i="80"/>
  <c r="Z13" i="80"/>
  <c r="AB13" i="80"/>
  <c r="AD13" i="80"/>
  <c r="AF13" i="80"/>
  <c r="AH13" i="80"/>
  <c r="AJ13" i="80"/>
  <c r="J14" i="80"/>
  <c r="L14" i="80"/>
  <c r="N14" i="80"/>
  <c r="P14" i="80"/>
  <c r="R14" i="80"/>
  <c r="S14" i="80"/>
  <c r="T14" i="80"/>
  <c r="V14" i="80"/>
  <c r="X14" i="80"/>
  <c r="Z14" i="80"/>
  <c r="AB14" i="80"/>
  <c r="AD14" i="80"/>
  <c r="AF14" i="80"/>
  <c r="AH14" i="80"/>
  <c r="AJ14" i="80"/>
  <c r="J15" i="80"/>
  <c r="L15" i="80"/>
  <c r="N15" i="80"/>
  <c r="P15" i="80"/>
  <c r="R15" i="80"/>
  <c r="T15" i="80"/>
  <c r="V15" i="80"/>
  <c r="X15" i="80"/>
  <c r="Z15" i="80"/>
  <c r="AB15" i="80"/>
  <c r="AD15" i="80"/>
  <c r="AF15" i="80"/>
  <c r="AH15" i="80"/>
  <c r="AJ15" i="80"/>
  <c r="F16" i="80"/>
  <c r="H16" i="80"/>
  <c r="J16" i="80"/>
  <c r="L16" i="80"/>
  <c r="N16" i="80"/>
  <c r="P16" i="80"/>
  <c r="R16" i="80"/>
  <c r="T16" i="80"/>
  <c r="V16" i="80"/>
  <c r="X16" i="80"/>
  <c r="Z16" i="80"/>
  <c r="AB16" i="80"/>
  <c r="AD16" i="80"/>
  <c r="AF16" i="80"/>
  <c r="AH16" i="80"/>
  <c r="AJ16" i="80"/>
  <c r="J19" i="80"/>
  <c r="L19" i="80"/>
  <c r="N19" i="80"/>
  <c r="P19" i="80"/>
  <c r="R19" i="80"/>
  <c r="T19" i="80"/>
  <c r="V19" i="80"/>
  <c r="X19" i="80"/>
  <c r="Z19" i="80"/>
  <c r="AB19" i="80"/>
  <c r="AD19" i="80"/>
  <c r="AF19" i="80"/>
  <c r="AH19" i="80"/>
  <c r="AJ19" i="80"/>
  <c r="A5" i="92"/>
  <c r="F7" i="92"/>
  <c r="H7" i="92"/>
  <c r="J7" i="92"/>
  <c r="L7" i="92"/>
  <c r="N7" i="92"/>
  <c r="P7" i="92"/>
  <c r="R7" i="92"/>
  <c r="T7" i="92"/>
  <c r="V7" i="92"/>
  <c r="X7" i="92"/>
  <c r="Z7" i="92"/>
  <c r="AB7" i="92"/>
  <c r="AD7" i="92"/>
  <c r="AF7" i="92"/>
  <c r="AH7" i="92"/>
  <c r="F8" i="92"/>
  <c r="J8" i="92"/>
  <c r="L8" i="92"/>
  <c r="N8" i="92"/>
  <c r="P8" i="92"/>
  <c r="R8" i="92"/>
  <c r="T8" i="92"/>
  <c r="V8" i="92"/>
  <c r="X8" i="92"/>
  <c r="Z8" i="92"/>
  <c r="AB8" i="92"/>
  <c r="AD8" i="92"/>
  <c r="AF8" i="92"/>
  <c r="AH8" i="92"/>
  <c r="AJ8" i="92"/>
  <c r="AJ10" i="92"/>
  <c r="AJ11" i="92"/>
  <c r="F12" i="92"/>
  <c r="H12" i="92"/>
  <c r="J12" i="92"/>
  <c r="L12" i="92"/>
  <c r="N12" i="92"/>
  <c r="P12" i="92"/>
  <c r="R12" i="92"/>
  <c r="T12" i="92"/>
  <c r="V12" i="92"/>
  <c r="X12" i="92"/>
  <c r="Z12" i="92"/>
  <c r="AB12" i="92"/>
  <c r="AD12" i="92"/>
  <c r="AF12" i="92"/>
  <c r="AH12" i="92"/>
  <c r="AJ12" i="92"/>
  <c r="J13" i="92"/>
  <c r="L13" i="92"/>
  <c r="N13" i="92"/>
  <c r="P13" i="92"/>
  <c r="R13" i="92"/>
  <c r="S13" i="92"/>
  <c r="T13" i="92"/>
  <c r="V13" i="92"/>
  <c r="X13" i="92"/>
  <c r="Z13" i="92"/>
  <c r="AB13" i="92"/>
  <c r="AD13" i="92"/>
  <c r="AF13" i="92"/>
  <c r="AH13" i="92"/>
  <c r="AJ13" i="92"/>
  <c r="J14" i="92"/>
  <c r="L14" i="92"/>
  <c r="N14" i="92"/>
  <c r="P14" i="92"/>
  <c r="R14" i="92"/>
  <c r="S14" i="92"/>
  <c r="T14" i="92"/>
  <c r="V14" i="92"/>
  <c r="X14" i="92"/>
  <c r="Z14" i="92"/>
  <c r="AB14" i="92"/>
  <c r="AD14" i="92"/>
  <c r="AF14" i="92"/>
  <c r="AH14" i="92"/>
  <c r="AJ14" i="92"/>
  <c r="J15" i="92"/>
  <c r="L15" i="92"/>
  <c r="N15" i="92"/>
  <c r="P15" i="92"/>
  <c r="R15" i="92"/>
  <c r="T15" i="92"/>
  <c r="V15" i="92"/>
  <c r="X15" i="92"/>
  <c r="Z15" i="92"/>
  <c r="AB15" i="92"/>
  <c r="AD15" i="92"/>
  <c r="AF15" i="92"/>
  <c r="AH15" i="92"/>
  <c r="AJ15" i="92"/>
  <c r="F16" i="92"/>
  <c r="H16" i="92"/>
  <c r="J16" i="92"/>
  <c r="L16" i="92"/>
  <c r="N16" i="92"/>
  <c r="P16" i="92"/>
  <c r="R16" i="92"/>
  <c r="T16" i="92"/>
  <c r="V16" i="92"/>
  <c r="X16" i="92"/>
  <c r="Z16" i="92"/>
  <c r="AB16" i="92"/>
  <c r="AD16" i="92"/>
  <c r="AF16" i="92"/>
  <c r="AH16" i="92"/>
  <c r="AJ16" i="92"/>
  <c r="J19" i="92"/>
  <c r="L19" i="92"/>
  <c r="N19" i="92"/>
  <c r="P19" i="92"/>
  <c r="R19" i="92"/>
  <c r="T19" i="92"/>
  <c r="V19" i="92"/>
  <c r="X19" i="92"/>
  <c r="Z19" i="92"/>
  <c r="AB19" i="92"/>
  <c r="AD19" i="92"/>
  <c r="AF19" i="92"/>
  <c r="AH19" i="92"/>
  <c r="AJ19" i="92"/>
  <c r="A5" i="91"/>
  <c r="F7" i="91"/>
  <c r="H7" i="91"/>
  <c r="J7" i="91"/>
  <c r="L7" i="91"/>
  <c r="N7" i="91"/>
  <c r="P7" i="91"/>
  <c r="R7" i="91"/>
  <c r="T7" i="91"/>
  <c r="V7" i="91"/>
  <c r="X7" i="91"/>
  <c r="Z7" i="91"/>
  <c r="AB7" i="91"/>
  <c r="AD7" i="91"/>
  <c r="AF7" i="91"/>
  <c r="AH7" i="91"/>
  <c r="F8" i="91"/>
  <c r="J8" i="91"/>
  <c r="L8" i="91"/>
  <c r="N8" i="91"/>
  <c r="P8" i="91"/>
  <c r="R8" i="91"/>
  <c r="T8" i="91"/>
  <c r="V8" i="91"/>
  <c r="X8" i="91"/>
  <c r="Z8" i="91"/>
  <c r="AB8" i="91"/>
  <c r="AD8" i="91"/>
  <c r="AF8" i="91"/>
  <c r="AH8" i="91"/>
  <c r="AJ8" i="91"/>
  <c r="AJ10" i="91"/>
  <c r="AJ11" i="91"/>
  <c r="F12" i="91"/>
  <c r="H12" i="91"/>
  <c r="J12" i="91"/>
  <c r="L12" i="91"/>
  <c r="N12" i="91"/>
  <c r="P12" i="91"/>
  <c r="R12" i="91"/>
  <c r="T12" i="91"/>
  <c r="V12" i="91"/>
  <c r="X12" i="91"/>
  <c r="Z12" i="91"/>
  <c r="AB12" i="91"/>
  <c r="AD12" i="91"/>
  <c r="AF12" i="91"/>
  <c r="AH12" i="91"/>
  <c r="AJ12" i="91"/>
  <c r="J13" i="91"/>
  <c r="L13" i="91"/>
  <c r="N13" i="91"/>
  <c r="P13" i="91"/>
  <c r="R13" i="91"/>
  <c r="S13" i="91"/>
  <c r="T13" i="91"/>
  <c r="V13" i="91"/>
  <c r="X13" i="91"/>
  <c r="Z13" i="91"/>
  <c r="AB13" i="91"/>
  <c r="AD13" i="91"/>
  <c r="AF13" i="91"/>
  <c r="AH13" i="91"/>
  <c r="AJ13" i="91"/>
  <c r="J14" i="91"/>
  <c r="L14" i="91"/>
  <c r="N14" i="91"/>
  <c r="P14" i="91"/>
  <c r="R14" i="91"/>
  <c r="S14" i="91"/>
  <c r="T14" i="91"/>
  <c r="V14" i="91"/>
  <c r="X14" i="91"/>
  <c r="Z14" i="91"/>
  <c r="AB14" i="91"/>
  <c r="AD14" i="91"/>
  <c r="AF14" i="91"/>
  <c r="AH14" i="91"/>
  <c r="AJ14" i="91"/>
  <c r="J15" i="91"/>
  <c r="L15" i="91"/>
  <c r="N15" i="91"/>
  <c r="P15" i="91"/>
  <c r="R15" i="91"/>
  <c r="T15" i="91"/>
  <c r="V15" i="91"/>
  <c r="X15" i="91"/>
  <c r="Z15" i="91"/>
  <c r="AB15" i="91"/>
  <c r="AD15" i="91"/>
  <c r="AF15" i="91"/>
  <c r="AH15" i="91"/>
  <c r="AJ15" i="91"/>
  <c r="F16" i="91"/>
  <c r="H16" i="91"/>
  <c r="J16" i="91"/>
  <c r="L16" i="91"/>
  <c r="N16" i="91"/>
  <c r="P16" i="91"/>
  <c r="R16" i="91"/>
  <c r="T16" i="91"/>
  <c r="V16" i="91"/>
  <c r="X16" i="91"/>
  <c r="Z16" i="91"/>
  <c r="AB16" i="91"/>
  <c r="AD16" i="91"/>
  <c r="AF16" i="91"/>
  <c r="AH16" i="91"/>
  <c r="AJ16" i="91"/>
  <c r="J19" i="91"/>
  <c r="L19" i="91"/>
  <c r="N19" i="91"/>
  <c r="P19" i="91"/>
  <c r="R19" i="91"/>
  <c r="T19" i="91"/>
  <c r="V19" i="91"/>
  <c r="X19" i="91"/>
  <c r="Z19" i="91"/>
  <c r="AB19" i="91"/>
  <c r="AD19" i="91"/>
  <c r="AF19" i="91"/>
  <c r="AH19" i="91"/>
  <c r="AJ19" i="91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J10" i="42"/>
  <c r="AL10" i="42"/>
  <c r="F11" i="42"/>
  <c r="H11" i="42"/>
  <c r="J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J11" i="42"/>
  <c r="AL11" i="42"/>
  <c r="F12" i="42"/>
  <c r="H12" i="42"/>
  <c r="J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J12" i="42"/>
  <c r="AL12" i="42"/>
  <c r="F13" i="42"/>
  <c r="H13" i="42"/>
  <c r="J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J13" i="42"/>
  <c r="AL13" i="42"/>
  <c r="F14" i="42"/>
  <c r="H14" i="42"/>
  <c r="J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J14" i="42"/>
  <c r="AL14" i="42"/>
  <c r="F15" i="42"/>
  <c r="H15" i="42"/>
  <c r="J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J15" i="42"/>
  <c r="AL15" i="42"/>
  <c r="F16" i="42"/>
  <c r="H16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J17" i="42"/>
  <c r="F19" i="42"/>
  <c r="H19" i="42"/>
  <c r="J19" i="42"/>
  <c r="L19" i="42"/>
  <c r="N19" i="42"/>
  <c r="P19" i="42"/>
  <c r="R19" i="42"/>
  <c r="T19" i="42"/>
  <c r="V19" i="42"/>
  <c r="X19" i="42"/>
  <c r="Z19" i="42"/>
  <c r="AB19" i="42"/>
  <c r="AD19" i="42"/>
  <c r="AF19" i="42"/>
  <c r="AH19" i="42"/>
  <c r="AJ19" i="42"/>
  <c r="A22" i="42"/>
  <c r="F23" i="42"/>
  <c r="H23" i="42"/>
  <c r="J23" i="42"/>
  <c r="L23" i="42"/>
  <c r="N23" i="42"/>
  <c r="P23" i="42"/>
  <c r="R23" i="42"/>
  <c r="T23" i="42"/>
  <c r="V23" i="42"/>
  <c r="X23" i="42"/>
  <c r="Z23" i="42"/>
  <c r="AB23" i="42"/>
  <c r="AD23" i="42"/>
  <c r="AF23" i="42"/>
  <c r="AH23" i="42"/>
  <c r="AJ23" i="42"/>
  <c r="F24" i="42"/>
  <c r="H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H25" i="42"/>
  <c r="AJ25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J27" i="42"/>
  <c r="L27" i="42"/>
  <c r="N27" i="42"/>
  <c r="P27" i="42"/>
  <c r="R27" i="42"/>
  <c r="T27" i="42"/>
  <c r="V27" i="42"/>
  <c r="X27" i="42"/>
  <c r="Z27" i="42"/>
  <c r="AB27" i="42"/>
  <c r="AD27" i="42"/>
  <c r="AF27" i="42"/>
  <c r="A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J29" i="42"/>
  <c r="F30" i="42"/>
  <c r="H30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5" i="56"/>
  <c r="F7" i="56"/>
  <c r="H7" i="56"/>
  <c r="J7" i="56"/>
  <c r="L7" i="56"/>
  <c r="N7" i="56"/>
  <c r="P7" i="56"/>
  <c r="R7" i="56"/>
  <c r="T7" i="56"/>
  <c r="V7" i="56"/>
  <c r="X7" i="56"/>
  <c r="Z7" i="56"/>
  <c r="AB7" i="56"/>
  <c r="AD7" i="56"/>
  <c r="AF7" i="56"/>
  <c r="AH7" i="56"/>
  <c r="F8" i="56"/>
  <c r="J8" i="56"/>
  <c r="L8" i="56"/>
  <c r="N8" i="56"/>
  <c r="P8" i="56"/>
  <c r="R8" i="56"/>
  <c r="T8" i="56"/>
  <c r="V8" i="56"/>
  <c r="X8" i="56"/>
  <c r="Z8" i="56"/>
  <c r="AB8" i="56"/>
  <c r="AD8" i="56"/>
  <c r="AF8" i="56"/>
  <c r="AH8" i="56"/>
  <c r="AJ8" i="56"/>
  <c r="F10" i="56"/>
  <c r="J10" i="56"/>
  <c r="L10" i="56"/>
  <c r="N10" i="56"/>
  <c r="P10" i="56"/>
  <c r="R10" i="56"/>
  <c r="T10" i="56"/>
  <c r="V10" i="56"/>
  <c r="X10" i="56"/>
  <c r="Z10" i="56"/>
  <c r="AB10" i="56"/>
  <c r="AD10" i="56"/>
  <c r="AF10" i="56"/>
  <c r="AH10" i="56"/>
  <c r="AJ10" i="56"/>
  <c r="H11" i="56"/>
  <c r="AJ11" i="56"/>
  <c r="F12" i="56"/>
  <c r="H12" i="56"/>
  <c r="J12" i="56"/>
  <c r="L12" i="56"/>
  <c r="N12" i="56"/>
  <c r="P12" i="56"/>
  <c r="R12" i="56"/>
  <c r="T12" i="56"/>
  <c r="V12" i="56"/>
  <c r="X12" i="56"/>
  <c r="Z12" i="56"/>
  <c r="AB12" i="56"/>
  <c r="AD12" i="56"/>
  <c r="AF12" i="56"/>
  <c r="AH12" i="56"/>
  <c r="AJ12" i="56"/>
  <c r="J13" i="56"/>
  <c r="L13" i="56"/>
  <c r="N13" i="56"/>
  <c r="P13" i="56"/>
  <c r="R13" i="56"/>
  <c r="S13" i="56"/>
  <c r="T13" i="56"/>
  <c r="V13" i="56"/>
  <c r="X13" i="56"/>
  <c r="Z13" i="56"/>
  <c r="AB13" i="56"/>
  <c r="AD13" i="56"/>
  <c r="AF13" i="56"/>
  <c r="AH13" i="56"/>
  <c r="AJ13" i="56"/>
  <c r="J14" i="56"/>
  <c r="L14" i="56"/>
  <c r="N14" i="56"/>
  <c r="P14" i="56"/>
  <c r="R14" i="56"/>
  <c r="S14" i="56"/>
  <c r="T14" i="56"/>
  <c r="V14" i="56"/>
  <c r="X14" i="56"/>
  <c r="Z14" i="56"/>
  <c r="AB14" i="56"/>
  <c r="AD14" i="56"/>
  <c r="AF14" i="56"/>
  <c r="AH14" i="56"/>
  <c r="AJ14" i="56"/>
  <c r="J15" i="56"/>
  <c r="L15" i="56"/>
  <c r="N15" i="56"/>
  <c r="P15" i="56"/>
  <c r="R15" i="56"/>
  <c r="T15" i="56"/>
  <c r="V15" i="56"/>
  <c r="X15" i="56"/>
  <c r="Z15" i="56"/>
  <c r="AB15" i="56"/>
  <c r="AD15" i="56"/>
  <c r="AF15" i="56"/>
  <c r="AH15" i="56"/>
  <c r="AJ15" i="56"/>
  <c r="F16" i="56"/>
  <c r="H16" i="56"/>
  <c r="J16" i="56"/>
  <c r="L16" i="56"/>
  <c r="N16" i="56"/>
  <c r="P16" i="56"/>
  <c r="R16" i="56"/>
  <c r="T16" i="56"/>
  <c r="V16" i="56"/>
  <c r="X16" i="56"/>
  <c r="Z16" i="56"/>
  <c r="AB16" i="56"/>
  <c r="AD16" i="56"/>
  <c r="AF16" i="56"/>
  <c r="AH16" i="56"/>
  <c r="AJ16" i="56"/>
  <c r="L19" i="56"/>
  <c r="N19" i="56"/>
  <c r="P19" i="56"/>
  <c r="R19" i="56"/>
  <c r="T19" i="56"/>
  <c r="V19" i="56"/>
  <c r="X19" i="56"/>
  <c r="Z19" i="56"/>
  <c r="AB19" i="56"/>
  <c r="AD19" i="56"/>
  <c r="AF19" i="56"/>
  <c r="AH19" i="56"/>
  <c r="AJ19" i="56"/>
  <c r="F2" i="81"/>
  <c r="G2" i="81"/>
  <c r="H2" i="81"/>
  <c r="F3" i="81"/>
  <c r="G3" i="81"/>
  <c r="H3" i="81"/>
  <c r="F1" i="60"/>
  <c r="G1" i="60"/>
  <c r="F2" i="60"/>
  <c r="G2" i="60"/>
  <c r="F3" i="60"/>
  <c r="G3" i="60"/>
  <c r="A4" i="60"/>
  <c r="B4" i="60"/>
  <c r="D4" i="60"/>
  <c r="I4" i="60"/>
  <c r="J4" i="60"/>
  <c r="L4" i="60"/>
  <c r="N4" i="60"/>
  <c r="O4" i="60"/>
  <c r="Q4" i="60"/>
  <c r="S4" i="60"/>
  <c r="T4" i="60"/>
  <c r="V4" i="60"/>
  <c r="A5" i="60"/>
  <c r="B5" i="60"/>
  <c r="I5" i="60"/>
  <c r="J5" i="60"/>
  <c r="N5" i="60"/>
  <c r="O5" i="60"/>
  <c r="S5" i="60"/>
  <c r="T5" i="60"/>
  <c r="A6" i="60"/>
  <c r="B6" i="60"/>
  <c r="I6" i="60"/>
  <c r="J6" i="60"/>
  <c r="N6" i="60"/>
  <c r="O6" i="60"/>
  <c r="S6" i="60"/>
  <c r="T6" i="60"/>
  <c r="A7" i="60"/>
  <c r="B7" i="60"/>
  <c r="I7" i="60"/>
  <c r="J7" i="60"/>
  <c r="N7" i="60"/>
  <c r="O7" i="60"/>
  <c r="S7" i="60"/>
  <c r="T7" i="60"/>
  <c r="A8" i="60"/>
  <c r="B8" i="60"/>
  <c r="I8" i="60"/>
  <c r="J8" i="60"/>
  <c r="N8" i="60"/>
  <c r="O8" i="60"/>
  <c r="S8" i="60"/>
  <c r="T8" i="60"/>
  <c r="A9" i="60"/>
  <c r="B9" i="60"/>
  <c r="I9" i="60"/>
  <c r="J9" i="60"/>
  <c r="N9" i="60"/>
  <c r="O9" i="60"/>
  <c r="S9" i="60"/>
  <c r="T9" i="60"/>
  <c r="A10" i="60"/>
  <c r="B10" i="60"/>
  <c r="I10" i="60"/>
  <c r="J10" i="60"/>
  <c r="N10" i="60"/>
  <c r="O10" i="60"/>
  <c r="S10" i="60"/>
  <c r="T10" i="60"/>
  <c r="A11" i="60"/>
  <c r="B11" i="60"/>
  <c r="I11" i="60"/>
  <c r="J11" i="60"/>
  <c r="N11" i="60"/>
  <c r="O11" i="60"/>
  <c r="S11" i="60"/>
  <c r="T11" i="60"/>
  <c r="A12" i="60"/>
  <c r="B12" i="60"/>
  <c r="I12" i="60"/>
  <c r="J12" i="60"/>
  <c r="N12" i="60"/>
  <c r="O12" i="60"/>
  <c r="S12" i="60"/>
  <c r="T12" i="60"/>
  <c r="A13" i="60"/>
  <c r="B13" i="60"/>
  <c r="I13" i="60"/>
  <c r="J13" i="60"/>
  <c r="N13" i="60"/>
  <c r="O13" i="60"/>
  <c r="S13" i="60"/>
  <c r="T13" i="60"/>
  <c r="A14" i="60"/>
  <c r="B14" i="60"/>
  <c r="I14" i="60"/>
  <c r="J14" i="60"/>
  <c r="N14" i="60"/>
  <c r="O14" i="60"/>
  <c r="S14" i="60"/>
  <c r="T14" i="60"/>
  <c r="A15" i="60"/>
  <c r="B15" i="60"/>
  <c r="I15" i="60"/>
  <c r="J15" i="60"/>
  <c r="N15" i="60"/>
  <c r="O15" i="60"/>
  <c r="S15" i="60"/>
  <c r="T15" i="60"/>
  <c r="A16" i="60"/>
  <c r="B16" i="60"/>
  <c r="I16" i="60"/>
  <c r="J16" i="60"/>
  <c r="N16" i="60"/>
  <c r="O16" i="60"/>
  <c r="S16" i="60"/>
  <c r="T16" i="60"/>
  <c r="A17" i="60"/>
  <c r="B17" i="60"/>
  <c r="I17" i="60"/>
  <c r="J17" i="60"/>
  <c r="N17" i="60"/>
  <c r="O17" i="60"/>
  <c r="S17" i="60"/>
  <c r="T17" i="60"/>
  <c r="A18" i="60"/>
  <c r="B18" i="60"/>
  <c r="I18" i="60"/>
  <c r="J18" i="60"/>
  <c r="N18" i="60"/>
  <c r="O18" i="60"/>
  <c r="S18" i="60"/>
  <c r="T18" i="60"/>
  <c r="A19" i="60"/>
  <c r="B19" i="60"/>
  <c r="I19" i="60"/>
  <c r="J19" i="60"/>
  <c r="N19" i="60"/>
  <c r="O19" i="60"/>
  <c r="S19" i="60"/>
  <c r="T19" i="60"/>
  <c r="A20" i="60"/>
  <c r="B20" i="60"/>
  <c r="I20" i="60"/>
  <c r="J20" i="60"/>
  <c r="N20" i="60"/>
  <c r="O20" i="60"/>
  <c r="S20" i="60"/>
  <c r="T20" i="60"/>
  <c r="A21" i="60"/>
  <c r="B21" i="60"/>
  <c r="I21" i="60"/>
  <c r="J21" i="60"/>
  <c r="N21" i="60"/>
  <c r="O21" i="60"/>
  <c r="S21" i="60"/>
  <c r="T21" i="60"/>
  <c r="A22" i="60"/>
  <c r="B22" i="60"/>
  <c r="I22" i="60"/>
  <c r="J22" i="60"/>
  <c r="N22" i="60"/>
  <c r="O22" i="60"/>
  <c r="S22" i="60"/>
  <c r="T22" i="60"/>
  <c r="A23" i="60"/>
  <c r="B23" i="60"/>
  <c r="I23" i="60"/>
  <c r="J23" i="60"/>
  <c r="N23" i="60"/>
  <c r="O23" i="60"/>
  <c r="S23" i="60"/>
  <c r="T23" i="60"/>
  <c r="A24" i="60"/>
  <c r="B24" i="60"/>
  <c r="I24" i="60"/>
  <c r="J24" i="60"/>
  <c r="N24" i="60"/>
  <c r="O24" i="60"/>
  <c r="S24" i="60"/>
  <c r="T24" i="60"/>
  <c r="A25" i="60"/>
  <c r="B25" i="60"/>
  <c r="I25" i="60"/>
  <c r="J25" i="60"/>
  <c r="N25" i="60"/>
  <c r="O25" i="60"/>
  <c r="S25" i="60"/>
  <c r="T25" i="60"/>
  <c r="A26" i="60"/>
  <c r="B26" i="60"/>
  <c r="I26" i="60"/>
  <c r="J26" i="60"/>
  <c r="N26" i="60"/>
  <c r="O26" i="60"/>
  <c r="S26" i="60"/>
  <c r="T26" i="60"/>
  <c r="A27" i="60"/>
  <c r="B27" i="60"/>
  <c r="I27" i="60"/>
  <c r="J27" i="60"/>
  <c r="N27" i="60"/>
  <c r="O27" i="60"/>
  <c r="S27" i="60"/>
  <c r="T27" i="60"/>
  <c r="A28" i="60"/>
  <c r="B28" i="60"/>
  <c r="I28" i="60"/>
  <c r="J28" i="60"/>
  <c r="N28" i="60"/>
  <c r="O28" i="60"/>
  <c r="S28" i="60"/>
  <c r="T28" i="60"/>
  <c r="A29" i="60"/>
  <c r="B29" i="60"/>
  <c r="I29" i="60"/>
  <c r="J29" i="60"/>
  <c r="N29" i="60"/>
  <c r="O29" i="60"/>
  <c r="S29" i="60"/>
  <c r="T29" i="60"/>
  <c r="A30" i="60"/>
  <c r="B30" i="60"/>
  <c r="I30" i="60"/>
  <c r="J30" i="60"/>
  <c r="N30" i="60"/>
  <c r="O30" i="60"/>
  <c r="S30" i="60"/>
  <c r="T30" i="60"/>
  <c r="A31" i="60"/>
  <c r="B31" i="60"/>
  <c r="I31" i="60"/>
  <c r="J31" i="60"/>
  <c r="N31" i="60"/>
  <c r="O31" i="60"/>
  <c r="S31" i="60"/>
  <c r="T31" i="60"/>
  <c r="A32" i="60"/>
  <c r="B32" i="60"/>
  <c r="I32" i="60"/>
  <c r="J32" i="60"/>
  <c r="N32" i="60"/>
  <c r="O32" i="60"/>
  <c r="S32" i="60"/>
  <c r="T32" i="60"/>
  <c r="A33" i="60"/>
  <c r="B33" i="60"/>
  <c r="I33" i="60"/>
  <c r="J33" i="60"/>
  <c r="N33" i="60"/>
  <c r="O33" i="60"/>
  <c r="S33" i="60"/>
  <c r="T33" i="60"/>
  <c r="A34" i="60"/>
  <c r="B34" i="60"/>
  <c r="I34" i="60"/>
  <c r="J34" i="60"/>
  <c r="N34" i="60"/>
  <c r="O34" i="60"/>
  <c r="S34" i="60"/>
  <c r="T34" i="60"/>
  <c r="A35" i="60"/>
  <c r="B35" i="60"/>
  <c r="I35" i="60"/>
  <c r="J35" i="60"/>
  <c r="N35" i="60"/>
  <c r="O35" i="60"/>
  <c r="S35" i="60"/>
  <c r="T35" i="60"/>
  <c r="A36" i="60"/>
  <c r="B36" i="60"/>
  <c r="I36" i="60"/>
  <c r="J36" i="60"/>
  <c r="N36" i="60"/>
  <c r="O36" i="60"/>
  <c r="S36" i="60"/>
  <c r="T36" i="60"/>
  <c r="A37" i="60"/>
  <c r="B37" i="60"/>
  <c r="I37" i="60"/>
  <c r="J37" i="60"/>
  <c r="N37" i="60"/>
  <c r="O37" i="60"/>
  <c r="S37" i="60"/>
  <c r="T37" i="60"/>
  <c r="A38" i="60"/>
  <c r="B38" i="60"/>
  <c r="I38" i="60"/>
  <c r="J38" i="60"/>
  <c r="N38" i="60"/>
  <c r="O38" i="60"/>
  <c r="S38" i="60"/>
  <c r="T38" i="60"/>
  <c r="A39" i="60"/>
  <c r="B39" i="60"/>
  <c r="I39" i="60"/>
  <c r="J39" i="60"/>
  <c r="N39" i="60"/>
  <c r="O39" i="60"/>
  <c r="S39" i="60"/>
  <c r="T39" i="60"/>
  <c r="A40" i="60"/>
  <c r="B40" i="60"/>
  <c r="I40" i="60"/>
  <c r="J40" i="60"/>
  <c r="N40" i="60"/>
  <c r="O40" i="60"/>
  <c r="S40" i="60"/>
  <c r="T40" i="60"/>
  <c r="A41" i="60"/>
  <c r="B41" i="60"/>
  <c r="I41" i="60"/>
  <c r="J41" i="60"/>
  <c r="N41" i="60"/>
  <c r="O41" i="60"/>
  <c r="S41" i="60"/>
  <c r="T41" i="60"/>
  <c r="A42" i="60"/>
  <c r="B42" i="60"/>
  <c r="I42" i="60"/>
  <c r="J42" i="60"/>
  <c r="N42" i="60"/>
  <c r="O42" i="60"/>
  <c r="S42" i="60"/>
  <c r="T42" i="60"/>
  <c r="A43" i="60"/>
  <c r="B43" i="60"/>
  <c r="I43" i="60"/>
  <c r="J43" i="60"/>
  <c r="N43" i="60"/>
  <c r="O43" i="60"/>
  <c r="S43" i="60"/>
  <c r="T43" i="60"/>
  <c r="A44" i="60"/>
  <c r="B44" i="60"/>
  <c r="I44" i="60"/>
  <c r="J44" i="60"/>
  <c r="N44" i="60"/>
  <c r="O44" i="60"/>
  <c r="S44" i="60"/>
  <c r="T44" i="60"/>
  <c r="A45" i="60"/>
  <c r="B45" i="60"/>
  <c r="I45" i="60"/>
  <c r="J45" i="60"/>
  <c r="N45" i="60"/>
  <c r="O45" i="60"/>
  <c r="S45" i="60"/>
  <c r="T45" i="60"/>
  <c r="A46" i="60"/>
  <c r="B46" i="60"/>
  <c r="I46" i="60"/>
  <c r="J46" i="60"/>
  <c r="N46" i="60"/>
  <c r="O46" i="60"/>
  <c r="S46" i="60"/>
  <c r="T46" i="60"/>
  <c r="A47" i="60"/>
  <c r="B47" i="60"/>
  <c r="I47" i="60"/>
  <c r="J47" i="60"/>
  <c r="N47" i="60"/>
  <c r="O47" i="60"/>
  <c r="S47" i="60"/>
  <c r="T47" i="60"/>
  <c r="A48" i="60"/>
  <c r="B48" i="60"/>
  <c r="I48" i="60"/>
  <c r="J48" i="60"/>
  <c r="N48" i="60"/>
  <c r="O48" i="60"/>
  <c r="S48" i="60"/>
  <c r="T48" i="60"/>
  <c r="A49" i="60"/>
  <c r="B49" i="60"/>
  <c r="I49" i="60"/>
  <c r="J49" i="60"/>
  <c r="N49" i="60"/>
  <c r="O49" i="60"/>
  <c r="S49" i="60"/>
  <c r="T49" i="60"/>
  <c r="A50" i="60"/>
  <c r="B50" i="60"/>
  <c r="I50" i="60"/>
  <c r="J50" i="60"/>
  <c r="N50" i="60"/>
  <c r="O50" i="60"/>
  <c r="S50" i="60"/>
  <c r="T50" i="60"/>
  <c r="A51" i="60"/>
  <c r="B51" i="60"/>
  <c r="I51" i="60"/>
  <c r="J51" i="60"/>
  <c r="N51" i="60"/>
  <c r="O51" i="60"/>
  <c r="S51" i="60"/>
  <c r="T51" i="60"/>
  <c r="A52" i="60"/>
  <c r="B52" i="60"/>
  <c r="I52" i="60"/>
  <c r="J52" i="60"/>
  <c r="N52" i="60"/>
  <c r="O52" i="60"/>
  <c r="S52" i="60"/>
  <c r="T52" i="60"/>
  <c r="A53" i="60"/>
  <c r="B53" i="60"/>
  <c r="I53" i="60"/>
  <c r="J53" i="60"/>
  <c r="N53" i="60"/>
  <c r="O53" i="60"/>
  <c r="S53" i="60"/>
  <c r="T53" i="60"/>
  <c r="A54" i="60"/>
  <c r="B54" i="60"/>
  <c r="I54" i="60"/>
  <c r="J54" i="60"/>
  <c r="N54" i="60"/>
  <c r="O54" i="60"/>
  <c r="S54" i="60"/>
  <c r="T54" i="60"/>
  <c r="A55" i="60"/>
  <c r="B55" i="60"/>
  <c r="I55" i="60"/>
  <c r="J55" i="60"/>
  <c r="N55" i="60"/>
  <c r="O55" i="60"/>
  <c r="S55" i="60"/>
  <c r="T55" i="60"/>
  <c r="A56" i="60"/>
  <c r="B56" i="60"/>
  <c r="I56" i="60"/>
  <c r="J56" i="60"/>
  <c r="N56" i="60"/>
  <c r="O56" i="60"/>
  <c r="S56" i="60"/>
  <c r="T56" i="60"/>
  <c r="A57" i="60"/>
  <c r="B57" i="60"/>
  <c r="I57" i="60"/>
  <c r="J57" i="60"/>
  <c r="N57" i="60"/>
  <c r="O57" i="60"/>
  <c r="S57" i="60"/>
  <c r="T57" i="60"/>
  <c r="A58" i="60"/>
  <c r="B58" i="60"/>
  <c r="I58" i="60"/>
  <c r="J58" i="60"/>
  <c r="N58" i="60"/>
  <c r="O58" i="60"/>
  <c r="S58" i="60"/>
  <c r="T58" i="60"/>
  <c r="A59" i="60"/>
  <c r="B59" i="60"/>
  <c r="I59" i="60"/>
  <c r="J59" i="60"/>
  <c r="N59" i="60"/>
  <c r="O59" i="60"/>
  <c r="S59" i="60"/>
  <c r="T59" i="60"/>
  <c r="A60" i="60"/>
  <c r="B60" i="60"/>
  <c r="I60" i="60"/>
  <c r="J60" i="60"/>
  <c r="N60" i="60"/>
  <c r="O60" i="60"/>
  <c r="S60" i="60"/>
  <c r="T60" i="60"/>
  <c r="A61" i="60"/>
  <c r="B61" i="60"/>
  <c r="I61" i="60"/>
  <c r="J61" i="60"/>
  <c r="N61" i="60"/>
  <c r="O61" i="60"/>
  <c r="S61" i="60"/>
  <c r="T61" i="60"/>
  <c r="A62" i="60"/>
  <c r="B62" i="60"/>
  <c r="I62" i="60"/>
  <c r="J62" i="60"/>
  <c r="N62" i="60"/>
  <c r="O62" i="60"/>
  <c r="S62" i="60"/>
  <c r="T62" i="60"/>
  <c r="A63" i="60"/>
  <c r="B63" i="60"/>
  <c r="I63" i="60"/>
  <c r="J63" i="60"/>
  <c r="N63" i="60"/>
  <c r="O63" i="60"/>
  <c r="S63" i="60"/>
  <c r="T63" i="60"/>
  <c r="A64" i="60"/>
  <c r="B64" i="60"/>
  <c r="I64" i="60"/>
  <c r="J64" i="60"/>
  <c r="N64" i="60"/>
  <c r="O64" i="60"/>
  <c r="S64" i="60"/>
  <c r="T64" i="60"/>
  <c r="A65" i="60"/>
  <c r="B65" i="60"/>
  <c r="I65" i="60"/>
  <c r="J65" i="60"/>
  <c r="N65" i="60"/>
  <c r="O65" i="60"/>
  <c r="S65" i="60"/>
  <c r="T65" i="60"/>
  <c r="A66" i="60"/>
  <c r="B66" i="60"/>
  <c r="I66" i="60"/>
  <c r="J66" i="60"/>
  <c r="N66" i="60"/>
  <c r="O66" i="60"/>
  <c r="S66" i="60"/>
  <c r="T66" i="60"/>
  <c r="A67" i="60"/>
  <c r="B67" i="60"/>
  <c r="I67" i="60"/>
  <c r="J67" i="60"/>
  <c r="N67" i="60"/>
  <c r="O67" i="60"/>
  <c r="S67" i="60"/>
  <c r="T67" i="60"/>
  <c r="A68" i="60"/>
  <c r="B68" i="60"/>
  <c r="I68" i="60"/>
  <c r="J68" i="60"/>
  <c r="N68" i="60"/>
  <c r="O68" i="60"/>
  <c r="S68" i="60"/>
  <c r="T68" i="60"/>
  <c r="A69" i="60"/>
  <c r="B69" i="60"/>
  <c r="I69" i="60"/>
  <c r="J69" i="60"/>
  <c r="N69" i="60"/>
  <c r="O69" i="60"/>
  <c r="S69" i="60"/>
  <c r="T69" i="60"/>
  <c r="A70" i="60"/>
  <c r="B70" i="60"/>
  <c r="I70" i="60"/>
  <c r="J70" i="60"/>
  <c r="N70" i="60"/>
  <c r="O70" i="60"/>
  <c r="S70" i="60"/>
  <c r="T70" i="60"/>
  <c r="A71" i="60"/>
  <c r="B71" i="60"/>
  <c r="I71" i="60"/>
  <c r="J71" i="60"/>
  <c r="N71" i="60"/>
  <c r="O71" i="60"/>
  <c r="S71" i="60"/>
  <c r="T71" i="60"/>
  <c r="A72" i="60"/>
  <c r="B72" i="60"/>
  <c r="I72" i="60"/>
  <c r="J72" i="60"/>
  <c r="N72" i="60"/>
  <c r="O72" i="60"/>
  <c r="S72" i="60"/>
  <c r="T72" i="60"/>
  <c r="A73" i="60"/>
  <c r="B73" i="60"/>
  <c r="I73" i="60"/>
  <c r="J73" i="60"/>
  <c r="N73" i="60"/>
  <c r="O73" i="60"/>
  <c r="S73" i="60"/>
  <c r="T73" i="60"/>
  <c r="A74" i="60"/>
  <c r="B74" i="60"/>
  <c r="I74" i="60"/>
  <c r="J74" i="60"/>
  <c r="N74" i="60"/>
  <c r="O74" i="60"/>
  <c r="S74" i="60"/>
  <c r="T74" i="60"/>
  <c r="A75" i="60"/>
  <c r="B75" i="60"/>
  <c r="I75" i="60"/>
  <c r="J75" i="60"/>
  <c r="N75" i="60"/>
  <c r="O75" i="60"/>
  <c r="S75" i="60"/>
  <c r="T75" i="60"/>
  <c r="A76" i="60"/>
  <c r="B76" i="60"/>
  <c r="I76" i="60"/>
  <c r="J76" i="60"/>
  <c r="N76" i="60"/>
  <c r="O76" i="60"/>
  <c r="S76" i="60"/>
  <c r="T76" i="60"/>
  <c r="A77" i="60"/>
  <c r="B77" i="60"/>
  <c r="I77" i="60"/>
  <c r="J77" i="60"/>
  <c r="N77" i="60"/>
  <c r="O77" i="60"/>
  <c r="S77" i="60"/>
  <c r="T77" i="60"/>
  <c r="A78" i="60"/>
  <c r="B78" i="60"/>
  <c r="I78" i="60"/>
  <c r="J78" i="60"/>
  <c r="N78" i="60"/>
  <c r="O78" i="60"/>
  <c r="S78" i="60"/>
  <c r="T78" i="60"/>
  <c r="A79" i="60"/>
  <c r="B79" i="60"/>
  <c r="I79" i="60"/>
  <c r="J79" i="60"/>
  <c r="N79" i="60"/>
  <c r="O79" i="60"/>
  <c r="S79" i="60"/>
  <c r="T79" i="60"/>
  <c r="A80" i="60"/>
  <c r="B80" i="60"/>
  <c r="I80" i="60"/>
  <c r="J80" i="60"/>
  <c r="N80" i="60"/>
  <c r="O80" i="60"/>
  <c r="S80" i="60"/>
  <c r="T80" i="60"/>
  <c r="A81" i="60"/>
  <c r="B81" i="60"/>
  <c r="I81" i="60"/>
  <c r="J81" i="60"/>
  <c r="N81" i="60"/>
  <c r="O81" i="60"/>
  <c r="S81" i="60"/>
  <c r="T81" i="60"/>
  <c r="A82" i="60"/>
  <c r="B82" i="60"/>
  <c r="I82" i="60"/>
  <c r="J82" i="60"/>
  <c r="N82" i="60"/>
  <c r="O82" i="60"/>
  <c r="S82" i="60"/>
  <c r="T82" i="60"/>
  <c r="A83" i="60"/>
  <c r="B83" i="60"/>
  <c r="I83" i="60"/>
  <c r="J83" i="60"/>
  <c r="N83" i="60"/>
  <c r="O83" i="60"/>
  <c r="S83" i="60"/>
  <c r="T83" i="60"/>
  <c r="A84" i="60"/>
  <c r="B84" i="60"/>
  <c r="I84" i="60"/>
  <c r="J84" i="60"/>
  <c r="N84" i="60"/>
  <c r="O84" i="60"/>
  <c r="S84" i="60"/>
  <c r="T84" i="60"/>
  <c r="A85" i="60"/>
  <c r="B85" i="60"/>
  <c r="I85" i="60"/>
  <c r="J85" i="60"/>
  <c r="N85" i="60"/>
  <c r="O85" i="60"/>
  <c r="S85" i="60"/>
  <c r="T85" i="60"/>
  <c r="A86" i="60"/>
  <c r="B86" i="60"/>
  <c r="I86" i="60"/>
  <c r="J86" i="60"/>
  <c r="N86" i="60"/>
  <c r="O86" i="60"/>
  <c r="S86" i="60"/>
  <c r="T86" i="60"/>
  <c r="A87" i="60"/>
  <c r="B87" i="60"/>
  <c r="I87" i="60"/>
  <c r="J87" i="60"/>
  <c r="N87" i="60"/>
  <c r="O87" i="60"/>
  <c r="S87" i="60"/>
  <c r="T87" i="60"/>
  <c r="A88" i="60"/>
  <c r="B88" i="60"/>
  <c r="I88" i="60"/>
  <c r="J88" i="60"/>
  <c r="N88" i="60"/>
  <c r="O88" i="60"/>
  <c r="S88" i="60"/>
  <c r="T88" i="60"/>
  <c r="A89" i="60"/>
  <c r="B89" i="60"/>
  <c r="I89" i="60"/>
  <c r="J89" i="60"/>
  <c r="N89" i="60"/>
  <c r="O89" i="60"/>
  <c r="S89" i="60"/>
  <c r="T89" i="60"/>
  <c r="A90" i="60"/>
  <c r="B90" i="60"/>
  <c r="I90" i="60"/>
  <c r="J90" i="60"/>
  <c r="N90" i="60"/>
  <c r="O90" i="60"/>
  <c r="S90" i="60"/>
  <c r="T90" i="60"/>
  <c r="A91" i="60"/>
  <c r="B91" i="60"/>
  <c r="I91" i="60"/>
  <c r="J91" i="60"/>
  <c r="N91" i="60"/>
  <c r="O91" i="60"/>
  <c r="S91" i="60"/>
  <c r="T91" i="60"/>
  <c r="A92" i="60"/>
  <c r="B92" i="60"/>
  <c r="I92" i="60"/>
  <c r="J92" i="60"/>
  <c r="N92" i="60"/>
  <c r="O92" i="60"/>
  <c r="S92" i="60"/>
  <c r="T92" i="60"/>
  <c r="A93" i="60"/>
  <c r="B93" i="60"/>
  <c r="I93" i="60"/>
  <c r="J93" i="60"/>
  <c r="N93" i="60"/>
  <c r="O93" i="60"/>
  <c r="S93" i="60"/>
  <c r="T93" i="60"/>
  <c r="A94" i="60"/>
  <c r="B94" i="60"/>
  <c r="I94" i="60"/>
  <c r="J94" i="60"/>
  <c r="N94" i="60"/>
  <c r="O94" i="60"/>
  <c r="S94" i="60"/>
  <c r="T94" i="60"/>
  <c r="A95" i="60"/>
  <c r="B95" i="60"/>
  <c r="I95" i="60"/>
  <c r="J95" i="60"/>
  <c r="N95" i="60"/>
  <c r="O95" i="60"/>
  <c r="S95" i="60"/>
  <c r="T95" i="60"/>
  <c r="A96" i="60"/>
  <c r="B96" i="60"/>
  <c r="I96" i="60"/>
  <c r="J96" i="60"/>
  <c r="N96" i="60"/>
  <c r="O96" i="60"/>
  <c r="S96" i="60"/>
  <c r="T96" i="60"/>
  <c r="A97" i="60"/>
  <c r="B97" i="60"/>
  <c r="I97" i="60"/>
  <c r="J97" i="60"/>
  <c r="N97" i="60"/>
  <c r="O97" i="60"/>
  <c r="S97" i="60"/>
  <c r="T97" i="60"/>
  <c r="A98" i="60"/>
  <c r="B98" i="60"/>
  <c r="I98" i="60"/>
  <c r="J98" i="60"/>
  <c r="N98" i="60"/>
  <c r="O98" i="60"/>
  <c r="S98" i="60"/>
  <c r="T98" i="60"/>
  <c r="A99" i="60"/>
  <c r="B99" i="60"/>
  <c r="I99" i="60"/>
  <c r="J99" i="60"/>
  <c r="N99" i="60"/>
  <c r="O99" i="60"/>
  <c r="S99" i="60"/>
  <c r="T99" i="60"/>
  <c r="A100" i="60"/>
  <c r="B100" i="60"/>
  <c r="I100" i="60"/>
  <c r="J100" i="60"/>
  <c r="N100" i="60"/>
  <c r="O100" i="60"/>
  <c r="S100" i="60"/>
  <c r="T100" i="60"/>
  <c r="A101" i="60"/>
  <c r="B101" i="60"/>
  <c r="I101" i="60"/>
  <c r="J101" i="60"/>
  <c r="N101" i="60"/>
  <c r="O101" i="60"/>
  <c r="S101" i="60"/>
  <c r="T101" i="60"/>
  <c r="A102" i="60"/>
  <c r="B102" i="60"/>
  <c r="I102" i="60"/>
  <c r="J102" i="60"/>
  <c r="N102" i="60"/>
  <c r="O102" i="60"/>
  <c r="S102" i="60"/>
  <c r="T102" i="60"/>
  <c r="A103" i="60"/>
  <c r="B103" i="60"/>
  <c r="I103" i="60"/>
  <c r="J103" i="60"/>
  <c r="N103" i="60"/>
  <c r="O103" i="60"/>
  <c r="S103" i="60"/>
  <c r="T103" i="60"/>
  <c r="A104" i="60"/>
  <c r="B104" i="60"/>
  <c r="I104" i="60"/>
  <c r="J104" i="60"/>
  <c r="N104" i="60"/>
  <c r="O104" i="60"/>
  <c r="S104" i="60"/>
  <c r="T104" i="60"/>
  <c r="A105" i="60"/>
  <c r="B105" i="60"/>
  <c r="I105" i="60"/>
  <c r="J105" i="60"/>
  <c r="N105" i="60"/>
  <c r="O105" i="60"/>
  <c r="S105" i="60"/>
  <c r="T105" i="60"/>
  <c r="A106" i="60"/>
  <c r="B106" i="60"/>
  <c r="I106" i="60"/>
  <c r="J106" i="60"/>
  <c r="N106" i="60"/>
  <c r="O106" i="60"/>
  <c r="S106" i="60"/>
  <c r="T106" i="60"/>
  <c r="A107" i="60"/>
  <c r="B107" i="60"/>
  <c r="I107" i="60"/>
  <c r="J107" i="60"/>
  <c r="N107" i="60"/>
  <c r="O107" i="60"/>
  <c r="S107" i="60"/>
  <c r="T107" i="60"/>
  <c r="A108" i="60"/>
  <c r="B108" i="60"/>
  <c r="I108" i="60"/>
  <c r="J108" i="60"/>
  <c r="N108" i="60"/>
  <c r="O108" i="60"/>
  <c r="S108" i="60"/>
  <c r="T108" i="60"/>
  <c r="A109" i="60"/>
  <c r="B109" i="60"/>
  <c r="I109" i="60"/>
  <c r="J109" i="60"/>
  <c r="N109" i="60"/>
  <c r="O109" i="60"/>
  <c r="S109" i="60"/>
  <c r="T109" i="60"/>
  <c r="A110" i="60"/>
  <c r="B110" i="60"/>
  <c r="I110" i="60"/>
  <c r="J110" i="60"/>
  <c r="N110" i="60"/>
  <c r="O110" i="60"/>
  <c r="S110" i="60"/>
  <c r="T110" i="60"/>
  <c r="A111" i="60"/>
  <c r="B111" i="60"/>
  <c r="I111" i="60"/>
  <c r="J111" i="60"/>
  <c r="N111" i="60"/>
  <c r="O111" i="60"/>
  <c r="S111" i="60"/>
  <c r="T111" i="60"/>
  <c r="A112" i="60"/>
  <c r="B112" i="60"/>
  <c r="I112" i="60"/>
  <c r="J112" i="60"/>
  <c r="N112" i="60"/>
  <c r="O112" i="60"/>
  <c r="S112" i="60"/>
  <c r="T112" i="60"/>
  <c r="A113" i="60"/>
  <c r="B113" i="60"/>
  <c r="I113" i="60"/>
  <c r="J113" i="60"/>
  <c r="N113" i="60"/>
  <c r="O113" i="60"/>
  <c r="S113" i="60"/>
  <c r="T113" i="60"/>
  <c r="A114" i="60"/>
  <c r="B114" i="60"/>
  <c r="I114" i="60"/>
  <c r="J114" i="60"/>
  <c r="N114" i="60"/>
  <c r="O114" i="60"/>
  <c r="S114" i="60"/>
  <c r="T114" i="60"/>
  <c r="A115" i="60"/>
  <c r="B115" i="60"/>
  <c r="I115" i="60"/>
  <c r="J115" i="60"/>
  <c r="N115" i="60"/>
  <c r="O115" i="60"/>
  <c r="S115" i="60"/>
  <c r="T115" i="60"/>
  <c r="A116" i="60"/>
  <c r="B116" i="60"/>
  <c r="I116" i="60"/>
  <c r="J116" i="60"/>
  <c r="N116" i="60"/>
  <c r="O116" i="60"/>
  <c r="S116" i="60"/>
  <c r="T116" i="60"/>
  <c r="A117" i="60"/>
  <c r="B117" i="60"/>
  <c r="I117" i="60"/>
  <c r="J117" i="60"/>
  <c r="N117" i="60"/>
  <c r="O117" i="60"/>
  <c r="S117" i="60"/>
  <c r="T117" i="60"/>
  <c r="A118" i="60"/>
  <c r="B118" i="60"/>
  <c r="I118" i="60"/>
  <c r="J118" i="60"/>
  <c r="N118" i="60"/>
  <c r="O118" i="60"/>
  <c r="S118" i="60"/>
  <c r="T118" i="60"/>
  <c r="A119" i="60"/>
  <c r="B119" i="60"/>
  <c r="I119" i="60"/>
  <c r="J119" i="60"/>
  <c r="N119" i="60"/>
  <c r="O119" i="60"/>
  <c r="S119" i="60"/>
  <c r="T119" i="60"/>
  <c r="A120" i="60"/>
  <c r="B120" i="60"/>
  <c r="I120" i="60"/>
  <c r="J120" i="60"/>
  <c r="N120" i="60"/>
  <c r="O120" i="60"/>
  <c r="S120" i="60"/>
  <c r="T120" i="60"/>
  <c r="A121" i="60"/>
  <c r="B121" i="60"/>
  <c r="I121" i="60"/>
  <c r="J121" i="60"/>
  <c r="N121" i="60"/>
  <c r="O121" i="60"/>
  <c r="S121" i="60"/>
  <c r="T121" i="60"/>
  <c r="A122" i="60"/>
  <c r="B122" i="60"/>
  <c r="I122" i="60"/>
  <c r="J122" i="60"/>
  <c r="N122" i="60"/>
  <c r="O122" i="60"/>
  <c r="S122" i="60"/>
  <c r="T122" i="60"/>
  <c r="A123" i="60"/>
  <c r="B123" i="60"/>
  <c r="I123" i="60"/>
  <c r="J123" i="60"/>
  <c r="N123" i="60"/>
  <c r="O123" i="60"/>
  <c r="S123" i="60"/>
  <c r="T123" i="60"/>
  <c r="A124" i="60"/>
  <c r="B124" i="60"/>
  <c r="I124" i="60"/>
  <c r="J124" i="60"/>
  <c r="N124" i="60"/>
  <c r="O124" i="60"/>
  <c r="S124" i="60"/>
  <c r="T124" i="60"/>
  <c r="A125" i="60"/>
  <c r="B125" i="60"/>
  <c r="I125" i="60"/>
  <c r="J125" i="60"/>
  <c r="N125" i="60"/>
  <c r="O125" i="60"/>
  <c r="S125" i="60"/>
  <c r="T125" i="60"/>
  <c r="A126" i="60"/>
  <c r="B126" i="60"/>
  <c r="I126" i="60"/>
  <c r="J126" i="60"/>
  <c r="N126" i="60"/>
  <c r="O126" i="60"/>
  <c r="S126" i="60"/>
  <c r="T126" i="60"/>
  <c r="A127" i="60"/>
  <c r="B127" i="60"/>
  <c r="I127" i="60"/>
  <c r="J127" i="60"/>
  <c r="N127" i="60"/>
  <c r="O127" i="60"/>
  <c r="S127" i="60"/>
  <c r="T127" i="60"/>
  <c r="A128" i="60"/>
  <c r="B128" i="60"/>
  <c r="I128" i="60"/>
  <c r="J128" i="60"/>
  <c r="N128" i="60"/>
  <c r="O128" i="60"/>
  <c r="S128" i="60"/>
  <c r="T128" i="60"/>
  <c r="A129" i="60"/>
  <c r="B129" i="60"/>
  <c r="I129" i="60"/>
  <c r="J129" i="60"/>
  <c r="N129" i="60"/>
  <c r="O129" i="60"/>
  <c r="S129" i="60"/>
  <c r="T129" i="60"/>
  <c r="A130" i="60"/>
  <c r="B130" i="60"/>
  <c r="I130" i="60"/>
  <c r="J130" i="60"/>
  <c r="N130" i="60"/>
  <c r="O130" i="60"/>
  <c r="S130" i="60"/>
  <c r="T130" i="60"/>
  <c r="A131" i="60"/>
  <c r="B131" i="60"/>
  <c r="I131" i="60"/>
  <c r="J131" i="60"/>
  <c r="N131" i="60"/>
  <c r="O131" i="60"/>
  <c r="S131" i="60"/>
  <c r="T131" i="60"/>
  <c r="A132" i="60"/>
  <c r="B132" i="60"/>
  <c r="I132" i="60"/>
  <c r="J132" i="60"/>
  <c r="N132" i="60"/>
  <c r="O132" i="60"/>
  <c r="S132" i="60"/>
  <c r="T132" i="60"/>
  <c r="A133" i="60"/>
  <c r="B133" i="60"/>
  <c r="I133" i="60"/>
  <c r="J133" i="60"/>
  <c r="N133" i="60"/>
  <c r="O133" i="60"/>
  <c r="S133" i="60"/>
  <c r="T133" i="60"/>
  <c r="A134" i="60"/>
  <c r="B134" i="60"/>
  <c r="I134" i="60"/>
  <c r="J134" i="60"/>
  <c r="N134" i="60"/>
  <c r="O134" i="60"/>
  <c r="S134" i="60"/>
  <c r="T134" i="60"/>
  <c r="A135" i="60"/>
  <c r="B135" i="60"/>
  <c r="I135" i="60"/>
  <c r="J135" i="60"/>
  <c r="N135" i="60"/>
  <c r="O135" i="60"/>
  <c r="S135" i="60"/>
  <c r="T135" i="60"/>
  <c r="A136" i="60"/>
  <c r="B136" i="60"/>
  <c r="I136" i="60"/>
  <c r="J136" i="60"/>
  <c r="N136" i="60"/>
  <c r="O136" i="60"/>
  <c r="S136" i="60"/>
  <c r="T136" i="60"/>
  <c r="A137" i="60"/>
  <c r="B137" i="60"/>
  <c r="I137" i="60"/>
  <c r="J137" i="60"/>
  <c r="N137" i="60"/>
  <c r="O137" i="60"/>
  <c r="S137" i="60"/>
  <c r="T137" i="60"/>
  <c r="A138" i="60"/>
  <c r="B138" i="60"/>
  <c r="I138" i="60"/>
  <c r="J138" i="60"/>
  <c r="N138" i="60"/>
  <c r="O138" i="60"/>
  <c r="S138" i="60"/>
  <c r="T138" i="60"/>
  <c r="A139" i="60"/>
  <c r="B139" i="60"/>
  <c r="I139" i="60"/>
  <c r="J139" i="60"/>
  <c r="N139" i="60"/>
  <c r="O139" i="60"/>
  <c r="S139" i="60"/>
  <c r="T139" i="60"/>
  <c r="A140" i="60"/>
  <c r="B140" i="60"/>
  <c r="I140" i="60"/>
  <c r="J140" i="60"/>
  <c r="N140" i="60"/>
  <c r="O140" i="60"/>
  <c r="S140" i="60"/>
  <c r="T140" i="60"/>
  <c r="A141" i="60"/>
  <c r="B141" i="60"/>
  <c r="I141" i="60"/>
  <c r="J141" i="60"/>
  <c r="N141" i="60"/>
  <c r="O141" i="60"/>
  <c r="S141" i="60"/>
  <c r="T141" i="60"/>
  <c r="A142" i="60"/>
  <c r="B142" i="60"/>
  <c r="I142" i="60"/>
  <c r="J142" i="60"/>
  <c r="N142" i="60"/>
  <c r="O142" i="60"/>
  <c r="S142" i="60"/>
  <c r="T142" i="60"/>
  <c r="A143" i="60"/>
  <c r="B143" i="60"/>
  <c r="I143" i="60"/>
  <c r="J143" i="60"/>
  <c r="N143" i="60"/>
  <c r="O143" i="60"/>
  <c r="S143" i="60"/>
  <c r="T143" i="60"/>
  <c r="A144" i="60"/>
  <c r="B144" i="60"/>
  <c r="I144" i="60"/>
  <c r="J144" i="60"/>
  <c r="N144" i="60"/>
  <c r="O144" i="60"/>
  <c r="S144" i="60"/>
  <c r="T144" i="60"/>
  <c r="A145" i="60"/>
  <c r="B145" i="60"/>
  <c r="I145" i="60"/>
  <c r="J145" i="60"/>
  <c r="N145" i="60"/>
  <c r="O145" i="60"/>
  <c r="S145" i="60"/>
  <c r="T145" i="60"/>
  <c r="A146" i="60"/>
  <c r="B146" i="60"/>
  <c r="I146" i="60"/>
  <c r="J146" i="60"/>
  <c r="N146" i="60"/>
  <c r="O146" i="60"/>
  <c r="S146" i="60"/>
  <c r="T146" i="60"/>
  <c r="A147" i="60"/>
  <c r="B147" i="60"/>
  <c r="I147" i="60"/>
  <c r="J147" i="60"/>
  <c r="N147" i="60"/>
  <c r="O147" i="60"/>
  <c r="S147" i="60"/>
  <c r="T147" i="60"/>
  <c r="A148" i="60"/>
  <c r="B148" i="60"/>
  <c r="I148" i="60"/>
  <c r="J148" i="60"/>
  <c r="N148" i="60"/>
  <c r="O148" i="60"/>
  <c r="S148" i="60"/>
  <c r="T148" i="60"/>
  <c r="A149" i="60"/>
  <c r="B149" i="60"/>
  <c r="I149" i="60"/>
  <c r="J149" i="60"/>
  <c r="N149" i="60"/>
  <c r="O149" i="60"/>
  <c r="S149" i="60"/>
  <c r="T149" i="60"/>
  <c r="A150" i="60"/>
  <c r="B150" i="60"/>
  <c r="I150" i="60"/>
  <c r="J150" i="60"/>
  <c r="N150" i="60"/>
  <c r="O150" i="60"/>
  <c r="S150" i="60"/>
  <c r="T150" i="60"/>
  <c r="A151" i="60"/>
  <c r="B151" i="60"/>
  <c r="I151" i="60"/>
  <c r="J151" i="60"/>
  <c r="N151" i="60"/>
  <c r="O151" i="60"/>
  <c r="S151" i="60"/>
  <c r="T151" i="60"/>
  <c r="A152" i="60"/>
  <c r="B152" i="60"/>
  <c r="I152" i="60"/>
  <c r="J152" i="60"/>
  <c r="N152" i="60"/>
  <c r="O152" i="60"/>
  <c r="S152" i="60"/>
  <c r="T152" i="60"/>
  <c r="A153" i="60"/>
  <c r="B153" i="60"/>
  <c r="I153" i="60"/>
  <c r="J153" i="60"/>
  <c r="N153" i="60"/>
  <c r="O153" i="60"/>
  <c r="S153" i="60"/>
  <c r="T153" i="60"/>
  <c r="A154" i="60"/>
  <c r="B154" i="60"/>
  <c r="I154" i="60"/>
  <c r="J154" i="60"/>
  <c r="N154" i="60"/>
  <c r="O154" i="60"/>
  <c r="S154" i="60"/>
  <c r="T154" i="60"/>
  <c r="A155" i="60"/>
  <c r="B155" i="60"/>
  <c r="I155" i="60"/>
  <c r="J155" i="60"/>
  <c r="N155" i="60"/>
  <c r="O155" i="60"/>
  <c r="S155" i="60"/>
  <c r="T155" i="60"/>
  <c r="A156" i="60"/>
  <c r="B156" i="60"/>
  <c r="I156" i="60"/>
  <c r="J156" i="60"/>
  <c r="N156" i="60"/>
  <c r="O156" i="60"/>
  <c r="S156" i="60"/>
  <c r="T156" i="60"/>
  <c r="A157" i="60"/>
  <c r="B157" i="60"/>
  <c r="I157" i="60"/>
  <c r="J157" i="60"/>
  <c r="N157" i="60"/>
  <c r="O157" i="60"/>
  <c r="S157" i="60"/>
  <c r="T157" i="60"/>
  <c r="A158" i="60"/>
  <c r="B158" i="60"/>
  <c r="I158" i="60"/>
  <c r="J158" i="60"/>
  <c r="N158" i="60"/>
  <c r="O158" i="60"/>
  <c r="S158" i="60"/>
  <c r="T158" i="60"/>
  <c r="A159" i="60"/>
  <c r="B159" i="60"/>
  <c r="I159" i="60"/>
  <c r="J159" i="60"/>
  <c r="N159" i="60"/>
  <c r="O159" i="60"/>
  <c r="S159" i="60"/>
  <c r="T159" i="60"/>
  <c r="A160" i="60"/>
  <c r="B160" i="60"/>
  <c r="I160" i="60"/>
  <c r="J160" i="60"/>
  <c r="N160" i="60"/>
  <c r="O160" i="60"/>
  <c r="S160" i="60"/>
  <c r="T160" i="60"/>
  <c r="A161" i="60"/>
  <c r="B161" i="60"/>
  <c r="I161" i="60"/>
  <c r="J161" i="60"/>
  <c r="N161" i="60"/>
  <c r="O161" i="60"/>
  <c r="S161" i="60"/>
  <c r="T161" i="60"/>
  <c r="A162" i="60"/>
  <c r="B162" i="60"/>
  <c r="I162" i="60"/>
  <c r="J162" i="60"/>
  <c r="N162" i="60"/>
  <c r="O162" i="60"/>
  <c r="S162" i="60"/>
  <c r="T162" i="60"/>
  <c r="A163" i="60"/>
  <c r="B163" i="60"/>
  <c r="I163" i="60"/>
  <c r="J163" i="60"/>
  <c r="N163" i="60"/>
  <c r="O163" i="60"/>
  <c r="S163" i="60"/>
  <c r="T163" i="60"/>
  <c r="A164" i="60"/>
  <c r="B164" i="60"/>
  <c r="I164" i="60"/>
  <c r="J164" i="60"/>
  <c r="N164" i="60"/>
  <c r="O164" i="60"/>
  <c r="S164" i="60"/>
  <c r="T164" i="60"/>
  <c r="A165" i="60"/>
  <c r="B165" i="60"/>
  <c r="I165" i="60"/>
  <c r="J165" i="60"/>
  <c r="N165" i="60"/>
  <c r="O165" i="60"/>
  <c r="S165" i="60"/>
  <c r="T165" i="60"/>
  <c r="A166" i="60"/>
  <c r="B166" i="60"/>
  <c r="I166" i="60"/>
  <c r="J166" i="60"/>
  <c r="N166" i="60"/>
  <c r="O166" i="60"/>
  <c r="S166" i="60"/>
  <c r="T166" i="60"/>
  <c r="A167" i="60"/>
  <c r="B167" i="60"/>
  <c r="I167" i="60"/>
  <c r="J167" i="60"/>
  <c r="N167" i="60"/>
  <c r="O167" i="60"/>
  <c r="S167" i="60"/>
  <c r="T167" i="60"/>
  <c r="A168" i="60"/>
  <c r="B168" i="60"/>
  <c r="I168" i="60"/>
  <c r="J168" i="60"/>
  <c r="N168" i="60"/>
  <c r="O168" i="60"/>
  <c r="S168" i="60"/>
  <c r="T168" i="60"/>
  <c r="A169" i="60"/>
  <c r="B169" i="60"/>
  <c r="I169" i="60"/>
  <c r="J169" i="60"/>
  <c r="N169" i="60"/>
  <c r="O169" i="60"/>
  <c r="S169" i="60"/>
  <c r="T169" i="60"/>
  <c r="A170" i="60"/>
  <c r="B170" i="60"/>
  <c r="I170" i="60"/>
  <c r="J170" i="60"/>
  <c r="N170" i="60"/>
  <c r="O170" i="60"/>
  <c r="S170" i="60"/>
  <c r="T170" i="60"/>
  <c r="A171" i="60"/>
  <c r="B171" i="60"/>
  <c r="I171" i="60"/>
  <c r="J171" i="60"/>
  <c r="N171" i="60"/>
  <c r="O171" i="60"/>
  <c r="S171" i="60"/>
  <c r="T171" i="60"/>
  <c r="A172" i="60"/>
  <c r="B172" i="60"/>
  <c r="I172" i="60"/>
  <c r="J172" i="60"/>
  <c r="N172" i="60"/>
  <c r="O172" i="60"/>
  <c r="S172" i="60"/>
  <c r="T172" i="60"/>
  <c r="A173" i="60"/>
  <c r="B173" i="60"/>
  <c r="I173" i="60"/>
  <c r="J173" i="60"/>
  <c r="N173" i="60"/>
  <c r="O173" i="60"/>
  <c r="S173" i="60"/>
  <c r="T173" i="60"/>
  <c r="A174" i="60"/>
  <c r="B174" i="60"/>
  <c r="I174" i="60"/>
  <c r="J174" i="60"/>
  <c r="N174" i="60"/>
  <c r="O174" i="60"/>
  <c r="S174" i="60"/>
  <c r="T174" i="60"/>
  <c r="A175" i="60"/>
  <c r="B175" i="60"/>
  <c r="I175" i="60"/>
  <c r="J175" i="60"/>
  <c r="N175" i="60"/>
  <c r="O175" i="60"/>
  <c r="S175" i="60"/>
  <c r="T175" i="60"/>
  <c r="A176" i="60"/>
  <c r="B176" i="60"/>
  <c r="I176" i="60"/>
  <c r="J176" i="60"/>
  <c r="N176" i="60"/>
  <c r="O176" i="60"/>
  <c r="S176" i="60"/>
  <c r="T176" i="60"/>
  <c r="A177" i="60"/>
  <c r="B177" i="60"/>
  <c r="I177" i="60"/>
  <c r="J177" i="60"/>
  <c r="N177" i="60"/>
  <c r="O177" i="60"/>
  <c r="S177" i="60"/>
  <c r="T177" i="60"/>
  <c r="A178" i="60"/>
  <c r="B178" i="60"/>
  <c r="I178" i="60"/>
  <c r="J178" i="60"/>
  <c r="N178" i="60"/>
  <c r="O178" i="60"/>
  <c r="S178" i="60"/>
  <c r="T178" i="60"/>
  <c r="A179" i="60"/>
  <c r="B179" i="60"/>
  <c r="I179" i="60"/>
  <c r="J179" i="60"/>
  <c r="N179" i="60"/>
  <c r="O179" i="60"/>
  <c r="S179" i="60"/>
  <c r="T179" i="60"/>
  <c r="A180" i="60"/>
  <c r="B180" i="60"/>
  <c r="I180" i="60"/>
  <c r="J180" i="60"/>
  <c r="N180" i="60"/>
  <c r="O180" i="60"/>
  <c r="S180" i="60"/>
  <c r="T180" i="60"/>
  <c r="A181" i="60"/>
  <c r="B181" i="60"/>
  <c r="I181" i="60"/>
  <c r="J181" i="60"/>
  <c r="N181" i="60"/>
  <c r="O181" i="60"/>
  <c r="S181" i="60"/>
  <c r="T181" i="60"/>
  <c r="A182" i="60"/>
  <c r="B182" i="60"/>
  <c r="I182" i="60"/>
  <c r="J182" i="60"/>
  <c r="N182" i="60"/>
  <c r="O182" i="60"/>
  <c r="S182" i="60"/>
  <c r="T182" i="60"/>
  <c r="A183" i="60"/>
  <c r="B183" i="60"/>
  <c r="I183" i="60"/>
  <c r="J183" i="60"/>
  <c r="N183" i="60"/>
  <c r="O183" i="60"/>
  <c r="S183" i="60"/>
  <c r="T183" i="60"/>
  <c r="A184" i="60"/>
  <c r="B184" i="60"/>
  <c r="I184" i="60"/>
  <c r="J184" i="60"/>
  <c r="N184" i="60"/>
  <c r="O184" i="60"/>
  <c r="S184" i="60"/>
  <c r="T184" i="60"/>
  <c r="A185" i="60"/>
  <c r="B185" i="60"/>
  <c r="I185" i="60"/>
  <c r="J185" i="60"/>
  <c r="N185" i="60"/>
  <c r="O185" i="60"/>
  <c r="S185" i="60"/>
  <c r="T185" i="60"/>
  <c r="A186" i="60"/>
  <c r="B186" i="60"/>
  <c r="I186" i="60"/>
  <c r="J186" i="60"/>
  <c r="N186" i="60"/>
  <c r="O186" i="60"/>
  <c r="S186" i="60"/>
  <c r="T186" i="60"/>
  <c r="A187" i="60"/>
  <c r="B187" i="60"/>
  <c r="I187" i="60"/>
  <c r="J187" i="60"/>
  <c r="N187" i="60"/>
  <c r="O187" i="60"/>
  <c r="S187" i="60"/>
  <c r="T187" i="60"/>
  <c r="A188" i="60"/>
  <c r="B188" i="60"/>
  <c r="I188" i="60"/>
  <c r="J188" i="60"/>
  <c r="N188" i="60"/>
  <c r="O188" i="60"/>
  <c r="S188" i="60"/>
  <c r="T188" i="60"/>
  <c r="A189" i="60"/>
  <c r="B189" i="60"/>
  <c r="I189" i="60"/>
  <c r="J189" i="60"/>
  <c r="N189" i="60"/>
  <c r="O189" i="60"/>
  <c r="S189" i="60"/>
  <c r="T189" i="60"/>
  <c r="A190" i="60"/>
  <c r="B190" i="60"/>
  <c r="I190" i="60"/>
  <c r="J190" i="60"/>
  <c r="N190" i="60"/>
  <c r="O190" i="60"/>
  <c r="S190" i="60"/>
  <c r="T190" i="60"/>
  <c r="A191" i="60"/>
  <c r="B191" i="60"/>
  <c r="I191" i="60"/>
  <c r="J191" i="60"/>
  <c r="N191" i="60"/>
  <c r="O191" i="60"/>
  <c r="S191" i="60"/>
  <c r="T191" i="60"/>
  <c r="A192" i="60"/>
  <c r="B192" i="60"/>
  <c r="I192" i="60"/>
  <c r="J192" i="60"/>
  <c r="N192" i="60"/>
  <c r="O192" i="60"/>
  <c r="S192" i="60"/>
  <c r="T192" i="60"/>
  <c r="A193" i="60"/>
  <c r="B193" i="60"/>
  <c r="I193" i="60"/>
  <c r="J193" i="60"/>
  <c r="N193" i="60"/>
  <c r="O193" i="60"/>
  <c r="S193" i="60"/>
  <c r="T193" i="60"/>
  <c r="A194" i="60"/>
  <c r="B194" i="60"/>
  <c r="I194" i="60"/>
  <c r="J194" i="60"/>
  <c r="N194" i="60"/>
  <c r="O194" i="60"/>
  <c r="S194" i="60"/>
  <c r="T194" i="60"/>
  <c r="A195" i="60"/>
  <c r="B195" i="60"/>
  <c r="I195" i="60"/>
  <c r="J195" i="60"/>
  <c r="N195" i="60"/>
  <c r="O195" i="60"/>
  <c r="S195" i="60"/>
  <c r="T195" i="60"/>
  <c r="A196" i="60"/>
  <c r="B196" i="60"/>
  <c r="I196" i="60"/>
  <c r="J196" i="60"/>
  <c r="N196" i="60"/>
  <c r="O196" i="60"/>
  <c r="S196" i="60"/>
  <c r="T196" i="60"/>
  <c r="A197" i="60"/>
  <c r="B197" i="60"/>
  <c r="I197" i="60"/>
  <c r="J197" i="60"/>
  <c r="N197" i="60"/>
  <c r="O197" i="60"/>
  <c r="S197" i="60"/>
  <c r="T197" i="60"/>
  <c r="A198" i="60"/>
  <c r="B198" i="60"/>
  <c r="I198" i="60"/>
  <c r="J198" i="60"/>
  <c r="N198" i="60"/>
  <c r="O198" i="60"/>
  <c r="S198" i="60"/>
  <c r="T198" i="60"/>
  <c r="A199" i="60"/>
  <c r="B199" i="60"/>
  <c r="I199" i="60"/>
  <c r="J199" i="60"/>
  <c r="N199" i="60"/>
  <c r="O199" i="60"/>
  <c r="S199" i="60"/>
  <c r="T199" i="60"/>
  <c r="A200" i="60"/>
  <c r="B200" i="60"/>
  <c r="I200" i="60"/>
  <c r="J200" i="60"/>
  <c r="N200" i="60"/>
  <c r="O200" i="60"/>
  <c r="S200" i="60"/>
  <c r="T200" i="60"/>
  <c r="A201" i="60"/>
  <c r="B201" i="60"/>
  <c r="I201" i="60"/>
  <c r="J201" i="60"/>
  <c r="N201" i="60"/>
  <c r="O201" i="60"/>
  <c r="S201" i="60"/>
  <c r="T201" i="60"/>
  <c r="A202" i="60"/>
  <c r="B202" i="60"/>
  <c r="I202" i="60"/>
  <c r="J202" i="60"/>
  <c r="N202" i="60"/>
  <c r="O202" i="60"/>
  <c r="S202" i="60"/>
  <c r="T202" i="60"/>
  <c r="A203" i="60"/>
  <c r="B203" i="60"/>
  <c r="I203" i="60"/>
  <c r="J203" i="60"/>
  <c r="N203" i="60"/>
  <c r="O203" i="60"/>
  <c r="S203" i="60"/>
  <c r="T203" i="60"/>
  <c r="A204" i="60"/>
  <c r="B204" i="60"/>
  <c r="I204" i="60"/>
  <c r="J204" i="60"/>
  <c r="N204" i="60"/>
  <c r="O204" i="60"/>
  <c r="S204" i="60"/>
  <c r="T204" i="60"/>
  <c r="A205" i="60"/>
  <c r="B205" i="60"/>
  <c r="I205" i="60"/>
  <c r="J205" i="60"/>
  <c r="N205" i="60"/>
  <c r="O205" i="60"/>
  <c r="S205" i="60"/>
  <c r="T205" i="60"/>
  <c r="A206" i="60"/>
  <c r="B206" i="60"/>
  <c r="I206" i="60"/>
  <c r="J206" i="60"/>
  <c r="N206" i="60"/>
  <c r="O206" i="60"/>
  <c r="S206" i="60"/>
  <c r="T206" i="60"/>
  <c r="A207" i="60"/>
  <c r="B207" i="60"/>
  <c r="I207" i="60"/>
  <c r="J207" i="60"/>
  <c r="N207" i="60"/>
  <c r="O207" i="60"/>
  <c r="S207" i="60"/>
  <c r="T207" i="60"/>
  <c r="A208" i="60"/>
  <c r="B208" i="60"/>
  <c r="I208" i="60"/>
  <c r="J208" i="60"/>
  <c r="N208" i="60"/>
  <c r="O208" i="60"/>
  <c r="S208" i="60"/>
  <c r="T208" i="60"/>
  <c r="A209" i="60"/>
  <c r="B209" i="60"/>
  <c r="I209" i="60"/>
  <c r="J209" i="60"/>
  <c r="N209" i="60"/>
  <c r="O209" i="60"/>
  <c r="S209" i="60"/>
  <c r="T209" i="60"/>
  <c r="A210" i="60"/>
  <c r="B210" i="60"/>
  <c r="I210" i="60"/>
  <c r="J210" i="60"/>
  <c r="N210" i="60"/>
  <c r="O210" i="60"/>
  <c r="S210" i="60"/>
  <c r="T210" i="60"/>
  <c r="A211" i="60"/>
  <c r="B211" i="60"/>
  <c r="I211" i="60"/>
  <c r="J211" i="60"/>
  <c r="N211" i="60"/>
  <c r="O211" i="60"/>
  <c r="S211" i="60"/>
  <c r="T211" i="60"/>
  <c r="A212" i="60"/>
  <c r="B212" i="60"/>
  <c r="I212" i="60"/>
  <c r="J212" i="60"/>
  <c r="N212" i="60"/>
  <c r="O212" i="60"/>
  <c r="S212" i="60"/>
  <c r="T212" i="60"/>
  <c r="A213" i="60"/>
  <c r="B213" i="60"/>
  <c r="I213" i="60"/>
  <c r="J213" i="60"/>
  <c r="N213" i="60"/>
  <c r="O213" i="60"/>
  <c r="S213" i="60"/>
  <c r="T213" i="60"/>
  <c r="A214" i="60"/>
  <c r="B214" i="60"/>
  <c r="I214" i="60"/>
  <c r="J214" i="60"/>
  <c r="N214" i="60"/>
  <c r="O214" i="60"/>
  <c r="S214" i="60"/>
  <c r="T214" i="60"/>
  <c r="A215" i="60"/>
  <c r="B215" i="60"/>
  <c r="I215" i="60"/>
  <c r="J215" i="60"/>
  <c r="N215" i="60"/>
  <c r="O215" i="60"/>
  <c r="S215" i="60"/>
  <c r="T215" i="60"/>
  <c r="A216" i="60"/>
  <c r="B216" i="60"/>
  <c r="I216" i="60"/>
  <c r="J216" i="60"/>
  <c r="N216" i="60"/>
  <c r="O216" i="60"/>
  <c r="S216" i="60"/>
  <c r="T216" i="60"/>
  <c r="A217" i="60"/>
  <c r="B217" i="60"/>
  <c r="I217" i="60"/>
  <c r="J217" i="60"/>
  <c r="N217" i="60"/>
  <c r="O217" i="60"/>
  <c r="S217" i="60"/>
  <c r="T217" i="60"/>
  <c r="A218" i="60"/>
  <c r="B218" i="60"/>
  <c r="I218" i="60"/>
  <c r="J218" i="60"/>
  <c r="N218" i="60"/>
  <c r="O218" i="60"/>
  <c r="S218" i="60"/>
  <c r="T218" i="60"/>
  <c r="A219" i="60"/>
  <c r="B219" i="60"/>
  <c r="I219" i="60"/>
  <c r="J219" i="60"/>
  <c r="N219" i="60"/>
  <c r="O219" i="60"/>
  <c r="S219" i="60"/>
  <c r="T219" i="60"/>
  <c r="A220" i="60"/>
  <c r="B220" i="60"/>
  <c r="I220" i="60"/>
  <c r="J220" i="60"/>
  <c r="N220" i="60"/>
  <c r="O220" i="60"/>
  <c r="S220" i="60"/>
  <c r="T220" i="60"/>
  <c r="A221" i="60"/>
  <c r="B221" i="60"/>
  <c r="I221" i="60"/>
  <c r="J221" i="60"/>
  <c r="N221" i="60"/>
  <c r="O221" i="60"/>
  <c r="S221" i="60"/>
  <c r="T221" i="60"/>
  <c r="A222" i="60"/>
  <c r="B222" i="60"/>
  <c r="I222" i="60"/>
  <c r="J222" i="60"/>
  <c r="N222" i="60"/>
  <c r="O222" i="60"/>
  <c r="S222" i="60"/>
  <c r="T222" i="60"/>
  <c r="A223" i="60"/>
  <c r="B223" i="60"/>
  <c r="I223" i="60"/>
  <c r="J223" i="60"/>
  <c r="N223" i="60"/>
  <c r="O223" i="60"/>
  <c r="S223" i="60"/>
  <c r="T223" i="60"/>
  <c r="A224" i="60"/>
  <c r="B224" i="60"/>
  <c r="I224" i="60"/>
  <c r="J224" i="60"/>
  <c r="N224" i="60"/>
  <c r="O224" i="60"/>
  <c r="S224" i="60"/>
  <c r="T224" i="60"/>
  <c r="A225" i="60"/>
  <c r="B225" i="60"/>
  <c r="I225" i="60"/>
  <c r="J225" i="60"/>
  <c r="N225" i="60"/>
  <c r="O225" i="60"/>
  <c r="S225" i="60"/>
  <c r="T225" i="60"/>
  <c r="A226" i="60"/>
  <c r="B226" i="60"/>
  <c r="I226" i="60"/>
  <c r="J226" i="60"/>
  <c r="N226" i="60"/>
  <c r="O226" i="60"/>
  <c r="S226" i="60"/>
  <c r="T226" i="60"/>
  <c r="A227" i="60"/>
  <c r="B227" i="60"/>
  <c r="I227" i="60"/>
  <c r="J227" i="60"/>
  <c r="N227" i="60"/>
  <c r="O227" i="60"/>
  <c r="S227" i="60"/>
  <c r="T227" i="60"/>
  <c r="A228" i="60"/>
  <c r="B228" i="60"/>
  <c r="I228" i="60"/>
  <c r="J228" i="60"/>
  <c r="N228" i="60"/>
  <c r="O228" i="60"/>
  <c r="S228" i="60"/>
  <c r="T228" i="60"/>
  <c r="A229" i="60"/>
  <c r="B229" i="60"/>
  <c r="I229" i="60"/>
  <c r="J229" i="60"/>
  <c r="N229" i="60"/>
  <c r="O229" i="60"/>
  <c r="S229" i="60"/>
  <c r="T229" i="60"/>
  <c r="A230" i="60"/>
  <c r="B230" i="60"/>
  <c r="I230" i="60"/>
  <c r="J230" i="60"/>
  <c r="N230" i="60"/>
  <c r="O230" i="60"/>
  <c r="S230" i="60"/>
  <c r="T230" i="60"/>
  <c r="A231" i="60"/>
  <c r="B231" i="60"/>
  <c r="I231" i="60"/>
  <c r="J231" i="60"/>
  <c r="N231" i="60"/>
  <c r="O231" i="60"/>
  <c r="S231" i="60"/>
  <c r="T231" i="60"/>
  <c r="A232" i="60"/>
  <c r="B232" i="60"/>
  <c r="I232" i="60"/>
  <c r="J232" i="60"/>
  <c r="N232" i="60"/>
  <c r="O232" i="60"/>
  <c r="S232" i="60"/>
  <c r="T232" i="60"/>
  <c r="A233" i="60"/>
  <c r="B233" i="60"/>
  <c r="I233" i="60"/>
  <c r="J233" i="60"/>
  <c r="N233" i="60"/>
  <c r="O233" i="60"/>
  <c r="S233" i="60"/>
  <c r="T233" i="60"/>
  <c r="A234" i="60"/>
  <c r="B234" i="60"/>
  <c r="I234" i="60"/>
  <c r="J234" i="60"/>
  <c r="N234" i="60"/>
  <c r="O234" i="60"/>
  <c r="S234" i="60"/>
  <c r="T234" i="60"/>
  <c r="A235" i="60"/>
  <c r="B235" i="60"/>
  <c r="I235" i="60"/>
  <c r="J235" i="60"/>
  <c r="N235" i="60"/>
  <c r="O235" i="60"/>
  <c r="S235" i="60"/>
  <c r="T235" i="60"/>
  <c r="A236" i="60"/>
  <c r="B236" i="60"/>
  <c r="I236" i="60"/>
  <c r="J236" i="60"/>
  <c r="N236" i="60"/>
  <c r="O236" i="60"/>
  <c r="S236" i="60"/>
  <c r="T236" i="60"/>
  <c r="A237" i="60"/>
  <c r="B237" i="60"/>
  <c r="I237" i="60"/>
  <c r="J237" i="60"/>
  <c r="N237" i="60"/>
  <c r="O237" i="60"/>
  <c r="S237" i="60"/>
  <c r="T237" i="60"/>
  <c r="A238" i="60"/>
  <c r="B238" i="60"/>
  <c r="I238" i="60"/>
  <c r="J238" i="60"/>
  <c r="N238" i="60"/>
  <c r="O238" i="60"/>
  <c r="S238" i="60"/>
  <c r="T238" i="60"/>
  <c r="A239" i="60"/>
  <c r="B239" i="60"/>
  <c r="I239" i="60"/>
  <c r="J239" i="60"/>
  <c r="N239" i="60"/>
  <c r="O239" i="60"/>
  <c r="S239" i="60"/>
  <c r="T239" i="60"/>
  <c r="A240" i="60"/>
  <c r="B240" i="60"/>
  <c r="I240" i="60"/>
  <c r="J240" i="60"/>
  <c r="N240" i="60"/>
  <c r="O240" i="60"/>
  <c r="S240" i="60"/>
  <c r="T240" i="60"/>
  <c r="A241" i="60"/>
  <c r="B241" i="60"/>
  <c r="I241" i="60"/>
  <c r="J241" i="60"/>
  <c r="N241" i="60"/>
  <c r="O241" i="60"/>
  <c r="S241" i="60"/>
  <c r="T241" i="60"/>
  <c r="A242" i="60"/>
  <c r="B242" i="60"/>
  <c r="I242" i="60"/>
  <c r="J242" i="60"/>
  <c r="N242" i="60"/>
  <c r="O242" i="60"/>
  <c r="S242" i="60"/>
  <c r="T242" i="60"/>
  <c r="A243" i="60"/>
  <c r="B243" i="60"/>
  <c r="I243" i="60"/>
  <c r="J243" i="60"/>
  <c r="N243" i="60"/>
  <c r="O243" i="60"/>
  <c r="S243" i="60"/>
  <c r="T243" i="60"/>
  <c r="A244" i="60"/>
  <c r="B244" i="60"/>
  <c r="I244" i="60"/>
  <c r="J244" i="60"/>
  <c r="N244" i="60"/>
  <c r="O244" i="60"/>
  <c r="S244" i="60"/>
  <c r="T244" i="60"/>
  <c r="A245" i="60"/>
  <c r="B245" i="60"/>
  <c r="I245" i="60"/>
  <c r="J245" i="60"/>
  <c r="N245" i="60"/>
  <c r="O245" i="60"/>
  <c r="S245" i="60"/>
  <c r="T245" i="60"/>
  <c r="A246" i="60"/>
  <c r="B246" i="60"/>
  <c r="I246" i="60"/>
  <c r="J246" i="60"/>
  <c r="N246" i="60"/>
  <c r="O246" i="60"/>
  <c r="S246" i="60"/>
  <c r="T246" i="60"/>
  <c r="A247" i="60"/>
  <c r="B247" i="60"/>
  <c r="I247" i="60"/>
  <c r="J247" i="60"/>
  <c r="N247" i="60"/>
  <c r="O247" i="60"/>
  <c r="S247" i="60"/>
  <c r="T247" i="60"/>
  <c r="A248" i="60"/>
  <c r="B248" i="60"/>
  <c r="I248" i="60"/>
  <c r="J248" i="60"/>
  <c r="N248" i="60"/>
  <c r="O248" i="60"/>
  <c r="S248" i="60"/>
  <c r="T248" i="60"/>
  <c r="A249" i="60"/>
  <c r="B249" i="60"/>
  <c r="I249" i="60"/>
  <c r="J249" i="60"/>
  <c r="N249" i="60"/>
  <c r="O249" i="60"/>
  <c r="S249" i="60"/>
  <c r="T249" i="60"/>
  <c r="A250" i="60"/>
  <c r="B250" i="60"/>
  <c r="I250" i="60"/>
  <c r="J250" i="60"/>
  <c r="N250" i="60"/>
  <c r="O250" i="60"/>
  <c r="S250" i="60"/>
  <c r="T250" i="60"/>
  <c r="A251" i="60"/>
  <c r="B251" i="60"/>
  <c r="I251" i="60"/>
  <c r="J251" i="60"/>
  <c r="N251" i="60"/>
  <c r="O251" i="60"/>
  <c r="S251" i="60"/>
  <c r="T251" i="60"/>
  <c r="A252" i="60"/>
  <c r="B252" i="60"/>
  <c r="I252" i="60"/>
  <c r="J252" i="60"/>
  <c r="N252" i="60"/>
  <c r="O252" i="60"/>
  <c r="S252" i="60"/>
  <c r="T252" i="60"/>
  <c r="A253" i="60"/>
  <c r="B253" i="60"/>
  <c r="I253" i="60"/>
  <c r="J253" i="60"/>
  <c r="N253" i="60"/>
  <c r="O253" i="60"/>
  <c r="S253" i="60"/>
  <c r="T253" i="60"/>
  <c r="A254" i="60"/>
  <c r="B254" i="60"/>
  <c r="I254" i="60"/>
  <c r="J254" i="60"/>
  <c r="N254" i="60"/>
  <c r="O254" i="60"/>
  <c r="S254" i="60"/>
  <c r="T254" i="60"/>
  <c r="A255" i="60"/>
  <c r="B255" i="60"/>
  <c r="I255" i="60"/>
  <c r="J255" i="60"/>
  <c r="N255" i="60"/>
  <c r="O255" i="60"/>
  <c r="S255" i="60"/>
  <c r="T255" i="60"/>
  <c r="A256" i="60"/>
  <c r="B256" i="60"/>
  <c r="I256" i="60"/>
  <c r="J256" i="60"/>
  <c r="N256" i="60"/>
  <c r="O256" i="60"/>
  <c r="S256" i="60"/>
  <c r="T256" i="60"/>
  <c r="A257" i="60"/>
  <c r="B257" i="60"/>
  <c r="I257" i="60"/>
  <c r="J257" i="60"/>
  <c r="N257" i="60"/>
  <c r="O257" i="60"/>
  <c r="S257" i="60"/>
  <c r="T257" i="60"/>
  <c r="A258" i="60"/>
  <c r="B258" i="60"/>
  <c r="I258" i="60"/>
  <c r="J258" i="60"/>
  <c r="N258" i="60"/>
  <c r="O258" i="60"/>
  <c r="S258" i="60"/>
  <c r="T258" i="60"/>
  <c r="A259" i="60"/>
  <c r="B259" i="60"/>
  <c r="I259" i="60"/>
  <c r="J259" i="60"/>
  <c r="N259" i="60"/>
  <c r="O259" i="60"/>
  <c r="S259" i="60"/>
  <c r="T259" i="60"/>
  <c r="A260" i="60"/>
  <c r="B260" i="60"/>
  <c r="I260" i="60"/>
  <c r="J260" i="60"/>
  <c r="N260" i="60"/>
  <c r="O260" i="60"/>
  <c r="S260" i="60"/>
  <c r="T260" i="60"/>
  <c r="A261" i="60"/>
  <c r="B261" i="60"/>
  <c r="I261" i="60"/>
  <c r="J261" i="60"/>
  <c r="N261" i="60"/>
  <c r="O261" i="60"/>
  <c r="S261" i="60"/>
  <c r="T261" i="60"/>
  <c r="A262" i="60"/>
  <c r="B262" i="60"/>
  <c r="I262" i="60"/>
  <c r="J262" i="60"/>
  <c r="N262" i="60"/>
  <c r="O262" i="60"/>
  <c r="S262" i="60"/>
  <c r="T262" i="60"/>
  <c r="A263" i="60"/>
  <c r="B263" i="60"/>
  <c r="I263" i="60"/>
  <c r="J263" i="60"/>
  <c r="N263" i="60"/>
  <c r="O263" i="60"/>
  <c r="S263" i="60"/>
  <c r="T263" i="60"/>
  <c r="A264" i="60"/>
  <c r="B264" i="60"/>
  <c r="I264" i="60"/>
  <c r="J264" i="60"/>
  <c r="N264" i="60"/>
  <c r="O264" i="60"/>
  <c r="S264" i="60"/>
  <c r="T264" i="60"/>
  <c r="A265" i="60"/>
  <c r="B265" i="60"/>
  <c r="I265" i="60"/>
  <c r="J265" i="60"/>
  <c r="N265" i="60"/>
  <c r="O265" i="60"/>
  <c r="S265" i="60"/>
  <c r="T265" i="60"/>
  <c r="A266" i="60"/>
  <c r="B266" i="60"/>
  <c r="I266" i="60"/>
  <c r="J266" i="60"/>
  <c r="N266" i="60"/>
  <c r="O266" i="60"/>
  <c r="S266" i="60"/>
  <c r="T266" i="60"/>
  <c r="A267" i="60"/>
  <c r="B267" i="60"/>
  <c r="I267" i="60"/>
  <c r="J267" i="60"/>
  <c r="N267" i="60"/>
  <c r="O267" i="60"/>
  <c r="S267" i="60"/>
  <c r="T267" i="60"/>
  <c r="A268" i="60"/>
  <c r="B268" i="60"/>
  <c r="I268" i="60"/>
  <c r="J268" i="60"/>
  <c r="N268" i="60"/>
  <c r="O268" i="60"/>
  <c r="S268" i="60"/>
  <c r="T268" i="60"/>
  <c r="A269" i="60"/>
  <c r="B269" i="60"/>
  <c r="I269" i="60"/>
  <c r="J269" i="60"/>
  <c r="N269" i="60"/>
  <c r="O269" i="60"/>
  <c r="S269" i="60"/>
  <c r="T269" i="60"/>
  <c r="A270" i="60"/>
  <c r="B270" i="60"/>
  <c r="I270" i="60"/>
  <c r="J270" i="60"/>
  <c r="N270" i="60"/>
  <c r="O270" i="60"/>
  <c r="S270" i="60"/>
  <c r="T270" i="60"/>
  <c r="A271" i="60"/>
  <c r="B271" i="60"/>
  <c r="I271" i="60"/>
  <c r="J271" i="60"/>
  <c r="N271" i="60"/>
  <c r="O271" i="60"/>
  <c r="S271" i="60"/>
  <c r="T271" i="60"/>
  <c r="A272" i="60"/>
  <c r="B272" i="60"/>
  <c r="I272" i="60"/>
  <c r="J272" i="60"/>
  <c r="N272" i="60"/>
  <c r="O272" i="60"/>
  <c r="S272" i="60"/>
  <c r="T272" i="60"/>
  <c r="A273" i="60"/>
  <c r="B273" i="60"/>
  <c r="I273" i="60"/>
  <c r="J273" i="60"/>
  <c r="N273" i="60"/>
  <c r="O273" i="60"/>
  <c r="S273" i="60"/>
  <c r="T273" i="60"/>
  <c r="A274" i="60"/>
  <c r="B274" i="60"/>
  <c r="I274" i="60"/>
  <c r="J274" i="60"/>
  <c r="N274" i="60"/>
  <c r="O274" i="60"/>
  <c r="S274" i="60"/>
  <c r="T274" i="60"/>
  <c r="A275" i="60"/>
  <c r="B275" i="60"/>
  <c r="I275" i="60"/>
  <c r="J275" i="60"/>
  <c r="N275" i="60"/>
  <c r="O275" i="60"/>
  <c r="S275" i="60"/>
  <c r="T275" i="60"/>
  <c r="A276" i="60"/>
  <c r="B276" i="60"/>
  <c r="I276" i="60"/>
  <c r="J276" i="60"/>
  <c r="N276" i="60"/>
  <c r="O276" i="60"/>
  <c r="S276" i="60"/>
  <c r="T276" i="60"/>
  <c r="A277" i="60"/>
  <c r="B277" i="60"/>
  <c r="I277" i="60"/>
  <c r="J277" i="60"/>
  <c r="N277" i="60"/>
  <c r="O277" i="60"/>
  <c r="S277" i="60"/>
  <c r="T277" i="60"/>
  <c r="A278" i="60"/>
  <c r="B278" i="60"/>
  <c r="I278" i="60"/>
  <c r="J278" i="60"/>
  <c r="N278" i="60"/>
  <c r="O278" i="60"/>
  <c r="S278" i="60"/>
  <c r="T278" i="60"/>
  <c r="A279" i="60"/>
  <c r="B279" i="60"/>
  <c r="I279" i="60"/>
  <c r="J279" i="60"/>
  <c r="N279" i="60"/>
  <c r="O279" i="60"/>
  <c r="S279" i="60"/>
  <c r="T279" i="60"/>
  <c r="A280" i="60"/>
  <c r="B280" i="60"/>
  <c r="I280" i="60"/>
  <c r="J280" i="60"/>
  <c r="N280" i="60"/>
  <c r="O280" i="60"/>
  <c r="S280" i="60"/>
  <c r="T280" i="60"/>
  <c r="A281" i="60"/>
  <c r="B281" i="60"/>
  <c r="I281" i="60"/>
  <c r="J281" i="60"/>
  <c r="N281" i="60"/>
  <c r="O281" i="60"/>
  <c r="S281" i="60"/>
  <c r="T281" i="60"/>
  <c r="A282" i="60"/>
  <c r="B282" i="60"/>
  <c r="I282" i="60"/>
  <c r="J282" i="60"/>
  <c r="N282" i="60"/>
  <c r="O282" i="60"/>
  <c r="S282" i="60"/>
  <c r="T282" i="60"/>
  <c r="A283" i="60"/>
  <c r="B283" i="60"/>
  <c r="I283" i="60"/>
  <c r="J283" i="60"/>
  <c r="N283" i="60"/>
  <c r="O283" i="60"/>
  <c r="S283" i="60"/>
  <c r="T283" i="60"/>
  <c r="A284" i="60"/>
  <c r="B284" i="60"/>
  <c r="I284" i="60"/>
  <c r="J284" i="60"/>
  <c r="N284" i="60"/>
  <c r="O284" i="60"/>
  <c r="S284" i="60"/>
  <c r="T284" i="60"/>
  <c r="A285" i="60"/>
  <c r="B285" i="60"/>
  <c r="I285" i="60"/>
  <c r="J285" i="60"/>
  <c r="N285" i="60"/>
  <c r="O285" i="60"/>
  <c r="S285" i="60"/>
  <c r="T285" i="60"/>
  <c r="A286" i="60"/>
  <c r="B286" i="60"/>
  <c r="I286" i="60"/>
  <c r="J286" i="60"/>
  <c r="N286" i="60"/>
  <c r="O286" i="60"/>
  <c r="S286" i="60"/>
  <c r="T286" i="60"/>
  <c r="A287" i="60"/>
  <c r="B287" i="60"/>
  <c r="I287" i="60"/>
  <c r="J287" i="60"/>
  <c r="N287" i="60"/>
  <c r="O287" i="60"/>
  <c r="S287" i="60"/>
  <c r="T287" i="60"/>
  <c r="A288" i="60"/>
  <c r="B288" i="60"/>
  <c r="I288" i="60"/>
  <c r="J288" i="60"/>
  <c r="N288" i="60"/>
  <c r="O288" i="60"/>
  <c r="S288" i="60"/>
  <c r="T288" i="60"/>
  <c r="I5" i="34"/>
  <c r="J5" i="34"/>
  <c r="K5" i="34"/>
  <c r="A5" i="58"/>
  <c r="F7" i="58"/>
  <c r="H7" i="58"/>
  <c r="J7" i="58"/>
  <c r="L7" i="58"/>
  <c r="N7" i="58"/>
  <c r="P7" i="58"/>
  <c r="R7" i="58"/>
  <c r="T7" i="58"/>
  <c r="V7" i="58"/>
  <c r="X7" i="58"/>
  <c r="Z7" i="58"/>
  <c r="AB7" i="58"/>
  <c r="AD7" i="58"/>
  <c r="AF7" i="58"/>
  <c r="AH7" i="58"/>
  <c r="F8" i="58"/>
  <c r="J8" i="58"/>
  <c r="L8" i="58"/>
  <c r="N8" i="58"/>
  <c r="P8" i="58"/>
  <c r="R8" i="58"/>
  <c r="T8" i="58"/>
  <c r="V8" i="58"/>
  <c r="X8" i="58"/>
  <c r="Z8" i="58"/>
  <c r="AB8" i="58"/>
  <c r="AD8" i="58"/>
  <c r="AF8" i="58"/>
  <c r="AH8" i="58"/>
  <c r="AJ8" i="58"/>
  <c r="F10" i="58"/>
  <c r="J10" i="58"/>
  <c r="L10" i="58"/>
  <c r="N10" i="58"/>
  <c r="P10" i="58"/>
  <c r="R10" i="58"/>
  <c r="T10" i="58"/>
  <c r="V10" i="58"/>
  <c r="X10" i="58"/>
  <c r="Z10" i="58"/>
  <c r="AB10" i="58"/>
  <c r="AD10" i="58"/>
  <c r="AF10" i="58"/>
  <c r="AH10" i="58"/>
  <c r="AJ10" i="58"/>
  <c r="H11" i="58"/>
  <c r="AJ11" i="58"/>
  <c r="F12" i="58"/>
  <c r="H12" i="58"/>
  <c r="J12" i="58"/>
  <c r="L12" i="58"/>
  <c r="N12" i="58"/>
  <c r="P12" i="58"/>
  <c r="R12" i="58"/>
  <c r="T12" i="58"/>
  <c r="V12" i="58"/>
  <c r="X12" i="58"/>
  <c r="Z12" i="58"/>
  <c r="AB12" i="58"/>
  <c r="AD12" i="58"/>
  <c r="AF12" i="58"/>
  <c r="AH12" i="58"/>
  <c r="AJ12" i="58"/>
  <c r="J13" i="58"/>
  <c r="L13" i="58"/>
  <c r="N13" i="58"/>
  <c r="P13" i="58"/>
  <c r="R13" i="58"/>
  <c r="S13" i="58"/>
  <c r="T13" i="58"/>
  <c r="V13" i="58"/>
  <c r="X13" i="58"/>
  <c r="Z13" i="58"/>
  <c r="AB13" i="58"/>
  <c r="AD13" i="58"/>
  <c r="AF13" i="58"/>
  <c r="AH13" i="58"/>
  <c r="AJ13" i="58"/>
  <c r="J14" i="58"/>
  <c r="L14" i="58"/>
  <c r="N14" i="58"/>
  <c r="P14" i="58"/>
  <c r="R14" i="58"/>
  <c r="S14" i="58"/>
  <c r="T14" i="58"/>
  <c r="V14" i="58"/>
  <c r="X14" i="58"/>
  <c r="Z14" i="58"/>
  <c r="AB14" i="58"/>
  <c r="AD14" i="58"/>
  <c r="AF14" i="58"/>
  <c r="AH14" i="58"/>
  <c r="AJ14" i="58"/>
  <c r="J15" i="58"/>
  <c r="L15" i="58"/>
  <c r="N15" i="58"/>
  <c r="P15" i="58"/>
  <c r="R15" i="58"/>
  <c r="T15" i="58"/>
  <c r="V15" i="58"/>
  <c r="X15" i="58"/>
  <c r="Z15" i="58"/>
  <c r="AB15" i="58"/>
  <c r="AD15" i="58"/>
  <c r="AF15" i="58"/>
  <c r="AH15" i="58"/>
  <c r="AJ15" i="58"/>
  <c r="F16" i="58"/>
  <c r="H16" i="58"/>
  <c r="J16" i="58"/>
  <c r="L16" i="58"/>
  <c r="N16" i="58"/>
  <c r="P16" i="58"/>
  <c r="R16" i="58"/>
  <c r="T16" i="58"/>
  <c r="V16" i="58"/>
  <c r="X16" i="58"/>
  <c r="Z16" i="58"/>
  <c r="AB16" i="58"/>
  <c r="AD16" i="58"/>
  <c r="AF16" i="58"/>
  <c r="AH16" i="58"/>
  <c r="AJ16" i="58"/>
  <c r="L19" i="58"/>
  <c r="N19" i="58"/>
  <c r="P19" i="58"/>
  <c r="R19" i="58"/>
  <c r="T19" i="58"/>
  <c r="V19" i="58"/>
  <c r="X19" i="58"/>
  <c r="Z19" i="58"/>
  <c r="AB19" i="58"/>
  <c r="AD19" i="58"/>
  <c r="AF19" i="58"/>
  <c r="AH19" i="58"/>
  <c r="AJ19" i="58"/>
  <c r="A5" i="57"/>
  <c r="F7" i="57"/>
  <c r="H7" i="57"/>
  <c r="J7" i="57"/>
  <c r="L7" i="57"/>
  <c r="N7" i="57"/>
  <c r="P7" i="57"/>
  <c r="R7" i="57"/>
  <c r="T7" i="57"/>
  <c r="V7" i="57"/>
  <c r="X7" i="57"/>
  <c r="Z7" i="57"/>
  <c r="AB7" i="57"/>
  <c r="AD7" i="57"/>
  <c r="AF7" i="57"/>
  <c r="AH7" i="57"/>
  <c r="F8" i="57"/>
  <c r="J8" i="57"/>
  <c r="L8" i="57"/>
  <c r="N8" i="57"/>
  <c r="P8" i="57"/>
  <c r="R8" i="57"/>
  <c r="T8" i="57"/>
  <c r="V8" i="57"/>
  <c r="X8" i="57"/>
  <c r="Z8" i="57"/>
  <c r="AB8" i="57"/>
  <c r="AD8" i="57"/>
  <c r="AF8" i="57"/>
  <c r="AH8" i="57"/>
  <c r="AJ8" i="57"/>
  <c r="F10" i="57"/>
  <c r="J10" i="57"/>
  <c r="L10" i="57"/>
  <c r="N10" i="57"/>
  <c r="P10" i="57"/>
  <c r="R10" i="57"/>
  <c r="T10" i="57"/>
  <c r="V10" i="57"/>
  <c r="X10" i="57"/>
  <c r="Z10" i="57"/>
  <c r="AB10" i="57"/>
  <c r="AD10" i="57"/>
  <c r="AF10" i="57"/>
  <c r="AH10" i="57"/>
  <c r="AJ10" i="57"/>
  <c r="H11" i="57"/>
  <c r="AJ11" i="57"/>
  <c r="F12" i="57"/>
  <c r="H12" i="57"/>
  <c r="J12" i="57"/>
  <c r="L12" i="57"/>
  <c r="N12" i="57"/>
  <c r="P12" i="57"/>
  <c r="R12" i="57"/>
  <c r="T12" i="57"/>
  <c r="V12" i="57"/>
  <c r="X12" i="57"/>
  <c r="Z12" i="57"/>
  <c r="AB12" i="57"/>
  <c r="AD12" i="57"/>
  <c r="AF12" i="57"/>
  <c r="AH12" i="57"/>
  <c r="AJ12" i="57"/>
  <c r="J13" i="57"/>
  <c r="L13" i="57"/>
  <c r="N13" i="57"/>
  <c r="P13" i="57"/>
  <c r="R13" i="57"/>
  <c r="S13" i="57"/>
  <c r="T13" i="57"/>
  <c r="V13" i="57"/>
  <c r="X13" i="57"/>
  <c r="Z13" i="57"/>
  <c r="AB13" i="57"/>
  <c r="AD13" i="57"/>
  <c r="AF13" i="57"/>
  <c r="AH13" i="57"/>
  <c r="AJ13" i="57"/>
  <c r="J14" i="57"/>
  <c r="L14" i="57"/>
  <c r="N14" i="57"/>
  <c r="P14" i="57"/>
  <c r="R14" i="57"/>
  <c r="S14" i="57"/>
  <c r="T14" i="57"/>
  <c r="V14" i="57"/>
  <c r="X14" i="57"/>
  <c r="Z14" i="57"/>
  <c r="AB14" i="57"/>
  <c r="AD14" i="57"/>
  <c r="AF14" i="57"/>
  <c r="AH14" i="57"/>
  <c r="AJ14" i="57"/>
  <c r="J15" i="57"/>
  <c r="L15" i="57"/>
  <c r="N15" i="57"/>
  <c r="P15" i="57"/>
  <c r="R15" i="57"/>
  <c r="T15" i="57"/>
  <c r="V15" i="57"/>
  <c r="X15" i="57"/>
  <c r="Z15" i="57"/>
  <c r="AB15" i="57"/>
  <c r="AD15" i="57"/>
  <c r="AF15" i="57"/>
  <c r="AH15" i="57"/>
  <c r="AJ15" i="57"/>
  <c r="F16" i="57"/>
  <c r="H16" i="57"/>
  <c r="J16" i="57"/>
  <c r="L16" i="57"/>
  <c r="N16" i="57"/>
  <c r="P16" i="57"/>
  <c r="R16" i="57"/>
  <c r="T16" i="57"/>
  <c r="V16" i="57"/>
  <c r="X16" i="57"/>
  <c r="Z16" i="57"/>
  <c r="AB16" i="57"/>
  <c r="AD16" i="57"/>
  <c r="AF16" i="57"/>
  <c r="AH16" i="57"/>
  <c r="AJ16" i="57"/>
  <c r="J19" i="57"/>
  <c r="L19" i="57"/>
  <c r="N19" i="57"/>
  <c r="P19" i="57"/>
  <c r="R19" i="57"/>
  <c r="T19" i="57"/>
  <c r="V19" i="57"/>
  <c r="X19" i="57"/>
  <c r="Z19" i="57"/>
  <c r="AB19" i="57"/>
  <c r="AD19" i="57"/>
  <c r="AF19" i="57"/>
  <c r="AH19" i="57"/>
  <c r="AJ19" i="57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1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E1" i="51"/>
  <c r="G1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D1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D1" i="61"/>
  <c r="A4" i="61"/>
  <c r="A5" i="61"/>
  <c r="A6" i="61"/>
  <c r="A7" i="61"/>
  <c r="A8" i="61"/>
  <c r="A9" i="61"/>
  <c r="A10" i="61"/>
  <c r="A11" i="61"/>
  <c r="E1" i="62"/>
  <c r="G1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D1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D1" i="66"/>
  <c r="A4" i="66"/>
  <c r="A5" i="66"/>
  <c r="A6" i="66"/>
  <c r="D1" i="67"/>
  <c r="A4" i="67"/>
  <c r="D1" i="68"/>
  <c r="A4" i="68"/>
  <c r="A5" i="68"/>
  <c r="D1" i="69"/>
  <c r="A4" i="69"/>
  <c r="E1" i="4"/>
  <c r="G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D1" i="70"/>
  <c r="A4" i="70"/>
  <c r="D1" i="7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A44" i="71"/>
  <c r="A45" i="71"/>
  <c r="A46" i="71"/>
  <c r="A47" i="71"/>
  <c r="A48" i="71"/>
  <c r="D1" i="72"/>
  <c r="A4" i="72"/>
  <c r="D1" i="73"/>
  <c r="A4" i="73"/>
  <c r="A5" i="73"/>
  <c r="A6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D1" i="74"/>
  <c r="A4" i="74"/>
  <c r="A5" i="74"/>
  <c r="A6" i="74"/>
  <c r="A7" i="74"/>
  <c r="A8" i="74"/>
  <c r="A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D1" i="75"/>
  <c r="A4" i="75"/>
  <c r="D1" i="76"/>
  <c r="A4" i="76"/>
  <c r="D1" i="77"/>
  <c r="A4" i="77"/>
  <c r="D1" i="78"/>
  <c r="A4" i="78"/>
  <c r="D1" i="79"/>
  <c r="A4" i="79"/>
  <c r="D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D1" i="83"/>
  <c r="A4" i="83"/>
  <c r="E1" i="84"/>
  <c r="G1" i="84"/>
  <c r="A4" i="84"/>
  <c r="D1" i="85"/>
  <c r="A4" i="85"/>
  <c r="D1" i="86"/>
  <c r="A4" i="86"/>
  <c r="D1" i="87"/>
  <c r="A4" i="87"/>
  <c r="E1" i="88"/>
  <c r="G1" i="88"/>
  <c r="A4" i="88"/>
  <c r="D1" i="89"/>
  <c r="A4" i="89"/>
  <c r="D1" i="90"/>
  <c r="A4" i="90"/>
  <c r="D1" i="6"/>
  <c r="A4" i="6"/>
  <c r="E1" i="48"/>
  <c r="G1" i="48"/>
  <c r="A4" i="48"/>
  <c r="D1" i="49"/>
  <c r="A4" i="49"/>
  <c r="D1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E1" i="54"/>
  <c r="G1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D1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B5" i="2"/>
  <c r="B7" i="2"/>
  <c r="C8" i="2"/>
  <c r="B24" i="2"/>
  <c r="B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45" i="2"/>
  <c r="D46" i="2"/>
  <c r="D47" i="2"/>
  <c r="D48" i="2"/>
  <c r="D49" i="2"/>
  <c r="D50" i="2"/>
  <c r="D51" i="2"/>
  <c r="D52" i="2"/>
  <c r="D53" i="2"/>
  <c r="B54" i="2"/>
  <c r="B55" i="2"/>
  <c r="B57" i="2"/>
  <c r="B58" i="2"/>
  <c r="B59" i="2"/>
  <c r="B61" i="2"/>
  <c r="D1" i="47"/>
  <c r="J1" i="47"/>
  <c r="L1" i="47"/>
  <c r="A5" i="59"/>
  <c r="F7" i="59"/>
  <c r="H7" i="59"/>
  <c r="J7" i="59"/>
  <c r="L7" i="59"/>
  <c r="N7" i="59"/>
  <c r="P7" i="59"/>
  <c r="R7" i="59"/>
  <c r="T7" i="59"/>
  <c r="V7" i="59"/>
  <c r="X7" i="59"/>
  <c r="Z7" i="59"/>
  <c r="AB7" i="59"/>
  <c r="AD7" i="59"/>
  <c r="AF7" i="59"/>
  <c r="AH7" i="59"/>
  <c r="F8" i="59"/>
  <c r="J8" i="59"/>
  <c r="L8" i="59"/>
  <c r="N8" i="59"/>
  <c r="P8" i="59"/>
  <c r="R8" i="59"/>
  <c r="T8" i="59"/>
  <c r="V8" i="59"/>
  <c r="X8" i="59"/>
  <c r="Z8" i="59"/>
  <c r="AB8" i="59"/>
  <c r="AD8" i="59"/>
  <c r="AF8" i="59"/>
  <c r="AH8" i="59"/>
  <c r="AJ8" i="59"/>
  <c r="AJ10" i="59"/>
  <c r="H11" i="59"/>
  <c r="AJ11" i="59"/>
  <c r="F12" i="59"/>
  <c r="H12" i="59"/>
  <c r="J12" i="59"/>
  <c r="L12" i="59"/>
  <c r="N12" i="59"/>
  <c r="P12" i="59"/>
  <c r="R12" i="59"/>
  <c r="T12" i="59"/>
  <c r="V12" i="59"/>
  <c r="X12" i="59"/>
  <c r="Z12" i="59"/>
  <c r="AB12" i="59"/>
  <c r="AD12" i="59"/>
  <c r="AF12" i="59"/>
  <c r="AH12" i="59"/>
  <c r="AJ12" i="59"/>
  <c r="J13" i="59"/>
  <c r="L13" i="59"/>
  <c r="N13" i="59"/>
  <c r="P13" i="59"/>
  <c r="R13" i="59"/>
  <c r="S13" i="59"/>
  <c r="T13" i="59"/>
  <c r="V13" i="59"/>
  <c r="X13" i="59"/>
  <c r="Z13" i="59"/>
  <c r="AB13" i="59"/>
  <c r="AD13" i="59"/>
  <c r="AF13" i="59"/>
  <c r="AH13" i="59"/>
  <c r="AJ13" i="59"/>
  <c r="J14" i="59"/>
  <c r="L14" i="59"/>
  <c r="N14" i="59"/>
  <c r="P14" i="59"/>
  <c r="R14" i="59"/>
  <c r="S14" i="59"/>
  <c r="T14" i="59"/>
  <c r="V14" i="59"/>
  <c r="X14" i="59"/>
  <c r="Z14" i="59"/>
  <c r="AB14" i="59"/>
  <c r="AD14" i="59"/>
  <c r="AF14" i="59"/>
  <c r="AH14" i="59"/>
  <c r="AJ14" i="59"/>
  <c r="J15" i="59"/>
  <c r="L15" i="59"/>
  <c r="N15" i="59"/>
  <c r="P15" i="59"/>
  <c r="R15" i="59"/>
  <c r="T15" i="59"/>
  <c r="V15" i="59"/>
  <c r="X15" i="59"/>
  <c r="Z15" i="59"/>
  <c r="AB15" i="59"/>
  <c r="AD15" i="59"/>
  <c r="AF15" i="59"/>
  <c r="AH15" i="59"/>
  <c r="AJ15" i="59"/>
  <c r="F16" i="59"/>
  <c r="H16" i="59"/>
  <c r="J16" i="59"/>
  <c r="L16" i="59"/>
  <c r="N16" i="59"/>
  <c r="P16" i="59"/>
  <c r="R16" i="59"/>
  <c r="T16" i="59"/>
  <c r="V16" i="59"/>
  <c r="X16" i="59"/>
  <c r="Z16" i="59"/>
  <c r="AB16" i="59"/>
  <c r="AD16" i="59"/>
  <c r="AF16" i="59"/>
  <c r="AH16" i="59"/>
  <c r="AJ16" i="59"/>
  <c r="J19" i="59"/>
  <c r="L19" i="59"/>
  <c r="N19" i="59"/>
  <c r="P19" i="59"/>
  <c r="R19" i="59"/>
  <c r="T19" i="59"/>
  <c r="V19" i="59"/>
  <c r="X19" i="59"/>
  <c r="Z19" i="59"/>
  <c r="AB19" i="59"/>
  <c r="AD19" i="59"/>
  <c r="AF19" i="59"/>
  <c r="AH19" i="59"/>
  <c r="AJ19" i="59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8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<sst xmlns="http://schemas.openxmlformats.org/spreadsheetml/2006/main" count="1360" uniqueCount="163">
  <si>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</si>
  <si>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</si>
  <si>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</si>
  <si>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</si>
  <si>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</si>
  <si>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</si>
  <si>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</si>
  <si>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</si>
  <si>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</si>
  <si>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</si>
  <si>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</si>
  <si>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</si>
  <si>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</si>
  <si>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</si>
  <si>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</si>
  <si>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.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</si>
  <si>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</si>
  <si>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</si>
  <si>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</si>
  <si>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</si>
  <si>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</si>
  <si>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</si>
  <si>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</si>
  <si>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</si>
  <si>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</si>
  <si>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</si>
  <si>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</si>
  <si>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</si>
  <si>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</si>
  <si>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</si>
  <si>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</si>
  <si>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</si>
  <si>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</si>
  <si>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</si>
  <si>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</si>
  <si>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</si>
  <si>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</si>
  <si>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</si>
  <si>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</si>
  <si>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</si>
  <si>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</si>
  <si>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</si>
  <si>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>NYMEX Equivalent Gas Position</t>
  </si>
  <si>
    <t>Canadian Intra-Month Positions 1 Day Lag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</si>
  <si>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</si>
  <si>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</si>
  <si>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</si>
  <si>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</si>
  <si>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</si>
  <si>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</si>
  <si>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</si>
  <si>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</si>
  <si>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</si>
  <si>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</si>
  <si>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</si>
  <si>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</si>
  <si>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</si>
  <si>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</si>
  <si>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</si>
  <si>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</si>
  <si>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</si>
  <si>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</si>
  <si>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</si>
  <si>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</si>
  <si>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</si>
  <si>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</si>
  <si>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</si>
  <si>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</si>
  <si>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</si>
  <si>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</si>
  <si>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</si>
  <si>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</si>
  <si>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</si>
  <si>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</si>
  <si>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</si>
  <si>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</si>
  <si>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</si>
  <si>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SITHE</t>
  </si>
  <si>
    <t xml:space="preserve">         Gas Daily</t>
  </si>
  <si>
    <t>Price</t>
  </si>
  <si>
    <t>Book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</si>
  <si>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</si>
  <si>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</si>
  <si>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</si>
  <si>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</si>
  <si>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Benchmark Buckets</t>
  </si>
  <si>
    <t>Min</t>
  </si>
  <si>
    <t>Max</t>
  </si>
  <si>
    <t>Largest</t>
  </si>
  <si>
    <t>IM-CHICAGO</t>
  </si>
  <si>
    <t>IM-NSS1</t>
  </si>
  <si>
    <t>IM-NSS2</t>
  </si>
  <si>
    <t>IM-MEH</t>
  </si>
  <si>
    <t>Gas Daily</t>
  </si>
  <si>
    <t>GD</t>
  </si>
  <si>
    <t>Book Type</t>
  </si>
  <si>
    <t>I</t>
  </si>
  <si>
    <t>M</t>
  </si>
  <si>
    <t>PHY</t>
  </si>
  <si>
    <t>FT-IM-Enovate</t>
  </si>
  <si>
    <t xml:space="preserve">      Intra-Enovate</t>
  </si>
  <si>
    <t>GD Index</t>
  </si>
  <si>
    <t>IM-EMWNSS1-PRC</t>
  </si>
  <si>
    <t>IM-EMWNSS1-BAS</t>
  </si>
  <si>
    <t>IM-EMWNSS1-IDX</t>
  </si>
  <si>
    <t>IM-EMWNSS2-PRC</t>
  </si>
  <si>
    <t>IM-EMWNSS2-BAS</t>
  </si>
  <si>
    <t>IM-EMWNSS2-IDX</t>
  </si>
  <si>
    <t>FT-IM-ENOV-PRC</t>
  </si>
  <si>
    <t>FT-IM-ENOV-BAS</t>
  </si>
  <si>
    <t>FT-IM-ENOV-IDX</t>
  </si>
  <si>
    <t>INTRA-ENOV-PRC</t>
  </si>
  <si>
    <t>INTRA-ENOV-BAS</t>
  </si>
  <si>
    <t>INTRA-ENOV-IDX</t>
  </si>
  <si>
    <t>IM-EMWNSS2-GDL</t>
  </si>
  <si>
    <t>FT-IM-ENOV-GDL</t>
  </si>
  <si>
    <t>INTRA-ENOV-GDL</t>
  </si>
  <si>
    <t>FT-IM-ENOV-PHY</t>
  </si>
  <si>
    <t>INTRA-ENOV-PHY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</si>
  <si>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</si>
  <si>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</si>
  <si>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</si>
  <si>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</si>
  <si>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</si>
  <si>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</si>
  <si>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</si>
  <si>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</si>
  <si>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</si>
  <si>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</si>
  <si>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NGPRICE</t>
  </si>
  <si>
    <t xml:space="preserve">         Transportation</t>
  </si>
  <si>
    <t>TP-EMWNSS-PRC</t>
  </si>
  <si>
    <t>TP-EMWNSS-BAS</t>
  </si>
  <si>
    <t>TP-EMWNSS-IDX</t>
  </si>
  <si>
    <t xml:space="preserve">      CHICAGO GRMS Positions</t>
  </si>
  <si>
    <t>INTRA-EMWNSS1-PHY</t>
  </si>
  <si>
    <t>IM-EMWNSS2-PHY</t>
  </si>
  <si>
    <t>INTRA-EMWNSS1-GDL</t>
  </si>
  <si>
    <t>Jan-01/Dec-23</t>
  </si>
  <si>
    <t>FT-ENOVRT-PRC</t>
  </si>
  <si>
    <t>FT-ENOVRT-BAS</t>
  </si>
  <si>
    <t>FT-ENOVRT-GDL</t>
  </si>
  <si>
    <t>FT-ENOVPB-PRC</t>
  </si>
  <si>
    <t>FT-ENOVPB-BAS</t>
  </si>
  <si>
    <t>FT-ENOVPB-GDL</t>
  </si>
  <si>
    <t>TP-EMWNSS-GDL</t>
  </si>
  <si>
    <t>ENOV-RT</t>
  </si>
  <si>
    <t>ENOV-PB</t>
  </si>
  <si>
    <t>NG</t>
  </si>
  <si>
    <t>IF-HEHUB</t>
  </si>
  <si>
    <t>IF-NGPL/LA</t>
  </si>
  <si>
    <t>IF-NGPL/MIDCON</t>
  </si>
  <si>
    <t>IF-NGPL/STX</t>
  </si>
  <si>
    <t>IF-NGPLTXOK</t>
  </si>
  <si>
    <t>IF-TRUNKL/LA</t>
  </si>
  <si>
    <t>NGI/CHI. GATE</t>
  </si>
  <si>
    <t>NGI/CHI./PEOPLE</t>
  </si>
  <si>
    <t>IF-TRUNKL/TX</t>
  </si>
  <si>
    <t>MICH/CONS</t>
  </si>
  <si>
    <t>IF-NGPL/HARPER</t>
  </si>
  <si>
    <t>IF-NGPL/TX</t>
  </si>
  <si>
    <t>TRUNKL/ELA</t>
  </si>
  <si>
    <t>NGPL-IOWA-ILLIN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</si>
</sst>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#,##0.0"/>
    <numFmt numFmtId="181" formatCode="mmm\-yyyy"/>
    <numFmt numFmtId="185" formatCode="#,##0.0_);[Red]\(#,##0.0\)"/>
    <numFmt numFmtId="189" formatCode="_(* #,##0.0_);_(* \(#,##0.0\);_(* &quot;-&quot;??_);_(@_)"/>
    <numFmt numFmtId="192" formatCode="General_)"/>
    <numFmt numFmtId="203" formatCode="mm/dd/yy"/>
    <numFmt numFmtId="216" formatCode="&quot;As of&quot;\ mmmm\ dd\,\ yyyy"/>
  </numFmts>
  <fonts count="2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i/>
      <sz val="10"/>
      <name val="Times New Roman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3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b/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 applyBorder="0"/>
  </cellStyleXfs>
  <cellXfs count="181">
    <xf numFmtId="0" fontId="0" fillId="0" borderId="0" xfId="0"/>
    <xf numFmtId="181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81" fontId="2" fillId="3" borderId="0" xfId="0" applyNumberFormat="1" applyFont="1" applyFill="1" applyBorder="1" applyAlignment="1">
      <alignment horizontal="center" vertical="top" wrapText="1"/>
    </xf>
    <xf numFmtId="0" fontId="11" fillId="4" borderId="6" xfId="0" applyFont="1" applyFill="1" applyBorder="1"/>
    <xf numFmtId="0" fontId="11" fillId="4" borderId="1" xfId="0" applyFont="1" applyFill="1" applyBorder="1"/>
    <xf numFmtId="181" fontId="2" fillId="0" borderId="7" xfId="0" applyNumberFormat="1" applyFont="1" applyFill="1" applyBorder="1" applyAlignment="1">
      <alignment horizontal="center" vertical="top" wrapText="1"/>
    </xf>
    <xf numFmtId="179" fontId="2" fillId="0" borderId="8" xfId="0" applyNumberFormat="1" applyFont="1" applyFill="1" applyBorder="1" applyAlignment="1">
      <alignment horizontal="center"/>
    </xf>
    <xf numFmtId="179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0" xfId="0" applyFont="1" applyBorder="1" applyAlignment="1"/>
    <xf numFmtId="0" fontId="3" fillId="0" borderId="10" xfId="0" applyFont="1" applyBorder="1"/>
    <xf numFmtId="0" fontId="3" fillId="0" borderId="0" xfId="0" applyFont="1" applyBorder="1" applyAlignment="1"/>
    <xf numFmtId="0" fontId="3" fillId="0" borderId="0" xfId="0" applyFont="1" applyBorder="1"/>
    <xf numFmtId="203" fontId="2" fillId="2" borderId="6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0" fillId="4" borderId="10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5" fillId="0" borderId="0" xfId="2" applyFont="1" applyAlignment="1">
      <alignment horizontal="right"/>
    </xf>
    <xf numFmtId="0" fontId="3" fillId="0" borderId="0" xfId="2" applyFont="1" applyFill="1"/>
    <xf numFmtId="0" fontId="1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6" fillId="0" borderId="0" xfId="2"/>
    <xf numFmtId="216" fontId="15" fillId="0" borderId="0" xfId="2" applyNumberFormat="1" applyFont="1" applyAlignment="1">
      <alignment horizontal="left"/>
    </xf>
    <xf numFmtId="0" fontId="3" fillId="0" borderId="0" xfId="2" applyFont="1" applyBorder="1"/>
    <xf numFmtId="185" fontId="2" fillId="0" borderId="0" xfId="2" applyNumberFormat="1" applyFont="1" applyFill="1" applyBorder="1"/>
    <xf numFmtId="185" fontId="2" fillId="3" borderId="0" xfId="2" applyNumberFormat="1" applyFont="1" applyFill="1" applyBorder="1" applyAlignment="1">
      <alignment horizontal="right"/>
    </xf>
    <xf numFmtId="0" fontId="17" fillId="3" borderId="0" xfId="2" quotePrefix="1" applyFont="1" applyFill="1" applyBorder="1" applyAlignment="1">
      <alignment horizontal="centerContinuous"/>
    </xf>
    <xf numFmtId="185" fontId="2" fillId="3" borderId="0" xfId="2" applyNumberFormat="1" applyFont="1" applyFill="1" applyBorder="1"/>
    <xf numFmtId="0" fontId="3" fillId="3" borderId="0" xfId="2" quotePrefix="1" applyFont="1" applyFill="1" applyBorder="1" applyAlignment="1">
      <alignment horizontal="right"/>
    </xf>
    <xf numFmtId="0" fontId="17" fillId="3" borderId="0" xfId="2" applyFont="1" applyFill="1" applyBorder="1" applyAlignment="1">
      <alignment horizontal="center"/>
    </xf>
    <xf numFmtId="0" fontId="3" fillId="3" borderId="0" xfId="2" applyFont="1" applyFill="1"/>
    <xf numFmtId="18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8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85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9" fontId="3" fillId="0" borderId="0" xfId="1" applyNumberFormat="1" applyFont="1" applyBorder="1" applyAlignment="1"/>
    <xf numFmtId="189" fontId="3" fillId="0" borderId="0" xfId="2" applyNumberFormat="1" applyFont="1" applyBorder="1"/>
    <xf numFmtId="189" fontId="3" fillId="0" borderId="0" xfId="2" applyNumberFormat="1" applyFont="1"/>
    <xf numFmtId="189" fontId="3" fillId="3" borderId="0" xfId="2" applyNumberFormat="1" applyFont="1" applyFill="1"/>
    <xf numFmtId="0" fontId="3" fillId="0" borderId="0" xfId="2" applyFont="1" applyFill="1" applyBorder="1"/>
    <xf numFmtId="189" fontId="3" fillId="5" borderId="13" xfId="1" applyNumberFormat="1" applyFont="1" applyFill="1" applyBorder="1" applyAlignment="1"/>
    <xf numFmtId="0" fontId="12" fillId="5" borderId="13" xfId="2" applyFont="1" applyFill="1" applyBorder="1" applyAlignment="1">
      <alignment horizontal="right"/>
    </xf>
    <xf numFmtId="14" fontId="18" fillId="0" borderId="0" xfId="2" applyNumberFormat="1" applyFont="1" applyAlignment="1">
      <alignment horizontal="left"/>
    </xf>
    <xf numFmtId="0" fontId="15" fillId="0" borderId="0" xfId="2" applyFont="1"/>
    <xf numFmtId="0" fontId="18" fillId="0" borderId="0" xfId="2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179" fontId="2" fillId="4" borderId="15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81" fontId="2" fillId="3" borderId="16" xfId="0" applyNumberFormat="1" applyFont="1" applyFill="1" applyBorder="1" applyAlignment="1">
      <alignment horizontal="center" vertical="top" wrapText="1"/>
    </xf>
    <xf numFmtId="181" fontId="2" fillId="3" borderId="17" xfId="0" applyNumberFormat="1" applyFont="1" applyFill="1" applyBorder="1" applyAlignment="1">
      <alignment horizontal="center" vertical="top" wrapText="1"/>
    </xf>
    <xf numFmtId="181" fontId="2" fillId="0" borderId="9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13" xfId="0" applyNumberFormat="1" applyBorder="1"/>
    <xf numFmtId="0" fontId="0" fillId="0" borderId="22" xfId="0" applyNumberFormat="1" applyBorder="1"/>
    <xf numFmtId="0" fontId="0" fillId="0" borderId="14" xfId="0" applyNumberFormat="1" applyBorder="1"/>
    <xf numFmtId="0" fontId="10" fillId="0" borderId="23" xfId="0" applyFont="1" applyBorder="1"/>
    <xf numFmtId="0" fontId="10" fillId="0" borderId="1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81" fontId="2" fillId="3" borderId="24" xfId="0" applyNumberFormat="1" applyFont="1" applyFill="1" applyBorder="1" applyAlignment="1">
      <alignment horizontal="center" vertical="top" wrapText="1"/>
    </xf>
    <xf numFmtId="12" fontId="0" fillId="0" borderId="21" xfId="0" applyNumberFormat="1" applyBorder="1"/>
    <xf numFmtId="12" fontId="0" fillId="0" borderId="13" xfId="0" applyNumberFormat="1" applyBorder="1"/>
    <xf numFmtId="14" fontId="2" fillId="3" borderId="5" xfId="0" applyNumberFormat="1" applyFont="1" applyFill="1" applyBorder="1" applyAlignment="1">
      <alignment horizontal="center"/>
    </xf>
    <xf numFmtId="181" fontId="2" fillId="3" borderId="23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81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81" fontId="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0" fillId="0" borderId="9" xfId="0" applyFont="1" applyBorder="1"/>
    <xf numFmtId="14" fontId="10" fillId="0" borderId="2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20" fillId="0" borderId="0" xfId="0" applyFont="1" applyFill="1"/>
    <xf numFmtId="14" fontId="2" fillId="7" borderId="0" xfId="0" applyNumberFormat="1" applyFont="1" applyFill="1" applyAlignment="1">
      <alignment horizontal="center"/>
    </xf>
    <xf numFmtId="14" fontId="3" fillId="3" borderId="23" xfId="0" applyNumberFormat="1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vertical="top"/>
    </xf>
    <xf numFmtId="1" fontId="21" fillId="8" borderId="13" xfId="0" applyNumberFormat="1" applyFont="1" applyFill="1" applyBorder="1" applyAlignment="1">
      <alignment vertical="top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/>
    <xf numFmtId="0" fontId="3" fillId="0" borderId="7" xfId="0" applyFont="1" applyBorder="1"/>
    <xf numFmtId="1" fontId="22" fillId="6" borderId="30" xfId="0" applyNumberFormat="1" applyFont="1" applyFill="1" applyBorder="1" applyAlignment="1">
      <alignment horizontal="center"/>
    </xf>
    <xf numFmtId="0" fontId="12" fillId="6" borderId="13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89" fontId="3" fillId="6" borderId="13" xfId="1" applyNumberFormat="1" applyFont="1" applyFill="1" applyBorder="1" applyAlignment="1"/>
    <xf numFmtId="189" fontId="3" fillId="6" borderId="13" xfId="2" applyNumberFormat="1" applyFont="1" applyFill="1" applyBorder="1"/>
    <xf numFmtId="189" fontId="3" fillId="0" borderId="0" xfId="2" applyNumberFormat="1" applyFont="1" applyFill="1"/>
    <xf numFmtId="0" fontId="3" fillId="3" borderId="0" xfId="2" quotePrefix="1" applyFont="1" applyFill="1" applyBorder="1" applyAlignment="1"/>
    <xf numFmtId="0" fontId="17" fillId="3" borderId="0" xfId="2" quotePrefix="1" applyFont="1" applyFill="1" applyBorder="1" applyAlignment="1"/>
    <xf numFmtId="0" fontId="17" fillId="3" borderId="0" xfId="2" applyFont="1" applyFill="1" applyBorder="1" applyAlignment="1"/>
    <xf numFmtId="0" fontId="2" fillId="6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7" fontId="3" fillId="10" borderId="31" xfId="0" applyNumberFormat="1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7" fontId="3" fillId="12" borderId="31" xfId="0" applyNumberFormat="1" applyFont="1" applyFill="1" applyBorder="1" applyAlignment="1">
      <alignment horizontal="center"/>
    </xf>
    <xf numFmtId="0" fontId="0" fillId="13" borderId="28" xfId="0" applyFill="1" applyBorder="1"/>
    <xf numFmtId="189" fontId="0" fillId="6" borderId="32" xfId="0" applyNumberFormat="1" applyFill="1" applyBorder="1"/>
    <xf numFmtId="17" fontId="0" fillId="6" borderId="33" xfId="0" applyNumberFormat="1" applyFill="1" applyBorder="1"/>
    <xf numFmtId="0" fontId="0" fillId="13" borderId="34" xfId="0" applyFill="1" applyBorder="1"/>
    <xf numFmtId="189" fontId="0" fillId="6" borderId="35" xfId="0" applyNumberFormat="1" applyFill="1" applyBorder="1"/>
    <xf numFmtId="17" fontId="0" fillId="6" borderId="36" xfId="0" applyNumberFormat="1" applyFill="1" applyBorder="1"/>
    <xf numFmtId="0" fontId="12" fillId="0" borderId="0" xfId="0" applyFont="1" applyBorder="1" applyAlignment="1">
      <alignment horizontal="center"/>
    </xf>
    <xf numFmtId="43" fontId="0" fillId="0" borderId="0" xfId="0" applyNumberFormat="1"/>
    <xf numFmtId="0" fontId="3" fillId="14" borderId="37" xfId="0" applyFont="1" applyFill="1" applyBorder="1" applyAlignment="1">
      <alignment horizontal="center"/>
    </xf>
    <xf numFmtId="17" fontId="3" fillId="14" borderId="31" xfId="0" applyNumberFormat="1" applyFont="1" applyFill="1" applyBorder="1" applyAlignment="1">
      <alignment horizontal="center"/>
    </xf>
    <xf numFmtId="189" fontId="3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0" fontId="3" fillId="0" borderId="0" xfId="2" applyNumberFormat="1" applyFont="1"/>
    <xf numFmtId="1" fontId="22" fillId="6" borderId="13" xfId="0" applyNumberFormat="1" applyFont="1" applyFill="1" applyBorder="1" applyAlignment="1">
      <alignment horizontal="center"/>
    </xf>
    <xf numFmtId="0" fontId="3" fillId="2" borderId="34" xfId="0" applyFont="1" applyFill="1" applyBorder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15" borderId="0" xfId="0" applyFont="1" applyFill="1" applyBorder="1" applyAlignment="1">
      <alignment horizontal="center"/>
    </xf>
    <xf numFmtId="0" fontId="10" fillId="13" borderId="0" xfId="0" applyFont="1" applyFill="1"/>
    <xf numFmtId="203" fontId="0" fillId="0" borderId="0" xfId="0" applyNumberFormat="1"/>
    <xf numFmtId="0" fontId="0" fillId="13" borderId="0" xfId="0" applyFill="1"/>
    <xf numFmtId="0" fontId="19" fillId="7" borderId="11" xfId="0" applyNumberFormat="1" applyFont="1" applyFill="1" applyBorder="1" applyAlignment="1">
      <alignment horizontal="center"/>
    </xf>
    <xf numFmtId="14" fontId="2" fillId="16" borderId="15" xfId="0" applyNumberFormat="1" applyFont="1" applyFill="1" applyBorder="1" applyAlignment="1">
      <alignment horizontal="center"/>
    </xf>
    <xf numFmtId="0" fontId="3" fillId="6" borderId="21" xfId="0" applyFont="1" applyFill="1" applyBorder="1"/>
    <xf numFmtId="15" fontId="0" fillId="0" borderId="0" xfId="0" applyNumberFormat="1" applyAlignment="1">
      <alignment horizontal="left"/>
    </xf>
    <xf numFmtId="15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14" fontId="0" fillId="3" borderId="0" xfId="0" applyNumberFormat="1" applyFill="1"/>
    <xf numFmtId="0" fontId="9" fillId="6" borderId="3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C5686E0-90F1-6A33-A236-2185E06D2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C7C4CE3-81BF-6778-5E7A-D72886CD2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684B9A0-790D-C6DC-B601-F9DEA29FB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E8B9C064-E285-5F46-A030-08040476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0" name="Rectangle 2">
          <a:extLst>
            <a:ext uri="{FF2B5EF4-FFF2-40B4-BE49-F238E27FC236}">
              <a16:creationId xmlns:a16="http://schemas.microsoft.com/office/drawing/2014/main" id="{FE27B1A9-0424-EC32-015B-2BA3340E0F6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1" name="Rectangle 3">
          <a:extLst>
            <a:ext uri="{FF2B5EF4-FFF2-40B4-BE49-F238E27FC236}">
              <a16:creationId xmlns:a16="http://schemas.microsoft.com/office/drawing/2014/main" id="{C5D0EB02-BC7E-F5D8-52EE-DF40E6692BD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12" name="Rectangle 4">
          <a:extLst>
            <a:ext uri="{FF2B5EF4-FFF2-40B4-BE49-F238E27FC236}">
              <a16:creationId xmlns:a16="http://schemas.microsoft.com/office/drawing/2014/main" id="{437C9FD6-C1E2-B5BD-4729-3F5CF36C472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3" name="Rectangle 5">
          <a:extLst>
            <a:ext uri="{FF2B5EF4-FFF2-40B4-BE49-F238E27FC236}">
              <a16:creationId xmlns:a16="http://schemas.microsoft.com/office/drawing/2014/main" id="{7B0E8D48-8137-ADEC-85B2-E1830B637A1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4" name="Rectangle 6">
          <a:extLst>
            <a:ext uri="{FF2B5EF4-FFF2-40B4-BE49-F238E27FC236}">
              <a16:creationId xmlns:a16="http://schemas.microsoft.com/office/drawing/2014/main" id="{168170A6-A616-7BFF-D124-16BCD4FC444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15" name="Rectangle 7">
          <a:extLst>
            <a:ext uri="{FF2B5EF4-FFF2-40B4-BE49-F238E27FC236}">
              <a16:creationId xmlns:a16="http://schemas.microsoft.com/office/drawing/2014/main" id="{A553928F-F0EB-1334-47D8-EE335DED6BF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16" name="Rectangle 8">
          <a:extLst>
            <a:ext uri="{FF2B5EF4-FFF2-40B4-BE49-F238E27FC236}">
              <a16:creationId xmlns:a16="http://schemas.microsoft.com/office/drawing/2014/main" id="{1631CC47-1898-D952-A010-8E53110CDFE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17" name="Rectangle 9">
          <a:extLst>
            <a:ext uri="{FF2B5EF4-FFF2-40B4-BE49-F238E27FC236}">
              <a16:creationId xmlns:a16="http://schemas.microsoft.com/office/drawing/2014/main" id="{2CED7766-21D3-130F-9ACC-49ACAFD9B09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18" name="Rectangle 10">
          <a:extLst>
            <a:ext uri="{FF2B5EF4-FFF2-40B4-BE49-F238E27FC236}">
              <a16:creationId xmlns:a16="http://schemas.microsoft.com/office/drawing/2014/main" id="{5AEA634A-4C50-0A38-EABE-36C27D7162EE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19" name="Rectangle 11">
          <a:extLst>
            <a:ext uri="{FF2B5EF4-FFF2-40B4-BE49-F238E27FC236}">
              <a16:creationId xmlns:a16="http://schemas.microsoft.com/office/drawing/2014/main" id="{40FD221C-6C00-24F3-95C3-AEC9916429C1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20" name="Rectangle 12">
          <a:extLst>
            <a:ext uri="{FF2B5EF4-FFF2-40B4-BE49-F238E27FC236}">
              <a16:creationId xmlns:a16="http://schemas.microsoft.com/office/drawing/2014/main" id="{0CF69588-6764-9FEA-CA82-1895DC1FB447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21" name="Rectangle 13">
          <a:extLst>
            <a:ext uri="{FF2B5EF4-FFF2-40B4-BE49-F238E27FC236}">
              <a16:creationId xmlns:a16="http://schemas.microsoft.com/office/drawing/2014/main" id="{3002DFD6-AD64-4292-163C-DCF9E15698C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22" name="Rectangle 14">
          <a:extLst>
            <a:ext uri="{FF2B5EF4-FFF2-40B4-BE49-F238E27FC236}">
              <a16:creationId xmlns:a16="http://schemas.microsoft.com/office/drawing/2014/main" id="{64E3B198-D750-8519-D644-E1AB0C66E02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23" name="Rectangle 15">
          <a:extLst>
            <a:ext uri="{FF2B5EF4-FFF2-40B4-BE49-F238E27FC236}">
              <a16:creationId xmlns:a16="http://schemas.microsoft.com/office/drawing/2014/main" id="{A6AF7884-2AED-626B-2230-EE61FDDD27DE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24" name="Rectangle 16">
          <a:extLst>
            <a:ext uri="{FF2B5EF4-FFF2-40B4-BE49-F238E27FC236}">
              <a16:creationId xmlns:a16="http://schemas.microsoft.com/office/drawing/2014/main" id="{A15C3030-CCED-F9A5-38E0-8016E41F3732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25" name="Rectangle 17">
          <a:extLst>
            <a:ext uri="{FF2B5EF4-FFF2-40B4-BE49-F238E27FC236}">
              <a16:creationId xmlns:a16="http://schemas.microsoft.com/office/drawing/2014/main" id="{B7DB176C-5465-2148-9933-7267E43CB5E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26" name="Rectangle 18">
          <a:extLst>
            <a:ext uri="{FF2B5EF4-FFF2-40B4-BE49-F238E27FC236}">
              <a16:creationId xmlns:a16="http://schemas.microsoft.com/office/drawing/2014/main" id="{3DE419C5-016E-C4E6-9C70-D84FE2A706B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7" name="Rectangle 19">
          <a:extLst>
            <a:ext uri="{FF2B5EF4-FFF2-40B4-BE49-F238E27FC236}">
              <a16:creationId xmlns:a16="http://schemas.microsoft.com/office/drawing/2014/main" id="{E5035674-FC2F-AAD1-9601-A40E9149DE9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8" name="Rectangle 20">
          <a:extLst>
            <a:ext uri="{FF2B5EF4-FFF2-40B4-BE49-F238E27FC236}">
              <a16:creationId xmlns:a16="http://schemas.microsoft.com/office/drawing/2014/main" id="{4700E2CC-9122-9CFC-3398-123D198B83E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29" name="Rectangle 21">
          <a:extLst>
            <a:ext uri="{FF2B5EF4-FFF2-40B4-BE49-F238E27FC236}">
              <a16:creationId xmlns:a16="http://schemas.microsoft.com/office/drawing/2014/main" id="{C27FA622-1C35-FA7D-C70D-D2030484B55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0" name="Rectangle 22">
          <a:extLst>
            <a:ext uri="{FF2B5EF4-FFF2-40B4-BE49-F238E27FC236}">
              <a16:creationId xmlns:a16="http://schemas.microsoft.com/office/drawing/2014/main" id="{DA3E76A3-A52F-43C2-2D91-3F7DA4F89DB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1" name="Rectangle 23">
          <a:extLst>
            <a:ext uri="{FF2B5EF4-FFF2-40B4-BE49-F238E27FC236}">
              <a16:creationId xmlns:a16="http://schemas.microsoft.com/office/drawing/2014/main" id="{01160FCC-E8C7-CD94-352E-ACB6CF4B29E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D810B1AE-3E83-3863-33C9-D91F55C07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3" name="Rectangle 25">
          <a:extLst>
            <a:ext uri="{FF2B5EF4-FFF2-40B4-BE49-F238E27FC236}">
              <a16:creationId xmlns:a16="http://schemas.microsoft.com/office/drawing/2014/main" id="{AC1E8C67-D9AC-C2E2-9112-52D03535AD8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4" name="Rectangle 26">
          <a:extLst>
            <a:ext uri="{FF2B5EF4-FFF2-40B4-BE49-F238E27FC236}">
              <a16:creationId xmlns:a16="http://schemas.microsoft.com/office/drawing/2014/main" id="{29735D01-377A-E4EF-7502-BDE404000D6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35" name="Picture 1">
          <a:extLst>
            <a:ext uri="{FF2B5EF4-FFF2-40B4-BE49-F238E27FC236}">
              <a16:creationId xmlns:a16="http://schemas.microsoft.com/office/drawing/2014/main" id="{7105E378-F308-999E-CAE7-742431AAD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6" name="Rectangle 28">
          <a:extLst>
            <a:ext uri="{FF2B5EF4-FFF2-40B4-BE49-F238E27FC236}">
              <a16:creationId xmlns:a16="http://schemas.microsoft.com/office/drawing/2014/main" id="{A8A76458-A0CE-93E3-1B62-D3F908C3A58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37" name="Rectangle 29">
          <a:extLst>
            <a:ext uri="{FF2B5EF4-FFF2-40B4-BE49-F238E27FC236}">
              <a16:creationId xmlns:a16="http://schemas.microsoft.com/office/drawing/2014/main" id="{80309A1E-0281-8C4E-3D09-03F2A80BC21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38" name="Rectangle 30">
          <a:extLst>
            <a:ext uri="{FF2B5EF4-FFF2-40B4-BE49-F238E27FC236}">
              <a16:creationId xmlns:a16="http://schemas.microsoft.com/office/drawing/2014/main" id="{ED1E07E0-EE22-8A0F-DEA6-8758E01336E8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9" name="Rectangle 31">
          <a:extLst>
            <a:ext uri="{FF2B5EF4-FFF2-40B4-BE49-F238E27FC236}">
              <a16:creationId xmlns:a16="http://schemas.microsoft.com/office/drawing/2014/main" id="{0D7EBFE1-CF2B-E4D8-DC4B-9C352460C54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40" name="Rectangle 32">
          <a:extLst>
            <a:ext uri="{FF2B5EF4-FFF2-40B4-BE49-F238E27FC236}">
              <a16:creationId xmlns:a16="http://schemas.microsoft.com/office/drawing/2014/main" id="{A003E1AC-F59A-2694-9C20-562E9BAF23A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41" name="Rectangle 33">
          <a:extLst>
            <a:ext uri="{FF2B5EF4-FFF2-40B4-BE49-F238E27FC236}">
              <a16:creationId xmlns:a16="http://schemas.microsoft.com/office/drawing/2014/main" id="{DC4780E2-41D5-89CE-5E42-8D9FAC9AD0E9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42" name="Rectangle 34">
          <a:extLst>
            <a:ext uri="{FF2B5EF4-FFF2-40B4-BE49-F238E27FC236}">
              <a16:creationId xmlns:a16="http://schemas.microsoft.com/office/drawing/2014/main" id="{40F6C1F5-9E1A-E6A1-75C3-EA7CACF77B6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43" name="Rectangle 35">
          <a:extLst>
            <a:ext uri="{FF2B5EF4-FFF2-40B4-BE49-F238E27FC236}">
              <a16:creationId xmlns:a16="http://schemas.microsoft.com/office/drawing/2014/main" id="{686F9BD8-0A32-8A91-37B8-D867176BF6A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44" name="Rectangle 36">
          <a:extLst>
            <a:ext uri="{FF2B5EF4-FFF2-40B4-BE49-F238E27FC236}">
              <a16:creationId xmlns:a16="http://schemas.microsoft.com/office/drawing/2014/main" id="{736DD050-BE74-FA4F-C12C-DD4CDECD93F3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45" name="Rectangle 37">
          <a:extLst>
            <a:ext uri="{FF2B5EF4-FFF2-40B4-BE49-F238E27FC236}">
              <a16:creationId xmlns:a16="http://schemas.microsoft.com/office/drawing/2014/main" id="{444DD09A-2773-A25D-C7CD-4BE9CD079C0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46" name="Rectangle 38">
          <a:extLst>
            <a:ext uri="{FF2B5EF4-FFF2-40B4-BE49-F238E27FC236}">
              <a16:creationId xmlns:a16="http://schemas.microsoft.com/office/drawing/2014/main" id="{239B9FF0-C644-459E-9A6C-57C019AA82C4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47" name="Rectangle 39">
          <a:extLst>
            <a:ext uri="{FF2B5EF4-FFF2-40B4-BE49-F238E27FC236}">
              <a16:creationId xmlns:a16="http://schemas.microsoft.com/office/drawing/2014/main" id="{F9A9A2BF-DA30-855E-6472-5D3F2A55DEFF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48" name="Rectangle 40">
          <a:extLst>
            <a:ext uri="{FF2B5EF4-FFF2-40B4-BE49-F238E27FC236}">
              <a16:creationId xmlns:a16="http://schemas.microsoft.com/office/drawing/2014/main" id="{94651C52-7D5B-CC09-6218-8379552074B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49" name="Rectangle 41">
          <a:extLst>
            <a:ext uri="{FF2B5EF4-FFF2-40B4-BE49-F238E27FC236}">
              <a16:creationId xmlns:a16="http://schemas.microsoft.com/office/drawing/2014/main" id="{7B557C5A-DC81-BF53-2E84-ABE5398F122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50" name="Rectangle 42">
          <a:extLst>
            <a:ext uri="{FF2B5EF4-FFF2-40B4-BE49-F238E27FC236}">
              <a16:creationId xmlns:a16="http://schemas.microsoft.com/office/drawing/2014/main" id="{6DF3380F-D2CB-D5EA-1253-3BB9BFC7DBDE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51" name="Rectangle 43">
          <a:extLst>
            <a:ext uri="{FF2B5EF4-FFF2-40B4-BE49-F238E27FC236}">
              <a16:creationId xmlns:a16="http://schemas.microsoft.com/office/drawing/2014/main" id="{0C60FF20-C040-D55E-38C0-2FF0D42F0BF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52" name="Rectangle 44">
          <a:extLst>
            <a:ext uri="{FF2B5EF4-FFF2-40B4-BE49-F238E27FC236}">
              <a16:creationId xmlns:a16="http://schemas.microsoft.com/office/drawing/2014/main" id="{F81CE3B4-63FC-6993-C67D-F1D141BF8696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3" name="Rectangle 45">
          <a:extLst>
            <a:ext uri="{FF2B5EF4-FFF2-40B4-BE49-F238E27FC236}">
              <a16:creationId xmlns:a16="http://schemas.microsoft.com/office/drawing/2014/main" id="{5117F6A5-151F-4F8F-460C-3E38DF3BBD8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4" name="Rectangle 46">
          <a:extLst>
            <a:ext uri="{FF2B5EF4-FFF2-40B4-BE49-F238E27FC236}">
              <a16:creationId xmlns:a16="http://schemas.microsoft.com/office/drawing/2014/main" id="{0B121F7F-369B-7A40-2424-7209D4822CE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5" name="Rectangle 47">
          <a:extLst>
            <a:ext uri="{FF2B5EF4-FFF2-40B4-BE49-F238E27FC236}">
              <a16:creationId xmlns:a16="http://schemas.microsoft.com/office/drawing/2014/main" id="{D4CC1C1A-4D68-BADE-3D72-0DEAA90EB76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6" name="Rectangle 48">
          <a:extLst>
            <a:ext uri="{FF2B5EF4-FFF2-40B4-BE49-F238E27FC236}">
              <a16:creationId xmlns:a16="http://schemas.microsoft.com/office/drawing/2014/main" id="{D8B380C1-44BB-E2D1-C3BE-39F46EAFE3C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7" name="Rectangle 49">
          <a:extLst>
            <a:ext uri="{FF2B5EF4-FFF2-40B4-BE49-F238E27FC236}">
              <a16:creationId xmlns:a16="http://schemas.microsoft.com/office/drawing/2014/main" id="{61D94ACF-5ACE-8E3B-1C31-C691B270523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58" name="Button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8C3EF36F-C735-1926-9D20-9A37720A8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59" name="Rectangle 51">
          <a:extLst>
            <a:ext uri="{FF2B5EF4-FFF2-40B4-BE49-F238E27FC236}">
              <a16:creationId xmlns:a16="http://schemas.microsoft.com/office/drawing/2014/main" id="{9996B2C2-EC1F-DBA6-B47F-27ECC914F51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60" name="Rectangle 52">
          <a:extLst>
            <a:ext uri="{FF2B5EF4-FFF2-40B4-BE49-F238E27FC236}">
              <a16:creationId xmlns:a16="http://schemas.microsoft.com/office/drawing/2014/main" id="{B5B8D137-1657-A6C7-1DA5-90824CA8A7F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61" name="Picture 1">
          <a:extLst>
            <a:ext uri="{FF2B5EF4-FFF2-40B4-BE49-F238E27FC236}">
              <a16:creationId xmlns:a16="http://schemas.microsoft.com/office/drawing/2014/main" id="{20D2544C-451D-CB42-CBFD-C23519A85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2" name="Rectangle 54">
          <a:extLst>
            <a:ext uri="{FF2B5EF4-FFF2-40B4-BE49-F238E27FC236}">
              <a16:creationId xmlns:a16="http://schemas.microsoft.com/office/drawing/2014/main" id="{A0868B49-FE0A-1378-50F1-CF5B05936A0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3" name="Rectangle 55">
          <a:extLst>
            <a:ext uri="{FF2B5EF4-FFF2-40B4-BE49-F238E27FC236}">
              <a16:creationId xmlns:a16="http://schemas.microsoft.com/office/drawing/2014/main" id="{01F49F89-674F-94B9-91F2-F103040BADE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64" name="Rectangle 56">
          <a:extLst>
            <a:ext uri="{FF2B5EF4-FFF2-40B4-BE49-F238E27FC236}">
              <a16:creationId xmlns:a16="http://schemas.microsoft.com/office/drawing/2014/main" id="{38A1E1CB-8938-AC74-EA65-DBB729E80D4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5" name="Rectangle 57">
          <a:extLst>
            <a:ext uri="{FF2B5EF4-FFF2-40B4-BE49-F238E27FC236}">
              <a16:creationId xmlns:a16="http://schemas.microsoft.com/office/drawing/2014/main" id="{1CBE5D47-181E-391E-FCC6-D112D37B74A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6" name="Rectangle 58">
          <a:extLst>
            <a:ext uri="{FF2B5EF4-FFF2-40B4-BE49-F238E27FC236}">
              <a16:creationId xmlns:a16="http://schemas.microsoft.com/office/drawing/2014/main" id="{C9D80290-73BE-D70D-CCF8-5E76E5FDE1F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67" name="Rectangle 59">
          <a:extLst>
            <a:ext uri="{FF2B5EF4-FFF2-40B4-BE49-F238E27FC236}">
              <a16:creationId xmlns:a16="http://schemas.microsoft.com/office/drawing/2014/main" id="{1E6772A5-24BA-5A0B-4352-C6AC953E59E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68" name="Rectangle 60">
          <a:extLst>
            <a:ext uri="{FF2B5EF4-FFF2-40B4-BE49-F238E27FC236}">
              <a16:creationId xmlns:a16="http://schemas.microsoft.com/office/drawing/2014/main" id="{52DE999F-C3B7-0F54-F99D-033E934E5777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69" name="Rectangle 61">
          <a:extLst>
            <a:ext uri="{FF2B5EF4-FFF2-40B4-BE49-F238E27FC236}">
              <a16:creationId xmlns:a16="http://schemas.microsoft.com/office/drawing/2014/main" id="{FC7F5A61-77E2-0AB0-A44C-EDCA0B12C81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70" name="Rectangle 62">
          <a:extLst>
            <a:ext uri="{FF2B5EF4-FFF2-40B4-BE49-F238E27FC236}">
              <a16:creationId xmlns:a16="http://schemas.microsoft.com/office/drawing/2014/main" id="{8A603D67-4A61-CAB2-96B6-B88C393581A8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71" name="Rectangle 63">
          <a:extLst>
            <a:ext uri="{FF2B5EF4-FFF2-40B4-BE49-F238E27FC236}">
              <a16:creationId xmlns:a16="http://schemas.microsoft.com/office/drawing/2014/main" id="{8A817A1B-1B73-1EDB-512D-D54078FB9EE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72" name="Rectangle 64">
          <a:extLst>
            <a:ext uri="{FF2B5EF4-FFF2-40B4-BE49-F238E27FC236}">
              <a16:creationId xmlns:a16="http://schemas.microsoft.com/office/drawing/2014/main" id="{06D6F8E1-F9BC-30AF-DE7E-67D2F132066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73" name="Rectangle 65">
          <a:extLst>
            <a:ext uri="{FF2B5EF4-FFF2-40B4-BE49-F238E27FC236}">
              <a16:creationId xmlns:a16="http://schemas.microsoft.com/office/drawing/2014/main" id="{5453A8EE-FE4A-1958-541A-EDEDD01E116D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74" name="Rectangle 66">
          <a:extLst>
            <a:ext uri="{FF2B5EF4-FFF2-40B4-BE49-F238E27FC236}">
              <a16:creationId xmlns:a16="http://schemas.microsoft.com/office/drawing/2014/main" id="{33987D8C-0971-DBFE-8A07-6BF3A38CD47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75" name="Rectangle 67">
          <a:extLst>
            <a:ext uri="{FF2B5EF4-FFF2-40B4-BE49-F238E27FC236}">
              <a16:creationId xmlns:a16="http://schemas.microsoft.com/office/drawing/2014/main" id="{D7B182E4-8E45-58A4-79B5-38F0AED8513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76" name="Rectangle 68">
          <a:extLst>
            <a:ext uri="{FF2B5EF4-FFF2-40B4-BE49-F238E27FC236}">
              <a16:creationId xmlns:a16="http://schemas.microsoft.com/office/drawing/2014/main" id="{6BA04300-D0E3-5E32-6DDA-662F3A208EB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77" name="Rectangle 69">
          <a:extLst>
            <a:ext uri="{FF2B5EF4-FFF2-40B4-BE49-F238E27FC236}">
              <a16:creationId xmlns:a16="http://schemas.microsoft.com/office/drawing/2014/main" id="{9710CEDC-B37D-6357-8ADB-F95409EB59F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78" name="Rectangle 70">
          <a:extLst>
            <a:ext uri="{FF2B5EF4-FFF2-40B4-BE49-F238E27FC236}">
              <a16:creationId xmlns:a16="http://schemas.microsoft.com/office/drawing/2014/main" id="{0CD4FC89-BC28-0AA3-6B89-10164774869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79" name="Rectangle 71">
          <a:extLst>
            <a:ext uri="{FF2B5EF4-FFF2-40B4-BE49-F238E27FC236}">
              <a16:creationId xmlns:a16="http://schemas.microsoft.com/office/drawing/2014/main" id="{7313256F-E081-76F0-340C-81AEC82CCD42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80" name="Rectangle 72">
          <a:extLst>
            <a:ext uri="{FF2B5EF4-FFF2-40B4-BE49-F238E27FC236}">
              <a16:creationId xmlns:a16="http://schemas.microsoft.com/office/drawing/2014/main" id="{933D8829-B471-AD6C-A2B1-DCEB0164F6B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1" name="Rectangle 73">
          <a:extLst>
            <a:ext uri="{FF2B5EF4-FFF2-40B4-BE49-F238E27FC236}">
              <a16:creationId xmlns:a16="http://schemas.microsoft.com/office/drawing/2014/main" id="{21EB24F0-425A-C314-FDAF-F6234316AC6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2" name="Rectangle 74">
          <a:extLst>
            <a:ext uri="{FF2B5EF4-FFF2-40B4-BE49-F238E27FC236}">
              <a16:creationId xmlns:a16="http://schemas.microsoft.com/office/drawing/2014/main" id="{1AF5C1F6-194B-5A9D-AAA3-D8EDDABDEAD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3" name="Rectangle 75">
          <a:extLst>
            <a:ext uri="{FF2B5EF4-FFF2-40B4-BE49-F238E27FC236}">
              <a16:creationId xmlns:a16="http://schemas.microsoft.com/office/drawing/2014/main" id="{DD3129E4-2770-B110-5B21-F17A21BF79C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84" name="Button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AE8BEA14-0F14-10D8-A074-7A642F4A8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5" name="Rectangle 77">
          <a:extLst>
            <a:ext uri="{FF2B5EF4-FFF2-40B4-BE49-F238E27FC236}">
              <a16:creationId xmlns:a16="http://schemas.microsoft.com/office/drawing/2014/main" id="{A654FFCB-1462-C7B7-4900-DB4C1CCE4D3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6" name="Rectangle 78">
          <a:extLst>
            <a:ext uri="{FF2B5EF4-FFF2-40B4-BE49-F238E27FC236}">
              <a16:creationId xmlns:a16="http://schemas.microsoft.com/office/drawing/2014/main" id="{A017B1F7-5585-3B58-57E1-A2B009E1C96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57150</xdr:rowOff>
    </xdr:from>
    <xdr:to>
      <xdr:col>0</xdr:col>
      <xdr:colOff>1276350</xdr:colOff>
      <xdr:row>4</xdr:row>
      <xdr:rowOff>333375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F2B1BF1-0B7C-7971-8D46-8A58FF1FC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37D5E1C7-3685-2C8C-85A3-C3794E69C384}"/>
            </a:ext>
          </a:extLst>
        </xdr:cNvPr>
        <xdr:cNvSpPr>
          <a:spLocks noChangeArrowheads="1"/>
        </xdr:cNvSpPr>
      </xdr:nvSpPr>
      <xdr:spPr bwMode="auto">
        <a:xfrm>
          <a:off x="21621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099" name="Rectangle 3">
          <a:extLst>
            <a:ext uri="{FF2B5EF4-FFF2-40B4-BE49-F238E27FC236}">
              <a16:creationId xmlns:a16="http://schemas.microsoft.com/office/drawing/2014/main" id="{19AD6B56-BE4C-C530-A60C-70576CBC0682}"/>
            </a:ext>
          </a:extLst>
        </xdr:cNvPr>
        <xdr:cNvSpPr>
          <a:spLocks noChangeArrowheads="1"/>
        </xdr:cNvSpPr>
      </xdr:nvSpPr>
      <xdr:spPr bwMode="auto">
        <a:xfrm>
          <a:off x="30575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7DECA784-4D6C-3B36-B85D-805F2696013D}"/>
            </a:ext>
          </a:extLst>
        </xdr:cNvPr>
        <xdr:cNvSpPr>
          <a:spLocks noChangeArrowheads="1"/>
        </xdr:cNvSpPr>
      </xdr:nvSpPr>
      <xdr:spPr bwMode="auto">
        <a:xfrm>
          <a:off x="39528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101" name="Rectangle 5">
          <a:extLst>
            <a:ext uri="{FF2B5EF4-FFF2-40B4-BE49-F238E27FC236}">
              <a16:creationId xmlns:a16="http://schemas.microsoft.com/office/drawing/2014/main" id="{593A2A02-6F80-4A46-F66C-5D63AB2AC353}"/>
            </a:ext>
          </a:extLst>
        </xdr:cNvPr>
        <xdr:cNvSpPr>
          <a:spLocks noChangeArrowheads="1"/>
        </xdr:cNvSpPr>
      </xdr:nvSpPr>
      <xdr:spPr bwMode="auto">
        <a:xfrm>
          <a:off x="48482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102" name="Rectangle 6">
          <a:extLst>
            <a:ext uri="{FF2B5EF4-FFF2-40B4-BE49-F238E27FC236}">
              <a16:creationId xmlns:a16="http://schemas.microsoft.com/office/drawing/2014/main" id="{BE39CCA2-A99F-F977-E008-C551174FB6BE}"/>
            </a:ext>
          </a:extLst>
        </xdr:cNvPr>
        <xdr:cNvSpPr>
          <a:spLocks noChangeArrowheads="1"/>
        </xdr:cNvSpPr>
      </xdr:nvSpPr>
      <xdr:spPr bwMode="auto">
        <a:xfrm>
          <a:off x="57435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103" name="Rectangle 7">
          <a:extLst>
            <a:ext uri="{FF2B5EF4-FFF2-40B4-BE49-F238E27FC236}">
              <a16:creationId xmlns:a16="http://schemas.microsoft.com/office/drawing/2014/main" id="{1E7E52B8-C52C-A17B-68B1-FE455C234668}"/>
            </a:ext>
          </a:extLst>
        </xdr:cNvPr>
        <xdr:cNvSpPr>
          <a:spLocks noChangeArrowheads="1"/>
        </xdr:cNvSpPr>
      </xdr:nvSpPr>
      <xdr:spPr bwMode="auto">
        <a:xfrm>
          <a:off x="66389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4104" name="Rectangle 8">
          <a:extLst>
            <a:ext uri="{FF2B5EF4-FFF2-40B4-BE49-F238E27FC236}">
              <a16:creationId xmlns:a16="http://schemas.microsoft.com/office/drawing/2014/main" id="{46876C20-A2F7-4BEA-4C3C-A037C9C6E8EE}"/>
            </a:ext>
          </a:extLst>
        </xdr:cNvPr>
        <xdr:cNvSpPr>
          <a:spLocks noChangeArrowheads="1"/>
        </xdr:cNvSpPr>
      </xdr:nvSpPr>
      <xdr:spPr bwMode="auto">
        <a:xfrm>
          <a:off x="75342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B2C8B491-0C9D-1A65-7B64-B06F03465FC4}"/>
            </a:ext>
          </a:extLst>
        </xdr:cNvPr>
        <xdr:cNvSpPr>
          <a:spLocks noChangeArrowheads="1"/>
        </xdr:cNvSpPr>
      </xdr:nvSpPr>
      <xdr:spPr bwMode="auto">
        <a:xfrm>
          <a:off x="84296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4106" name="Rectangle 10">
          <a:extLst>
            <a:ext uri="{FF2B5EF4-FFF2-40B4-BE49-F238E27FC236}">
              <a16:creationId xmlns:a16="http://schemas.microsoft.com/office/drawing/2014/main" id="{F19FBD00-4161-520E-2D71-A7515DA7983C}"/>
            </a:ext>
          </a:extLst>
        </xdr:cNvPr>
        <xdr:cNvSpPr>
          <a:spLocks noChangeArrowheads="1"/>
        </xdr:cNvSpPr>
      </xdr:nvSpPr>
      <xdr:spPr bwMode="auto">
        <a:xfrm>
          <a:off x="9324975" y="13335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4107" name="Rectangle 11">
          <a:extLst>
            <a:ext uri="{FF2B5EF4-FFF2-40B4-BE49-F238E27FC236}">
              <a16:creationId xmlns:a16="http://schemas.microsoft.com/office/drawing/2014/main" id="{17D398F7-4003-1077-3A4A-5486B88544BA}"/>
            </a:ext>
          </a:extLst>
        </xdr:cNvPr>
        <xdr:cNvSpPr>
          <a:spLocks noChangeArrowheads="1"/>
        </xdr:cNvSpPr>
      </xdr:nvSpPr>
      <xdr:spPr bwMode="auto">
        <a:xfrm>
          <a:off x="102108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4108" name="Rectangle 12">
          <a:extLst>
            <a:ext uri="{FF2B5EF4-FFF2-40B4-BE49-F238E27FC236}">
              <a16:creationId xmlns:a16="http://schemas.microsoft.com/office/drawing/2014/main" id="{62751C20-89A6-8852-4A8A-CAB3DBB6DDB3}"/>
            </a:ext>
          </a:extLst>
        </xdr:cNvPr>
        <xdr:cNvSpPr>
          <a:spLocks noChangeArrowheads="1"/>
        </xdr:cNvSpPr>
      </xdr:nvSpPr>
      <xdr:spPr bwMode="auto">
        <a:xfrm>
          <a:off x="111061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5987206B-2A78-9560-1DC8-FA32D5B1C780}"/>
            </a:ext>
          </a:extLst>
        </xdr:cNvPr>
        <xdr:cNvSpPr>
          <a:spLocks noChangeArrowheads="1"/>
        </xdr:cNvSpPr>
      </xdr:nvSpPr>
      <xdr:spPr bwMode="auto">
        <a:xfrm>
          <a:off x="120015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4110" name="Rectangle 14">
          <a:extLst>
            <a:ext uri="{FF2B5EF4-FFF2-40B4-BE49-F238E27FC236}">
              <a16:creationId xmlns:a16="http://schemas.microsoft.com/office/drawing/2014/main" id="{6E81C394-FC9B-BAD1-5C57-BAAC79905D61}"/>
            </a:ext>
          </a:extLst>
        </xdr:cNvPr>
        <xdr:cNvSpPr>
          <a:spLocks noChangeArrowheads="1"/>
        </xdr:cNvSpPr>
      </xdr:nvSpPr>
      <xdr:spPr bwMode="auto">
        <a:xfrm>
          <a:off x="128968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4111" name="Rectangle 15">
          <a:extLst>
            <a:ext uri="{FF2B5EF4-FFF2-40B4-BE49-F238E27FC236}">
              <a16:creationId xmlns:a16="http://schemas.microsoft.com/office/drawing/2014/main" id="{7E65C294-5B5A-EEE2-257F-D3267996403C}"/>
            </a:ext>
          </a:extLst>
        </xdr:cNvPr>
        <xdr:cNvSpPr>
          <a:spLocks noChangeArrowheads="1"/>
        </xdr:cNvSpPr>
      </xdr:nvSpPr>
      <xdr:spPr bwMode="auto">
        <a:xfrm>
          <a:off x="137922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4112" name="Rectangle 16">
          <a:extLst>
            <a:ext uri="{FF2B5EF4-FFF2-40B4-BE49-F238E27FC236}">
              <a16:creationId xmlns:a16="http://schemas.microsoft.com/office/drawing/2014/main" id="{C26D6697-ABDC-71B5-E17A-0890ED0C9945}"/>
            </a:ext>
          </a:extLst>
        </xdr:cNvPr>
        <xdr:cNvSpPr>
          <a:spLocks noChangeArrowheads="1"/>
        </xdr:cNvSpPr>
      </xdr:nvSpPr>
      <xdr:spPr bwMode="auto">
        <a:xfrm>
          <a:off x="14687550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5C1DF8EC-1CFF-EDB0-C570-886F2B484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F79DFF37-06FB-544A-7F4A-09839D2A5944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28CDDD0B-5277-8378-66AA-43871A0ED8F8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48" name="Rectangle 4">
          <a:extLst>
            <a:ext uri="{FF2B5EF4-FFF2-40B4-BE49-F238E27FC236}">
              <a16:creationId xmlns:a16="http://schemas.microsoft.com/office/drawing/2014/main" id="{57E79A26-B2AC-6F0F-5751-349CC90FB567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D2BCD4EF-055A-2713-17D7-FAC9864EBB8D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E90B57CC-E08A-41E0-6227-C21F5C703FC1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51" name="Rectangle 7">
          <a:extLst>
            <a:ext uri="{FF2B5EF4-FFF2-40B4-BE49-F238E27FC236}">
              <a16:creationId xmlns:a16="http://schemas.microsoft.com/office/drawing/2014/main" id="{05B41CDA-B9FF-0E67-A83E-ACFDD09E0FE0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6152" name="Rectangle 8">
          <a:extLst>
            <a:ext uri="{FF2B5EF4-FFF2-40B4-BE49-F238E27FC236}">
              <a16:creationId xmlns:a16="http://schemas.microsoft.com/office/drawing/2014/main" id="{5DF1A83F-1B41-04DD-6B86-B50D6EEB1EDA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6153" name="Rectangle 9">
          <a:extLst>
            <a:ext uri="{FF2B5EF4-FFF2-40B4-BE49-F238E27FC236}">
              <a16:creationId xmlns:a16="http://schemas.microsoft.com/office/drawing/2014/main" id="{2BFB4E74-D17B-EBD1-D685-485447EFD7C7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6154" name="Rectangle 10">
          <a:extLst>
            <a:ext uri="{FF2B5EF4-FFF2-40B4-BE49-F238E27FC236}">
              <a16:creationId xmlns:a16="http://schemas.microsoft.com/office/drawing/2014/main" id="{6F6D11C6-349A-0C46-2B56-1AE44ED90C76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6155" name="Rectangle 11">
          <a:extLst>
            <a:ext uri="{FF2B5EF4-FFF2-40B4-BE49-F238E27FC236}">
              <a16:creationId xmlns:a16="http://schemas.microsoft.com/office/drawing/2014/main" id="{D0C4ECF8-5C07-03C4-26DB-BB19FCD839DB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6156" name="Rectangle 12">
          <a:extLst>
            <a:ext uri="{FF2B5EF4-FFF2-40B4-BE49-F238E27FC236}">
              <a16:creationId xmlns:a16="http://schemas.microsoft.com/office/drawing/2014/main" id="{25F9E34F-935A-4F82-87CF-E74342CF65A6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6157" name="Rectangle 13">
          <a:extLst>
            <a:ext uri="{FF2B5EF4-FFF2-40B4-BE49-F238E27FC236}">
              <a16:creationId xmlns:a16="http://schemas.microsoft.com/office/drawing/2014/main" id="{D1F7A38B-D218-88B2-DAEF-6AF7275188F2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6158" name="Rectangle 14">
          <a:extLst>
            <a:ext uri="{FF2B5EF4-FFF2-40B4-BE49-F238E27FC236}">
              <a16:creationId xmlns:a16="http://schemas.microsoft.com/office/drawing/2014/main" id="{5FED7902-67AB-BACC-117A-4A2FB74FF5D4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6159" name="Rectangle 15">
          <a:extLst>
            <a:ext uri="{FF2B5EF4-FFF2-40B4-BE49-F238E27FC236}">
              <a16:creationId xmlns:a16="http://schemas.microsoft.com/office/drawing/2014/main" id="{781014FC-1B85-EC0E-A677-34A81C1A2218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6160" name="Rectangle 16">
          <a:extLst>
            <a:ext uri="{FF2B5EF4-FFF2-40B4-BE49-F238E27FC236}">
              <a16:creationId xmlns:a16="http://schemas.microsoft.com/office/drawing/2014/main" id="{EFD5EA2B-2EAF-9284-AE5A-56851842CFA3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6161" name="Rectangle 17">
          <a:extLst>
            <a:ext uri="{FF2B5EF4-FFF2-40B4-BE49-F238E27FC236}">
              <a16:creationId xmlns:a16="http://schemas.microsoft.com/office/drawing/2014/main" id="{62A54B64-0AB3-AA66-6198-7C210E223BD1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6162" name="Rectangle 18">
          <a:extLst>
            <a:ext uri="{FF2B5EF4-FFF2-40B4-BE49-F238E27FC236}">
              <a16:creationId xmlns:a16="http://schemas.microsoft.com/office/drawing/2014/main" id="{CF36FDF5-166A-3E5D-803F-B442937BAFB0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3" name="Rectangle 19">
          <a:extLst>
            <a:ext uri="{FF2B5EF4-FFF2-40B4-BE49-F238E27FC236}">
              <a16:creationId xmlns:a16="http://schemas.microsoft.com/office/drawing/2014/main" id="{CFA6142D-D588-EF56-A3D8-5D99BB422976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4" name="Rectangle 20">
          <a:extLst>
            <a:ext uri="{FF2B5EF4-FFF2-40B4-BE49-F238E27FC236}">
              <a16:creationId xmlns:a16="http://schemas.microsoft.com/office/drawing/2014/main" id="{341617F8-036E-A94D-EDE3-5CF7DDD7A26E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5" name="Rectangle 21">
          <a:extLst>
            <a:ext uri="{FF2B5EF4-FFF2-40B4-BE49-F238E27FC236}">
              <a16:creationId xmlns:a16="http://schemas.microsoft.com/office/drawing/2014/main" id="{76681EE1-5D71-F4AD-B405-F94032C8DDD6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6" name="Rectangle 22">
          <a:extLst>
            <a:ext uri="{FF2B5EF4-FFF2-40B4-BE49-F238E27FC236}">
              <a16:creationId xmlns:a16="http://schemas.microsoft.com/office/drawing/2014/main" id="{87CD9239-59C9-648F-129E-7B7854B2EEAF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7" name="Rectangle 23">
          <a:extLst>
            <a:ext uri="{FF2B5EF4-FFF2-40B4-BE49-F238E27FC236}">
              <a16:creationId xmlns:a16="http://schemas.microsoft.com/office/drawing/2014/main" id="{3253A8B0-E7B3-5458-5879-BB3194F23774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69" name="Rectangle 25">
          <a:extLst>
            <a:ext uri="{FF2B5EF4-FFF2-40B4-BE49-F238E27FC236}">
              <a16:creationId xmlns:a16="http://schemas.microsoft.com/office/drawing/2014/main" id="{B54E5C29-9FD6-CD68-BDB0-0C56A58376C4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0" name="Rectangle 26">
          <a:extLst>
            <a:ext uri="{FF2B5EF4-FFF2-40B4-BE49-F238E27FC236}">
              <a16:creationId xmlns:a16="http://schemas.microsoft.com/office/drawing/2014/main" id="{29101DA1-13B8-1F59-55B2-55C87D9F9E81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171" name="Rectangle 27">
          <a:extLst>
            <a:ext uri="{FF2B5EF4-FFF2-40B4-BE49-F238E27FC236}">
              <a16:creationId xmlns:a16="http://schemas.microsoft.com/office/drawing/2014/main" id="{D3CB7E0D-744F-375A-7E58-38C3329D63AC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72" name="Rectangle 28">
          <a:extLst>
            <a:ext uri="{FF2B5EF4-FFF2-40B4-BE49-F238E27FC236}">
              <a16:creationId xmlns:a16="http://schemas.microsoft.com/office/drawing/2014/main" id="{2E9289E2-CAEE-9D3C-03C5-1723FE8427FD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3" name="Rectangle 29">
          <a:extLst>
            <a:ext uri="{FF2B5EF4-FFF2-40B4-BE49-F238E27FC236}">
              <a16:creationId xmlns:a16="http://schemas.microsoft.com/office/drawing/2014/main" id="{627E6F9F-D3BC-9C17-CB0E-EE7D51215FFE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9525</xdr:rowOff>
    </xdr:from>
    <xdr:to>
      <xdr:col>10</xdr:col>
      <xdr:colOff>0</xdr:colOff>
      <xdr:row>8</xdr:row>
      <xdr:rowOff>9525</xdr:rowOff>
    </xdr:to>
    <xdr:sp macro="" textlink="">
      <xdr:nvSpPr>
        <xdr:cNvPr id="6174" name="Rectangle 30">
          <a:extLst>
            <a:ext uri="{FF2B5EF4-FFF2-40B4-BE49-F238E27FC236}">
              <a16:creationId xmlns:a16="http://schemas.microsoft.com/office/drawing/2014/main" id="{3107475D-9EC3-35EB-4533-E4142E03149C}"/>
            </a:ext>
          </a:extLst>
        </xdr:cNvPr>
        <xdr:cNvSpPr>
          <a:spLocks noChangeArrowheads="1"/>
        </xdr:cNvSpPr>
      </xdr:nvSpPr>
      <xdr:spPr bwMode="auto">
        <a:xfrm>
          <a:off x="3914775" y="123825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175" name="Rectangle 31">
          <a:extLst>
            <a:ext uri="{FF2B5EF4-FFF2-40B4-BE49-F238E27FC236}">
              <a16:creationId xmlns:a16="http://schemas.microsoft.com/office/drawing/2014/main" id="{DB1E4B8D-7CA3-57CD-3AA3-C51B16C2B8D8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176" name="Rectangle 32">
          <a:extLst>
            <a:ext uri="{FF2B5EF4-FFF2-40B4-BE49-F238E27FC236}">
              <a16:creationId xmlns:a16="http://schemas.microsoft.com/office/drawing/2014/main" id="{AD1A543E-8C12-342C-6D8E-1B33512B5D03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6177" name="Rectangle 33">
          <a:extLst>
            <a:ext uri="{FF2B5EF4-FFF2-40B4-BE49-F238E27FC236}">
              <a16:creationId xmlns:a16="http://schemas.microsoft.com/office/drawing/2014/main" id="{5CF61C01-5D8E-40D3-280B-B7D02974764B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78" name="Rectangle 34">
          <a:extLst>
            <a:ext uri="{FF2B5EF4-FFF2-40B4-BE49-F238E27FC236}">
              <a16:creationId xmlns:a16="http://schemas.microsoft.com/office/drawing/2014/main" id="{11F9618A-1332-D3AC-DACE-41FD70847ADF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179" name="Rectangle 35">
          <a:extLst>
            <a:ext uri="{FF2B5EF4-FFF2-40B4-BE49-F238E27FC236}">
              <a16:creationId xmlns:a16="http://schemas.microsoft.com/office/drawing/2014/main" id="{6796ABEF-6C4A-A95F-2141-50DA12931EA2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180" name="Rectangle 36">
          <a:extLst>
            <a:ext uri="{FF2B5EF4-FFF2-40B4-BE49-F238E27FC236}">
              <a16:creationId xmlns:a16="http://schemas.microsoft.com/office/drawing/2014/main" id="{F1BBF971-83FD-1283-5F11-45F753F5E86E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6181" name="Rectangle 37">
          <a:extLst>
            <a:ext uri="{FF2B5EF4-FFF2-40B4-BE49-F238E27FC236}">
              <a16:creationId xmlns:a16="http://schemas.microsoft.com/office/drawing/2014/main" id="{D94FD24D-4C28-06BC-F10B-D27C4DF088DF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6182" name="Rectangle 38">
          <a:extLst>
            <a:ext uri="{FF2B5EF4-FFF2-40B4-BE49-F238E27FC236}">
              <a16:creationId xmlns:a16="http://schemas.microsoft.com/office/drawing/2014/main" id="{9A2C9069-8D78-3044-1874-BF7AC1642E54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6183" name="Rectangle 39">
          <a:extLst>
            <a:ext uri="{FF2B5EF4-FFF2-40B4-BE49-F238E27FC236}">
              <a16:creationId xmlns:a16="http://schemas.microsoft.com/office/drawing/2014/main" id="{63F1D85A-BE73-B1C4-5750-9A086D59C517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6184" name="Rectangle 40">
          <a:extLst>
            <a:ext uri="{FF2B5EF4-FFF2-40B4-BE49-F238E27FC236}">
              <a16:creationId xmlns:a16="http://schemas.microsoft.com/office/drawing/2014/main" id="{62348302-EAC6-1798-15DC-D448B8250F11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6185" name="Rectangle 41">
          <a:extLst>
            <a:ext uri="{FF2B5EF4-FFF2-40B4-BE49-F238E27FC236}">
              <a16:creationId xmlns:a16="http://schemas.microsoft.com/office/drawing/2014/main" id="{02A82359-B3DA-5DEA-AC00-946A7CA05509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6" name="Rectangle 42">
          <a:extLst>
            <a:ext uri="{FF2B5EF4-FFF2-40B4-BE49-F238E27FC236}">
              <a16:creationId xmlns:a16="http://schemas.microsoft.com/office/drawing/2014/main" id="{FAC430D4-763B-EB2E-A350-AA65D87982DE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7" name="Rectangle 43">
          <a:extLst>
            <a:ext uri="{FF2B5EF4-FFF2-40B4-BE49-F238E27FC236}">
              <a16:creationId xmlns:a16="http://schemas.microsoft.com/office/drawing/2014/main" id="{9692F582-7430-926B-9369-0675E17C9F8E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8" name="Rectangle 44">
          <a:extLst>
            <a:ext uri="{FF2B5EF4-FFF2-40B4-BE49-F238E27FC236}">
              <a16:creationId xmlns:a16="http://schemas.microsoft.com/office/drawing/2014/main" id="{38D5574C-1892-ADE3-1498-CB6126701581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9" name="Rectangle 45">
          <a:extLst>
            <a:ext uri="{FF2B5EF4-FFF2-40B4-BE49-F238E27FC236}">
              <a16:creationId xmlns:a16="http://schemas.microsoft.com/office/drawing/2014/main" id="{2CAFA3E8-8B74-7285-069A-EFDE27C01640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90" name="Rectangle 46">
          <a:extLst>
            <a:ext uri="{FF2B5EF4-FFF2-40B4-BE49-F238E27FC236}">
              <a16:creationId xmlns:a16="http://schemas.microsoft.com/office/drawing/2014/main" id="{2C0A0859-4AF1-2A7C-BC86-5FF9C6366EAE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1" name="Rectangle 47">
          <a:extLst>
            <a:ext uri="{FF2B5EF4-FFF2-40B4-BE49-F238E27FC236}">
              <a16:creationId xmlns:a16="http://schemas.microsoft.com/office/drawing/2014/main" id="{D33D4DC2-0E33-EC79-3586-D69E214F7EFA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2" name="Rectangle 48">
          <a:extLst>
            <a:ext uri="{FF2B5EF4-FFF2-40B4-BE49-F238E27FC236}">
              <a16:creationId xmlns:a16="http://schemas.microsoft.com/office/drawing/2014/main" id="{150B0537-5F5D-2B13-440C-4B3FF2863CEC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88CEFF49-05C7-F835-38EA-964AAFD8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5EAE06B9-CE28-0339-8ABA-B7F2C40DD9C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86BE05C4-18F3-370F-AD1C-123188B3457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1C377B3-47D5-553A-EE42-820A908C7865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0DEC88E1-3807-FD25-38C7-30B357F6060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908A74EC-438D-01D5-9E73-8CB8E10DD0C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ABA8E1E1-107B-5772-A72A-08CD2A40973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9236B579-F2E6-4CD2-7C11-9ACB6E31DA5A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CC54C440-BC91-2176-7C64-6B82218F4C4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0FBBA28A-011D-0264-011E-EA06710D7817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13DB1EAC-1363-218C-79A9-3E98DEDD2BE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68DEFA0C-853D-7056-1F74-EA85CE41C8F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CA3504A4-3C77-51C2-6C6E-6D984CEE315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76B3BCAF-DF44-C7DD-D90B-86BA19A2D91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E83F924E-8C45-08C4-8863-3D4605DB07D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56C19C9B-B0E0-ECDE-C278-F3454707221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DE3A6336-894E-8716-1532-20AC000009C8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0C1F049E-4B68-67DE-5A4F-1C96D3E23B57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AEA8D65C-BCAD-1072-6157-1FE045750A2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84989AE9-184C-61FD-6E3B-C11DD1BF12E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9807B5F5-4169-D19B-16DB-EA68FBFCA09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E9448508-6C98-31BE-DFD1-BB93469C231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44C918F9-BB71-C14F-E7EC-66D28905E9B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6BDAAD1D-DF62-A8D2-9CB1-C06469114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A6B39136-6954-9912-1E23-BDFD6ADAFCB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213E8315-13D7-80CF-D86F-97F6217F7B2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55F91A75-3B49-E1D1-5A3A-E43B74621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3189E34B-2A1A-33E8-1676-78389462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BE78A46C-81DB-28AE-2273-0F9C2F11E45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7DC46BDF-3BCD-E61C-5D88-DA0F9B6A47B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2A7097E7-1EAC-134C-0670-552F541E979D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1629043D-6002-DA8F-0C71-3B656D948DC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CF27A363-566E-E706-476C-1883A75B2E3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5A535191-9299-7891-42ED-57DC126B36FC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960F91A1-C603-BE0D-69DB-EBF1A1320AB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F968E0DF-134E-E696-CF75-0337794D887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2CDD673F-2904-B57F-60CA-E1909067D18E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102484E5-8615-9949-8775-6F999971E23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BEE787F3-2A30-4A42-31A8-2C770E56F5F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A1943184-79F1-CE3A-7278-7C7B7C688D3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2A9ED8D8-2FDE-C5B7-4FC7-C15A221C4ED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BFA68D5F-7FB9-7D79-6BEA-E3A54C53910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CEC1AD7D-6364-FDCF-A682-8191DDF3225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A625BA4F-68B9-8B22-027F-819EF84442B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8EF8FD44-AAE6-83E7-EA69-95123E963761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8264D156-4D43-9EC4-1268-6856C2C15D1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CC887471-25DE-647F-D088-BE88EE3ED29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A2C2B4C1-A1F6-2F53-3AB3-B40554D3409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EB832061-7C70-8B3B-FEC3-2AA67DF1DC5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7CB10BB5-38A9-81FB-B113-95605D1F191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ACB4B205-1F43-A38E-50A4-60904FD7C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14D0A659-77B9-9EFE-DAAD-A90A3336FBF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0AA52A24-A9D7-1DCD-1CB8-81039B9E40C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2D325DA1-92DF-D216-1398-321855BF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>
          <a:extLst>
            <a:ext uri="{FF2B5EF4-FFF2-40B4-BE49-F238E27FC236}">
              <a16:creationId xmlns:a16="http://schemas.microsoft.com/office/drawing/2014/main" id="{0CF44B5A-4E79-F43A-7962-4805198FDE9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>
          <a:extLst>
            <a:ext uri="{FF2B5EF4-FFF2-40B4-BE49-F238E27FC236}">
              <a16:creationId xmlns:a16="http://schemas.microsoft.com/office/drawing/2014/main" id="{171E3930-6EC1-79FE-0414-85D873BA468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>
          <a:extLst>
            <a:ext uri="{FF2B5EF4-FFF2-40B4-BE49-F238E27FC236}">
              <a16:creationId xmlns:a16="http://schemas.microsoft.com/office/drawing/2014/main" id="{8F43027F-D919-2AC2-9246-D391DC38698D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>
          <a:extLst>
            <a:ext uri="{FF2B5EF4-FFF2-40B4-BE49-F238E27FC236}">
              <a16:creationId xmlns:a16="http://schemas.microsoft.com/office/drawing/2014/main" id="{3219E5F5-8016-E22D-21F8-EEDBD602E74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>
          <a:extLst>
            <a:ext uri="{FF2B5EF4-FFF2-40B4-BE49-F238E27FC236}">
              <a16:creationId xmlns:a16="http://schemas.microsoft.com/office/drawing/2014/main" id="{57218041-DE5B-1033-C88D-E4E5F805669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47" name="Rectangle 7">
          <a:extLst>
            <a:ext uri="{FF2B5EF4-FFF2-40B4-BE49-F238E27FC236}">
              <a16:creationId xmlns:a16="http://schemas.microsoft.com/office/drawing/2014/main" id="{B0DCD8C6-F146-5C4F-7313-83B6C8F1B86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>
          <a:extLst>
            <a:ext uri="{FF2B5EF4-FFF2-40B4-BE49-F238E27FC236}">
              <a16:creationId xmlns:a16="http://schemas.microsoft.com/office/drawing/2014/main" id="{E5EDA005-DBD1-BE7A-4F82-802E8145C50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>
          <a:extLst>
            <a:ext uri="{FF2B5EF4-FFF2-40B4-BE49-F238E27FC236}">
              <a16:creationId xmlns:a16="http://schemas.microsoft.com/office/drawing/2014/main" id="{A5A5BBC7-4FEA-0842-4F1A-E12AA59416B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>
          <a:extLst>
            <a:ext uri="{FF2B5EF4-FFF2-40B4-BE49-F238E27FC236}">
              <a16:creationId xmlns:a16="http://schemas.microsoft.com/office/drawing/2014/main" id="{92733C8B-73E3-3A9D-7D2D-CEDEC97826B8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>
          <a:extLst>
            <a:ext uri="{FF2B5EF4-FFF2-40B4-BE49-F238E27FC236}">
              <a16:creationId xmlns:a16="http://schemas.microsoft.com/office/drawing/2014/main" id="{1D219845-9AED-65E1-B9B8-88303B84B9A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>
          <a:extLst>
            <a:ext uri="{FF2B5EF4-FFF2-40B4-BE49-F238E27FC236}">
              <a16:creationId xmlns:a16="http://schemas.microsoft.com/office/drawing/2014/main" id="{7DFEF485-D9BC-6290-BE43-184000EB6D4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>
          <a:extLst>
            <a:ext uri="{FF2B5EF4-FFF2-40B4-BE49-F238E27FC236}">
              <a16:creationId xmlns:a16="http://schemas.microsoft.com/office/drawing/2014/main" id="{8926676C-D9D3-8799-5932-012AAA70E07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>
          <a:extLst>
            <a:ext uri="{FF2B5EF4-FFF2-40B4-BE49-F238E27FC236}">
              <a16:creationId xmlns:a16="http://schemas.microsoft.com/office/drawing/2014/main" id="{80FBA1FA-61CF-51F2-13DC-8C7A551FC95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>
          <a:extLst>
            <a:ext uri="{FF2B5EF4-FFF2-40B4-BE49-F238E27FC236}">
              <a16:creationId xmlns:a16="http://schemas.microsoft.com/office/drawing/2014/main" id="{DF8E5428-779D-A872-6D88-3AB0B7795FA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>
          <a:extLst>
            <a:ext uri="{FF2B5EF4-FFF2-40B4-BE49-F238E27FC236}">
              <a16:creationId xmlns:a16="http://schemas.microsoft.com/office/drawing/2014/main" id="{F132B1D4-9C49-905C-A61A-E11AB897BCD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55CA95AC-ABC1-B0E7-BE01-EBED93C6EFD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>
          <a:extLst>
            <a:ext uri="{FF2B5EF4-FFF2-40B4-BE49-F238E27FC236}">
              <a16:creationId xmlns:a16="http://schemas.microsoft.com/office/drawing/2014/main" id="{2F18512A-A5EE-959C-7CE0-AEC28E48AEEB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>
          <a:extLst>
            <a:ext uri="{FF2B5EF4-FFF2-40B4-BE49-F238E27FC236}">
              <a16:creationId xmlns:a16="http://schemas.microsoft.com/office/drawing/2014/main" id="{EF3C518E-B32C-B129-0C16-9E545E1700D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>
          <a:extLst>
            <a:ext uri="{FF2B5EF4-FFF2-40B4-BE49-F238E27FC236}">
              <a16:creationId xmlns:a16="http://schemas.microsoft.com/office/drawing/2014/main" id="{E1326976-F58D-3B75-1093-5411B02EB54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>
          <a:extLst>
            <a:ext uri="{FF2B5EF4-FFF2-40B4-BE49-F238E27FC236}">
              <a16:creationId xmlns:a16="http://schemas.microsoft.com/office/drawing/2014/main" id="{3B3F96D5-AD65-06F7-6742-2575C0F3C82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>
          <a:extLst>
            <a:ext uri="{FF2B5EF4-FFF2-40B4-BE49-F238E27FC236}">
              <a16:creationId xmlns:a16="http://schemas.microsoft.com/office/drawing/2014/main" id="{B3EDAE0B-CEE0-0C47-A9C6-E12E89200DE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>
          <a:extLst>
            <a:ext uri="{FF2B5EF4-FFF2-40B4-BE49-F238E27FC236}">
              <a16:creationId xmlns:a16="http://schemas.microsoft.com/office/drawing/2014/main" id="{6180340E-1C2C-A5C3-B3A2-E8A64F6C97E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63D2E882-A64D-E9B2-6066-F05CEF4E3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869C5819-7EAB-26C3-8A1B-3F70F0C049C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53103EBC-6FE0-E6B2-5C3D-5C82C9484A3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67" name="Picture 1">
          <a:extLst>
            <a:ext uri="{FF2B5EF4-FFF2-40B4-BE49-F238E27FC236}">
              <a16:creationId xmlns:a16="http://schemas.microsoft.com/office/drawing/2014/main" id="{B5A3DFD1-9129-6BBB-2E29-3F56C99C1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>
          <a:extLst>
            <a:ext uri="{FF2B5EF4-FFF2-40B4-BE49-F238E27FC236}">
              <a16:creationId xmlns:a16="http://schemas.microsoft.com/office/drawing/2014/main" id="{E49AF414-A96A-AD48-DD96-A648EE9B0CA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>
          <a:extLst>
            <a:ext uri="{FF2B5EF4-FFF2-40B4-BE49-F238E27FC236}">
              <a16:creationId xmlns:a16="http://schemas.microsoft.com/office/drawing/2014/main" id="{BBCF0C96-2E35-2F03-F8EF-52FBDBD72F7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>
          <a:extLst>
            <a:ext uri="{FF2B5EF4-FFF2-40B4-BE49-F238E27FC236}">
              <a16:creationId xmlns:a16="http://schemas.microsoft.com/office/drawing/2014/main" id="{EB2879C9-376C-89A8-6F54-CB70BD60055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>
          <a:extLst>
            <a:ext uri="{FF2B5EF4-FFF2-40B4-BE49-F238E27FC236}">
              <a16:creationId xmlns:a16="http://schemas.microsoft.com/office/drawing/2014/main" id="{525D3100-A1AF-8BD7-00CA-EB6508B84A6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>
          <a:extLst>
            <a:ext uri="{FF2B5EF4-FFF2-40B4-BE49-F238E27FC236}">
              <a16:creationId xmlns:a16="http://schemas.microsoft.com/office/drawing/2014/main" id="{82AB5F32-6695-EA8E-D4AE-56949E1C4866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73" name="Rectangle 33">
          <a:extLst>
            <a:ext uri="{FF2B5EF4-FFF2-40B4-BE49-F238E27FC236}">
              <a16:creationId xmlns:a16="http://schemas.microsoft.com/office/drawing/2014/main" id="{18C39FE4-A281-796C-4E03-AC20AF6F027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>
          <a:extLst>
            <a:ext uri="{FF2B5EF4-FFF2-40B4-BE49-F238E27FC236}">
              <a16:creationId xmlns:a16="http://schemas.microsoft.com/office/drawing/2014/main" id="{AE522CE9-CB0B-98D2-9274-3363FF87FB1B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>
          <a:extLst>
            <a:ext uri="{FF2B5EF4-FFF2-40B4-BE49-F238E27FC236}">
              <a16:creationId xmlns:a16="http://schemas.microsoft.com/office/drawing/2014/main" id="{87ED2F04-5461-0C1A-424E-BC4BF52F1394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>
          <a:extLst>
            <a:ext uri="{FF2B5EF4-FFF2-40B4-BE49-F238E27FC236}">
              <a16:creationId xmlns:a16="http://schemas.microsoft.com/office/drawing/2014/main" id="{CBADEA6E-9533-F2A0-D654-1408D7DD0CF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>
          <a:extLst>
            <a:ext uri="{FF2B5EF4-FFF2-40B4-BE49-F238E27FC236}">
              <a16:creationId xmlns:a16="http://schemas.microsoft.com/office/drawing/2014/main" id="{01D1C136-0FED-8560-5FDB-F599781AF7B2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>
          <a:extLst>
            <a:ext uri="{FF2B5EF4-FFF2-40B4-BE49-F238E27FC236}">
              <a16:creationId xmlns:a16="http://schemas.microsoft.com/office/drawing/2014/main" id="{A6D6FF73-F8E1-DEFD-ACBB-F0D1D35031D2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>
          <a:extLst>
            <a:ext uri="{FF2B5EF4-FFF2-40B4-BE49-F238E27FC236}">
              <a16:creationId xmlns:a16="http://schemas.microsoft.com/office/drawing/2014/main" id="{6F59CBB6-698F-A0CF-8A32-FB28BD38EF9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>
          <a:extLst>
            <a:ext uri="{FF2B5EF4-FFF2-40B4-BE49-F238E27FC236}">
              <a16:creationId xmlns:a16="http://schemas.microsoft.com/office/drawing/2014/main" id="{60E1FB0C-709D-E4A0-64B0-C184C8E29022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>
          <a:extLst>
            <a:ext uri="{FF2B5EF4-FFF2-40B4-BE49-F238E27FC236}">
              <a16:creationId xmlns:a16="http://schemas.microsoft.com/office/drawing/2014/main" id="{0D657E3C-E974-9107-8F9C-7E63BFC7DAE0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>
          <a:extLst>
            <a:ext uri="{FF2B5EF4-FFF2-40B4-BE49-F238E27FC236}">
              <a16:creationId xmlns:a16="http://schemas.microsoft.com/office/drawing/2014/main" id="{2023EEB9-CA12-B673-D1D6-20769CE5F03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>
          <a:extLst>
            <a:ext uri="{FF2B5EF4-FFF2-40B4-BE49-F238E27FC236}">
              <a16:creationId xmlns:a16="http://schemas.microsoft.com/office/drawing/2014/main" id="{DB45BA20-6A74-ACCE-A0EF-F269CC36FB9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>
          <a:extLst>
            <a:ext uri="{FF2B5EF4-FFF2-40B4-BE49-F238E27FC236}">
              <a16:creationId xmlns:a16="http://schemas.microsoft.com/office/drawing/2014/main" id="{AF1500A4-4B22-0220-795B-B40D7991C39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>
          <a:extLst>
            <a:ext uri="{FF2B5EF4-FFF2-40B4-BE49-F238E27FC236}">
              <a16:creationId xmlns:a16="http://schemas.microsoft.com/office/drawing/2014/main" id="{6CD9A5B8-B57A-881D-9545-BEC61F5D9F9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>
          <a:extLst>
            <a:ext uri="{FF2B5EF4-FFF2-40B4-BE49-F238E27FC236}">
              <a16:creationId xmlns:a16="http://schemas.microsoft.com/office/drawing/2014/main" id="{F88DDF13-460B-32F8-3F12-8E5965FB730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>
          <a:extLst>
            <a:ext uri="{FF2B5EF4-FFF2-40B4-BE49-F238E27FC236}">
              <a16:creationId xmlns:a16="http://schemas.microsoft.com/office/drawing/2014/main" id="{3207EEC4-EC44-EBBD-B695-CD84FF95D9F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>
          <a:extLst>
            <a:ext uri="{FF2B5EF4-FFF2-40B4-BE49-F238E27FC236}">
              <a16:creationId xmlns:a16="http://schemas.microsoft.com/office/drawing/2014/main" id="{06FEEE41-2A9B-39FE-C8D0-91EB7DE1DFD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>
          <a:extLst>
            <a:ext uri="{FF2B5EF4-FFF2-40B4-BE49-F238E27FC236}">
              <a16:creationId xmlns:a16="http://schemas.microsoft.com/office/drawing/2014/main" id="{75F85963-7309-AE5C-EF57-983857407DF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F04A3DBB-CF49-F455-0B62-B1FFB569B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>
          <a:extLst>
            <a:ext uri="{FF2B5EF4-FFF2-40B4-BE49-F238E27FC236}">
              <a16:creationId xmlns:a16="http://schemas.microsoft.com/office/drawing/2014/main" id="{D5608D27-E993-F746-0968-52FE96EF468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>
          <a:extLst>
            <a:ext uri="{FF2B5EF4-FFF2-40B4-BE49-F238E27FC236}">
              <a16:creationId xmlns:a16="http://schemas.microsoft.com/office/drawing/2014/main" id="{077E3402-DC51-657A-2FAE-EA81A8B3044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0F9E277A-D7F9-8D71-0E30-A663E3D8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D5E38441-47EB-D816-4AB0-3AD6F830EBF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9540B439-8BD1-3A4A-B554-348A0F2F3DF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61993F96-DC54-72AD-CC55-D03AB1C5F7AA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8554ABAA-7296-6BE6-68BE-525C472B6B7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1E8386C7-8F13-0048-0AB9-29F59042F93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F587BA07-8D72-D5E7-1079-127BCB906D7E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14BF95F9-499F-56FA-E666-B10664E4A4EB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380B6D13-E50D-E19F-67FC-BADD82BC5178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D92022AB-D156-5B4F-F925-B68AD85A509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2BA4B714-EFED-6116-3B3E-FE1E860DBCE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4A83CDC1-88E7-A767-3AC6-5FC49110B0F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DCF66B53-212E-007E-EA9A-CD1F831B0F1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952CA8D3-D88F-AC16-6BCB-5F2A923D22E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EA2BE3DF-1ED6-18BA-935B-47A372E320E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A3CD6FFE-818F-80EF-CCE5-36D6A79903E6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34B0978E-F760-EBFA-21AC-4AA24A252E80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44E746D1-7563-4E4E-29D6-2E28A9891EB4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C65DA46E-405B-6D4C-60FD-88726B8C1F2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3377675C-4E9C-FB1B-5BC7-EC92C60381E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8018C906-C272-627B-9EB5-8ECEF50A47D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DDCDC350-A7B2-DF8E-1BF6-250FF123F45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AECBBA0E-D435-D720-C77A-8068BA08C11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C3A12318-F3D5-0699-62CE-02C55F3E9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90BA1B68-F8DD-DF21-ADC3-2CDBCC8EE67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>
          <a:extLst>
            <a:ext uri="{FF2B5EF4-FFF2-40B4-BE49-F238E27FC236}">
              <a16:creationId xmlns:a16="http://schemas.microsoft.com/office/drawing/2014/main" id="{F4421865-109F-0E96-7F80-A10C151A2E5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91" name="Picture 1">
          <a:extLst>
            <a:ext uri="{FF2B5EF4-FFF2-40B4-BE49-F238E27FC236}">
              <a16:creationId xmlns:a16="http://schemas.microsoft.com/office/drawing/2014/main" id="{8AA79C8C-48AB-CA0E-CFF2-9C74CA709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>
          <a:extLst>
            <a:ext uri="{FF2B5EF4-FFF2-40B4-BE49-F238E27FC236}">
              <a16:creationId xmlns:a16="http://schemas.microsoft.com/office/drawing/2014/main" id="{80BE1ADD-79CE-0B51-CFD9-F2C5BB2D486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>
          <a:extLst>
            <a:ext uri="{FF2B5EF4-FFF2-40B4-BE49-F238E27FC236}">
              <a16:creationId xmlns:a16="http://schemas.microsoft.com/office/drawing/2014/main" id="{D4DE8FA1-7CB9-CFEA-A91C-C2FA9FAF16A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>
          <a:extLst>
            <a:ext uri="{FF2B5EF4-FFF2-40B4-BE49-F238E27FC236}">
              <a16:creationId xmlns:a16="http://schemas.microsoft.com/office/drawing/2014/main" id="{9EF84397-EA4A-CF9B-69D9-DD098A2CC56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>
          <a:extLst>
            <a:ext uri="{FF2B5EF4-FFF2-40B4-BE49-F238E27FC236}">
              <a16:creationId xmlns:a16="http://schemas.microsoft.com/office/drawing/2014/main" id="{53325626-D5FE-05B7-CA05-2F26F3A7AE8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>
          <a:extLst>
            <a:ext uri="{FF2B5EF4-FFF2-40B4-BE49-F238E27FC236}">
              <a16:creationId xmlns:a16="http://schemas.microsoft.com/office/drawing/2014/main" id="{5C220483-3CD3-1DB4-6623-6E26555910F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97" name="Rectangle 33">
          <a:extLst>
            <a:ext uri="{FF2B5EF4-FFF2-40B4-BE49-F238E27FC236}">
              <a16:creationId xmlns:a16="http://schemas.microsoft.com/office/drawing/2014/main" id="{0E82638A-CA02-0452-4527-E137366C8E3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>
          <a:extLst>
            <a:ext uri="{FF2B5EF4-FFF2-40B4-BE49-F238E27FC236}">
              <a16:creationId xmlns:a16="http://schemas.microsoft.com/office/drawing/2014/main" id="{34AD87E4-F855-B170-95A3-7900F99DBDB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>
          <a:extLst>
            <a:ext uri="{FF2B5EF4-FFF2-40B4-BE49-F238E27FC236}">
              <a16:creationId xmlns:a16="http://schemas.microsoft.com/office/drawing/2014/main" id="{920CE828-DAC7-002B-9621-6B388F676B9F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>
          <a:extLst>
            <a:ext uri="{FF2B5EF4-FFF2-40B4-BE49-F238E27FC236}">
              <a16:creationId xmlns:a16="http://schemas.microsoft.com/office/drawing/2014/main" id="{69C05C15-555F-BB8C-745E-DD3A35C42DB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>
          <a:extLst>
            <a:ext uri="{FF2B5EF4-FFF2-40B4-BE49-F238E27FC236}">
              <a16:creationId xmlns:a16="http://schemas.microsoft.com/office/drawing/2014/main" id="{9E7C6709-D330-0D3B-21AA-0FB5E6A5B1A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>
          <a:extLst>
            <a:ext uri="{FF2B5EF4-FFF2-40B4-BE49-F238E27FC236}">
              <a16:creationId xmlns:a16="http://schemas.microsoft.com/office/drawing/2014/main" id="{699C441D-676B-C499-6E50-E5D74E56E02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>
          <a:extLst>
            <a:ext uri="{FF2B5EF4-FFF2-40B4-BE49-F238E27FC236}">
              <a16:creationId xmlns:a16="http://schemas.microsoft.com/office/drawing/2014/main" id="{623173E9-4E2B-FA5A-687A-D0E894F74645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>
          <a:extLst>
            <a:ext uri="{FF2B5EF4-FFF2-40B4-BE49-F238E27FC236}">
              <a16:creationId xmlns:a16="http://schemas.microsoft.com/office/drawing/2014/main" id="{BF16D6B8-736E-4D2E-DF06-5DAB247963CF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>
          <a:extLst>
            <a:ext uri="{FF2B5EF4-FFF2-40B4-BE49-F238E27FC236}">
              <a16:creationId xmlns:a16="http://schemas.microsoft.com/office/drawing/2014/main" id="{F3F774B5-68FA-5669-12FE-B0A56252E6D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>
          <a:extLst>
            <a:ext uri="{FF2B5EF4-FFF2-40B4-BE49-F238E27FC236}">
              <a16:creationId xmlns:a16="http://schemas.microsoft.com/office/drawing/2014/main" id="{A6B9D916-300E-8636-0759-1BC473F5993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>
          <a:extLst>
            <a:ext uri="{FF2B5EF4-FFF2-40B4-BE49-F238E27FC236}">
              <a16:creationId xmlns:a16="http://schemas.microsoft.com/office/drawing/2014/main" id="{D25DC26B-9505-D14D-EE2B-0FF3A64AACAD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>
          <a:extLst>
            <a:ext uri="{FF2B5EF4-FFF2-40B4-BE49-F238E27FC236}">
              <a16:creationId xmlns:a16="http://schemas.microsoft.com/office/drawing/2014/main" id="{47D404F6-1906-F479-CBED-0A93D2278D1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>
          <a:extLst>
            <a:ext uri="{FF2B5EF4-FFF2-40B4-BE49-F238E27FC236}">
              <a16:creationId xmlns:a16="http://schemas.microsoft.com/office/drawing/2014/main" id="{A3C2F686-84E7-1F5B-3B34-DEA630929E4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>
          <a:extLst>
            <a:ext uri="{FF2B5EF4-FFF2-40B4-BE49-F238E27FC236}">
              <a16:creationId xmlns:a16="http://schemas.microsoft.com/office/drawing/2014/main" id="{799E0226-1602-68D9-93AB-D1403765806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>
          <a:extLst>
            <a:ext uri="{FF2B5EF4-FFF2-40B4-BE49-F238E27FC236}">
              <a16:creationId xmlns:a16="http://schemas.microsoft.com/office/drawing/2014/main" id="{73FA5129-A7DD-27CF-DA8D-19155C7B042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>
          <a:extLst>
            <a:ext uri="{FF2B5EF4-FFF2-40B4-BE49-F238E27FC236}">
              <a16:creationId xmlns:a16="http://schemas.microsoft.com/office/drawing/2014/main" id="{0BDB88AA-E793-F586-3E7A-87B2C3EB6B7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>
          <a:extLst>
            <a:ext uri="{FF2B5EF4-FFF2-40B4-BE49-F238E27FC236}">
              <a16:creationId xmlns:a16="http://schemas.microsoft.com/office/drawing/2014/main" id="{76B0A76B-43A9-F9CB-DBC4-651541056B0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28CD01E8-D6E8-EFEA-146C-5847BCB7A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>
          <a:extLst>
            <a:ext uri="{FF2B5EF4-FFF2-40B4-BE49-F238E27FC236}">
              <a16:creationId xmlns:a16="http://schemas.microsoft.com/office/drawing/2014/main" id="{05B2A7E1-A5DA-32CD-929E-E5656FF7993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>
          <a:extLst>
            <a:ext uri="{FF2B5EF4-FFF2-40B4-BE49-F238E27FC236}">
              <a16:creationId xmlns:a16="http://schemas.microsoft.com/office/drawing/2014/main" id="{0D4C2CB7-E7A0-13C5-692C-74634560ECA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317" name="Picture 1">
          <a:extLst>
            <a:ext uri="{FF2B5EF4-FFF2-40B4-BE49-F238E27FC236}">
              <a16:creationId xmlns:a16="http://schemas.microsoft.com/office/drawing/2014/main" id="{36E78E1F-F5BD-8ABE-6353-42560317B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>
          <a:extLst>
            <a:ext uri="{FF2B5EF4-FFF2-40B4-BE49-F238E27FC236}">
              <a16:creationId xmlns:a16="http://schemas.microsoft.com/office/drawing/2014/main" id="{4A5A835B-6344-2100-4054-453EF254E98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>
          <a:extLst>
            <a:ext uri="{FF2B5EF4-FFF2-40B4-BE49-F238E27FC236}">
              <a16:creationId xmlns:a16="http://schemas.microsoft.com/office/drawing/2014/main" id="{284FCBC7-73FB-51F4-7CC9-B42F9DD7004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>
          <a:extLst>
            <a:ext uri="{FF2B5EF4-FFF2-40B4-BE49-F238E27FC236}">
              <a16:creationId xmlns:a16="http://schemas.microsoft.com/office/drawing/2014/main" id="{D7A260A2-6F60-B386-F98C-0468687D898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>
          <a:extLst>
            <a:ext uri="{FF2B5EF4-FFF2-40B4-BE49-F238E27FC236}">
              <a16:creationId xmlns:a16="http://schemas.microsoft.com/office/drawing/2014/main" id="{771BB2FE-B1B0-408D-8686-A14C60E240E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>
          <a:extLst>
            <a:ext uri="{FF2B5EF4-FFF2-40B4-BE49-F238E27FC236}">
              <a16:creationId xmlns:a16="http://schemas.microsoft.com/office/drawing/2014/main" id="{5D6229AE-F37C-5D90-DE3C-12D72DC7E05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323" name="Rectangle 59">
          <a:extLst>
            <a:ext uri="{FF2B5EF4-FFF2-40B4-BE49-F238E27FC236}">
              <a16:creationId xmlns:a16="http://schemas.microsoft.com/office/drawing/2014/main" id="{B1434A43-0ACB-BE0C-1FF5-61E06AFCF12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>
          <a:extLst>
            <a:ext uri="{FF2B5EF4-FFF2-40B4-BE49-F238E27FC236}">
              <a16:creationId xmlns:a16="http://schemas.microsoft.com/office/drawing/2014/main" id="{8786C320-FB51-5505-63EA-F052B3720B2A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>
          <a:extLst>
            <a:ext uri="{FF2B5EF4-FFF2-40B4-BE49-F238E27FC236}">
              <a16:creationId xmlns:a16="http://schemas.microsoft.com/office/drawing/2014/main" id="{413268D8-B967-F75E-5DE5-D4D533199A24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>
          <a:extLst>
            <a:ext uri="{FF2B5EF4-FFF2-40B4-BE49-F238E27FC236}">
              <a16:creationId xmlns:a16="http://schemas.microsoft.com/office/drawing/2014/main" id="{54EFB3AA-AB44-13DD-A0DE-24683B1A218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>
          <a:extLst>
            <a:ext uri="{FF2B5EF4-FFF2-40B4-BE49-F238E27FC236}">
              <a16:creationId xmlns:a16="http://schemas.microsoft.com/office/drawing/2014/main" id="{84DBC136-CA80-729D-CA58-8E267132AA5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>
          <a:extLst>
            <a:ext uri="{FF2B5EF4-FFF2-40B4-BE49-F238E27FC236}">
              <a16:creationId xmlns:a16="http://schemas.microsoft.com/office/drawing/2014/main" id="{26D90A20-2C6D-48A0-30F7-73DBC5F3F15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>
          <a:extLst>
            <a:ext uri="{FF2B5EF4-FFF2-40B4-BE49-F238E27FC236}">
              <a16:creationId xmlns:a16="http://schemas.microsoft.com/office/drawing/2014/main" id="{222E978A-A5A0-C621-1EE0-1F5C3152CA8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>
          <a:extLst>
            <a:ext uri="{FF2B5EF4-FFF2-40B4-BE49-F238E27FC236}">
              <a16:creationId xmlns:a16="http://schemas.microsoft.com/office/drawing/2014/main" id="{10DA805C-45FE-56C1-3CB5-19A37B760CD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>
          <a:extLst>
            <a:ext uri="{FF2B5EF4-FFF2-40B4-BE49-F238E27FC236}">
              <a16:creationId xmlns:a16="http://schemas.microsoft.com/office/drawing/2014/main" id="{BDF220D5-CDC9-54B5-698F-82E2A383C16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>
          <a:extLst>
            <a:ext uri="{FF2B5EF4-FFF2-40B4-BE49-F238E27FC236}">
              <a16:creationId xmlns:a16="http://schemas.microsoft.com/office/drawing/2014/main" id="{0CE80674-3211-3D2B-1067-A8C351A6721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>
          <a:extLst>
            <a:ext uri="{FF2B5EF4-FFF2-40B4-BE49-F238E27FC236}">
              <a16:creationId xmlns:a16="http://schemas.microsoft.com/office/drawing/2014/main" id="{19B5FAB6-A880-1E55-3561-69570A6C647D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>
          <a:extLst>
            <a:ext uri="{FF2B5EF4-FFF2-40B4-BE49-F238E27FC236}">
              <a16:creationId xmlns:a16="http://schemas.microsoft.com/office/drawing/2014/main" id="{E68A99A8-46A6-E5F2-BE8B-3DE26DA3A77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>
          <a:extLst>
            <a:ext uri="{FF2B5EF4-FFF2-40B4-BE49-F238E27FC236}">
              <a16:creationId xmlns:a16="http://schemas.microsoft.com/office/drawing/2014/main" id="{4E97A8FD-ACF1-7CC9-802D-5A7E4F4645F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>
          <a:extLst>
            <a:ext uri="{FF2B5EF4-FFF2-40B4-BE49-F238E27FC236}">
              <a16:creationId xmlns:a16="http://schemas.microsoft.com/office/drawing/2014/main" id="{B5EE4906-8C63-0316-BBF3-400AA81AE18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>
          <a:extLst>
            <a:ext uri="{FF2B5EF4-FFF2-40B4-BE49-F238E27FC236}">
              <a16:creationId xmlns:a16="http://schemas.microsoft.com/office/drawing/2014/main" id="{AD01D843-3283-FD7F-9E25-F298398DCD7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>
          <a:extLst>
            <a:ext uri="{FF2B5EF4-FFF2-40B4-BE49-F238E27FC236}">
              <a16:creationId xmlns:a16="http://schemas.microsoft.com/office/drawing/2014/main" id="{7CFC2FB1-D622-B85A-B893-228A2918D2F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>
          <a:extLst>
            <a:ext uri="{FF2B5EF4-FFF2-40B4-BE49-F238E27FC236}">
              <a16:creationId xmlns:a16="http://schemas.microsoft.com/office/drawing/2014/main" id="{2B6D7647-5030-EA59-5D3A-4659B1EA1D6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B12B952E-718F-A24B-F679-5746E22F3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>
          <a:extLst>
            <a:ext uri="{FF2B5EF4-FFF2-40B4-BE49-F238E27FC236}">
              <a16:creationId xmlns:a16="http://schemas.microsoft.com/office/drawing/2014/main" id="{0FC83C31-C1A7-668E-6CA9-696A05ACEE5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>
          <a:extLst>
            <a:ext uri="{FF2B5EF4-FFF2-40B4-BE49-F238E27FC236}">
              <a16:creationId xmlns:a16="http://schemas.microsoft.com/office/drawing/2014/main" id="{D4AB4300-CD5D-25BA-04C4-32EA2AF05C2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4104BCCA-B272-B961-2A44-6B857F325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7484AC26-5B77-F3FA-3C72-40CDB704716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848C6DD1-283F-CF5B-691A-7471071F9366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99D992FA-7F9B-A4F1-ED42-2675BBE579A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2C201F52-2EA0-6086-508B-58E6BE75D03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8F45FBB6-39AD-9949-AC0A-13D86E0365E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6223F920-F181-EA7C-38B7-02FE2B020391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1F59B333-D043-EE98-F9DC-2EA37E859C45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497D115B-8D89-5DD0-311B-9AB11279186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FAF276C1-EC1D-FEA1-C54E-1AD2313E0D7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6993277E-FEE2-E39C-1152-9FEB141152F9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D779E954-D4E4-3A05-F0FA-B7862C3EE05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7FDF9231-354E-7148-FD38-672626349EEF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620D9B2F-E755-D54A-970E-91A4E2421EE7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C0E09DBA-A78E-46DB-991C-E8E1BE374B6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52C7F568-0F2D-4285-1AEB-DE6D2EFE45E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073AD515-2C8D-DC04-B0C9-76144509F316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3E2B19E8-128B-7AF7-BF05-C07E976C94CA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AD0C03C4-8232-6735-55F7-B1CD9E54DE0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13C14ECF-A280-5DC0-7348-8A33D7411CC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0F207294-4A5B-17F6-3495-182FD7257BE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B942D890-787B-6195-EA2C-BF102698B56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2235E5B9-68E8-EF21-1C11-26521E92345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E5A4E5BE-4994-06C1-399C-F940F0CC5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F3B31D2B-ED93-4558-1C47-4E45BD4C6A7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63F883E1-26BF-FF58-CD48-2B1079575C5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39" name="Picture 1">
          <a:extLst>
            <a:ext uri="{FF2B5EF4-FFF2-40B4-BE49-F238E27FC236}">
              <a16:creationId xmlns:a16="http://schemas.microsoft.com/office/drawing/2014/main" id="{443ACCC0-0530-D9E5-B134-B2BB1107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80DCA39D-9BF5-DCB6-14E0-A9848195AA9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B0C2441D-D9C0-055D-DB82-59D57A9D306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>
          <a:extLst>
            <a:ext uri="{FF2B5EF4-FFF2-40B4-BE49-F238E27FC236}">
              <a16:creationId xmlns:a16="http://schemas.microsoft.com/office/drawing/2014/main" id="{9EE3476E-A7B7-A8BD-2208-3AAD82B4950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733115CC-0856-D722-2FAB-64A2AC8D5C3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>
          <a:extLst>
            <a:ext uri="{FF2B5EF4-FFF2-40B4-BE49-F238E27FC236}">
              <a16:creationId xmlns:a16="http://schemas.microsoft.com/office/drawing/2014/main" id="{0087456F-7127-BC06-3BC2-6FF78540713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45" name="Rectangle 33">
          <a:extLst>
            <a:ext uri="{FF2B5EF4-FFF2-40B4-BE49-F238E27FC236}">
              <a16:creationId xmlns:a16="http://schemas.microsoft.com/office/drawing/2014/main" id="{905781A6-CECA-3102-E487-4F3B7AA7E6C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>
          <a:extLst>
            <a:ext uri="{FF2B5EF4-FFF2-40B4-BE49-F238E27FC236}">
              <a16:creationId xmlns:a16="http://schemas.microsoft.com/office/drawing/2014/main" id="{1BF6555B-186F-00DC-EE69-30DEBDA26CF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>
          <a:extLst>
            <a:ext uri="{FF2B5EF4-FFF2-40B4-BE49-F238E27FC236}">
              <a16:creationId xmlns:a16="http://schemas.microsoft.com/office/drawing/2014/main" id="{E6BF9229-8AA4-AA60-B4A1-8BBADEEC4827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1DD589DD-8B58-63CB-7EE4-DBDDAED74DE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492D653B-72ED-BE46-9D25-EFB4A1BD8461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37EC2F04-CD15-4B4C-B25B-D249229D6AB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223CBA21-D9C5-28B4-F14C-A3BBD65A146D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3CEF8CE6-755B-D98B-385A-AE8B9A224A42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4550E36B-1D4E-7603-D6E1-6455587686AE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>
          <a:extLst>
            <a:ext uri="{FF2B5EF4-FFF2-40B4-BE49-F238E27FC236}">
              <a16:creationId xmlns:a16="http://schemas.microsoft.com/office/drawing/2014/main" id="{3DAED3E2-255D-5238-A16E-13674259A23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>
          <a:extLst>
            <a:ext uri="{FF2B5EF4-FFF2-40B4-BE49-F238E27FC236}">
              <a16:creationId xmlns:a16="http://schemas.microsoft.com/office/drawing/2014/main" id="{3E9C4175-8DD5-3F4D-1F6E-5BEB3D5C9D28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>
          <a:extLst>
            <a:ext uri="{FF2B5EF4-FFF2-40B4-BE49-F238E27FC236}">
              <a16:creationId xmlns:a16="http://schemas.microsoft.com/office/drawing/2014/main" id="{CE54D55F-5CBE-D44B-8A07-7817F234462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>
          <a:extLst>
            <a:ext uri="{FF2B5EF4-FFF2-40B4-BE49-F238E27FC236}">
              <a16:creationId xmlns:a16="http://schemas.microsoft.com/office/drawing/2014/main" id="{841805A2-622B-171C-4DA7-4A97D20E38C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>
          <a:extLst>
            <a:ext uri="{FF2B5EF4-FFF2-40B4-BE49-F238E27FC236}">
              <a16:creationId xmlns:a16="http://schemas.microsoft.com/office/drawing/2014/main" id="{F4BD9E9B-E306-C9D0-E127-EA1ADF0AD41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>
          <a:extLst>
            <a:ext uri="{FF2B5EF4-FFF2-40B4-BE49-F238E27FC236}">
              <a16:creationId xmlns:a16="http://schemas.microsoft.com/office/drawing/2014/main" id="{0EDD7366-89BF-1DCE-457D-10217598BC0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>
          <a:extLst>
            <a:ext uri="{FF2B5EF4-FFF2-40B4-BE49-F238E27FC236}">
              <a16:creationId xmlns:a16="http://schemas.microsoft.com/office/drawing/2014/main" id="{F14901A9-77BE-2BBB-76B6-B597C409A8A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>
          <a:extLst>
            <a:ext uri="{FF2B5EF4-FFF2-40B4-BE49-F238E27FC236}">
              <a16:creationId xmlns:a16="http://schemas.microsoft.com/office/drawing/2014/main" id="{E85D289F-B701-CEAE-8EB7-D85B9AE2DB9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42AA1EDD-3DA1-F2C6-6E69-92D5D8CC4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>
          <a:extLst>
            <a:ext uri="{FF2B5EF4-FFF2-40B4-BE49-F238E27FC236}">
              <a16:creationId xmlns:a16="http://schemas.microsoft.com/office/drawing/2014/main" id="{C65A9B3B-1F82-023C-2BBF-D416D8CE797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>
          <a:extLst>
            <a:ext uri="{FF2B5EF4-FFF2-40B4-BE49-F238E27FC236}">
              <a16:creationId xmlns:a16="http://schemas.microsoft.com/office/drawing/2014/main" id="{5F16C6C4-AE9A-79E3-1422-5CA6CAFD5E6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739A365B-0219-71C8-5D1F-E02F35DEB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>
          <a:extLst>
            <a:ext uri="{FF2B5EF4-FFF2-40B4-BE49-F238E27FC236}">
              <a16:creationId xmlns:a16="http://schemas.microsoft.com/office/drawing/2014/main" id="{504FA5A6-E4B3-4E12-A875-A54E28C22F5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>
          <a:extLst>
            <a:ext uri="{FF2B5EF4-FFF2-40B4-BE49-F238E27FC236}">
              <a16:creationId xmlns:a16="http://schemas.microsoft.com/office/drawing/2014/main" id="{E0444E44-46EB-A3F2-9507-8E38B3A5AB0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>
          <a:extLst>
            <a:ext uri="{FF2B5EF4-FFF2-40B4-BE49-F238E27FC236}">
              <a16:creationId xmlns:a16="http://schemas.microsoft.com/office/drawing/2014/main" id="{952C4F11-EFFB-7281-939E-68E90D29B8CA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>
          <a:extLst>
            <a:ext uri="{FF2B5EF4-FFF2-40B4-BE49-F238E27FC236}">
              <a16:creationId xmlns:a16="http://schemas.microsoft.com/office/drawing/2014/main" id="{BFA45C70-11E0-E38F-07E1-0DE6FCCEA4D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>
          <a:extLst>
            <a:ext uri="{FF2B5EF4-FFF2-40B4-BE49-F238E27FC236}">
              <a16:creationId xmlns:a16="http://schemas.microsoft.com/office/drawing/2014/main" id="{5B6363F8-E1DA-F32B-A5DC-CDC10182DA2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71" name="Rectangle 59">
          <a:extLst>
            <a:ext uri="{FF2B5EF4-FFF2-40B4-BE49-F238E27FC236}">
              <a16:creationId xmlns:a16="http://schemas.microsoft.com/office/drawing/2014/main" id="{1806A40A-B05E-5FD8-3E1E-7193CF52B5FA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>
          <a:extLst>
            <a:ext uri="{FF2B5EF4-FFF2-40B4-BE49-F238E27FC236}">
              <a16:creationId xmlns:a16="http://schemas.microsoft.com/office/drawing/2014/main" id="{019E52B4-FA53-4243-5D3E-E4428FF336E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>
          <a:extLst>
            <a:ext uri="{FF2B5EF4-FFF2-40B4-BE49-F238E27FC236}">
              <a16:creationId xmlns:a16="http://schemas.microsoft.com/office/drawing/2014/main" id="{35E73E53-6CCB-BC71-E385-1C990E21312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>
          <a:extLst>
            <a:ext uri="{FF2B5EF4-FFF2-40B4-BE49-F238E27FC236}">
              <a16:creationId xmlns:a16="http://schemas.microsoft.com/office/drawing/2014/main" id="{FEEC5244-568F-D172-ECC8-3566C2D1D7CE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>
          <a:extLst>
            <a:ext uri="{FF2B5EF4-FFF2-40B4-BE49-F238E27FC236}">
              <a16:creationId xmlns:a16="http://schemas.microsoft.com/office/drawing/2014/main" id="{DAF8CCE7-EE77-08C1-5049-4E343FA7B01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>
          <a:extLst>
            <a:ext uri="{FF2B5EF4-FFF2-40B4-BE49-F238E27FC236}">
              <a16:creationId xmlns:a16="http://schemas.microsoft.com/office/drawing/2014/main" id="{B8E23A4D-5F33-8B18-5D1C-FBFAE5E12C08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>
          <a:extLst>
            <a:ext uri="{FF2B5EF4-FFF2-40B4-BE49-F238E27FC236}">
              <a16:creationId xmlns:a16="http://schemas.microsoft.com/office/drawing/2014/main" id="{4461D15B-26C2-D8F6-DFF5-8DFACB5CE9B7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>
          <a:extLst>
            <a:ext uri="{FF2B5EF4-FFF2-40B4-BE49-F238E27FC236}">
              <a16:creationId xmlns:a16="http://schemas.microsoft.com/office/drawing/2014/main" id="{71B76C0B-A88A-BDA3-5210-9322C883D50A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>
          <a:extLst>
            <a:ext uri="{FF2B5EF4-FFF2-40B4-BE49-F238E27FC236}">
              <a16:creationId xmlns:a16="http://schemas.microsoft.com/office/drawing/2014/main" id="{2777603C-9D8A-BAA1-FDDB-5204F1C8B10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>
          <a:extLst>
            <a:ext uri="{FF2B5EF4-FFF2-40B4-BE49-F238E27FC236}">
              <a16:creationId xmlns:a16="http://schemas.microsoft.com/office/drawing/2014/main" id="{14DC7147-ED77-EC13-1D87-1F03E1654E5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>
          <a:extLst>
            <a:ext uri="{FF2B5EF4-FFF2-40B4-BE49-F238E27FC236}">
              <a16:creationId xmlns:a16="http://schemas.microsoft.com/office/drawing/2014/main" id="{DD7474E6-2770-5828-203F-299B1E7DDC3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E937B695-D8B8-CD93-4234-D70447938F4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>
          <a:extLst>
            <a:ext uri="{FF2B5EF4-FFF2-40B4-BE49-F238E27FC236}">
              <a16:creationId xmlns:a16="http://schemas.microsoft.com/office/drawing/2014/main" id="{E8DBD1D9-5650-B246-5147-6B77561061F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>
          <a:extLst>
            <a:ext uri="{FF2B5EF4-FFF2-40B4-BE49-F238E27FC236}">
              <a16:creationId xmlns:a16="http://schemas.microsoft.com/office/drawing/2014/main" id="{AB88BECF-DE80-BEB0-2039-87E8B3E0184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>
          <a:extLst>
            <a:ext uri="{FF2B5EF4-FFF2-40B4-BE49-F238E27FC236}">
              <a16:creationId xmlns:a16="http://schemas.microsoft.com/office/drawing/2014/main" id="{B7D499FA-8AA2-024D-7B50-FC5CB54A950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>
          <a:extLst>
            <a:ext uri="{FF2B5EF4-FFF2-40B4-BE49-F238E27FC236}">
              <a16:creationId xmlns:a16="http://schemas.microsoft.com/office/drawing/2014/main" id="{66CE686D-D068-8335-B36C-0D016397A34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>
          <a:extLst>
            <a:ext uri="{FF2B5EF4-FFF2-40B4-BE49-F238E27FC236}">
              <a16:creationId xmlns:a16="http://schemas.microsoft.com/office/drawing/2014/main" id="{594CCCA2-C0CA-091D-0084-A92B446EA05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4D6FC8CE-5BB2-833D-5191-3782EE19D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>
          <a:extLst>
            <a:ext uri="{FF2B5EF4-FFF2-40B4-BE49-F238E27FC236}">
              <a16:creationId xmlns:a16="http://schemas.microsoft.com/office/drawing/2014/main" id="{798E1CC8-F85D-1DC2-7AD8-D62939B37D4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>
          <a:extLst>
            <a:ext uri="{FF2B5EF4-FFF2-40B4-BE49-F238E27FC236}">
              <a16:creationId xmlns:a16="http://schemas.microsoft.com/office/drawing/2014/main" id="{C3EE652B-1E90-E919-5758-2CF5054AC83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D71903FE-6F81-37AA-C4B8-2E970F7C8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129BDBD8-4B3C-7A80-35A2-93FF47315F0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0EF649DE-42AD-2648-6FB8-0ECAB3E1AD4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407999B1-B994-AF54-B5E1-9D0A926700AC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CF0DAEF3-347C-B958-11A0-E0AF788D108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B1310EB3-A105-E26C-B7C7-332C5F27C24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2E236001-D894-5296-75F0-C794495BA87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677326C2-11A4-88BD-3531-54D649618B4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CC97FF5D-0160-AB28-D49F-F595626B5E14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352622CB-E4C9-47A3-B4FA-DF17A7E8668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83329EA8-4FC3-61A8-3D85-D786E717DA42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C5C09EA3-C646-5E1E-E688-4B99FAB972C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3056FC37-7C62-412E-62D0-66274151173F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D21F5E18-7E3D-3AF0-4CA9-F22764A3AE6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EE139660-F4F4-D463-0E9A-962534A43971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B1933F98-C843-398B-9BF4-6CD58E01059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655E319E-F020-365E-E0CD-FAEA3EF7FCD8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61FA9237-8392-E43F-7B01-AC46F7D70C7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8CC3A7AC-7835-7717-0248-53CA716035C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1CAAC1E4-F423-3A3B-E1A1-D86500CCCA3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3F2B57C8-48D8-C997-AC9C-0480D6FEE49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339835DD-F107-7EA7-A4C3-D77974FE163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0466710E-4BB6-1520-179C-520ED2A0CC0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787977A2-D1B4-E6D2-7072-81DA051F6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67CA8A84-02FA-81B3-7A31-C4C250AB802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9501C8CD-FFFC-6566-FBDA-625DD2CB111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15" name="Picture 1">
          <a:extLst>
            <a:ext uri="{FF2B5EF4-FFF2-40B4-BE49-F238E27FC236}">
              <a16:creationId xmlns:a16="http://schemas.microsoft.com/office/drawing/2014/main" id="{6291D203-A7AB-86A5-A2FF-0C103D35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4611BB34-C49F-DD7F-1E9C-D0FCF23E5F3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C23AA04E-2C39-F1BD-F6B3-81B4B7702F0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97AE72DE-3CB9-6190-5255-83ED8EC1D4DC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>
          <a:extLst>
            <a:ext uri="{FF2B5EF4-FFF2-40B4-BE49-F238E27FC236}">
              <a16:creationId xmlns:a16="http://schemas.microsoft.com/office/drawing/2014/main" id="{DBDE8C03-B2F7-5577-FFED-AA1B84C37B6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73EA433B-073C-2150-413B-D4E1BE097AC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21" name="Rectangle 33">
          <a:extLst>
            <a:ext uri="{FF2B5EF4-FFF2-40B4-BE49-F238E27FC236}">
              <a16:creationId xmlns:a16="http://schemas.microsoft.com/office/drawing/2014/main" id="{496365B5-72D5-D40E-D8BC-0F94AEBCBE7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A2CC76CC-AB86-37BB-39FC-548EF69E3075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6651E251-DB3E-A041-EE86-4885C333A6B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EEF30DA0-1B8D-0850-9A7E-0EA0A535871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21A9E88A-8B20-DD5C-7FD7-E6E5C0F6BC9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F2953D64-44A2-F1D1-CBC4-1602402CF371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C5EA1896-DBFA-9919-5983-0DD088AD1F1B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CB8CAE30-C16C-6F64-3382-BE872E37DC1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9A7E5074-2243-084E-04B7-AD0B7F19744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4A718D59-9F54-CD08-2B20-68E06E089CE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88D913AB-8B97-EEFA-B497-B04B1C3BEBB0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E53CB5E6-5D32-7289-8CAA-566923297C3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3EFF78C9-2534-E2FF-A3B5-94CD1DD8B19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5265A78E-1BED-9085-09FB-0BAF7428C1D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67BA0607-A6FB-EA1F-EC34-8FD32F31C6B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0021C3A0-587B-7382-1F6E-BF4161007C9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D20E73F0-0C43-D4A5-7CED-A32C86A1822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2FD1E73B-FB68-49B9-C26E-9324A3DCB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76332BD1-792F-41F5-4989-3887BF9DB0C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FCB5C8DD-B9A6-F2E2-C260-C6DA56B2229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41" name="Picture 1">
          <a:extLst>
            <a:ext uri="{FF2B5EF4-FFF2-40B4-BE49-F238E27FC236}">
              <a16:creationId xmlns:a16="http://schemas.microsoft.com/office/drawing/2014/main" id="{002660B4-2195-3ABA-3789-BA7FAC328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AA585EFE-7FBF-5750-029E-6743A72973C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A861B63C-83C2-22CC-641A-67A584455D3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35D7BBFC-E18B-4CC4-4DDC-68D011CF5B5A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2C0F5626-925D-C9A6-1E35-AA3F0739923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BB2AEA99-7189-F44E-391B-B05DA9AD0DB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197AFC47-BC06-81F3-37DE-CFDB38EB7DD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>
          <a:extLst>
            <a:ext uri="{FF2B5EF4-FFF2-40B4-BE49-F238E27FC236}">
              <a16:creationId xmlns:a16="http://schemas.microsoft.com/office/drawing/2014/main" id="{B0E15595-7002-11A3-D37E-9BB21C01CB9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0B840DB3-91A2-1A29-CCCF-B0E98EA0E7B9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CD91D79A-469B-34A5-C991-908CE7759AA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DA7C6E33-A9E5-37AD-3234-2DAFAB32B68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>
          <a:extLst>
            <a:ext uri="{FF2B5EF4-FFF2-40B4-BE49-F238E27FC236}">
              <a16:creationId xmlns:a16="http://schemas.microsoft.com/office/drawing/2014/main" id="{2C38A7EE-84D9-4D96-28E7-7C2FA564335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E1B50628-8EDB-0FD3-9B1C-2189CDAB84D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>
          <a:extLst>
            <a:ext uri="{FF2B5EF4-FFF2-40B4-BE49-F238E27FC236}">
              <a16:creationId xmlns:a16="http://schemas.microsoft.com/office/drawing/2014/main" id="{AE819377-3286-AA21-D8C4-9ABD30F3630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3CAF811A-1613-3348-0226-6350A8F58D8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>
          <a:extLst>
            <a:ext uri="{FF2B5EF4-FFF2-40B4-BE49-F238E27FC236}">
              <a16:creationId xmlns:a16="http://schemas.microsoft.com/office/drawing/2014/main" id="{9D353F14-DF09-59CB-AA44-83EDA757F90E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>
          <a:extLst>
            <a:ext uri="{FF2B5EF4-FFF2-40B4-BE49-F238E27FC236}">
              <a16:creationId xmlns:a16="http://schemas.microsoft.com/office/drawing/2014/main" id="{42BFDB6B-0DB4-F3F9-55DC-3F17F212C38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>
          <a:extLst>
            <a:ext uri="{FF2B5EF4-FFF2-40B4-BE49-F238E27FC236}">
              <a16:creationId xmlns:a16="http://schemas.microsoft.com/office/drawing/2014/main" id="{A85A8912-1CFF-A157-7119-F7C8603A94A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>
          <a:extLst>
            <a:ext uri="{FF2B5EF4-FFF2-40B4-BE49-F238E27FC236}">
              <a16:creationId xmlns:a16="http://schemas.microsoft.com/office/drawing/2014/main" id="{28C1DB9C-19CF-CB25-CAF2-40B46EAE669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>
          <a:extLst>
            <a:ext uri="{FF2B5EF4-FFF2-40B4-BE49-F238E27FC236}">
              <a16:creationId xmlns:a16="http://schemas.microsoft.com/office/drawing/2014/main" id="{605DCC6A-7269-BEEB-22DC-10D3AC9AEA7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>
          <a:extLst>
            <a:ext uri="{FF2B5EF4-FFF2-40B4-BE49-F238E27FC236}">
              <a16:creationId xmlns:a16="http://schemas.microsoft.com/office/drawing/2014/main" id="{47955E02-F3B8-14A7-0560-5357D61A084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>
          <a:extLst>
            <a:ext uri="{FF2B5EF4-FFF2-40B4-BE49-F238E27FC236}">
              <a16:creationId xmlns:a16="http://schemas.microsoft.com/office/drawing/2014/main" id="{ABD23EAE-0B9E-D1E5-038D-7B83A237AA4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>
          <a:extLst>
            <a:ext uri="{FF2B5EF4-FFF2-40B4-BE49-F238E27FC236}">
              <a16:creationId xmlns:a16="http://schemas.microsoft.com/office/drawing/2014/main" id="{C080B95B-D93A-7757-5254-214B08EAF6D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F4E93F49-25DB-359A-A051-72F04F924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>
          <a:extLst>
            <a:ext uri="{FF2B5EF4-FFF2-40B4-BE49-F238E27FC236}">
              <a16:creationId xmlns:a16="http://schemas.microsoft.com/office/drawing/2014/main" id="{D476C3AD-B43F-E06D-5A5B-98A07539800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>
          <a:extLst>
            <a:ext uri="{FF2B5EF4-FFF2-40B4-BE49-F238E27FC236}">
              <a16:creationId xmlns:a16="http://schemas.microsoft.com/office/drawing/2014/main" id="{41F5B22E-EB22-DDC7-BE3E-3337E674C55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ED7A3C2C-0273-D9DD-F58F-A4863214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6" name="Rectangle 2">
          <a:extLst>
            <a:ext uri="{FF2B5EF4-FFF2-40B4-BE49-F238E27FC236}">
              <a16:creationId xmlns:a16="http://schemas.microsoft.com/office/drawing/2014/main" id="{3F325C0B-A8FD-70FD-D582-44DDD2C7DCA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87" name="Rectangle 3">
          <a:extLst>
            <a:ext uri="{FF2B5EF4-FFF2-40B4-BE49-F238E27FC236}">
              <a16:creationId xmlns:a16="http://schemas.microsoft.com/office/drawing/2014/main" id="{0DB1FBE4-19AA-9141-1C7D-78F41A7E638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388" name="Rectangle 4">
          <a:extLst>
            <a:ext uri="{FF2B5EF4-FFF2-40B4-BE49-F238E27FC236}">
              <a16:creationId xmlns:a16="http://schemas.microsoft.com/office/drawing/2014/main" id="{F41E186B-1DC7-E54F-6035-10A291DEFD3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9" name="Rectangle 5">
          <a:extLst>
            <a:ext uri="{FF2B5EF4-FFF2-40B4-BE49-F238E27FC236}">
              <a16:creationId xmlns:a16="http://schemas.microsoft.com/office/drawing/2014/main" id="{B8714DA1-B99E-48B7-DCEE-710C7F8DFE4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90" name="Rectangle 6">
          <a:extLst>
            <a:ext uri="{FF2B5EF4-FFF2-40B4-BE49-F238E27FC236}">
              <a16:creationId xmlns:a16="http://schemas.microsoft.com/office/drawing/2014/main" id="{51100CE4-6089-D7F5-AEC6-B2C3426B7DF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391" name="Rectangle 7">
          <a:extLst>
            <a:ext uri="{FF2B5EF4-FFF2-40B4-BE49-F238E27FC236}">
              <a16:creationId xmlns:a16="http://schemas.microsoft.com/office/drawing/2014/main" id="{F510A637-1FB3-9C60-3110-219EAB110D9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392" name="Rectangle 8">
          <a:extLst>
            <a:ext uri="{FF2B5EF4-FFF2-40B4-BE49-F238E27FC236}">
              <a16:creationId xmlns:a16="http://schemas.microsoft.com/office/drawing/2014/main" id="{B5DAAF7D-C3F7-E3DF-FB7A-D808344BDE5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393" name="Rectangle 9">
          <a:extLst>
            <a:ext uri="{FF2B5EF4-FFF2-40B4-BE49-F238E27FC236}">
              <a16:creationId xmlns:a16="http://schemas.microsoft.com/office/drawing/2014/main" id="{F48348E1-CAF7-AAB5-B9D9-D88842EBE76D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394" name="Rectangle 10">
          <a:extLst>
            <a:ext uri="{FF2B5EF4-FFF2-40B4-BE49-F238E27FC236}">
              <a16:creationId xmlns:a16="http://schemas.microsoft.com/office/drawing/2014/main" id="{E83A6EB3-13E3-E208-DABB-2F9A19A79C0E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395" name="Rectangle 11">
          <a:extLst>
            <a:ext uri="{FF2B5EF4-FFF2-40B4-BE49-F238E27FC236}">
              <a16:creationId xmlns:a16="http://schemas.microsoft.com/office/drawing/2014/main" id="{C92C4723-1AA7-7650-703E-376D78D1BE4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396" name="Rectangle 12">
          <a:extLst>
            <a:ext uri="{FF2B5EF4-FFF2-40B4-BE49-F238E27FC236}">
              <a16:creationId xmlns:a16="http://schemas.microsoft.com/office/drawing/2014/main" id="{98E2096A-744C-A61A-D2B9-AD2BD469FAD9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397" name="Rectangle 13">
          <a:extLst>
            <a:ext uri="{FF2B5EF4-FFF2-40B4-BE49-F238E27FC236}">
              <a16:creationId xmlns:a16="http://schemas.microsoft.com/office/drawing/2014/main" id="{B96084E6-0668-4384-B8E7-74CFE45C56FB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398" name="Rectangle 14">
          <a:extLst>
            <a:ext uri="{FF2B5EF4-FFF2-40B4-BE49-F238E27FC236}">
              <a16:creationId xmlns:a16="http://schemas.microsoft.com/office/drawing/2014/main" id="{7380AE14-711B-2904-8F62-2BC095F50E8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399" name="Rectangle 15">
          <a:extLst>
            <a:ext uri="{FF2B5EF4-FFF2-40B4-BE49-F238E27FC236}">
              <a16:creationId xmlns:a16="http://schemas.microsoft.com/office/drawing/2014/main" id="{8E7AB924-6FB9-A5C3-7401-76C6BC9B89D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00" name="Rectangle 16">
          <a:extLst>
            <a:ext uri="{FF2B5EF4-FFF2-40B4-BE49-F238E27FC236}">
              <a16:creationId xmlns:a16="http://schemas.microsoft.com/office/drawing/2014/main" id="{C90A94E6-F3DE-948D-3242-A377E69FD9F6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01" name="Rectangle 17">
          <a:extLst>
            <a:ext uri="{FF2B5EF4-FFF2-40B4-BE49-F238E27FC236}">
              <a16:creationId xmlns:a16="http://schemas.microsoft.com/office/drawing/2014/main" id="{1BB10DBA-3175-0B44-D2A9-02F78A9040A6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02" name="Rectangle 18">
          <a:extLst>
            <a:ext uri="{FF2B5EF4-FFF2-40B4-BE49-F238E27FC236}">
              <a16:creationId xmlns:a16="http://schemas.microsoft.com/office/drawing/2014/main" id="{0723DF2D-0852-7934-6266-E049E6E11992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3" name="Rectangle 19">
          <a:extLst>
            <a:ext uri="{FF2B5EF4-FFF2-40B4-BE49-F238E27FC236}">
              <a16:creationId xmlns:a16="http://schemas.microsoft.com/office/drawing/2014/main" id="{F14A3AA8-FBDF-3E4C-994A-84879B19063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4" name="Rectangle 20">
          <a:extLst>
            <a:ext uri="{FF2B5EF4-FFF2-40B4-BE49-F238E27FC236}">
              <a16:creationId xmlns:a16="http://schemas.microsoft.com/office/drawing/2014/main" id="{83EE5B28-702F-2B88-F2C3-A4E612DBED8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5" name="Rectangle 21">
          <a:extLst>
            <a:ext uri="{FF2B5EF4-FFF2-40B4-BE49-F238E27FC236}">
              <a16:creationId xmlns:a16="http://schemas.microsoft.com/office/drawing/2014/main" id="{BC543A21-B024-05B0-40F8-ADB8E88B722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6" name="Rectangle 22">
          <a:extLst>
            <a:ext uri="{FF2B5EF4-FFF2-40B4-BE49-F238E27FC236}">
              <a16:creationId xmlns:a16="http://schemas.microsoft.com/office/drawing/2014/main" id="{6D8251DB-73C9-FDED-AF12-627066101B7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7" name="Rectangle 23">
          <a:extLst>
            <a:ext uri="{FF2B5EF4-FFF2-40B4-BE49-F238E27FC236}">
              <a16:creationId xmlns:a16="http://schemas.microsoft.com/office/drawing/2014/main" id="{245BEF07-FD2A-AF30-8C2D-1785FA864F6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F8EC21D1-B146-DB96-2F3D-E316C3548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09" name="Rectangle 25">
          <a:extLst>
            <a:ext uri="{FF2B5EF4-FFF2-40B4-BE49-F238E27FC236}">
              <a16:creationId xmlns:a16="http://schemas.microsoft.com/office/drawing/2014/main" id="{6557FD86-4093-7095-23C9-B54CF3FC50F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10" name="Rectangle 26">
          <a:extLst>
            <a:ext uri="{FF2B5EF4-FFF2-40B4-BE49-F238E27FC236}">
              <a16:creationId xmlns:a16="http://schemas.microsoft.com/office/drawing/2014/main" id="{755EAA3B-FCC1-E4C8-6C85-A13338C3BAB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11" name="Picture 1">
          <a:extLst>
            <a:ext uri="{FF2B5EF4-FFF2-40B4-BE49-F238E27FC236}">
              <a16:creationId xmlns:a16="http://schemas.microsoft.com/office/drawing/2014/main" id="{CD3D3F4F-DB28-BBBA-E6CA-E8AB7439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2" name="Rectangle 28">
          <a:extLst>
            <a:ext uri="{FF2B5EF4-FFF2-40B4-BE49-F238E27FC236}">
              <a16:creationId xmlns:a16="http://schemas.microsoft.com/office/drawing/2014/main" id="{5ED25095-C4D2-214C-85A7-A26EB71B7B4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3" name="Rectangle 29">
          <a:extLst>
            <a:ext uri="{FF2B5EF4-FFF2-40B4-BE49-F238E27FC236}">
              <a16:creationId xmlns:a16="http://schemas.microsoft.com/office/drawing/2014/main" id="{DB483C50-7F8D-2554-584D-971D7CDA412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14" name="Rectangle 30">
          <a:extLst>
            <a:ext uri="{FF2B5EF4-FFF2-40B4-BE49-F238E27FC236}">
              <a16:creationId xmlns:a16="http://schemas.microsoft.com/office/drawing/2014/main" id="{7E070675-CDCC-E971-8FBE-5DB38D1A98C6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5" name="Rectangle 31">
          <a:extLst>
            <a:ext uri="{FF2B5EF4-FFF2-40B4-BE49-F238E27FC236}">
              <a16:creationId xmlns:a16="http://schemas.microsoft.com/office/drawing/2014/main" id="{8F14EB6D-B561-3889-9BD2-25B7CC1C0EA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6" name="Rectangle 32">
          <a:extLst>
            <a:ext uri="{FF2B5EF4-FFF2-40B4-BE49-F238E27FC236}">
              <a16:creationId xmlns:a16="http://schemas.microsoft.com/office/drawing/2014/main" id="{90243623-1D2A-5D17-150C-C96A2C3AF596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17" name="Rectangle 33">
          <a:extLst>
            <a:ext uri="{FF2B5EF4-FFF2-40B4-BE49-F238E27FC236}">
              <a16:creationId xmlns:a16="http://schemas.microsoft.com/office/drawing/2014/main" id="{04593DD0-9613-9A4E-5BDE-76E6C25A968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18" name="Rectangle 34">
          <a:extLst>
            <a:ext uri="{FF2B5EF4-FFF2-40B4-BE49-F238E27FC236}">
              <a16:creationId xmlns:a16="http://schemas.microsoft.com/office/drawing/2014/main" id="{1E74D043-765A-D104-B62A-62A04416048B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19" name="Rectangle 35">
          <a:extLst>
            <a:ext uri="{FF2B5EF4-FFF2-40B4-BE49-F238E27FC236}">
              <a16:creationId xmlns:a16="http://schemas.microsoft.com/office/drawing/2014/main" id="{D653783A-5198-E0F3-3E34-21FBF02EEF6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20" name="Rectangle 36">
          <a:extLst>
            <a:ext uri="{FF2B5EF4-FFF2-40B4-BE49-F238E27FC236}">
              <a16:creationId xmlns:a16="http://schemas.microsoft.com/office/drawing/2014/main" id="{BEA02A44-DB2C-39BF-F853-1A9703EDD26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21" name="Rectangle 37">
          <a:extLst>
            <a:ext uri="{FF2B5EF4-FFF2-40B4-BE49-F238E27FC236}">
              <a16:creationId xmlns:a16="http://schemas.microsoft.com/office/drawing/2014/main" id="{F242D975-F1F0-10F7-C2D4-A56C61A7BA16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22" name="Rectangle 38">
          <a:extLst>
            <a:ext uri="{FF2B5EF4-FFF2-40B4-BE49-F238E27FC236}">
              <a16:creationId xmlns:a16="http://schemas.microsoft.com/office/drawing/2014/main" id="{C8919675-6488-AB92-EAED-75DEEF621942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23" name="Rectangle 39">
          <a:extLst>
            <a:ext uri="{FF2B5EF4-FFF2-40B4-BE49-F238E27FC236}">
              <a16:creationId xmlns:a16="http://schemas.microsoft.com/office/drawing/2014/main" id="{A14DACE9-A0D6-8400-83D0-7B80390DF6A2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24" name="Rectangle 40">
          <a:extLst>
            <a:ext uri="{FF2B5EF4-FFF2-40B4-BE49-F238E27FC236}">
              <a16:creationId xmlns:a16="http://schemas.microsoft.com/office/drawing/2014/main" id="{2DD0FBE9-731A-3BE7-F4C3-9A894EA3831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25" name="Rectangle 41">
          <a:extLst>
            <a:ext uri="{FF2B5EF4-FFF2-40B4-BE49-F238E27FC236}">
              <a16:creationId xmlns:a16="http://schemas.microsoft.com/office/drawing/2014/main" id="{FBD5A695-E638-756F-1BAB-2466D303377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26" name="Rectangle 42">
          <a:extLst>
            <a:ext uri="{FF2B5EF4-FFF2-40B4-BE49-F238E27FC236}">
              <a16:creationId xmlns:a16="http://schemas.microsoft.com/office/drawing/2014/main" id="{FB09713B-F5D6-C457-E658-29F808F6FBA3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27" name="Rectangle 43">
          <a:extLst>
            <a:ext uri="{FF2B5EF4-FFF2-40B4-BE49-F238E27FC236}">
              <a16:creationId xmlns:a16="http://schemas.microsoft.com/office/drawing/2014/main" id="{C113E1CE-752E-D318-C194-309EA93FF2B4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28" name="Rectangle 44">
          <a:extLst>
            <a:ext uri="{FF2B5EF4-FFF2-40B4-BE49-F238E27FC236}">
              <a16:creationId xmlns:a16="http://schemas.microsoft.com/office/drawing/2014/main" id="{2A231BBF-D034-991C-5EB3-A34D89479E56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29" name="Rectangle 45">
          <a:extLst>
            <a:ext uri="{FF2B5EF4-FFF2-40B4-BE49-F238E27FC236}">
              <a16:creationId xmlns:a16="http://schemas.microsoft.com/office/drawing/2014/main" id="{40204AAD-23DB-B87B-37F1-F843FB7ABFC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30" name="Rectangle 46">
          <a:extLst>
            <a:ext uri="{FF2B5EF4-FFF2-40B4-BE49-F238E27FC236}">
              <a16:creationId xmlns:a16="http://schemas.microsoft.com/office/drawing/2014/main" id="{D2FBB4E5-8D46-6F54-AC2F-8D90F8CFFD6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1" name="Rectangle 47">
          <a:extLst>
            <a:ext uri="{FF2B5EF4-FFF2-40B4-BE49-F238E27FC236}">
              <a16:creationId xmlns:a16="http://schemas.microsoft.com/office/drawing/2014/main" id="{7003581D-3AEB-F233-4BBE-C5135CD1391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2" name="Rectangle 48">
          <a:extLst>
            <a:ext uri="{FF2B5EF4-FFF2-40B4-BE49-F238E27FC236}">
              <a16:creationId xmlns:a16="http://schemas.microsoft.com/office/drawing/2014/main" id="{3C6D6C3C-AAE0-019B-D8A0-D697B812DB6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3" name="Rectangle 49">
          <a:extLst>
            <a:ext uri="{FF2B5EF4-FFF2-40B4-BE49-F238E27FC236}">
              <a16:creationId xmlns:a16="http://schemas.microsoft.com/office/drawing/2014/main" id="{546C05F7-9813-52FB-6DBA-28A6CAC2210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34" name="Button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45788C6A-780C-E494-23B6-6468E3ABD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5" name="Rectangle 51">
          <a:extLst>
            <a:ext uri="{FF2B5EF4-FFF2-40B4-BE49-F238E27FC236}">
              <a16:creationId xmlns:a16="http://schemas.microsoft.com/office/drawing/2014/main" id="{590FF8CE-73A5-2069-EF7E-58463A5FF1C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6" name="Rectangle 52">
          <a:extLst>
            <a:ext uri="{FF2B5EF4-FFF2-40B4-BE49-F238E27FC236}">
              <a16:creationId xmlns:a16="http://schemas.microsoft.com/office/drawing/2014/main" id="{322966D1-F0DD-70F8-8D40-790A48AFD0E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37" name="Picture 1">
          <a:extLst>
            <a:ext uri="{FF2B5EF4-FFF2-40B4-BE49-F238E27FC236}">
              <a16:creationId xmlns:a16="http://schemas.microsoft.com/office/drawing/2014/main" id="{E342DE5C-CE5A-3C51-6D3D-768630E98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38" name="Rectangle 54">
          <a:extLst>
            <a:ext uri="{FF2B5EF4-FFF2-40B4-BE49-F238E27FC236}">
              <a16:creationId xmlns:a16="http://schemas.microsoft.com/office/drawing/2014/main" id="{56B22636-D78E-3A12-037E-F23F60277B1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39" name="Rectangle 55">
          <a:extLst>
            <a:ext uri="{FF2B5EF4-FFF2-40B4-BE49-F238E27FC236}">
              <a16:creationId xmlns:a16="http://schemas.microsoft.com/office/drawing/2014/main" id="{220F5C70-CC39-2604-AED7-ABDFEF4DEEC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40" name="Rectangle 56">
          <a:extLst>
            <a:ext uri="{FF2B5EF4-FFF2-40B4-BE49-F238E27FC236}">
              <a16:creationId xmlns:a16="http://schemas.microsoft.com/office/drawing/2014/main" id="{9CCE31AB-D5B5-AAA1-86F0-9A0D5F3CAEE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41" name="Rectangle 57">
          <a:extLst>
            <a:ext uri="{FF2B5EF4-FFF2-40B4-BE49-F238E27FC236}">
              <a16:creationId xmlns:a16="http://schemas.microsoft.com/office/drawing/2014/main" id="{222313C3-B609-0C87-63ED-54235910A0E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42" name="Rectangle 58">
          <a:extLst>
            <a:ext uri="{FF2B5EF4-FFF2-40B4-BE49-F238E27FC236}">
              <a16:creationId xmlns:a16="http://schemas.microsoft.com/office/drawing/2014/main" id="{055DC22F-C12E-488F-92A0-73E276A8C51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43" name="Rectangle 59">
          <a:extLst>
            <a:ext uri="{FF2B5EF4-FFF2-40B4-BE49-F238E27FC236}">
              <a16:creationId xmlns:a16="http://schemas.microsoft.com/office/drawing/2014/main" id="{7CF4028C-A88A-8A4A-84A1-C644EB7A053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44" name="Rectangle 60">
          <a:extLst>
            <a:ext uri="{FF2B5EF4-FFF2-40B4-BE49-F238E27FC236}">
              <a16:creationId xmlns:a16="http://schemas.microsoft.com/office/drawing/2014/main" id="{9903978F-6EAA-A052-A396-154CAACD291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45" name="Rectangle 61">
          <a:extLst>
            <a:ext uri="{FF2B5EF4-FFF2-40B4-BE49-F238E27FC236}">
              <a16:creationId xmlns:a16="http://schemas.microsoft.com/office/drawing/2014/main" id="{D0FDDCBE-3288-6DF9-86B6-B32629E9CE0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46" name="Rectangle 62">
          <a:extLst>
            <a:ext uri="{FF2B5EF4-FFF2-40B4-BE49-F238E27FC236}">
              <a16:creationId xmlns:a16="http://schemas.microsoft.com/office/drawing/2014/main" id="{86FD70D7-6FCA-FD6C-A712-8361D11F840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47" name="Rectangle 63">
          <a:extLst>
            <a:ext uri="{FF2B5EF4-FFF2-40B4-BE49-F238E27FC236}">
              <a16:creationId xmlns:a16="http://schemas.microsoft.com/office/drawing/2014/main" id="{83CCFB07-F04A-8206-5659-D4DAB68D3609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48" name="Rectangle 64">
          <a:extLst>
            <a:ext uri="{FF2B5EF4-FFF2-40B4-BE49-F238E27FC236}">
              <a16:creationId xmlns:a16="http://schemas.microsoft.com/office/drawing/2014/main" id="{71696F33-1B3A-0E85-09E1-2BD69C16D19B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49" name="Rectangle 65">
          <a:extLst>
            <a:ext uri="{FF2B5EF4-FFF2-40B4-BE49-F238E27FC236}">
              <a16:creationId xmlns:a16="http://schemas.microsoft.com/office/drawing/2014/main" id="{A95673FD-7ABF-2B35-A447-4590592FDCF2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50" name="Rectangle 66">
          <a:extLst>
            <a:ext uri="{FF2B5EF4-FFF2-40B4-BE49-F238E27FC236}">
              <a16:creationId xmlns:a16="http://schemas.microsoft.com/office/drawing/2014/main" id="{FCF169E8-DFD4-B34A-83DF-3B8C73DE3D09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51" name="Rectangle 67">
          <a:extLst>
            <a:ext uri="{FF2B5EF4-FFF2-40B4-BE49-F238E27FC236}">
              <a16:creationId xmlns:a16="http://schemas.microsoft.com/office/drawing/2014/main" id="{B9FB83D8-4C35-8097-D42B-8499C80955B7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52" name="Rectangle 68">
          <a:extLst>
            <a:ext uri="{FF2B5EF4-FFF2-40B4-BE49-F238E27FC236}">
              <a16:creationId xmlns:a16="http://schemas.microsoft.com/office/drawing/2014/main" id="{4CDA2531-D7EE-F86D-5CD4-D75213C88151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53" name="Rectangle 69">
          <a:extLst>
            <a:ext uri="{FF2B5EF4-FFF2-40B4-BE49-F238E27FC236}">
              <a16:creationId xmlns:a16="http://schemas.microsoft.com/office/drawing/2014/main" id="{0DF7BC97-DFD6-145D-C303-D004CA32F21B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54" name="Rectangle 70">
          <a:extLst>
            <a:ext uri="{FF2B5EF4-FFF2-40B4-BE49-F238E27FC236}">
              <a16:creationId xmlns:a16="http://schemas.microsoft.com/office/drawing/2014/main" id="{5E809E83-226A-969C-6E3E-5742BE29D96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5" name="Rectangle 71">
          <a:extLst>
            <a:ext uri="{FF2B5EF4-FFF2-40B4-BE49-F238E27FC236}">
              <a16:creationId xmlns:a16="http://schemas.microsoft.com/office/drawing/2014/main" id="{9EEA4367-11B3-FCA8-FF49-FFEABAD42D7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6" name="Rectangle 72">
          <a:extLst>
            <a:ext uri="{FF2B5EF4-FFF2-40B4-BE49-F238E27FC236}">
              <a16:creationId xmlns:a16="http://schemas.microsoft.com/office/drawing/2014/main" id="{C1F1F68B-4881-3600-5690-31990E470C1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7" name="Rectangle 73">
          <a:extLst>
            <a:ext uri="{FF2B5EF4-FFF2-40B4-BE49-F238E27FC236}">
              <a16:creationId xmlns:a16="http://schemas.microsoft.com/office/drawing/2014/main" id="{9284C3A9-7B45-62F6-051A-04CE2CE2622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8" name="Rectangle 74">
          <a:extLst>
            <a:ext uri="{FF2B5EF4-FFF2-40B4-BE49-F238E27FC236}">
              <a16:creationId xmlns:a16="http://schemas.microsoft.com/office/drawing/2014/main" id="{31DDB2E0-A134-E824-FAEE-0A280763BC8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9" name="Rectangle 75">
          <a:extLst>
            <a:ext uri="{FF2B5EF4-FFF2-40B4-BE49-F238E27FC236}">
              <a16:creationId xmlns:a16="http://schemas.microsoft.com/office/drawing/2014/main" id="{A43710A1-50C0-BAD7-437B-1D4BA84DB3C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60" name="Button 76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91D9353D-22A4-0E42-9607-9198964B6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1" name="Rectangle 77">
          <a:extLst>
            <a:ext uri="{FF2B5EF4-FFF2-40B4-BE49-F238E27FC236}">
              <a16:creationId xmlns:a16="http://schemas.microsoft.com/office/drawing/2014/main" id="{C74872CA-7C13-E02C-DE16-6BBF1FCC00E9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2" name="Rectangle 78">
          <a:extLst>
            <a:ext uri="{FF2B5EF4-FFF2-40B4-BE49-F238E27FC236}">
              <a16:creationId xmlns:a16="http://schemas.microsoft.com/office/drawing/2014/main" id="{431D34CD-E056-4D82-A211-819CE139F3B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0101phy\Regions\EMW0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Intra-EMWNSS1"/>
      <sheetName val="Intra-EMWNSS2"/>
      <sheetName val="TP-EMWNSS"/>
      <sheetName val="Intra-Enovate"/>
      <sheetName val="Total Intra"/>
      <sheetName val="Physical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 Phys"/>
      <sheetName val="Enovate Phys"/>
      <sheetName val="Total Phys"/>
      <sheetName val="Orig Sched"/>
      <sheetName val="OA Flash"/>
      <sheetName val="Daily Macros"/>
      <sheetName val="Monthly Macros"/>
    </sheetNames>
    <sheetDataSet>
      <sheetData sheetId="0" refreshError="1"/>
      <sheetData sheetId="1">
        <row r="5">
          <cell r="V5" t="str">
            <v>Value</v>
          </cell>
          <cell r="W5" t="str">
            <v>Value</v>
          </cell>
          <cell r="X5" t="str">
            <v>Value</v>
          </cell>
          <cell r="Y5" t="str">
            <v>Value</v>
          </cell>
          <cell r="Z5" t="str">
            <v>Value</v>
          </cell>
          <cell r="AA5" t="str">
            <v>Value</v>
          </cell>
          <cell r="AB5" t="str">
            <v>Value</v>
          </cell>
          <cell r="AC5" t="str">
            <v>Positions</v>
          </cell>
          <cell r="AD5" t="str">
            <v>Positions</v>
          </cell>
          <cell r="AE5" t="str">
            <v>Positions</v>
          </cell>
          <cell r="AF5" t="str">
            <v>Positions</v>
          </cell>
          <cell r="AG5" t="str">
            <v>Positions</v>
          </cell>
          <cell r="AH5" t="str">
            <v>Positions</v>
          </cell>
          <cell r="AI5" t="str">
            <v>Positions</v>
          </cell>
          <cell r="AJ5" t="str">
            <v>Value</v>
          </cell>
          <cell r="AK5" t="str">
            <v>Value</v>
          </cell>
          <cell r="AL5" t="str">
            <v>Value</v>
          </cell>
          <cell r="AM5" t="str">
            <v>Value</v>
          </cell>
        </row>
        <row r="6">
          <cell r="A6" t="str">
            <v>January</v>
          </cell>
          <cell r="B6" t="str">
            <v>Meta Calc</v>
          </cell>
          <cell r="C6" t="str">
            <v>NSS1</v>
          </cell>
          <cell r="D6" t="str">
            <v>NSS1</v>
          </cell>
          <cell r="E6" t="str">
            <v>NSS1</v>
          </cell>
          <cell r="F6" t="str">
            <v>NSS2</v>
          </cell>
          <cell r="G6" t="str">
            <v>NSS2</v>
          </cell>
          <cell r="H6" t="str">
            <v>NSS2</v>
          </cell>
          <cell r="I6" t="str">
            <v>FT-Enovate</v>
          </cell>
          <cell r="J6" t="str">
            <v>FT-Enovate</v>
          </cell>
          <cell r="K6" t="str">
            <v>FT-Enovate</v>
          </cell>
          <cell r="L6" t="str">
            <v>Enovate</v>
          </cell>
          <cell r="M6" t="str">
            <v>Enovate</v>
          </cell>
          <cell r="N6" t="str">
            <v>Enovate</v>
          </cell>
          <cell r="O6" t="str">
            <v>TP</v>
          </cell>
          <cell r="P6" t="str">
            <v>TP</v>
          </cell>
          <cell r="Q6" t="str">
            <v>TP</v>
          </cell>
          <cell r="R6" t="str">
            <v>FT</v>
          </cell>
          <cell r="S6" t="str">
            <v>FT</v>
          </cell>
          <cell r="T6" t="str">
            <v>FT</v>
          </cell>
          <cell r="U6" t="str">
            <v>FT</v>
          </cell>
          <cell r="V6" t="str">
            <v>NSS1</v>
          </cell>
          <cell r="W6" t="str">
            <v>NSS2</v>
          </cell>
          <cell r="X6" t="str">
            <v>FT-Enovate</v>
          </cell>
          <cell r="Y6" t="str">
            <v>Enovate</v>
          </cell>
          <cell r="Z6" t="str">
            <v>TP</v>
          </cell>
          <cell r="AA6" t="str">
            <v>FT Enovrt</v>
          </cell>
          <cell r="AB6" t="str">
            <v>FT Enovpb</v>
          </cell>
          <cell r="AC6" t="str">
            <v>NSS1</v>
          </cell>
          <cell r="AD6" t="str">
            <v>NSS2</v>
          </cell>
          <cell r="AE6" t="str">
            <v>FT-Enovate</v>
          </cell>
          <cell r="AF6" t="str">
            <v>Enovate</v>
          </cell>
          <cell r="AG6" t="str">
            <v>TP</v>
          </cell>
          <cell r="AH6" t="str">
            <v>FT Enovrt</v>
          </cell>
          <cell r="AI6" t="str">
            <v>FT Enovpb</v>
          </cell>
          <cell r="AJ6" t="str">
            <v>NSS1</v>
          </cell>
          <cell r="AK6" t="str">
            <v>NSS2</v>
          </cell>
          <cell r="AL6" t="str">
            <v>Midwest</v>
          </cell>
          <cell r="AM6" t="str">
            <v>Enovate</v>
          </cell>
          <cell r="AN6" t="str">
            <v>Calculate</v>
          </cell>
          <cell r="AO6" t="str">
            <v>For P&amp;L</v>
          </cell>
          <cell r="AP6" t="str">
            <v>Phys</v>
          </cell>
          <cell r="AR6" t="str">
            <v>Weapon-X Dates</v>
          </cell>
          <cell r="AT6" t="str">
            <v>Days</v>
          </cell>
        </row>
        <row r="7">
          <cell r="A7">
            <v>2001</v>
          </cell>
          <cell r="B7" t="str">
            <v xml:space="preserve"> </v>
          </cell>
          <cell r="C7" t="str">
            <v>Price</v>
          </cell>
          <cell r="D7" t="str">
            <v>Basis</v>
          </cell>
          <cell r="E7" t="str">
            <v>Index</v>
          </cell>
          <cell r="F7" t="str">
            <v>Price</v>
          </cell>
          <cell r="G7" t="str">
            <v>Basis</v>
          </cell>
          <cell r="H7" t="str">
            <v>Index</v>
          </cell>
          <cell r="I7" t="str">
            <v>Price</v>
          </cell>
          <cell r="J7" t="str">
            <v>Basis</v>
          </cell>
          <cell r="K7" t="str">
            <v>Index</v>
          </cell>
          <cell r="L7" t="str">
            <v>Price</v>
          </cell>
          <cell r="M7" t="str">
            <v>Basis</v>
          </cell>
          <cell r="N7" t="str">
            <v>Index</v>
          </cell>
          <cell r="O7" t="str">
            <v>Price</v>
          </cell>
          <cell r="P7" t="str">
            <v>Basis</v>
          </cell>
          <cell r="Q7" t="str">
            <v>Index</v>
          </cell>
          <cell r="R7" t="str">
            <v>Enovrt</v>
          </cell>
          <cell r="S7" t="str">
            <v>Enovrt</v>
          </cell>
          <cell r="T7" t="str">
            <v>Enovpb</v>
          </cell>
          <cell r="U7" t="str">
            <v>Enovpb</v>
          </cell>
          <cell r="V7" t="str">
            <v>GD</v>
          </cell>
          <cell r="W7" t="str">
            <v>GD</v>
          </cell>
          <cell r="X7" t="str">
            <v>GD</v>
          </cell>
          <cell r="Y7" t="str">
            <v>GD</v>
          </cell>
          <cell r="Z7" t="str">
            <v>GD</v>
          </cell>
          <cell r="AA7" t="str">
            <v>GD</v>
          </cell>
          <cell r="AB7" t="str">
            <v>GD</v>
          </cell>
          <cell r="AC7" t="str">
            <v>GD</v>
          </cell>
          <cell r="AD7" t="str">
            <v>GD</v>
          </cell>
          <cell r="AE7" t="str">
            <v>GD</v>
          </cell>
          <cell r="AF7" t="str">
            <v>GD</v>
          </cell>
          <cell r="AG7" t="str">
            <v>GD</v>
          </cell>
          <cell r="AH7" t="str">
            <v>GD</v>
          </cell>
          <cell r="AI7" t="str">
            <v>GD</v>
          </cell>
          <cell r="AJ7" t="str">
            <v>Physical</v>
          </cell>
          <cell r="AK7" t="str">
            <v>Physical</v>
          </cell>
          <cell r="AL7" t="str">
            <v>Physical</v>
          </cell>
          <cell r="AM7" t="str">
            <v>Physical</v>
          </cell>
          <cell r="AN7" t="str">
            <v>Night of</v>
          </cell>
          <cell r="AO7" t="str">
            <v>of</v>
          </cell>
          <cell r="AP7" t="str">
            <v>Positions</v>
          </cell>
          <cell r="AR7" t="str">
            <v>C</v>
          </cell>
          <cell r="AS7" t="str">
            <v>P</v>
          </cell>
          <cell r="AT7" t="str">
            <v>Accrued</v>
          </cell>
        </row>
        <row r="9">
          <cell r="A9">
            <v>36893</v>
          </cell>
          <cell r="B9">
            <v>74743</v>
          </cell>
          <cell r="C9">
            <v>995720</v>
          </cell>
          <cell r="D9">
            <v>995721</v>
          </cell>
          <cell r="E9">
            <v>995722</v>
          </cell>
          <cell r="F9">
            <v>995723</v>
          </cell>
          <cell r="G9">
            <v>995724</v>
          </cell>
          <cell r="H9">
            <v>995725</v>
          </cell>
          <cell r="I9">
            <v>995726</v>
          </cell>
          <cell r="J9">
            <v>995727</v>
          </cell>
          <cell r="K9">
            <v>995728</v>
          </cell>
          <cell r="L9">
            <v>995729</v>
          </cell>
          <cell r="M9">
            <v>995730</v>
          </cell>
          <cell r="N9">
            <v>995731</v>
          </cell>
          <cell r="O9">
            <v>995732</v>
          </cell>
          <cell r="P9">
            <v>995733</v>
          </cell>
          <cell r="Q9">
            <v>995734</v>
          </cell>
          <cell r="V9">
            <v>995735</v>
          </cell>
          <cell r="W9">
            <v>995736</v>
          </cell>
          <cell r="X9">
            <v>995737</v>
          </cell>
          <cell r="Y9">
            <v>999998</v>
          </cell>
          <cell r="Z9">
            <v>999998</v>
          </cell>
          <cell r="AC9">
            <v>995738</v>
          </cell>
          <cell r="AE9">
            <v>995739</v>
          </cell>
          <cell r="AJ9">
            <v>995740</v>
          </cell>
          <cell r="AK9">
            <v>995741</v>
          </cell>
          <cell r="AL9">
            <v>995742</v>
          </cell>
          <cell r="AM9">
            <v>995743</v>
          </cell>
          <cell r="AN9">
            <v>2</v>
          </cell>
          <cell r="AO9">
            <v>3</v>
          </cell>
          <cell r="AP9">
            <v>4</v>
          </cell>
          <cell r="AQ9" t="str">
            <v>-1</v>
          </cell>
          <cell r="AR9">
            <v>0</v>
          </cell>
          <cell r="AS9">
            <v>0</v>
          </cell>
          <cell r="AT9">
            <v>0</v>
          </cell>
        </row>
        <row r="10">
          <cell r="A10">
            <v>36894</v>
          </cell>
          <cell r="B10">
            <v>74848</v>
          </cell>
          <cell r="C10">
            <v>996965</v>
          </cell>
          <cell r="D10">
            <v>996966</v>
          </cell>
          <cell r="E10">
            <v>996967</v>
          </cell>
          <cell r="F10">
            <v>996968</v>
          </cell>
          <cell r="G10">
            <v>996969</v>
          </cell>
          <cell r="H10">
            <v>996970</v>
          </cell>
          <cell r="I10">
            <v>996971</v>
          </cell>
          <cell r="J10">
            <v>996972</v>
          </cell>
          <cell r="K10">
            <v>996973</v>
          </cell>
          <cell r="L10">
            <v>996974</v>
          </cell>
          <cell r="M10">
            <v>996975</v>
          </cell>
          <cell r="N10">
            <v>996976</v>
          </cell>
          <cell r="O10">
            <v>996977</v>
          </cell>
          <cell r="P10">
            <v>996978</v>
          </cell>
          <cell r="Q10">
            <v>996979</v>
          </cell>
          <cell r="V10">
            <v>996984</v>
          </cell>
          <cell r="W10">
            <v>996985</v>
          </cell>
          <cell r="X10">
            <v>996986</v>
          </cell>
          <cell r="Y10">
            <v>999998</v>
          </cell>
          <cell r="Z10">
            <v>999998</v>
          </cell>
          <cell r="AC10">
            <v>996987</v>
          </cell>
          <cell r="AE10">
            <v>996989</v>
          </cell>
          <cell r="AJ10">
            <v>996990</v>
          </cell>
          <cell r="AK10">
            <v>996991</v>
          </cell>
          <cell r="AL10">
            <v>996992</v>
          </cell>
          <cell r="AM10">
            <v>996993</v>
          </cell>
          <cell r="AN10">
            <v>3</v>
          </cell>
          <cell r="AO10">
            <v>4</v>
          </cell>
          <cell r="AP10">
            <v>5</v>
          </cell>
          <cell r="AQ10" t="str">
            <v>-1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36895</v>
          </cell>
          <cell r="B11">
            <v>74887</v>
          </cell>
          <cell r="C11">
            <v>997284</v>
          </cell>
          <cell r="D11">
            <v>997285</v>
          </cell>
          <cell r="E11">
            <v>997286</v>
          </cell>
          <cell r="F11">
            <v>997287</v>
          </cell>
          <cell r="G11">
            <v>997288</v>
          </cell>
          <cell r="H11">
            <v>997289</v>
          </cell>
          <cell r="I11">
            <v>997290</v>
          </cell>
          <cell r="J11">
            <v>997291</v>
          </cell>
          <cell r="K11">
            <v>997292</v>
          </cell>
          <cell r="L11">
            <v>997293</v>
          </cell>
          <cell r="M11">
            <v>997294</v>
          </cell>
          <cell r="N11">
            <v>997295</v>
          </cell>
          <cell r="O11">
            <v>997296</v>
          </cell>
          <cell r="P11">
            <v>997297</v>
          </cell>
          <cell r="Q11">
            <v>997298</v>
          </cell>
          <cell r="V11">
            <v>997308</v>
          </cell>
          <cell r="W11">
            <v>997309</v>
          </cell>
          <cell r="X11">
            <v>997314</v>
          </cell>
          <cell r="Y11">
            <v>999998</v>
          </cell>
          <cell r="Z11">
            <v>999998</v>
          </cell>
          <cell r="AC11">
            <v>997315</v>
          </cell>
          <cell r="AD11" t="str">
            <v xml:space="preserve"> </v>
          </cell>
          <cell r="AE11">
            <v>997316</v>
          </cell>
          <cell r="AJ11">
            <v>997317</v>
          </cell>
          <cell r="AK11">
            <v>997361</v>
          </cell>
          <cell r="AL11">
            <v>997362</v>
          </cell>
          <cell r="AM11">
            <v>997364</v>
          </cell>
          <cell r="AN11">
            <v>4</v>
          </cell>
          <cell r="AO11">
            <v>5</v>
          </cell>
          <cell r="AP11">
            <v>6</v>
          </cell>
          <cell r="AQ11" t="str">
            <v>-1</v>
          </cell>
          <cell r="AR11">
            <v>2</v>
          </cell>
          <cell r="AS11">
            <v>0</v>
          </cell>
          <cell r="AT11">
            <v>2</v>
          </cell>
        </row>
        <row r="12">
          <cell r="A12">
            <v>36896</v>
          </cell>
          <cell r="B12">
            <v>75005</v>
          </cell>
          <cell r="C12">
            <v>998907</v>
          </cell>
          <cell r="D12">
            <v>998908</v>
          </cell>
          <cell r="E12">
            <v>998909</v>
          </cell>
          <cell r="F12">
            <v>998910</v>
          </cell>
          <cell r="G12">
            <v>998911</v>
          </cell>
          <cell r="H12">
            <v>998912</v>
          </cell>
          <cell r="I12">
            <v>998913</v>
          </cell>
          <cell r="J12">
            <v>998914</v>
          </cell>
          <cell r="K12">
            <v>998915</v>
          </cell>
          <cell r="L12">
            <v>998916</v>
          </cell>
          <cell r="M12">
            <v>998917</v>
          </cell>
          <cell r="N12">
            <v>998918</v>
          </cell>
          <cell r="O12">
            <v>998919</v>
          </cell>
          <cell r="P12">
            <v>998920</v>
          </cell>
          <cell r="Q12">
            <v>998921</v>
          </cell>
          <cell r="V12">
            <v>998991</v>
          </cell>
          <cell r="W12">
            <v>998993</v>
          </cell>
          <cell r="X12">
            <v>998994</v>
          </cell>
          <cell r="Y12">
            <v>999998</v>
          </cell>
          <cell r="Z12">
            <v>999998</v>
          </cell>
          <cell r="AC12">
            <v>998996</v>
          </cell>
          <cell r="AE12">
            <v>998999</v>
          </cell>
          <cell r="AJ12">
            <v>999000</v>
          </cell>
          <cell r="AK12">
            <v>999002</v>
          </cell>
          <cell r="AL12">
            <v>999004</v>
          </cell>
          <cell r="AM12">
            <v>999006</v>
          </cell>
          <cell r="AN12">
            <v>5</v>
          </cell>
          <cell r="AO12">
            <v>8</v>
          </cell>
          <cell r="AP12">
            <v>9</v>
          </cell>
          <cell r="AQ12" t="str">
            <v>-1</v>
          </cell>
          <cell r="AR12">
            <v>3</v>
          </cell>
          <cell r="AS12">
            <v>2</v>
          </cell>
          <cell r="AT12">
            <v>3</v>
          </cell>
        </row>
        <row r="13">
          <cell r="A13">
            <v>36899</v>
          </cell>
          <cell r="B13">
            <v>75187</v>
          </cell>
          <cell r="C13">
            <v>1001315</v>
          </cell>
          <cell r="D13">
            <v>1001316</v>
          </cell>
          <cell r="E13">
            <v>1001317</v>
          </cell>
          <cell r="F13">
            <v>1001318</v>
          </cell>
          <cell r="G13">
            <v>1001319</v>
          </cell>
          <cell r="H13">
            <v>1001320</v>
          </cell>
          <cell r="I13">
            <v>1001321</v>
          </cell>
          <cell r="J13">
            <v>1001322</v>
          </cell>
          <cell r="K13">
            <v>1001323</v>
          </cell>
          <cell r="L13">
            <v>1001324</v>
          </cell>
          <cell r="M13">
            <v>1001325</v>
          </cell>
          <cell r="N13">
            <v>1001326</v>
          </cell>
          <cell r="O13">
            <v>1001327</v>
          </cell>
          <cell r="P13">
            <v>1001328</v>
          </cell>
          <cell r="Q13">
            <v>1001329</v>
          </cell>
          <cell r="V13">
            <v>1001332</v>
          </cell>
          <cell r="W13">
            <v>1001333</v>
          </cell>
          <cell r="X13">
            <v>1001336</v>
          </cell>
          <cell r="Y13">
            <v>9999998</v>
          </cell>
          <cell r="Z13">
            <v>9999998</v>
          </cell>
          <cell r="AC13">
            <v>1001337</v>
          </cell>
          <cell r="AE13">
            <v>1001338</v>
          </cell>
          <cell r="AJ13">
            <v>1001339</v>
          </cell>
          <cell r="AK13">
            <v>1001340</v>
          </cell>
          <cell r="AL13">
            <v>1001341</v>
          </cell>
          <cell r="AM13">
            <v>1001342</v>
          </cell>
          <cell r="AN13">
            <v>8</v>
          </cell>
          <cell r="AO13">
            <v>9</v>
          </cell>
          <cell r="AP13">
            <v>10</v>
          </cell>
          <cell r="AQ13" t="str">
            <v>-1</v>
          </cell>
          <cell r="AR13">
            <v>4</v>
          </cell>
          <cell r="AS13">
            <v>3</v>
          </cell>
          <cell r="AT13">
            <v>4</v>
          </cell>
        </row>
        <row r="14">
          <cell r="A14">
            <v>36900</v>
          </cell>
          <cell r="B14">
            <v>75272</v>
          </cell>
          <cell r="C14">
            <v>1002582</v>
          </cell>
          <cell r="D14">
            <v>1002583</v>
          </cell>
          <cell r="E14">
            <v>1002584</v>
          </cell>
          <cell r="F14">
            <v>1002585</v>
          </cell>
          <cell r="G14">
            <v>1002586</v>
          </cell>
          <cell r="H14">
            <v>1002587</v>
          </cell>
          <cell r="I14">
            <v>1002588</v>
          </cell>
          <cell r="J14">
            <v>1002589</v>
          </cell>
          <cell r="K14">
            <v>1002590</v>
          </cell>
          <cell r="L14">
            <v>1002591</v>
          </cell>
          <cell r="M14">
            <v>1002592</v>
          </cell>
          <cell r="N14">
            <v>1002593</v>
          </cell>
          <cell r="O14">
            <v>1002594</v>
          </cell>
          <cell r="P14">
            <v>1002595</v>
          </cell>
          <cell r="Q14">
            <v>1002596</v>
          </cell>
          <cell r="V14">
            <v>1002642</v>
          </cell>
          <cell r="W14">
            <v>1002643</v>
          </cell>
          <cell r="X14">
            <v>1002644</v>
          </cell>
          <cell r="Y14">
            <v>9999998</v>
          </cell>
          <cell r="Z14">
            <v>9999998</v>
          </cell>
          <cell r="AC14">
            <v>1002645</v>
          </cell>
          <cell r="AE14">
            <v>1002647</v>
          </cell>
          <cell r="AJ14">
            <v>1002648</v>
          </cell>
          <cell r="AK14">
            <v>1002649</v>
          </cell>
          <cell r="AL14">
            <v>1002651</v>
          </cell>
          <cell r="AM14">
            <v>1002652</v>
          </cell>
          <cell r="AN14">
            <v>9</v>
          </cell>
          <cell r="AO14">
            <v>10</v>
          </cell>
          <cell r="AP14">
            <v>11</v>
          </cell>
          <cell r="AQ14" t="str">
            <v>-1</v>
          </cell>
          <cell r="AR14">
            <v>7</v>
          </cell>
          <cell r="AS14">
            <v>4</v>
          </cell>
          <cell r="AT14">
            <v>7</v>
          </cell>
        </row>
        <row r="15">
          <cell r="A15">
            <v>36901</v>
          </cell>
          <cell r="B15">
            <v>75362</v>
          </cell>
          <cell r="C15">
            <v>1003410</v>
          </cell>
          <cell r="D15">
            <v>1003411</v>
          </cell>
          <cell r="E15">
            <v>1003412</v>
          </cell>
          <cell r="F15">
            <v>1003413</v>
          </cell>
          <cell r="G15">
            <v>1003414</v>
          </cell>
          <cell r="H15">
            <v>1003415</v>
          </cell>
          <cell r="I15">
            <v>1003416</v>
          </cell>
          <cell r="J15">
            <v>1003417</v>
          </cell>
          <cell r="K15">
            <v>1003418</v>
          </cell>
          <cell r="L15">
            <v>1003419</v>
          </cell>
          <cell r="M15">
            <v>1003420</v>
          </cell>
          <cell r="N15">
            <v>1003421</v>
          </cell>
          <cell r="O15">
            <v>1003422</v>
          </cell>
          <cell r="P15">
            <v>1003423</v>
          </cell>
          <cell r="Q15">
            <v>1003424</v>
          </cell>
          <cell r="V15">
            <v>1003453</v>
          </cell>
          <cell r="W15">
            <v>1003454</v>
          </cell>
          <cell r="X15">
            <v>1003455</v>
          </cell>
          <cell r="Y15">
            <v>9999998</v>
          </cell>
          <cell r="Z15">
            <v>9999998</v>
          </cell>
          <cell r="AC15">
            <v>1003477</v>
          </cell>
          <cell r="AE15">
            <v>1003478</v>
          </cell>
          <cell r="AJ15">
            <v>1003479</v>
          </cell>
          <cell r="AK15">
            <v>1003480</v>
          </cell>
          <cell r="AL15">
            <v>1003481</v>
          </cell>
          <cell r="AM15">
            <v>1003482</v>
          </cell>
          <cell r="AN15">
            <v>10</v>
          </cell>
          <cell r="AO15">
            <v>11</v>
          </cell>
          <cell r="AP15">
            <v>12</v>
          </cell>
          <cell r="AQ15" t="str">
            <v>-1</v>
          </cell>
          <cell r="AR15">
            <v>8</v>
          </cell>
          <cell r="AS15">
            <v>7</v>
          </cell>
          <cell r="AT15">
            <v>8</v>
          </cell>
        </row>
        <row r="16">
          <cell r="A16">
            <v>36902</v>
          </cell>
          <cell r="B16">
            <v>75478</v>
          </cell>
          <cell r="C16">
            <v>1005035</v>
          </cell>
          <cell r="D16">
            <v>1005036</v>
          </cell>
          <cell r="E16">
            <v>1005037</v>
          </cell>
          <cell r="F16">
            <v>1005038</v>
          </cell>
          <cell r="G16">
            <v>1005039</v>
          </cell>
          <cell r="H16">
            <v>1005040</v>
          </cell>
          <cell r="I16">
            <v>1005041</v>
          </cell>
          <cell r="J16">
            <v>1005042</v>
          </cell>
          <cell r="K16">
            <v>1005043</v>
          </cell>
          <cell r="L16">
            <v>1005044</v>
          </cell>
          <cell r="M16">
            <v>1005045</v>
          </cell>
          <cell r="N16">
            <v>1005046</v>
          </cell>
          <cell r="O16">
            <v>1005047</v>
          </cell>
          <cell r="P16">
            <v>1005048</v>
          </cell>
          <cell r="Q16">
            <v>1005049</v>
          </cell>
          <cell r="V16">
            <v>1005071</v>
          </cell>
          <cell r="W16">
            <v>1005072</v>
          </cell>
          <cell r="X16">
            <v>1005073</v>
          </cell>
          <cell r="Y16">
            <v>9999998</v>
          </cell>
          <cell r="Z16">
            <v>9999998</v>
          </cell>
          <cell r="AC16">
            <v>1005074</v>
          </cell>
          <cell r="AE16">
            <v>1005076</v>
          </cell>
          <cell r="AJ16">
            <v>1005077</v>
          </cell>
          <cell r="AK16">
            <v>1005078</v>
          </cell>
          <cell r="AL16">
            <v>1005079</v>
          </cell>
          <cell r="AM16">
            <v>1005080</v>
          </cell>
          <cell r="AN16">
            <v>11</v>
          </cell>
          <cell r="AO16">
            <v>12</v>
          </cell>
          <cell r="AP16">
            <v>13</v>
          </cell>
          <cell r="AQ16" t="str">
            <v>-1</v>
          </cell>
          <cell r="AR16">
            <v>9</v>
          </cell>
          <cell r="AS16">
            <v>8</v>
          </cell>
          <cell r="AT16">
            <v>9</v>
          </cell>
        </row>
        <row r="17">
          <cell r="A17">
            <v>36903</v>
          </cell>
          <cell r="B17">
            <v>75582</v>
          </cell>
          <cell r="C17">
            <v>1006669</v>
          </cell>
          <cell r="D17">
            <v>1006670</v>
          </cell>
          <cell r="E17">
            <v>1006671</v>
          </cell>
          <cell r="F17">
            <v>1006672</v>
          </cell>
          <cell r="G17">
            <v>1006673</v>
          </cell>
          <cell r="H17">
            <v>1006674</v>
          </cell>
          <cell r="I17">
            <v>1006675</v>
          </cell>
          <cell r="J17">
            <v>1006676</v>
          </cell>
          <cell r="K17">
            <v>1006677</v>
          </cell>
          <cell r="L17">
            <v>1006678</v>
          </cell>
          <cell r="M17">
            <v>1006679</v>
          </cell>
          <cell r="N17">
            <v>1006680</v>
          </cell>
          <cell r="O17">
            <v>1006681</v>
          </cell>
          <cell r="P17">
            <v>1006682</v>
          </cell>
          <cell r="Q17">
            <v>1006683</v>
          </cell>
          <cell r="V17">
            <v>1006701</v>
          </cell>
          <cell r="W17">
            <v>1006702</v>
          </cell>
          <cell r="X17">
            <v>1006703</v>
          </cell>
          <cell r="Y17">
            <v>9999998</v>
          </cell>
          <cell r="Z17">
            <v>9999998</v>
          </cell>
          <cell r="AC17">
            <v>1006704</v>
          </cell>
          <cell r="AE17">
            <v>1006705</v>
          </cell>
          <cell r="AJ17">
            <v>1006706</v>
          </cell>
          <cell r="AK17">
            <v>1006707</v>
          </cell>
          <cell r="AL17">
            <v>1006708</v>
          </cell>
          <cell r="AM17">
            <v>1006709</v>
          </cell>
          <cell r="AN17">
            <v>12</v>
          </cell>
          <cell r="AO17">
            <v>16</v>
          </cell>
          <cell r="AP17">
            <v>17</v>
          </cell>
          <cell r="AQ17" t="str">
            <v>-1</v>
          </cell>
          <cell r="AR17">
            <v>10</v>
          </cell>
          <cell r="AS17">
            <v>9</v>
          </cell>
          <cell r="AT17">
            <v>10</v>
          </cell>
        </row>
        <row r="18">
          <cell r="A18">
            <v>36907</v>
          </cell>
          <cell r="B18">
            <v>75799</v>
          </cell>
          <cell r="C18">
            <v>1009511</v>
          </cell>
          <cell r="D18">
            <v>1009512</v>
          </cell>
          <cell r="E18">
            <v>1009513</v>
          </cell>
          <cell r="F18">
            <v>1009514</v>
          </cell>
          <cell r="G18">
            <v>1009515</v>
          </cell>
          <cell r="H18">
            <v>1009516</v>
          </cell>
          <cell r="I18">
            <v>1009517</v>
          </cell>
          <cell r="J18">
            <v>1009518</v>
          </cell>
          <cell r="K18">
            <v>1009519</v>
          </cell>
          <cell r="L18">
            <v>1009520</v>
          </cell>
          <cell r="M18">
            <v>1009521</v>
          </cell>
          <cell r="N18">
            <v>1009522</v>
          </cell>
          <cell r="O18">
            <v>1009523</v>
          </cell>
          <cell r="P18">
            <v>1009524</v>
          </cell>
          <cell r="Q18">
            <v>1009525</v>
          </cell>
          <cell r="R18">
            <v>1009526</v>
          </cell>
          <cell r="S18">
            <v>1009527</v>
          </cell>
          <cell r="T18">
            <v>1009528</v>
          </cell>
          <cell r="U18">
            <v>1009529</v>
          </cell>
          <cell r="V18">
            <v>1009584</v>
          </cell>
          <cell r="W18">
            <v>1009585</v>
          </cell>
          <cell r="X18">
            <v>1009586</v>
          </cell>
          <cell r="Y18">
            <v>1009588</v>
          </cell>
          <cell r="Z18">
            <v>1009589</v>
          </cell>
          <cell r="AA18">
            <v>1009609</v>
          </cell>
          <cell r="AB18">
            <v>1009611</v>
          </cell>
          <cell r="AC18">
            <v>1008193</v>
          </cell>
          <cell r="AE18">
            <v>1008194</v>
          </cell>
          <cell r="AG18" t="str">
            <v xml:space="preserve"> </v>
          </cell>
          <cell r="AH18">
            <v>1009628</v>
          </cell>
          <cell r="AI18">
            <v>1009629</v>
          </cell>
          <cell r="AJ18">
            <v>1008195</v>
          </cell>
          <cell r="AK18">
            <v>1008196</v>
          </cell>
          <cell r="AL18">
            <v>1008197</v>
          </cell>
          <cell r="AM18">
            <v>1008198</v>
          </cell>
          <cell r="AN18">
            <v>16</v>
          </cell>
          <cell r="AO18">
            <v>17</v>
          </cell>
          <cell r="AP18">
            <v>18</v>
          </cell>
          <cell r="AQ18" t="str">
            <v>-1</v>
          </cell>
          <cell r="AR18">
            <v>11</v>
          </cell>
          <cell r="AS18">
            <v>10</v>
          </cell>
          <cell r="AT18">
            <v>11</v>
          </cell>
        </row>
        <row r="19">
          <cell r="A19">
            <v>36908</v>
          </cell>
          <cell r="B19">
            <v>75820</v>
          </cell>
          <cell r="C19">
            <v>1009799</v>
          </cell>
          <cell r="D19">
            <v>1009800</v>
          </cell>
          <cell r="E19">
            <v>1009801</v>
          </cell>
          <cell r="F19">
            <v>1009802</v>
          </cell>
          <cell r="G19">
            <v>1009803</v>
          </cell>
          <cell r="H19">
            <v>1009804</v>
          </cell>
          <cell r="I19">
            <v>1009805</v>
          </cell>
          <cell r="J19">
            <v>1009806</v>
          </cell>
          <cell r="K19">
            <v>1009807</v>
          </cell>
          <cell r="L19">
            <v>1009808</v>
          </cell>
          <cell r="M19">
            <v>1009809</v>
          </cell>
          <cell r="N19">
            <v>1009810</v>
          </cell>
          <cell r="O19">
            <v>1009811</v>
          </cell>
          <cell r="P19">
            <v>1009812</v>
          </cell>
          <cell r="Q19">
            <v>1009813</v>
          </cell>
          <cell r="R19">
            <v>1009814</v>
          </cell>
          <cell r="S19">
            <v>1009815</v>
          </cell>
          <cell r="T19">
            <v>1009816</v>
          </cell>
          <cell r="U19">
            <v>1009817</v>
          </cell>
          <cell r="V19">
            <v>1009886</v>
          </cell>
          <cell r="W19">
            <v>1009890</v>
          </cell>
          <cell r="X19">
            <v>1009897</v>
          </cell>
          <cell r="Y19">
            <v>1009900</v>
          </cell>
          <cell r="Z19">
            <v>1009902</v>
          </cell>
          <cell r="AA19">
            <v>1009904</v>
          </cell>
          <cell r="AB19">
            <v>1009910</v>
          </cell>
          <cell r="AC19">
            <v>1009911</v>
          </cell>
          <cell r="AE19">
            <v>1009912</v>
          </cell>
          <cell r="AH19">
            <v>1009913</v>
          </cell>
          <cell r="AI19">
            <v>1009914</v>
          </cell>
          <cell r="AJ19">
            <v>1009915</v>
          </cell>
          <cell r="AK19">
            <v>1009916</v>
          </cell>
          <cell r="AL19">
            <v>1009917</v>
          </cell>
          <cell r="AM19">
            <v>1009918</v>
          </cell>
          <cell r="AN19">
            <v>17</v>
          </cell>
          <cell r="AO19">
            <v>18</v>
          </cell>
          <cell r="AP19">
            <v>19</v>
          </cell>
          <cell r="AQ19" t="str">
            <v>-1</v>
          </cell>
          <cell r="AR19">
            <v>15</v>
          </cell>
          <cell r="AS19">
            <v>11</v>
          </cell>
          <cell r="AT19">
            <v>15</v>
          </cell>
        </row>
        <row r="20">
          <cell r="A20">
            <v>36909</v>
          </cell>
          <cell r="B20">
            <v>75909</v>
          </cell>
          <cell r="C20">
            <v>1010870</v>
          </cell>
          <cell r="D20">
            <v>1010871</v>
          </cell>
          <cell r="E20">
            <v>1010872</v>
          </cell>
          <cell r="F20">
            <v>1010873</v>
          </cell>
          <cell r="G20">
            <v>1010874</v>
          </cell>
          <cell r="H20">
            <v>1010875</v>
          </cell>
          <cell r="I20">
            <v>1010876</v>
          </cell>
          <cell r="J20">
            <v>1010877</v>
          </cell>
          <cell r="K20">
            <v>1010878</v>
          </cell>
          <cell r="L20">
            <v>1010879</v>
          </cell>
          <cell r="M20">
            <v>1010880</v>
          </cell>
          <cell r="N20">
            <v>1010881</v>
          </cell>
          <cell r="O20">
            <v>1010882</v>
          </cell>
          <cell r="P20">
            <v>1010883</v>
          </cell>
          <cell r="Q20">
            <v>1010884</v>
          </cell>
          <cell r="R20">
            <v>1010885</v>
          </cell>
          <cell r="S20">
            <v>1010886</v>
          </cell>
          <cell r="T20">
            <v>1010887</v>
          </cell>
          <cell r="U20">
            <v>1010888</v>
          </cell>
          <cell r="V20">
            <v>1010904</v>
          </cell>
          <cell r="W20">
            <v>1010905</v>
          </cell>
          <cell r="X20">
            <v>1010906</v>
          </cell>
          <cell r="Y20">
            <v>1010907</v>
          </cell>
          <cell r="Z20">
            <v>1010908</v>
          </cell>
          <cell r="AA20">
            <v>1010909</v>
          </cell>
          <cell r="AB20">
            <v>1010912</v>
          </cell>
          <cell r="AC20">
            <v>1010913</v>
          </cell>
          <cell r="AE20">
            <v>1010914</v>
          </cell>
          <cell r="AH20">
            <v>1010916</v>
          </cell>
          <cell r="AI20">
            <v>1010917</v>
          </cell>
          <cell r="AJ20">
            <v>1010918</v>
          </cell>
          <cell r="AK20">
            <v>1010919</v>
          </cell>
          <cell r="AL20">
            <v>1010920</v>
          </cell>
          <cell r="AM20">
            <v>1010922</v>
          </cell>
          <cell r="AN20">
            <v>18</v>
          </cell>
          <cell r="AO20">
            <v>19</v>
          </cell>
          <cell r="AP20">
            <v>20</v>
          </cell>
          <cell r="AQ20" t="str">
            <v>-1</v>
          </cell>
          <cell r="AR20">
            <v>16</v>
          </cell>
          <cell r="AS20">
            <v>15</v>
          </cell>
          <cell r="AT20">
            <v>16</v>
          </cell>
        </row>
        <row r="21">
          <cell r="A21">
            <v>36910</v>
          </cell>
          <cell r="B21">
            <v>76000</v>
          </cell>
          <cell r="C21">
            <v>1012131</v>
          </cell>
          <cell r="D21">
            <v>1012132</v>
          </cell>
          <cell r="E21">
            <v>1012133</v>
          </cell>
          <cell r="F21">
            <v>1012134</v>
          </cell>
          <cell r="G21">
            <v>1012135</v>
          </cell>
          <cell r="H21">
            <v>1012136</v>
          </cell>
          <cell r="I21">
            <v>1012137</v>
          </cell>
          <cell r="J21">
            <v>1012138</v>
          </cell>
          <cell r="K21">
            <v>1012139</v>
          </cell>
          <cell r="L21">
            <v>1012140</v>
          </cell>
          <cell r="M21">
            <v>1012141</v>
          </cell>
          <cell r="N21">
            <v>1012142</v>
          </cell>
          <cell r="O21">
            <v>1012143</v>
          </cell>
          <cell r="P21">
            <v>1012144</v>
          </cell>
          <cell r="Q21">
            <v>1012145</v>
          </cell>
          <cell r="R21">
            <v>1012146</v>
          </cell>
          <cell r="S21">
            <v>1012147</v>
          </cell>
          <cell r="T21">
            <v>1012148</v>
          </cell>
          <cell r="U21">
            <v>1012149</v>
          </cell>
          <cell r="V21">
            <v>1012176</v>
          </cell>
          <cell r="W21">
            <v>1012184</v>
          </cell>
          <cell r="X21">
            <v>1012185</v>
          </cell>
          <cell r="Y21">
            <v>1012210</v>
          </cell>
          <cell r="Z21">
            <v>1012211</v>
          </cell>
          <cell r="AA21">
            <v>1012229</v>
          </cell>
          <cell r="AB21">
            <v>1012230</v>
          </cell>
          <cell r="AC21">
            <v>1012236</v>
          </cell>
          <cell r="AE21">
            <v>1012256</v>
          </cell>
          <cell r="AH21">
            <v>1012266</v>
          </cell>
          <cell r="AI21">
            <v>1012268</v>
          </cell>
          <cell r="AJ21">
            <v>1012269</v>
          </cell>
          <cell r="AK21">
            <v>1012270</v>
          </cell>
          <cell r="AL21">
            <v>1012271</v>
          </cell>
          <cell r="AM21">
            <v>1012272</v>
          </cell>
          <cell r="AN21">
            <v>19</v>
          </cell>
          <cell r="AO21">
            <v>22</v>
          </cell>
          <cell r="AP21">
            <v>23</v>
          </cell>
          <cell r="AQ21" t="str">
            <v>-1</v>
          </cell>
          <cell r="AR21">
            <v>17</v>
          </cell>
          <cell r="AS21">
            <v>16</v>
          </cell>
          <cell r="AT21">
            <v>17</v>
          </cell>
        </row>
        <row r="22">
          <cell r="A22">
            <v>36913</v>
          </cell>
          <cell r="C22">
            <v>0</v>
          </cell>
          <cell r="D22">
            <v>1</v>
          </cell>
          <cell r="E22">
            <v>2</v>
          </cell>
          <cell r="F22">
            <v>3</v>
          </cell>
          <cell r="G22">
            <v>4</v>
          </cell>
          <cell r="H22">
            <v>5</v>
          </cell>
          <cell r="I22">
            <v>6</v>
          </cell>
          <cell r="J22">
            <v>7</v>
          </cell>
          <cell r="K22">
            <v>8</v>
          </cell>
          <cell r="L22">
            <v>9</v>
          </cell>
          <cell r="M22">
            <v>10</v>
          </cell>
          <cell r="N22">
            <v>11</v>
          </cell>
          <cell r="O22">
            <v>12</v>
          </cell>
          <cell r="P22">
            <v>13</v>
          </cell>
          <cell r="Q22">
            <v>14</v>
          </cell>
          <cell r="R22">
            <v>15</v>
          </cell>
          <cell r="S22">
            <v>16</v>
          </cell>
          <cell r="T22">
            <v>17</v>
          </cell>
          <cell r="U22">
            <v>18</v>
          </cell>
          <cell r="V22">
            <v>0</v>
          </cell>
          <cell r="W22">
            <v>0</v>
          </cell>
          <cell r="X22">
            <v>0</v>
          </cell>
          <cell r="Y22">
            <v>9999998</v>
          </cell>
          <cell r="Z22">
            <v>9999998</v>
          </cell>
          <cell r="AN22">
            <v>22</v>
          </cell>
          <cell r="AO22">
            <v>23</v>
          </cell>
          <cell r="AP22">
            <v>24</v>
          </cell>
          <cell r="AQ22" t="str">
            <v>-1</v>
          </cell>
          <cell r="AR22">
            <v>18</v>
          </cell>
          <cell r="AS22">
            <v>17</v>
          </cell>
          <cell r="AT22">
            <v>18</v>
          </cell>
        </row>
        <row r="23">
          <cell r="A23">
            <v>36914</v>
          </cell>
          <cell r="C23">
            <v>0</v>
          </cell>
          <cell r="D23">
            <v>1</v>
          </cell>
          <cell r="E23">
            <v>2</v>
          </cell>
          <cell r="F23">
            <v>3</v>
          </cell>
          <cell r="G23">
            <v>4</v>
          </cell>
          <cell r="H23">
            <v>5</v>
          </cell>
          <cell r="I23">
            <v>6</v>
          </cell>
          <cell r="J23">
            <v>7</v>
          </cell>
          <cell r="K23">
            <v>8</v>
          </cell>
          <cell r="L23">
            <v>9</v>
          </cell>
          <cell r="M23">
            <v>10</v>
          </cell>
          <cell r="N23">
            <v>11</v>
          </cell>
          <cell r="O23">
            <v>12</v>
          </cell>
          <cell r="P23">
            <v>13</v>
          </cell>
          <cell r="Q23">
            <v>14</v>
          </cell>
          <cell r="R23">
            <v>15</v>
          </cell>
          <cell r="S23">
            <v>16</v>
          </cell>
          <cell r="T23">
            <v>17</v>
          </cell>
          <cell r="U23">
            <v>18</v>
          </cell>
          <cell r="V23">
            <v>0</v>
          </cell>
          <cell r="W23">
            <v>0</v>
          </cell>
          <cell r="X23">
            <v>0</v>
          </cell>
          <cell r="Y23">
            <v>9999998</v>
          </cell>
          <cell r="Z23">
            <v>9999998</v>
          </cell>
          <cell r="AN23">
            <v>23</v>
          </cell>
          <cell r="AO23">
            <v>24</v>
          </cell>
          <cell r="AP23">
            <v>25</v>
          </cell>
          <cell r="AQ23" t="str">
            <v>-1</v>
          </cell>
          <cell r="AR23">
            <v>21</v>
          </cell>
          <cell r="AS23">
            <v>18</v>
          </cell>
          <cell r="AT23">
            <v>21</v>
          </cell>
        </row>
        <row r="24">
          <cell r="A24">
            <v>36915</v>
          </cell>
          <cell r="C24">
            <v>0</v>
          </cell>
          <cell r="D24">
            <v>1</v>
          </cell>
          <cell r="E24">
            <v>2</v>
          </cell>
          <cell r="F24">
            <v>3</v>
          </cell>
          <cell r="G24">
            <v>4</v>
          </cell>
          <cell r="H24">
            <v>5</v>
          </cell>
          <cell r="I24">
            <v>6</v>
          </cell>
          <cell r="J24">
            <v>7</v>
          </cell>
          <cell r="K24">
            <v>8</v>
          </cell>
          <cell r="L24">
            <v>9</v>
          </cell>
          <cell r="M24">
            <v>10</v>
          </cell>
          <cell r="N24">
            <v>11</v>
          </cell>
          <cell r="O24">
            <v>12</v>
          </cell>
          <cell r="P24">
            <v>13</v>
          </cell>
          <cell r="Q24">
            <v>14</v>
          </cell>
          <cell r="R24">
            <v>15</v>
          </cell>
          <cell r="S24">
            <v>16</v>
          </cell>
          <cell r="T24">
            <v>17</v>
          </cell>
          <cell r="U24">
            <v>18</v>
          </cell>
          <cell r="V24">
            <v>0</v>
          </cell>
          <cell r="W24">
            <v>0</v>
          </cell>
          <cell r="X24">
            <v>0</v>
          </cell>
          <cell r="Y24">
            <v>9999998</v>
          </cell>
          <cell r="Z24">
            <v>9999998</v>
          </cell>
          <cell r="AN24">
            <v>24</v>
          </cell>
          <cell r="AO24">
            <v>25</v>
          </cell>
          <cell r="AP24">
            <v>26</v>
          </cell>
          <cell r="AQ24" t="str">
            <v>-1</v>
          </cell>
          <cell r="AR24">
            <v>22</v>
          </cell>
          <cell r="AS24">
            <v>21</v>
          </cell>
          <cell r="AT24">
            <v>22</v>
          </cell>
        </row>
        <row r="25">
          <cell r="A25">
            <v>36916</v>
          </cell>
          <cell r="C25">
            <v>0</v>
          </cell>
          <cell r="D25">
            <v>1</v>
          </cell>
          <cell r="E25">
            <v>2</v>
          </cell>
          <cell r="F25">
            <v>3</v>
          </cell>
          <cell r="G25">
            <v>4</v>
          </cell>
          <cell r="H25">
            <v>5</v>
          </cell>
          <cell r="I25">
            <v>6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P25">
            <v>13</v>
          </cell>
          <cell r="Q25">
            <v>14</v>
          </cell>
          <cell r="R25">
            <v>15</v>
          </cell>
          <cell r="S25">
            <v>16</v>
          </cell>
          <cell r="T25">
            <v>17</v>
          </cell>
          <cell r="U25">
            <v>18</v>
          </cell>
          <cell r="V25">
            <v>0</v>
          </cell>
          <cell r="W25">
            <v>0</v>
          </cell>
          <cell r="X25">
            <v>0</v>
          </cell>
          <cell r="Y25">
            <v>9999998</v>
          </cell>
          <cell r="Z25">
            <v>9999998</v>
          </cell>
          <cell r="AN25">
            <v>25</v>
          </cell>
          <cell r="AO25">
            <v>26</v>
          </cell>
          <cell r="AP25">
            <v>27</v>
          </cell>
          <cell r="AQ25" t="str">
            <v>-1</v>
          </cell>
          <cell r="AR25">
            <v>23</v>
          </cell>
          <cell r="AS25">
            <v>22</v>
          </cell>
          <cell r="AT25">
            <v>23</v>
          </cell>
        </row>
        <row r="26">
          <cell r="A26">
            <v>36917</v>
          </cell>
          <cell r="C26">
            <v>0</v>
          </cell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  <cell r="I26">
            <v>6</v>
          </cell>
          <cell r="J26">
            <v>7</v>
          </cell>
          <cell r="K26">
            <v>8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S26">
            <v>16</v>
          </cell>
          <cell r="T26">
            <v>17</v>
          </cell>
          <cell r="U26">
            <v>18</v>
          </cell>
          <cell r="V26">
            <v>0</v>
          </cell>
          <cell r="W26">
            <v>0</v>
          </cell>
          <cell r="X26">
            <v>0</v>
          </cell>
          <cell r="Y26">
            <v>9999998</v>
          </cell>
          <cell r="Z26">
            <v>9999998</v>
          </cell>
          <cell r="AN26">
            <v>26</v>
          </cell>
          <cell r="AO26">
            <v>29</v>
          </cell>
          <cell r="AP26">
            <v>30</v>
          </cell>
          <cell r="AQ26" t="str">
            <v>-1</v>
          </cell>
          <cell r="AR26">
            <v>24</v>
          </cell>
          <cell r="AS26">
            <v>23</v>
          </cell>
          <cell r="AT26">
            <v>24</v>
          </cell>
        </row>
        <row r="27">
          <cell r="A27">
            <v>36920</v>
          </cell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  <cell r="I27">
            <v>6</v>
          </cell>
          <cell r="J27">
            <v>7</v>
          </cell>
          <cell r="K27">
            <v>8</v>
          </cell>
          <cell r="L27">
            <v>9</v>
          </cell>
          <cell r="M27">
            <v>10</v>
          </cell>
          <cell r="N27">
            <v>11</v>
          </cell>
          <cell r="O27">
            <v>12</v>
          </cell>
          <cell r="P27">
            <v>13</v>
          </cell>
          <cell r="Q27">
            <v>14</v>
          </cell>
          <cell r="R27">
            <v>15</v>
          </cell>
          <cell r="S27">
            <v>16</v>
          </cell>
          <cell r="T27">
            <v>17</v>
          </cell>
          <cell r="U27">
            <v>18</v>
          </cell>
          <cell r="V27">
            <v>0</v>
          </cell>
          <cell r="W27">
            <v>0</v>
          </cell>
          <cell r="X27">
            <v>0</v>
          </cell>
          <cell r="Y27">
            <v>9999998</v>
          </cell>
          <cell r="Z27">
            <v>9999998</v>
          </cell>
          <cell r="AN27">
            <v>29</v>
          </cell>
          <cell r="AO27">
            <v>30</v>
          </cell>
          <cell r="AP27">
            <v>28</v>
          </cell>
          <cell r="AQ27" t="str">
            <v>-1</v>
          </cell>
          <cell r="AR27">
            <v>25</v>
          </cell>
          <cell r="AS27">
            <v>24</v>
          </cell>
          <cell r="AT27">
            <v>25</v>
          </cell>
        </row>
        <row r="28">
          <cell r="A28">
            <v>36921</v>
          </cell>
          <cell r="C28">
            <v>0</v>
          </cell>
          <cell r="D28">
            <v>1</v>
          </cell>
          <cell r="E28">
            <v>2</v>
          </cell>
          <cell r="F28">
            <v>3</v>
          </cell>
          <cell r="G28">
            <v>4</v>
          </cell>
          <cell r="H28">
            <v>5</v>
          </cell>
          <cell r="I28">
            <v>6</v>
          </cell>
          <cell r="J28">
            <v>7</v>
          </cell>
          <cell r="K28">
            <v>8</v>
          </cell>
          <cell r="L28">
            <v>9</v>
          </cell>
          <cell r="M28">
            <v>10</v>
          </cell>
          <cell r="N28">
            <v>11</v>
          </cell>
          <cell r="O28">
            <v>12</v>
          </cell>
          <cell r="P28">
            <v>13</v>
          </cell>
          <cell r="Q28">
            <v>14</v>
          </cell>
          <cell r="R28">
            <v>15</v>
          </cell>
          <cell r="S28">
            <v>16</v>
          </cell>
          <cell r="T28">
            <v>17</v>
          </cell>
          <cell r="U28">
            <v>18</v>
          </cell>
          <cell r="V28">
            <v>0</v>
          </cell>
          <cell r="W28">
            <v>0</v>
          </cell>
          <cell r="X28">
            <v>0</v>
          </cell>
          <cell r="Y28">
            <v>9999998</v>
          </cell>
          <cell r="Z28">
            <v>9999998</v>
          </cell>
          <cell r="AN28">
            <v>30</v>
          </cell>
          <cell r="AO28">
            <v>31</v>
          </cell>
          <cell r="AP28">
            <v>29</v>
          </cell>
          <cell r="AQ28" t="str">
            <v>-1</v>
          </cell>
          <cell r="AR28">
            <v>28</v>
          </cell>
          <cell r="AS28">
            <v>25</v>
          </cell>
          <cell r="AT28">
            <v>28</v>
          </cell>
        </row>
        <row r="29">
          <cell r="A29">
            <v>36922</v>
          </cell>
          <cell r="C29">
            <v>0</v>
          </cell>
          <cell r="D29">
            <v>1</v>
          </cell>
          <cell r="E29">
            <v>2</v>
          </cell>
          <cell r="F29">
            <v>3</v>
          </cell>
          <cell r="G29">
            <v>4</v>
          </cell>
          <cell r="H29">
            <v>5</v>
          </cell>
          <cell r="I29">
            <v>6</v>
          </cell>
          <cell r="J29">
            <v>7</v>
          </cell>
          <cell r="K29">
            <v>8</v>
          </cell>
          <cell r="L29">
            <v>9</v>
          </cell>
          <cell r="M29">
            <v>10</v>
          </cell>
          <cell r="N29">
            <v>11</v>
          </cell>
          <cell r="O29">
            <v>12</v>
          </cell>
          <cell r="P29">
            <v>13</v>
          </cell>
          <cell r="Q29">
            <v>14</v>
          </cell>
          <cell r="R29">
            <v>15</v>
          </cell>
          <cell r="S29">
            <v>16</v>
          </cell>
          <cell r="T29">
            <v>17</v>
          </cell>
          <cell r="U29">
            <v>18</v>
          </cell>
          <cell r="V29">
            <v>0</v>
          </cell>
          <cell r="W29">
            <v>0</v>
          </cell>
          <cell r="X29">
            <v>0</v>
          </cell>
          <cell r="Y29">
            <v>9999998</v>
          </cell>
          <cell r="Z29">
            <v>9999998</v>
          </cell>
          <cell r="AN29">
            <v>31</v>
          </cell>
          <cell r="AO29">
            <v>0</v>
          </cell>
          <cell r="AP29">
            <v>36923</v>
          </cell>
          <cell r="AQ29">
            <v>36951</v>
          </cell>
          <cell r="AR29">
            <v>29</v>
          </cell>
          <cell r="AS29">
            <v>28</v>
          </cell>
          <cell r="AT29">
            <v>29</v>
          </cell>
        </row>
        <row r="32">
          <cell r="A32" t="str">
            <v>Liqidated calc for TK</v>
          </cell>
          <cell r="B32">
            <v>0</v>
          </cell>
          <cell r="C32">
            <v>0</v>
          </cell>
          <cell r="D32">
            <v>1</v>
          </cell>
          <cell r="E32">
            <v>2</v>
          </cell>
          <cell r="F32">
            <v>3</v>
          </cell>
          <cell r="G32">
            <v>4</v>
          </cell>
          <cell r="H32">
            <v>5</v>
          </cell>
          <cell r="I32">
            <v>6</v>
          </cell>
          <cell r="J32">
            <v>7</v>
          </cell>
          <cell r="K32">
            <v>8</v>
          </cell>
          <cell r="L32">
            <v>9</v>
          </cell>
          <cell r="M32">
            <v>10</v>
          </cell>
          <cell r="N32">
            <v>11</v>
          </cell>
          <cell r="O32">
            <v>12</v>
          </cell>
          <cell r="P32">
            <v>13</v>
          </cell>
          <cell r="Q32">
            <v>14</v>
          </cell>
          <cell r="AE32" t="str">
            <v xml:space="preserve"> </v>
          </cell>
        </row>
        <row r="33">
          <cell r="A33" t="str">
            <v>Final Post-id's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3</v>
          </cell>
          <cell r="G33">
            <v>4</v>
          </cell>
          <cell r="H33">
            <v>5</v>
          </cell>
          <cell r="I33">
            <v>6</v>
          </cell>
          <cell r="J33">
            <v>7</v>
          </cell>
          <cell r="K33">
            <v>8</v>
          </cell>
          <cell r="L33">
            <v>9</v>
          </cell>
          <cell r="M33">
            <v>10</v>
          </cell>
          <cell r="N33">
            <v>11</v>
          </cell>
          <cell r="O33">
            <v>12</v>
          </cell>
          <cell r="P33">
            <v>13</v>
          </cell>
          <cell r="Q33">
            <v>14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C33">
            <v>0</v>
          </cell>
          <cell r="AE33">
            <v>0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61"/>
  <sheetViews>
    <sheetView showGridLines="0" tabSelected="1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79" t="s">
        <v>19</v>
      </c>
      <c r="B1" s="180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66</v>
      </c>
      <c r="B5" s="96">
        <f ca="1">NOW()</f>
        <v>36913.559948032409</v>
      </c>
    </row>
    <row r="6" spans="1:5" ht="13.5" thickBot="1" x14ac:dyDescent="0.25">
      <c r="A6" s="7" t="s">
        <v>67</v>
      </c>
      <c r="B6" s="112">
        <v>30</v>
      </c>
    </row>
    <row r="7" spans="1:5" ht="13.5" thickBot="1" x14ac:dyDescent="0.25">
      <c r="A7" s="20" t="s">
        <v>16</v>
      </c>
      <c r="B7" s="172">
        <f>DAY(C7)</f>
        <v>19</v>
      </c>
      <c r="C7" s="173">
        <v>36910</v>
      </c>
      <c r="D7" s="114" t="s">
        <v>75</v>
      </c>
      <c r="E7" s="115"/>
    </row>
    <row r="8" spans="1:5" ht="13.5" thickBot="1" x14ac:dyDescent="0.25">
      <c r="A8" s="20" t="s">
        <v>17</v>
      </c>
      <c r="B8" s="113">
        <v>36923</v>
      </c>
      <c r="C8" s="113">
        <f>EOMONTH(PromptMonth,0)</f>
        <v>36950</v>
      </c>
    </row>
    <row r="9" spans="1:5" ht="13.5" hidden="1" thickBot="1" x14ac:dyDescent="0.25">
      <c r="A9" s="20" t="s">
        <v>18</v>
      </c>
      <c r="B9" s="21" t="s">
        <v>46</v>
      </c>
    </row>
    <row r="12" spans="1:5" x14ac:dyDescent="0.2">
      <c r="A12" s="3"/>
    </row>
    <row r="13" spans="1:5" ht="13.5" thickBot="1" x14ac:dyDescent="0.25">
      <c r="A13" s="2" t="s">
        <v>71</v>
      </c>
    </row>
    <row r="14" spans="1:5" ht="13.5" thickBot="1" x14ac:dyDescent="0.25">
      <c r="A14" s="143" t="s">
        <v>57</v>
      </c>
      <c r="B14" s="143" t="s">
        <v>58</v>
      </c>
      <c r="C14" s="143" t="s">
        <v>59</v>
      </c>
    </row>
    <row r="15" spans="1:5" ht="13.5" thickBot="1" x14ac:dyDescent="0.25">
      <c r="A15" s="106">
        <v>36916</v>
      </c>
      <c r="B15" s="106">
        <v>36917</v>
      </c>
      <c r="C15" s="106">
        <v>36920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41</v>
      </c>
    </row>
    <row r="20" spans="1:12" x14ac:dyDescent="0.2">
      <c r="A20" s="4" t="s">
        <v>70</v>
      </c>
    </row>
    <row r="21" spans="1:12" ht="13.5" thickBot="1" x14ac:dyDescent="0.25">
      <c r="A21" s="123">
        <v>36910</v>
      </c>
      <c r="B21" s="114" t="s">
        <v>75</v>
      </c>
      <c r="C21" s="115"/>
      <c r="D21" s="122"/>
      <c r="L21" s="26"/>
    </row>
    <row r="22" spans="1:12" x14ac:dyDescent="0.2">
      <c r="A22" s="116"/>
      <c r="B22" s="117"/>
      <c r="C22" s="117"/>
      <c r="L22" s="27"/>
    </row>
    <row r="23" spans="1:12" ht="26.25" thickBot="1" x14ac:dyDescent="0.25">
      <c r="A23" s="118" t="s">
        <v>1</v>
      </c>
      <c r="B23" s="119" t="s">
        <v>22</v>
      </c>
      <c r="C23" s="119" t="s">
        <v>23</v>
      </c>
      <c r="L23" s="26"/>
    </row>
    <row r="24" spans="1:12" ht="13.5" thickBot="1" x14ac:dyDescent="0.25">
      <c r="A24" s="127" t="s">
        <v>8</v>
      </c>
      <c r="B24" s="124">
        <f>+A21</f>
        <v>36910</v>
      </c>
      <c r="C24" s="124"/>
      <c r="D24" s="72" t="s">
        <v>47</v>
      </c>
      <c r="E24" s="2" t="s">
        <v>48</v>
      </c>
      <c r="F24" s="2" t="s">
        <v>65</v>
      </c>
      <c r="G24" s="131" t="s">
        <v>95</v>
      </c>
      <c r="H24" s="131" t="s">
        <v>80</v>
      </c>
    </row>
    <row r="25" spans="1:12" x14ac:dyDescent="0.2">
      <c r="A25" s="128" t="s">
        <v>9</v>
      </c>
      <c r="B25" s="132">
        <f>VLOOKUP($A$21,[2]Postid!$A$5:$BS$33,3,FALSE)</f>
        <v>1012131</v>
      </c>
      <c r="C25" s="125"/>
      <c r="D25" s="17">
        <v>1</v>
      </c>
      <c r="E25" s="16" t="s">
        <v>79</v>
      </c>
      <c r="F25" s="17"/>
      <c r="G25" s="19" t="s">
        <v>33</v>
      </c>
      <c r="H25" s="19" t="s">
        <v>102</v>
      </c>
    </row>
    <row r="26" spans="1:12" x14ac:dyDescent="0.2">
      <c r="A26" s="129"/>
      <c r="B26" s="132">
        <f>VLOOKUP($A$21,[2]Postid!$A$5:$BS$33,4,FALSE)</f>
        <v>1012132</v>
      </c>
      <c r="C26" s="126"/>
      <c r="D26" s="19">
        <f>D25+1</f>
        <v>2</v>
      </c>
      <c r="E26" s="18" t="s">
        <v>54</v>
      </c>
      <c r="F26" s="19" t="s">
        <v>54</v>
      </c>
      <c r="G26" s="19" t="s">
        <v>37</v>
      </c>
      <c r="H26" s="19" t="s">
        <v>103</v>
      </c>
    </row>
    <row r="27" spans="1:12" x14ac:dyDescent="0.2">
      <c r="A27" s="129"/>
      <c r="B27" s="132">
        <f>VLOOKUP($A$21,[2]Postid!$A$5:$BS$33,5,FALSE)</f>
        <v>1012133</v>
      </c>
      <c r="C27" s="125"/>
      <c r="D27" s="19">
        <f t="shared" ref="D27:D53" si="0">D26+1</f>
        <v>3</v>
      </c>
      <c r="E27" s="18" t="s">
        <v>76</v>
      </c>
      <c r="F27" s="19"/>
      <c r="G27" s="19" t="s">
        <v>96</v>
      </c>
      <c r="H27" s="19" t="s">
        <v>104</v>
      </c>
    </row>
    <row r="28" spans="1:12" x14ac:dyDescent="0.2">
      <c r="A28" s="129"/>
      <c r="B28" s="132">
        <f>VLOOKUP($A$21,[2]Postid!$A$5:$BS$33,6,FALSE)</f>
        <v>1012134</v>
      </c>
      <c r="C28" s="126"/>
      <c r="D28" s="19">
        <f t="shared" si="0"/>
        <v>4</v>
      </c>
      <c r="E28" s="18" t="s">
        <v>79</v>
      </c>
      <c r="F28" s="19"/>
      <c r="G28" s="19" t="s">
        <v>33</v>
      </c>
      <c r="H28" s="19" t="s">
        <v>105</v>
      </c>
    </row>
    <row r="29" spans="1:12" x14ac:dyDescent="0.2">
      <c r="A29" s="130"/>
      <c r="B29" s="132">
        <f>VLOOKUP($A$21,[2]Postid!$A$5:$BS$33,7,FALSE)</f>
        <v>1012135</v>
      </c>
      <c r="C29" s="126"/>
      <c r="D29" s="19">
        <f t="shared" si="0"/>
        <v>5</v>
      </c>
      <c r="E29" s="2" t="s">
        <v>54</v>
      </c>
      <c r="F29" s="2" t="s">
        <v>54</v>
      </c>
      <c r="G29" s="19" t="s">
        <v>37</v>
      </c>
      <c r="H29" s="19" t="s">
        <v>106</v>
      </c>
    </row>
    <row r="30" spans="1:12" x14ac:dyDescent="0.2">
      <c r="A30" s="130"/>
      <c r="B30" s="132">
        <f>VLOOKUP($A$21,[2]Postid!$A$5:$BS$33,8,FALSE)</f>
        <v>1012136</v>
      </c>
      <c r="C30" s="126"/>
      <c r="D30" s="19">
        <f t="shared" si="0"/>
        <v>6</v>
      </c>
      <c r="E30" s="2" t="s">
        <v>76</v>
      </c>
      <c r="G30" s="19" t="s">
        <v>96</v>
      </c>
      <c r="H30" s="19" t="s">
        <v>107</v>
      </c>
    </row>
    <row r="31" spans="1:12" x14ac:dyDescent="0.2">
      <c r="A31" s="130"/>
      <c r="B31" s="132">
        <f>VLOOKUP($A$21,[2]Postid!$A$5:$BS$33,9,FALSE)</f>
        <v>1012137</v>
      </c>
      <c r="C31" s="126"/>
      <c r="D31" s="19">
        <f t="shared" si="0"/>
        <v>7</v>
      </c>
      <c r="E31" s="2" t="s">
        <v>79</v>
      </c>
      <c r="G31" s="19" t="s">
        <v>33</v>
      </c>
      <c r="H31" s="19" t="s">
        <v>108</v>
      </c>
    </row>
    <row r="32" spans="1:12" x14ac:dyDescent="0.2">
      <c r="A32" s="130"/>
      <c r="B32" s="132">
        <f>VLOOKUP($A$21,[2]Postid!$A$5:$BS$33,10,FALSE)</f>
        <v>1012138</v>
      </c>
      <c r="C32" s="126"/>
      <c r="D32" s="19">
        <f t="shared" si="0"/>
        <v>8</v>
      </c>
      <c r="E32" s="2" t="s">
        <v>54</v>
      </c>
      <c r="F32" s="2" t="s">
        <v>54</v>
      </c>
      <c r="G32" s="19" t="s">
        <v>37</v>
      </c>
      <c r="H32" s="19" t="s">
        <v>109</v>
      </c>
    </row>
    <row r="33" spans="1:8" x14ac:dyDescent="0.2">
      <c r="A33" s="130"/>
      <c r="B33" s="132">
        <f>VLOOKUP($A$21,[2]Postid!$A$5:$BS$33,11,FALSE)</f>
        <v>1012139</v>
      </c>
      <c r="C33" s="126"/>
      <c r="D33" s="19">
        <f t="shared" si="0"/>
        <v>9</v>
      </c>
      <c r="E33" s="2" t="s">
        <v>76</v>
      </c>
      <c r="G33" s="19" t="s">
        <v>96</v>
      </c>
      <c r="H33" s="19" t="s">
        <v>110</v>
      </c>
    </row>
    <row r="34" spans="1:8" x14ac:dyDescent="0.2">
      <c r="A34" s="130"/>
      <c r="B34" s="132">
        <f>VLOOKUP($A$21,[2]Postid!$A$5:$BS$33,12,FALSE)</f>
        <v>1012140</v>
      </c>
      <c r="C34" s="126"/>
      <c r="D34" s="19">
        <f t="shared" si="0"/>
        <v>10</v>
      </c>
      <c r="E34" s="2" t="s">
        <v>79</v>
      </c>
      <c r="G34" s="19" t="s">
        <v>33</v>
      </c>
      <c r="H34" s="2" t="s">
        <v>111</v>
      </c>
    </row>
    <row r="35" spans="1:8" x14ac:dyDescent="0.2">
      <c r="A35" s="130"/>
      <c r="B35" s="132">
        <f>VLOOKUP($A$21,[2]Postid!$A$5:$BS$33,13,FALSE)</f>
        <v>1012141</v>
      </c>
      <c r="C35" s="126"/>
      <c r="D35" s="19">
        <f t="shared" si="0"/>
        <v>11</v>
      </c>
      <c r="E35" s="2" t="s">
        <v>54</v>
      </c>
      <c r="F35" s="2" t="s">
        <v>54</v>
      </c>
      <c r="G35" s="19" t="s">
        <v>37</v>
      </c>
      <c r="H35" s="2" t="s">
        <v>112</v>
      </c>
    </row>
    <row r="36" spans="1:8" x14ac:dyDescent="0.2">
      <c r="A36" s="130"/>
      <c r="B36" s="132">
        <f>VLOOKUP($A$21,[2]Postid!$A$5:$BS$33,14,FALSE)</f>
        <v>1012142</v>
      </c>
      <c r="C36" s="126"/>
      <c r="D36" s="19">
        <f t="shared" si="0"/>
        <v>12</v>
      </c>
      <c r="E36" s="2" t="s">
        <v>76</v>
      </c>
      <c r="G36" s="19" t="s">
        <v>96</v>
      </c>
      <c r="H36" s="2" t="s">
        <v>113</v>
      </c>
    </row>
    <row r="37" spans="1:8" x14ac:dyDescent="0.2">
      <c r="A37" s="130"/>
      <c r="B37" s="132">
        <f>VLOOKUP($A$21,[2]Postid!$A$5:$BS$33,15,FALSE)</f>
        <v>1012143</v>
      </c>
      <c r="C37" s="126"/>
      <c r="D37" s="19">
        <f t="shared" si="0"/>
        <v>13</v>
      </c>
      <c r="E37" s="18" t="s">
        <v>79</v>
      </c>
      <c r="F37" s="19"/>
      <c r="G37" s="19" t="s">
        <v>33</v>
      </c>
      <c r="H37" s="2" t="s">
        <v>131</v>
      </c>
    </row>
    <row r="38" spans="1:8" x14ac:dyDescent="0.2">
      <c r="A38" s="130"/>
      <c r="B38" s="132">
        <f>VLOOKUP($A$21,[2]Postid!$A$5:$BS$33,16,FALSE)</f>
        <v>1012144</v>
      </c>
      <c r="C38" s="126"/>
      <c r="D38" s="19">
        <f t="shared" si="0"/>
        <v>14</v>
      </c>
      <c r="E38" s="2" t="s">
        <v>54</v>
      </c>
      <c r="F38" s="2" t="s">
        <v>54</v>
      </c>
      <c r="G38" s="19" t="s">
        <v>37</v>
      </c>
      <c r="H38" s="2" t="s">
        <v>132</v>
      </c>
    </row>
    <row r="39" spans="1:8" x14ac:dyDescent="0.2">
      <c r="A39" s="130"/>
      <c r="B39" s="164">
        <f>VLOOKUP($A$21,[2]Postid!$A$5:$BS$33,17,FALSE)</f>
        <v>1012145</v>
      </c>
      <c r="C39" s="126"/>
      <c r="D39" s="19">
        <f t="shared" si="0"/>
        <v>15</v>
      </c>
      <c r="E39" s="2" t="s">
        <v>76</v>
      </c>
      <c r="G39" s="19" t="s">
        <v>96</v>
      </c>
      <c r="H39" s="2" t="s">
        <v>133</v>
      </c>
    </row>
    <row r="40" spans="1:8" x14ac:dyDescent="0.2">
      <c r="A40" s="130"/>
      <c r="B40" s="132">
        <f>VLOOKUP($A$21,[2]Postid!$A$5:$BS$33,29,FALSE)</f>
        <v>1012236</v>
      </c>
      <c r="C40" s="126"/>
      <c r="D40" s="19">
        <f t="shared" si="0"/>
        <v>16</v>
      </c>
      <c r="E40" s="2" t="s">
        <v>93</v>
      </c>
      <c r="F40" s="2" t="s">
        <v>94</v>
      </c>
      <c r="G40" s="2" t="s">
        <v>97</v>
      </c>
      <c r="H40" s="19" t="s">
        <v>137</v>
      </c>
    </row>
    <row r="41" spans="1:8" x14ac:dyDescent="0.2">
      <c r="A41" s="130"/>
      <c r="B41" s="132">
        <f>VLOOKUP($A$21,[2]Postid!$A$5:$BS$33,30,FALSE)</f>
        <v>0</v>
      </c>
      <c r="C41" s="126"/>
      <c r="D41" s="19">
        <f t="shared" si="0"/>
        <v>17</v>
      </c>
      <c r="E41" s="2" t="s">
        <v>93</v>
      </c>
      <c r="F41" s="2" t="s">
        <v>94</v>
      </c>
      <c r="G41" s="2" t="s">
        <v>97</v>
      </c>
      <c r="H41" s="19" t="s">
        <v>114</v>
      </c>
    </row>
    <row r="42" spans="1:8" x14ac:dyDescent="0.2">
      <c r="A42" s="130"/>
      <c r="B42" s="132">
        <f>VLOOKUP($A$21,[2]Postid!$A$5:$BS$33,31,FALSE)</f>
        <v>1012256</v>
      </c>
      <c r="C42" s="126"/>
      <c r="D42" s="19">
        <f t="shared" si="0"/>
        <v>18</v>
      </c>
      <c r="E42" s="18" t="s">
        <v>93</v>
      </c>
      <c r="F42" s="19" t="s">
        <v>94</v>
      </c>
      <c r="G42" s="2" t="s">
        <v>97</v>
      </c>
      <c r="H42" s="19" t="s">
        <v>115</v>
      </c>
    </row>
    <row r="43" spans="1:8" x14ac:dyDescent="0.2">
      <c r="A43" s="130"/>
      <c r="B43" s="132">
        <f>VLOOKUP($A$21,[2]Postid!$A$5:$BS$33,32,FALSE)</f>
        <v>0</v>
      </c>
      <c r="C43" s="126"/>
      <c r="D43" s="19">
        <f t="shared" si="0"/>
        <v>19</v>
      </c>
      <c r="E43" s="2" t="s">
        <v>93</v>
      </c>
      <c r="F43" s="2" t="s">
        <v>94</v>
      </c>
      <c r="G43" s="2" t="s">
        <v>97</v>
      </c>
      <c r="H43" s="2" t="s">
        <v>116</v>
      </c>
    </row>
    <row r="44" spans="1:8" x14ac:dyDescent="0.2">
      <c r="A44" s="130"/>
      <c r="B44" s="164">
        <f>VLOOKUP($A$21,[2]Postid!$A$5:$BS$33,33,FALSE)</f>
        <v>0</v>
      </c>
      <c r="C44" s="126"/>
      <c r="D44" s="19">
        <f t="shared" si="0"/>
        <v>20</v>
      </c>
      <c r="E44" s="2" t="s">
        <v>93</v>
      </c>
      <c r="F44" s="2" t="s">
        <v>94</v>
      </c>
      <c r="G44" s="2" t="s">
        <v>97</v>
      </c>
      <c r="H44" s="2" t="s">
        <v>145</v>
      </c>
    </row>
    <row r="45" spans="1:8" x14ac:dyDescent="0.2">
      <c r="A45" s="130"/>
      <c r="B45" s="132">
        <v>915457</v>
      </c>
      <c r="C45" s="126"/>
      <c r="D45" s="19">
        <f t="shared" si="0"/>
        <v>21</v>
      </c>
      <c r="E45" s="2" t="s">
        <v>72</v>
      </c>
      <c r="G45" s="2" t="s">
        <v>98</v>
      </c>
      <c r="H45" s="2" t="s">
        <v>135</v>
      </c>
    </row>
    <row r="46" spans="1:8" x14ac:dyDescent="0.2">
      <c r="A46" s="130"/>
      <c r="B46" s="132">
        <v>915458</v>
      </c>
      <c r="C46" s="126"/>
      <c r="D46" s="19">
        <f t="shared" si="0"/>
        <v>22</v>
      </c>
      <c r="E46" s="2" t="s">
        <v>72</v>
      </c>
      <c r="G46" s="2" t="s">
        <v>98</v>
      </c>
      <c r="H46" s="2" t="s">
        <v>136</v>
      </c>
    </row>
    <row r="47" spans="1:8" x14ac:dyDescent="0.2">
      <c r="A47" s="130"/>
      <c r="B47" s="132">
        <v>926669</v>
      </c>
      <c r="C47" s="126"/>
      <c r="D47" s="19">
        <f t="shared" si="0"/>
        <v>23</v>
      </c>
      <c r="E47" s="18" t="s">
        <v>72</v>
      </c>
      <c r="F47" s="19"/>
      <c r="G47" s="2" t="s">
        <v>98</v>
      </c>
      <c r="H47" s="2" t="s">
        <v>117</v>
      </c>
    </row>
    <row r="48" spans="1:8" x14ac:dyDescent="0.2">
      <c r="A48" s="130"/>
      <c r="B48" s="132">
        <v>926670</v>
      </c>
      <c r="C48" s="126"/>
      <c r="D48" s="19">
        <f t="shared" si="0"/>
        <v>24</v>
      </c>
      <c r="E48" s="2" t="s">
        <v>72</v>
      </c>
      <c r="G48" s="2" t="s">
        <v>98</v>
      </c>
      <c r="H48" s="2" t="s">
        <v>118</v>
      </c>
    </row>
    <row r="49" spans="1:8" x14ac:dyDescent="0.2">
      <c r="A49" s="130"/>
      <c r="B49" s="164">
        <v>945990</v>
      </c>
      <c r="C49" s="126"/>
      <c r="D49" s="19">
        <f t="shared" si="0"/>
        <v>25</v>
      </c>
      <c r="E49" s="2" t="s">
        <v>93</v>
      </c>
      <c r="F49" s="2" t="s">
        <v>101</v>
      </c>
      <c r="G49" s="2" t="s">
        <v>97</v>
      </c>
    </row>
    <row r="50" spans="1:8" x14ac:dyDescent="0.2">
      <c r="A50" s="130"/>
      <c r="B50" s="132">
        <v>945991</v>
      </c>
      <c r="C50" s="126"/>
      <c r="D50" s="19">
        <f t="shared" si="0"/>
        <v>26</v>
      </c>
      <c r="E50" s="2" t="s">
        <v>93</v>
      </c>
      <c r="F50" s="2" t="s">
        <v>101</v>
      </c>
      <c r="G50" s="2" t="s">
        <v>97</v>
      </c>
    </row>
    <row r="51" spans="1:8" x14ac:dyDescent="0.2">
      <c r="A51" s="130"/>
      <c r="B51" s="132">
        <v>945992</v>
      </c>
      <c r="C51" s="126"/>
      <c r="D51" s="19">
        <f t="shared" si="0"/>
        <v>27</v>
      </c>
      <c r="E51" s="2" t="s">
        <v>93</v>
      </c>
      <c r="F51" s="2" t="s">
        <v>101</v>
      </c>
      <c r="G51" s="2" t="s">
        <v>97</v>
      </c>
    </row>
    <row r="52" spans="1:8" x14ac:dyDescent="0.2">
      <c r="A52" s="130"/>
      <c r="B52" s="132">
        <v>945993</v>
      </c>
      <c r="C52" s="126"/>
      <c r="D52" s="19">
        <f t="shared" si="0"/>
        <v>28</v>
      </c>
      <c r="E52" s="18" t="s">
        <v>93</v>
      </c>
      <c r="F52" s="2" t="s">
        <v>101</v>
      </c>
      <c r="G52" s="2" t="s">
        <v>97</v>
      </c>
    </row>
    <row r="53" spans="1:8" x14ac:dyDescent="0.2">
      <c r="A53" s="130"/>
      <c r="B53" s="132">
        <v>945995</v>
      </c>
      <c r="C53" s="126"/>
      <c r="D53" s="19">
        <f t="shared" si="0"/>
        <v>29</v>
      </c>
      <c r="E53" s="2" t="s">
        <v>93</v>
      </c>
      <c r="F53" s="2" t="s">
        <v>101</v>
      </c>
      <c r="G53" s="2" t="s">
        <v>97</v>
      </c>
    </row>
    <row r="54" spans="1:8" x14ac:dyDescent="0.2">
      <c r="A54" s="130"/>
      <c r="B54" s="164">
        <f>VLOOKUP($A$21,[2]Postid!$A$5:$BS$33,18,FALSE)</f>
        <v>1012146</v>
      </c>
      <c r="C54" s="126"/>
      <c r="D54" s="2">
        <v>30</v>
      </c>
      <c r="E54" s="2" t="s">
        <v>79</v>
      </c>
      <c r="G54" s="2" t="s">
        <v>33</v>
      </c>
      <c r="H54" s="2" t="s">
        <v>139</v>
      </c>
    </row>
    <row r="55" spans="1:8" x14ac:dyDescent="0.2">
      <c r="A55" s="130"/>
      <c r="B55" s="132">
        <f>VLOOKUP($A$21,[2]Postid!$A$5:$BS$33,19,FALSE)</f>
        <v>1012147</v>
      </c>
      <c r="C55" s="126"/>
      <c r="D55" s="2">
        <v>31</v>
      </c>
      <c r="E55" s="2" t="s">
        <v>54</v>
      </c>
      <c r="F55" s="2" t="s">
        <v>54</v>
      </c>
      <c r="G55" s="2" t="s">
        <v>37</v>
      </c>
      <c r="H55" s="2" t="s">
        <v>140</v>
      </c>
    </row>
    <row r="56" spans="1:8" x14ac:dyDescent="0.2">
      <c r="A56" s="130"/>
      <c r="B56" s="132">
        <v>0</v>
      </c>
      <c r="C56" s="126"/>
      <c r="D56" s="2">
        <v>32</v>
      </c>
      <c r="E56" s="2" t="s">
        <v>93</v>
      </c>
      <c r="F56" s="2" t="s">
        <v>101</v>
      </c>
      <c r="G56" s="2" t="s">
        <v>97</v>
      </c>
    </row>
    <row r="57" spans="1:8" x14ac:dyDescent="0.2">
      <c r="A57" s="130"/>
      <c r="B57" s="132">
        <f>VLOOKUP($A$21,[2]Postid!$A$5:$BS$33,34,FALSE)</f>
        <v>1012266</v>
      </c>
      <c r="C57" s="126"/>
      <c r="D57" s="2">
        <v>33</v>
      </c>
      <c r="E57" s="2" t="s">
        <v>93</v>
      </c>
      <c r="F57" s="2" t="s">
        <v>94</v>
      </c>
      <c r="G57" s="2" t="s">
        <v>97</v>
      </c>
      <c r="H57" s="2" t="s">
        <v>141</v>
      </c>
    </row>
    <row r="58" spans="1:8" x14ac:dyDescent="0.2">
      <c r="A58" s="130"/>
      <c r="B58" s="164">
        <f>VLOOKUP($A$21,[2]Postid!$A$5:$BS$33,20,FALSE)</f>
        <v>1012148</v>
      </c>
      <c r="C58" s="126"/>
      <c r="D58" s="2">
        <v>34</v>
      </c>
      <c r="E58" s="2" t="s">
        <v>79</v>
      </c>
      <c r="G58" s="2" t="s">
        <v>33</v>
      </c>
      <c r="H58" s="2" t="s">
        <v>142</v>
      </c>
    </row>
    <row r="59" spans="1:8" x14ac:dyDescent="0.2">
      <c r="A59" s="130"/>
      <c r="B59" s="132">
        <f>VLOOKUP($A$21,[2]Postid!$A$5:$BS$33,21,FALSE)</f>
        <v>1012149</v>
      </c>
      <c r="C59" s="126"/>
      <c r="D59" s="2">
        <v>35</v>
      </c>
      <c r="E59" s="2" t="s">
        <v>54</v>
      </c>
      <c r="F59" s="2" t="s">
        <v>54</v>
      </c>
      <c r="G59" s="2" t="s">
        <v>37</v>
      </c>
      <c r="H59" s="2" t="s">
        <v>143</v>
      </c>
    </row>
    <row r="60" spans="1:8" x14ac:dyDescent="0.2">
      <c r="A60" s="130"/>
      <c r="B60" s="132">
        <v>0</v>
      </c>
      <c r="C60" s="126"/>
      <c r="D60" s="2">
        <v>36</v>
      </c>
      <c r="E60" s="2" t="s">
        <v>93</v>
      </c>
      <c r="F60" s="2" t="s">
        <v>101</v>
      </c>
      <c r="G60" s="2" t="s">
        <v>97</v>
      </c>
    </row>
    <row r="61" spans="1:8" x14ac:dyDescent="0.2">
      <c r="A61" s="165"/>
      <c r="B61" s="132">
        <f>VLOOKUP($A$21,[2]Postid!$A$5:$BS$33,35,FALSE)</f>
        <v>1012268</v>
      </c>
      <c r="C61" s="126"/>
      <c r="D61" s="2">
        <v>37</v>
      </c>
      <c r="E61" s="2" t="s">
        <v>93</v>
      </c>
      <c r="F61" s="2" t="s">
        <v>94</v>
      </c>
      <c r="G61" s="2" t="s">
        <v>97</v>
      </c>
      <c r="H61" s="2" t="s">
        <v>144</v>
      </c>
    </row>
  </sheetData>
  <mergeCells count="1">
    <mergeCell ref="A1:B1"/>
  </mergeCells>
  <pageMargins left="0.75" right="0.75" top="1" bottom="1" header="0.5" footer="0.5"/>
  <pageSetup scale="89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36917.559948032409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36917.559948032409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83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SUMIF('R15'!$A$3:$A$3,H$6,'R15'!$D$3:$D$3)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SUMIF('R20'!$A$3:$A$3,F$6,'R20'!$D$3:$D$3)</f>
        <v>0</v>
      </c>
      <c r="G12" s="55"/>
      <c r="H12" s="55">
        <f>SUMIF('R29'!$A$3:$A$3,H$6,'R29'!$D$3:$D$3)</f>
        <v>0</v>
      </c>
      <c r="I12" s="55"/>
      <c r="J12" s="55">
        <f>SUMIF('R20'!$A$3:$A$3,J$6,'R20'!$D$3:$D$3)</f>
        <v>0</v>
      </c>
      <c r="K12" s="55"/>
      <c r="L12" s="55">
        <f>SUMIF('R20'!$A$3:$A$3,L$6,'R20'!$D$3:$D$3)</f>
        <v>0</v>
      </c>
      <c r="M12" s="55"/>
      <c r="N12" s="55">
        <f>SUMIF('R20'!$A$3:$A$3,N$6,'R20'!$D$3:$D$3)</f>
        <v>0</v>
      </c>
      <c r="O12" s="55"/>
      <c r="P12" s="55">
        <f>SUMIF('R20'!$A$3:$A$3,P$6,'R20'!$D$3:$D$3)</f>
        <v>0</v>
      </c>
      <c r="Q12" s="55"/>
      <c r="R12" s="55">
        <f>SUMIF('R20'!$A$3:$A$3,R$6,'R20'!$D$3:$D$3)</f>
        <v>0</v>
      </c>
      <c r="S12" s="55"/>
      <c r="T12" s="55">
        <f>SUMIF('R20'!$A$3:$A$3,T$6,'R20'!$D$3:$D$3)</f>
        <v>0</v>
      </c>
      <c r="U12" s="55"/>
      <c r="V12" s="55">
        <f>SUMIF('R20'!$A$3:$A$3,V$6,'R20'!$D$3:$D$3)</f>
        <v>0</v>
      </c>
      <c r="W12" s="55"/>
      <c r="X12" s="55">
        <f>SUMIF('R20'!$A$3:$A$3,X$6,'R20'!$D$3:$D$3)</f>
        <v>0</v>
      </c>
      <c r="Y12" s="55"/>
      <c r="Z12" s="55">
        <f>SUMIF('R20'!$A$3:$A$3,Z$6,'R20'!$D$3:$D$3)</f>
        <v>0</v>
      </c>
      <c r="AA12" s="55"/>
      <c r="AB12" s="55">
        <f>SUMIF('R20'!$A$3:$A$3,AB$6,'R20'!$D$3:$D$3)</f>
        <v>0</v>
      </c>
      <c r="AC12" s="55"/>
      <c r="AD12" s="55">
        <f>SUMIF('R20'!$A$3:$A$3,AD$6,'R20'!$D$3:$D$3)</f>
        <v>0</v>
      </c>
      <c r="AE12" s="55"/>
      <c r="AF12" s="55">
        <f>SUMIF('R20'!$A$3:$A$3,AF$6,'R20'!$D$3:$D$3)</f>
        <v>0</v>
      </c>
      <c r="AG12" s="55"/>
      <c r="AH12" s="55">
        <f>SUMIF('R20'!$A$3:$A$3,AH$6,'R20'!$D$3:$D$3)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IF(TODAY()&gt;=_NX1,0,SUMIF('R14'!$A$3:$A$3,J$6,'R14'!$E$3:$E$3))</f>
        <v>0</v>
      </c>
      <c r="K13" s="55"/>
      <c r="L13" s="55">
        <f>SUMIF('R14'!$A$3:$A$3,L$6,'R14'!$E$3:$E$3)</f>
        <v>0</v>
      </c>
      <c r="M13" s="55"/>
      <c r="N13" s="55">
        <f>SUMIF('R14'!$A$3:$A$3,N$6,'R14'!$E$3:$E$3)</f>
        <v>0</v>
      </c>
      <c r="O13" s="55"/>
      <c r="P13" s="55">
        <f>SUMIF('R14'!$A$3:$A$3,P$6,'R14'!$E$3:$E$3)</f>
        <v>0</v>
      </c>
      <c r="Q13" s="55"/>
      <c r="R13" s="55">
        <f>SUMIF('R14'!$A$3:$A$3,R$6,'R14'!$E$3:$E$3)</f>
        <v>0</v>
      </c>
      <c r="S13" s="55">
        <f>SUMIF('R2'!$A$3:$A$3,S$6,'R2'!$E$3:$E$3)</f>
        <v>0</v>
      </c>
      <c r="T13" s="55">
        <f>SUMIF('R14'!$A$3:$A$3,T$6,'R14'!$E$3:$E$3)</f>
        <v>0</v>
      </c>
      <c r="U13" s="55"/>
      <c r="V13" s="55">
        <f>SUMIF('R14'!$A$3:$A$3,V$6,'R14'!$E$3:$E$3)</f>
        <v>0</v>
      </c>
      <c r="W13" s="55"/>
      <c r="X13" s="55">
        <f>SUMIF('R14'!$A$3:$A$3,X$6,'R14'!$E$3:$E$3)</f>
        <v>0</v>
      </c>
      <c r="Y13" s="55"/>
      <c r="Z13" s="55">
        <f>SUMIF('R14'!$A$3:$A$3,Z$6,'R14'!$E$3:$E$3)</f>
        <v>0</v>
      </c>
      <c r="AA13" s="55"/>
      <c r="AB13" s="55">
        <f>SUMIF('R14'!$A$3:$A$3,AB$6,'R14'!$E$3:$E$3)</f>
        <v>0</v>
      </c>
      <c r="AC13" s="55"/>
      <c r="AD13" s="55">
        <f>SUMIF('R14'!$A$3:$A$3,AD$6,'R14'!$E$3:$E$3)</f>
        <v>0</v>
      </c>
      <c r="AE13" s="55"/>
      <c r="AF13" s="55">
        <f>SUMIF('R14'!$A$3:$A$3,AF$6,'R14'!$E$3:$E$3)</f>
        <v>0</v>
      </c>
      <c r="AG13" s="55"/>
      <c r="AH13" s="55">
        <f>SUMIF('R14'!$A$3:$A$3,AH$6,'R14'!$E$3:$E$3)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IF(TODAY()&gt;=_NX1,0,SUMIF('R14'!$A$3:$A$3,J$6,'R14'!$I$3:$I$3))</f>
        <v>0</v>
      </c>
      <c r="K14" s="55"/>
      <c r="L14" s="55">
        <f>SUMIF('R14'!$A$3:$A$3,L$6,'R14'!$I$3:$I$3)</f>
        <v>0</v>
      </c>
      <c r="M14" s="55"/>
      <c r="N14" s="55">
        <f>SUMIF('R14'!$A$3:$A$3,N$6,'R14'!$I$3:$I$3)</f>
        <v>0</v>
      </c>
      <c r="O14" s="55"/>
      <c r="P14" s="55">
        <f>SUMIF('R14'!$A$3:$A$3,P$6,'R14'!$I$3:$I$3)</f>
        <v>0</v>
      </c>
      <c r="Q14" s="55"/>
      <c r="R14" s="55">
        <f>SUMIF('R14'!$A$3:$A$3,R$6,'R14'!$I$3:$I$3)</f>
        <v>0</v>
      </c>
      <c r="S14" s="55">
        <f>SUMIF('R2'!$A$3:$A$3,S$6,'R2'!$I$3:$I$3)</f>
        <v>0</v>
      </c>
      <c r="T14" s="55">
        <f>SUMIF('R14'!$A$3:$A$3,T$6,'R14'!$I$3:$I$3)</f>
        <v>0</v>
      </c>
      <c r="U14" s="55"/>
      <c r="V14" s="55">
        <f>SUMIF('R14'!$A$3:$A$3,V$6,'R14'!$I$3:$I$3)</f>
        <v>0</v>
      </c>
      <c r="W14" s="55"/>
      <c r="X14" s="55">
        <f>SUMIF('R14'!$A$3:$A$3,X$6,'R14'!$I$3:$I$3)</f>
        <v>0</v>
      </c>
      <c r="Y14" s="55"/>
      <c r="Z14" s="55">
        <f>SUMIF('R14'!$A$3:$A$3,Z$6,'R14'!$I$3:$I$3)</f>
        <v>0</v>
      </c>
      <c r="AA14" s="55"/>
      <c r="AB14" s="55">
        <f>SUMIF('R14'!$A$3:$A$3,AB$6,'R14'!$I$3:$I$3)</f>
        <v>0</v>
      </c>
      <c r="AC14" s="55"/>
      <c r="AD14" s="55">
        <f>SUMIF('R14'!$A$3:$A$3,AD$6,'R14'!$I$3:$I$3)</f>
        <v>0</v>
      </c>
      <c r="AE14" s="55"/>
      <c r="AF14" s="55">
        <f>SUMIF('R14'!$A$3:$A$3,AF$6,'R14'!$I$3:$I$3)</f>
        <v>0</v>
      </c>
      <c r="AG14" s="55"/>
      <c r="AH14" s="55">
        <f>SUMIF('R14'!$A$3:$A$3,AH$6,'R14'!$I$3:$I$3)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IF(TODAY()&gt;=_NX1,0,SUMIF('R13'!$A$3:$A$3,J$6,'R13'!$D$3:$D$3)+J19)</f>
        <v>0</v>
      </c>
      <c r="K15" s="55"/>
      <c r="L15" s="55">
        <f>SUMIF('R13'!$A$3:$A$3,L$6,'R13'!$D$3:$D$3)+L19</f>
        <v>0</v>
      </c>
      <c r="M15" s="55"/>
      <c r="N15" s="55">
        <f>SUMIF('R13'!$A$3:$A$3,N$6,'R13'!$D$3:$D$3)+N19</f>
        <v>0</v>
      </c>
      <c r="O15" s="55"/>
      <c r="P15" s="55">
        <f>SUMIF('R13'!$A$3:$A$3,P$6,'R13'!$D$3:$D$3)+P19</f>
        <v>0</v>
      </c>
      <c r="Q15" s="55"/>
      <c r="R15" s="55">
        <f>SUMIF('R13'!$A$3:$A$3,R$6,'R13'!$D$3:$D$3)+R19</f>
        <v>0</v>
      </c>
      <c r="S15" s="55"/>
      <c r="T15" s="55">
        <f>SUMIF('R13'!$A$3:$A$3,T$6,'R13'!$D$3:$D$3)+T19</f>
        <v>0</v>
      </c>
      <c r="U15" s="55"/>
      <c r="V15" s="55">
        <f>SUMIF('R13'!$A$3:$A$3,V$6,'R13'!$D$3:$D$3)+V19</f>
        <v>0</v>
      </c>
      <c r="W15" s="55"/>
      <c r="X15" s="55">
        <f>SUMIF('R13'!$A$3:$A$3,X$6,'R13'!$D$3:$D$3)+X19</f>
        <v>0</v>
      </c>
      <c r="Y15" s="55"/>
      <c r="Z15" s="55">
        <f>SUMIF('R13'!$A$3:$A$3,Z$6,'R13'!$D$3:$D$3)+Z19</f>
        <v>0</v>
      </c>
      <c r="AA15" s="55"/>
      <c r="AB15" s="55">
        <f>SUMIF('R13'!$A$3:$A$3,AB$6,'R13'!$D$3:$D$3)+AB19</f>
        <v>0</v>
      </c>
      <c r="AC15" s="55"/>
      <c r="AD15" s="55">
        <f>SUMIF('R13'!$A$3:$A$3,AD$6,'R13'!$D$3:$D$3)+AD19</f>
        <v>0</v>
      </c>
      <c r="AE15" s="55"/>
      <c r="AF15" s="55">
        <f>SUMIF('R13'!$A$3:$A$3,AF$6,'R13'!$D$3:$D$3)+AF19</f>
        <v>0</v>
      </c>
      <c r="AG15" s="55"/>
      <c r="AH15" s="55">
        <f>SUMIF('R13'!$A$3:$A$3,AH$6,'R13'!$D$3:$D$3)+AH19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36917.559947222224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146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SUMIF('R33'!$A$3:$A$3,F$6,'R33'!$D$3:$D$3)</f>
        <v>0</v>
      </c>
      <c r="G12" s="55"/>
      <c r="H12" s="55">
        <f>SUMIF('R32'!$A$3:$A$3,H$6,'R32'!$D$3:$D$3)</f>
        <v>0</v>
      </c>
      <c r="I12" s="55"/>
      <c r="J12" s="55">
        <f>SUMIF('R33'!$A$3:$A$3,J$6,'R33'!$D$3:$D$3)</f>
        <v>0</v>
      </c>
      <c r="K12" s="55"/>
      <c r="L12" s="55">
        <f>SUMIF('R33'!$A$3:$A$3,L$6,'R33'!$D$3:$D$3)</f>
        <v>0</v>
      </c>
      <c r="M12" s="55"/>
      <c r="N12" s="55">
        <f>SUMIF('R33'!$A$3:$A$3,N$6,'R33'!$D$3:$D$3)</f>
        <v>0</v>
      </c>
      <c r="O12" s="55"/>
      <c r="P12" s="55">
        <f>SUMIF('R33'!$A$3:$A$3,P$6,'R33'!$D$3:$D$3)</f>
        <v>0</v>
      </c>
      <c r="Q12" s="55"/>
      <c r="R12" s="55">
        <f>SUMIF('R33'!$A$3:$A$3,R$6,'R33'!$D$3:$D$3)</f>
        <v>0</v>
      </c>
      <c r="S12" s="55"/>
      <c r="T12" s="55">
        <f>SUMIF('R33'!$A$3:$A$3,T$6,'R33'!$D$3:$D$3)</f>
        <v>0</v>
      </c>
      <c r="U12" s="55"/>
      <c r="V12" s="55">
        <f>SUMIF('R33'!$A$3:$A$3,V$6,'R33'!$D$3:$D$3)</f>
        <v>0</v>
      </c>
      <c r="W12" s="55"/>
      <c r="X12" s="55">
        <f>SUMIF('R33'!$A$3:$A$3,X$6,'R33'!$D$3:$D$3)</f>
        <v>0</v>
      </c>
      <c r="Y12" s="55"/>
      <c r="Z12" s="55">
        <f>SUMIF('R33'!$A$3:$A$3,Z$6,'R33'!$D$3:$D$3)</f>
        <v>0</v>
      </c>
      <c r="AA12" s="55"/>
      <c r="AB12" s="55">
        <f>SUMIF('R33'!$A$3:$A$3,AB$6,'R33'!$D$3:$D$3)</f>
        <v>0</v>
      </c>
      <c r="AC12" s="55"/>
      <c r="AD12" s="55">
        <f>SUMIF('R33'!$A$3:$A$3,AD$6,'R33'!$D$3:$D$3)</f>
        <v>0</v>
      </c>
      <c r="AE12" s="55"/>
      <c r="AF12" s="55">
        <f>SUMIF('R33'!$A$3:$A$3,AF$6,'R33'!$D$3:$D$3)</f>
        <v>0</v>
      </c>
      <c r="AG12" s="55"/>
      <c r="AH12" s="55">
        <f>SUMIF('R33'!$A$3:$A$3,AH$6,'R33'!$D$3:$D$3)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IF(TODAY()&gt;=_NX1,0,SUMIF('R31'!$A$3:$A$3,J$6,'R31'!$E$3:$E$3))</f>
        <v>0</v>
      </c>
      <c r="K13" s="55"/>
      <c r="L13" s="55">
        <f ca="1">IF(TODAY()&gt;=_NX1,0,SUMIF('R31'!$A$3:$A$3,L$6,'R31'!$E$3:$E$3))</f>
        <v>0</v>
      </c>
      <c r="M13" s="55"/>
      <c r="N13" s="55">
        <f ca="1">IF(TODAY()&gt;=_NX1,0,SUMIF('R31'!$A$3:$A$3,N$6,'R31'!$E$3:$E$3))</f>
        <v>0</v>
      </c>
      <c r="O13" s="55"/>
      <c r="P13" s="55">
        <f ca="1">IF(TODAY()&gt;=_NX1,0,SUMIF('R31'!$A$3:$A$3,P$6,'R31'!$E$3:$E$3))</f>
        <v>0</v>
      </c>
      <c r="Q13" s="55"/>
      <c r="R13" s="55">
        <f ca="1">IF(TODAY()&gt;=_NX1,0,SUMIF('R31'!$A$3:$A$3,R$6,'R31'!$E$3:$E$3))</f>
        <v>0</v>
      </c>
      <c r="S13" s="55">
        <f>SUMIF('R2'!$A$3:$A$3,S$6,'R2'!$E$3:$E$3)</f>
        <v>0</v>
      </c>
      <c r="T13" s="55">
        <f ca="1">IF(TODAY()&gt;=_NX1,0,SUMIF('R31'!$A$3:$A$3,T$6,'R31'!$E$3:$E$3))</f>
        <v>0</v>
      </c>
      <c r="U13" s="55"/>
      <c r="V13" s="55">
        <f ca="1">IF(TODAY()&gt;=_NX1,0,SUMIF('R31'!$A$3:$A$3,V$6,'R31'!$E$3:$E$3))</f>
        <v>0</v>
      </c>
      <c r="W13" s="55"/>
      <c r="X13" s="55">
        <f ca="1">IF(TODAY()&gt;=_NX1,0,SUMIF('R31'!$A$3:$A$3,X$6,'R31'!$E$3:$E$3))</f>
        <v>0</v>
      </c>
      <c r="Y13" s="55"/>
      <c r="Z13" s="55">
        <f ca="1">IF(TODAY()&gt;=_NX1,0,SUMIF('R31'!$A$3:$A$3,Z$6,'R31'!$E$3:$E$3))</f>
        <v>0</v>
      </c>
      <c r="AA13" s="55"/>
      <c r="AB13" s="55">
        <f ca="1">IF(TODAY()&gt;=_NX1,0,SUMIF('R31'!$A$3:$A$3,AB$6,'R31'!$E$3:$E$3))</f>
        <v>0</v>
      </c>
      <c r="AC13" s="55"/>
      <c r="AD13" s="55">
        <f ca="1">IF(TODAY()&gt;=_NX1,0,SUMIF('R31'!$A$3:$A$3,AD$6,'R31'!$E$3:$E$3))</f>
        <v>0</v>
      </c>
      <c r="AE13" s="55"/>
      <c r="AF13" s="55">
        <f ca="1">IF(TODAY()&gt;=_NX1,0,SUMIF('R31'!$A$3:$A$3,AF$6,'R31'!$E$3:$E$3))</f>
        <v>0</v>
      </c>
      <c r="AG13" s="55"/>
      <c r="AH13" s="55">
        <f ca="1">IF(TODAY()&gt;=_NX1,0,SUMIF('R31'!$A$3:$A$3,AH$6,'R31'!$E$3:$E$3))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IF(TODAY()&gt;=_NX1,0,SUMIF('R31'!$A$3:$A$3,J$6,'R31'!$I$3:$I$3))</f>
        <v>0</v>
      </c>
      <c r="K14" s="55"/>
      <c r="L14" s="55">
        <f ca="1">IF(TODAY()&gt;=_NX1,0,SUMIF('R31'!$A$3:$A$3,L$6,'R31'!$I$3:$I$3))</f>
        <v>0</v>
      </c>
      <c r="M14" s="55"/>
      <c r="N14" s="55">
        <f ca="1">IF(TODAY()&gt;=_NX1,0,SUMIF('R31'!$A$3:$A$3,N$6,'R31'!$I$3:$I$3))</f>
        <v>0</v>
      </c>
      <c r="O14" s="55"/>
      <c r="P14" s="55">
        <f ca="1">IF(TODAY()&gt;=_NX1,0,SUMIF('R31'!$A$3:$A$3,P$6,'R31'!$I$3:$I$3))</f>
        <v>0</v>
      </c>
      <c r="Q14" s="55"/>
      <c r="R14" s="55">
        <f ca="1">IF(TODAY()&gt;=_NX1,0,SUMIF('R31'!$A$3:$A$3,R$6,'R31'!$I$3:$I$3))</f>
        <v>0</v>
      </c>
      <c r="S14" s="55">
        <f>SUMIF('R2'!$A$3:$A$3,S$6,'R2'!$I$3:$I$3)</f>
        <v>0</v>
      </c>
      <c r="T14" s="55">
        <f ca="1">IF(TODAY()&gt;=_NX1,0,SUMIF('R31'!$A$3:$A$3,T$6,'R31'!$I$3:$I$3))</f>
        <v>0</v>
      </c>
      <c r="U14" s="55"/>
      <c r="V14" s="55">
        <f ca="1">IF(TODAY()&gt;=_NX1,0,SUMIF('R31'!$A$3:$A$3,V$6,'R31'!$I$3:$I$3))</f>
        <v>0</v>
      </c>
      <c r="W14" s="55"/>
      <c r="X14" s="55">
        <f ca="1">IF(TODAY()&gt;=_NX1,0,SUMIF('R31'!$A$3:$A$3,X$6,'R31'!$I$3:$I$3))</f>
        <v>0</v>
      </c>
      <c r="Y14" s="55"/>
      <c r="Z14" s="55">
        <f ca="1">IF(TODAY()&gt;=_NX1,0,SUMIF('R31'!$A$3:$A$3,Z$6,'R31'!$I$3:$I$3))</f>
        <v>0</v>
      </c>
      <c r="AA14" s="55"/>
      <c r="AB14" s="55">
        <f ca="1">IF(TODAY()&gt;=_NX1,0,SUMIF('R31'!$A$3:$A$3,AB$6,'R31'!$I$3:$I$3))</f>
        <v>0</v>
      </c>
      <c r="AC14" s="55"/>
      <c r="AD14" s="55">
        <f ca="1">IF(TODAY()&gt;=_NX1,0,SUMIF('R31'!$A$3:$A$3,AD$6,'R31'!$I$3:$I$3))</f>
        <v>0</v>
      </c>
      <c r="AE14" s="55"/>
      <c r="AF14" s="55">
        <f ca="1">IF(TODAY()&gt;=_NX1,0,SUMIF('R31'!$A$3:$A$3,AF$6,'R31'!$I$3:$I$3))</f>
        <v>0</v>
      </c>
      <c r="AG14" s="55"/>
      <c r="AH14" s="55">
        <f ca="1">IF(TODAY()&gt;=_NX1,0,SUMIF('R31'!$A$3:$A$3,AH$6,'R31'!$I$3:$I$3))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IF(TODAY()&gt;=_NX1,0,SUMIF('R30'!$A$3:$A$3,J$6,'R30'!$D$3:$D$3)+J19)</f>
        <v>0</v>
      </c>
      <c r="K15" s="55"/>
      <c r="L15" s="55">
        <f ca="1">IF(TODAY()&gt;=_NX1,0,SUMIF('R30'!$A$3:$A$3,L$6,'R30'!$D$3:$D$3)+L19)</f>
        <v>0</v>
      </c>
      <c r="M15" s="55"/>
      <c r="N15" s="55">
        <f ca="1">IF(TODAY()&gt;=_NX1,0,SUMIF('R30'!$A$3:$A$3,N$6,'R30'!$D$3:$D$3)+N19)</f>
        <v>0</v>
      </c>
      <c r="O15" s="55"/>
      <c r="P15" s="55">
        <f ca="1">IF(TODAY()&gt;=_NX1,0,SUMIF('R30'!$A$3:$A$3,P$6,'R30'!$D$3:$D$3)+P19)</f>
        <v>0</v>
      </c>
      <c r="Q15" s="55"/>
      <c r="R15" s="55">
        <f ca="1">IF(TODAY()&gt;=_NX1,0,SUMIF('R30'!$A$3:$A$3,R$6,'R30'!$D$3:$D$3)+R19)</f>
        <v>0</v>
      </c>
      <c r="S15" s="55"/>
      <c r="T15" s="55">
        <f ca="1">IF(TODAY()&gt;=_NX1,0,SUMIF('R30'!$A$3:$A$3,T$6,'R30'!$D$3:$D$3)+T19)</f>
        <v>0</v>
      </c>
      <c r="U15" s="55"/>
      <c r="V15" s="55">
        <f ca="1">IF(TODAY()&gt;=_NX1,0,SUMIF('R30'!$A$3:$A$3,V$6,'R30'!$D$3:$D$3)+V19)</f>
        <v>0</v>
      </c>
      <c r="W15" s="55"/>
      <c r="X15" s="55">
        <f ca="1">IF(TODAY()&gt;=_NX1,0,SUMIF('R30'!$A$3:$A$3,X$6,'R30'!$D$3:$D$3)+X19)</f>
        <v>0</v>
      </c>
      <c r="Y15" s="55"/>
      <c r="Z15" s="55">
        <f ca="1">IF(TODAY()&gt;=_NX1,0,SUMIF('R30'!$A$3:$A$3,Z$6,'R30'!$D$3:$D$3)+Z19)</f>
        <v>0</v>
      </c>
      <c r="AA15" s="55"/>
      <c r="AB15" s="55">
        <f ca="1">IF(TODAY()&gt;=_NX1,0,SUMIF('R30'!$A$3:$A$3,AB$6,'R30'!$D$3:$D$3)+AB19)</f>
        <v>0</v>
      </c>
      <c r="AC15" s="55"/>
      <c r="AD15" s="55">
        <f ca="1">IF(TODAY()&gt;=_NX1,0,SUMIF('R30'!$A$3:$A$3,AD$6,'R30'!$D$3:$D$3)+AD19)</f>
        <v>0</v>
      </c>
      <c r="AE15" s="55"/>
      <c r="AF15" s="55">
        <f ca="1">IF(TODAY()&gt;=_NX1,0,SUMIF('R30'!$A$3:$A$3,AF$6,'R30'!$D$3:$D$3)+AF19)</f>
        <v>0</v>
      </c>
      <c r="AG15" s="55"/>
      <c r="AH15" s="55">
        <f ca="1">IF(TODAY()&gt;=_NX1,0,SUMIF('R30'!$A$3:$A$3,AH$6,'R30'!$D$3:$D$3)+AH19)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36917.559947222224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SUMIF('R37'!$A$3:$A$3,F$6,'R37'!$D$3:$D$3)</f>
        <v>0</v>
      </c>
      <c r="G12" s="55"/>
      <c r="H12" s="55">
        <f>SUMIF('R36'!$A$3:$A$3,H$6,'R36'!$D$3:$D$3)</f>
        <v>0</v>
      </c>
      <c r="I12" s="55"/>
      <c r="J12" s="55">
        <f>SUMIF('R37'!$A$3:$A$3,J$6,'R37'!$D$3:$D$3)</f>
        <v>0</v>
      </c>
      <c r="K12" s="55"/>
      <c r="L12" s="55">
        <f>SUMIF('R37'!$A$3:$A$3,L$6,'R37'!$D$3:$D$3)</f>
        <v>0</v>
      </c>
      <c r="M12" s="55"/>
      <c r="N12" s="55">
        <f>SUMIF('R37'!$A$3:$A$3,N$6,'R37'!$D$3:$D$3)</f>
        <v>0</v>
      </c>
      <c r="O12" s="55"/>
      <c r="P12" s="55">
        <f>SUMIF('R37'!$A$3:$A$3,P$6,'R37'!$D$3:$D$3)</f>
        <v>0</v>
      </c>
      <c r="Q12" s="55"/>
      <c r="R12" s="55">
        <f>SUMIF('R37'!$A$3:$A$3,R$6,'R37'!$D$3:$D$3)</f>
        <v>0</v>
      </c>
      <c r="S12" s="55"/>
      <c r="T12" s="55">
        <f>SUMIF('R37'!$A$3:$A$3,T$6,'R37'!$D$3:$D$3)</f>
        <v>0</v>
      </c>
      <c r="U12" s="55"/>
      <c r="V12" s="55">
        <f>SUMIF('R37'!$A$3:$A$3,V$6,'R37'!$D$3:$D$3)</f>
        <v>0</v>
      </c>
      <c r="W12" s="55"/>
      <c r="X12" s="55">
        <f>SUMIF('R37'!$A$3:$A$3,X$6,'R37'!$D$3:$D$3)</f>
        <v>0</v>
      </c>
      <c r="Y12" s="55"/>
      <c r="Z12" s="55">
        <f>SUMIF('R37'!$A$3:$A$3,Z$6,'R37'!$D$3:$D$3)</f>
        <v>0</v>
      </c>
      <c r="AA12" s="55"/>
      <c r="AB12" s="55">
        <f>SUMIF('R37'!$A$3:$A$3,AB$6,'R37'!$D$3:$D$3)</f>
        <v>0</v>
      </c>
      <c r="AC12" s="55"/>
      <c r="AD12" s="55">
        <f>SUMIF('R37'!$A$3:$A$3,AD$6,'R37'!$D$3:$D$3)</f>
        <v>0</v>
      </c>
      <c r="AE12" s="55"/>
      <c r="AF12" s="55">
        <f>SUMIF('R37'!$A$3:$A$3,AF$6,'R37'!$D$3:$D$3)</f>
        <v>0</v>
      </c>
      <c r="AG12" s="55"/>
      <c r="AH12" s="55">
        <f>SUMIF('R37'!$A$3:$A$3,AH$6,'R37'!$D$3:$D$3)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IF(TODAY()&gt;=_NX1,0,SUMIF('R35'!$A$3:$A$3,J$6,'R35'!$E$3:$E$3))</f>
        <v>0</v>
      </c>
      <c r="K13" s="55"/>
      <c r="L13" s="55">
        <f ca="1">IF(TODAY()&gt;=_NX1,0,SUMIF('R35'!$A$3:$A$3,L$6,'R35'!$E$3:$E$3))</f>
        <v>0</v>
      </c>
      <c r="M13" s="55"/>
      <c r="N13" s="55">
        <f ca="1">IF(TODAY()&gt;=_NX1,0,SUMIF('R35'!$A$3:$A$3,N$6,'R35'!$E$3:$E$3))</f>
        <v>0</v>
      </c>
      <c r="O13" s="55"/>
      <c r="P13" s="55">
        <f ca="1">IF(TODAY()&gt;=_NX1,0,SUMIF('R35'!$A$3:$A$3,P$6,'R35'!$E$3:$E$3))</f>
        <v>0</v>
      </c>
      <c r="Q13" s="55"/>
      <c r="R13" s="55">
        <f ca="1">IF(TODAY()&gt;=_NX1,0,SUMIF('R35'!$A$3:$A$3,R$6,'R35'!$E$3:$E$3))</f>
        <v>0</v>
      </c>
      <c r="S13" s="55">
        <f>SUMIF('R2'!$A$3:$A$3,S$6,'R2'!$E$3:$E$3)</f>
        <v>0</v>
      </c>
      <c r="T13" s="55">
        <f ca="1">IF(TODAY()&gt;=_NX1,0,SUMIF('R35'!$A$3:$A$3,T$6,'R35'!$E$3:$E$3))</f>
        <v>0</v>
      </c>
      <c r="U13" s="55"/>
      <c r="V13" s="55">
        <f ca="1">IF(TODAY()&gt;=_NX1,0,SUMIF('R35'!$A$3:$A$3,V$6,'R35'!$E$3:$E$3))</f>
        <v>0</v>
      </c>
      <c r="W13" s="55"/>
      <c r="X13" s="55">
        <f ca="1">IF(TODAY()&gt;=_NX1,0,SUMIF('R35'!$A$3:$A$3,X$6,'R35'!$E$3:$E$3))</f>
        <v>0</v>
      </c>
      <c r="Y13" s="55"/>
      <c r="Z13" s="55">
        <f ca="1">IF(TODAY()&gt;=_NX1,0,SUMIF('R35'!$A$3:$A$3,Z$6,'R35'!$E$3:$E$3))</f>
        <v>0</v>
      </c>
      <c r="AA13" s="55"/>
      <c r="AB13" s="55">
        <f ca="1">IF(TODAY()&gt;=_NX1,0,SUMIF('R35'!$A$3:$A$3,AB$6,'R35'!$E$3:$E$3))</f>
        <v>0</v>
      </c>
      <c r="AC13" s="55"/>
      <c r="AD13" s="55">
        <f ca="1">IF(TODAY()&gt;=_NX1,0,SUMIF('R35'!$A$3:$A$3,AD$6,'R35'!$E$3:$E$3))</f>
        <v>0</v>
      </c>
      <c r="AE13" s="55"/>
      <c r="AF13" s="55">
        <f ca="1">IF(TODAY()&gt;=_NX1,0,SUMIF('R35'!$A$3:$A$3,AF$6,'R35'!$E$3:$E$3))</f>
        <v>0</v>
      </c>
      <c r="AG13" s="55"/>
      <c r="AH13" s="55">
        <f ca="1">IF(TODAY()&gt;=_NX1,0,SUMIF('R35'!$A$3:$A$3,AH$6,'R35'!$E$3:$E$3))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IF(TODAY()&gt;=_NX1,0,SUMIF('R35'!$A$3:$A$3,J$6,'R35'!$I$3:$I$3))</f>
        <v>0</v>
      </c>
      <c r="K14" s="55"/>
      <c r="L14" s="55">
        <f ca="1">IF(TODAY()&gt;=_NX1,0,SUMIF('R35'!$A$3:$A$3,L$6,'R35'!$I$3:$I$3))</f>
        <v>0</v>
      </c>
      <c r="M14" s="55"/>
      <c r="N14" s="55">
        <f ca="1">IF(TODAY()&gt;=_NX1,0,SUMIF('R35'!$A$3:$A$3,N$6,'R35'!$I$3:$I$3))</f>
        <v>0</v>
      </c>
      <c r="O14" s="55"/>
      <c r="P14" s="55">
        <f ca="1">IF(TODAY()&gt;=_NX1,0,SUMIF('R35'!$A$3:$A$3,P$6,'R35'!$I$3:$I$3))</f>
        <v>0</v>
      </c>
      <c r="Q14" s="55"/>
      <c r="R14" s="55">
        <f ca="1">IF(TODAY()&gt;=_NX1,0,SUMIF('R35'!$A$3:$A$3,R$6,'R35'!$I$3:$I$3))</f>
        <v>0</v>
      </c>
      <c r="S14" s="55">
        <f>SUMIF('R2'!$A$3:$A$3,S$6,'R2'!$I$3:$I$3)</f>
        <v>0</v>
      </c>
      <c r="T14" s="55">
        <f ca="1">IF(TODAY()&gt;=_NX1,0,SUMIF('R35'!$A$3:$A$3,T$6,'R35'!$I$3:$I$3))</f>
        <v>0</v>
      </c>
      <c r="U14" s="55"/>
      <c r="V14" s="55">
        <f ca="1">IF(TODAY()&gt;=_NX1,0,SUMIF('R35'!$A$3:$A$3,V$6,'R35'!$I$3:$I$3))</f>
        <v>0</v>
      </c>
      <c r="W14" s="55"/>
      <c r="X14" s="55">
        <f ca="1">IF(TODAY()&gt;=_NX1,0,SUMIF('R35'!$A$3:$A$3,X$6,'R35'!$I$3:$I$3))</f>
        <v>0</v>
      </c>
      <c r="Y14" s="55"/>
      <c r="Z14" s="55">
        <f ca="1">IF(TODAY()&gt;=_NX1,0,SUMIF('R35'!$A$3:$A$3,Z$6,'R35'!$I$3:$I$3))</f>
        <v>0</v>
      </c>
      <c r="AA14" s="55"/>
      <c r="AB14" s="55">
        <f ca="1">IF(TODAY()&gt;=_NX1,0,SUMIF('R35'!$A$3:$A$3,AB$6,'R35'!$I$3:$I$3))</f>
        <v>0</v>
      </c>
      <c r="AC14" s="55"/>
      <c r="AD14" s="55">
        <f ca="1">IF(TODAY()&gt;=_NX1,0,SUMIF('R35'!$A$3:$A$3,AD$6,'R35'!$I$3:$I$3))</f>
        <v>0</v>
      </c>
      <c r="AE14" s="55"/>
      <c r="AF14" s="55">
        <f ca="1">IF(TODAY()&gt;=_NX1,0,SUMIF('R35'!$A$3:$A$3,AF$6,'R35'!$I$3:$I$3))</f>
        <v>0</v>
      </c>
      <c r="AG14" s="55"/>
      <c r="AH14" s="55">
        <f ca="1">IF(TODAY()&gt;=_NX1,0,SUMIF('R35'!$A$3:$A$3,AH$6,'R35'!$I$3:$I$3))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IF(TODAY()&gt;=_NX1,0,SUMIF('R34'!$A$3:$A$3,J$6,'R34'!$D$3:$D$3)+J19)</f>
        <v>0</v>
      </c>
      <c r="K15" s="55"/>
      <c r="L15" s="55">
        <f ca="1">IF(TODAY()&gt;=_NX1,0,SUMIF('R34'!$A$3:$A$3,L$6,'R34'!$D$3:$D$3)+L19)</f>
        <v>0</v>
      </c>
      <c r="M15" s="55"/>
      <c r="N15" s="55">
        <f ca="1">IF(TODAY()&gt;=_NX1,0,SUMIF('R34'!$A$3:$A$3,N$6,'R34'!$D$3:$D$3)+N19)</f>
        <v>0</v>
      </c>
      <c r="O15" s="55"/>
      <c r="P15" s="55">
        <f ca="1">IF(TODAY()&gt;=_NX1,0,SUMIF('R34'!$A$3:$A$3,P$6,'R34'!$D$3:$D$3)+P19)</f>
        <v>0</v>
      </c>
      <c r="Q15" s="55"/>
      <c r="R15" s="55">
        <f ca="1">IF(TODAY()&gt;=_NX1,0,SUMIF('R34'!$A$3:$A$3,R$6,'R34'!$D$3:$D$3)+R19)</f>
        <v>0</v>
      </c>
      <c r="S15" s="55"/>
      <c r="T15" s="55">
        <f ca="1">IF(TODAY()&gt;=_NX1,0,SUMIF('R34'!$A$3:$A$3,T$6,'R34'!$D$3:$D$3)+T19)</f>
        <v>0</v>
      </c>
      <c r="U15" s="55"/>
      <c r="V15" s="55">
        <f ca="1">IF(TODAY()&gt;=_NX1,0,SUMIF('R34'!$A$3:$A$3,V$6,'R34'!$D$3:$D$3)+V19)</f>
        <v>0</v>
      </c>
      <c r="W15" s="55"/>
      <c r="X15" s="55">
        <f ca="1">IF(TODAY()&gt;=_NX1,0,SUMIF('R34'!$A$3:$A$3,X$6,'R34'!$D$3:$D$3)+X19)</f>
        <v>0</v>
      </c>
      <c r="Y15" s="55"/>
      <c r="Z15" s="55">
        <f ca="1">IF(TODAY()&gt;=_NX1,0,SUMIF('R34'!$A$3:$A$3,Z$6,'R34'!$D$3:$D$3)+Z19)</f>
        <v>0</v>
      </c>
      <c r="AA15" s="55"/>
      <c r="AB15" s="55">
        <f ca="1">IF(TODAY()&gt;=_NX1,0,SUMIF('R34'!$A$3:$A$3,AB$6,'R34'!$D$3:$D$3)+AB19)</f>
        <v>0</v>
      </c>
      <c r="AC15" s="55"/>
      <c r="AD15" s="55">
        <f ca="1">IF(TODAY()&gt;=_NX1,0,SUMIF('R34'!$A$3:$A$3,AD$6,'R34'!$D$3:$D$3)+AD19)</f>
        <v>0</v>
      </c>
      <c r="AE15" s="55"/>
      <c r="AF15" s="55">
        <f ca="1">IF(TODAY()&gt;=_NX1,0,SUMIF('R34'!$A$3:$A$3,AF$6,'R34'!$D$3:$D$3)+AF19)</f>
        <v>0</v>
      </c>
      <c r="AG15" s="55"/>
      <c r="AH15" s="55">
        <f ca="1">IF(TODAY()&gt;=_NX1,0,SUMIF('R34'!$A$3:$A$3,AH$6,'R34'!$D$3:$D$3)+AH19)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3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AN32"/>
  <sheetViews>
    <sheetView zoomScaleNormal="100" workbookViewId="0">
      <pane xSplit="5" ySplit="8" topLeftCell="F20" activePane="bottomRight" state="frozen"/>
      <selection activeCell="G18" sqref="G18"/>
      <selection pane="topRight" activeCell="G18" sqref="G18"/>
      <selection pane="bottomLeft" activeCell="G18" sqref="G18"/>
      <selection pane="bottomRight" activeCell="AN32" sqref="AN32"/>
    </sheetView>
  </sheetViews>
  <sheetFormatPr defaultColWidth="8" defaultRowHeight="12.75" x14ac:dyDescent="0.2"/>
  <cols>
    <col min="1" max="1" width="32.42578125" style="34" customWidth="1"/>
    <col min="2" max="2" width="3" style="29" hidden="1" customWidth="1"/>
    <col min="3" max="4" width="3" style="30" hidden="1" customWidth="1"/>
    <col min="5" max="5" width="2.28515625" style="30" hidden="1" customWidth="1"/>
    <col min="6" max="6" width="11.85546875" style="29" customWidth="1"/>
    <col min="7" max="7" width="1.5703125" style="29" customWidth="1"/>
    <col min="8" max="8" width="11.855468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71093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85546875" style="29" customWidth="1"/>
    <col min="33" max="33" width="1.5703125" style="29" customWidth="1"/>
    <col min="34" max="34" width="12.28515625" style="29" customWidth="1"/>
    <col min="35" max="35" width="1.5703125" style="59" customWidth="1"/>
    <col min="36" max="16384" width="8" style="29"/>
  </cols>
  <sheetData>
    <row r="1" spans="1:40" ht="13.5" customHeight="1" x14ac:dyDescent="0.2">
      <c r="A1" s="28" t="s">
        <v>24</v>
      </c>
      <c r="AH1" s="31"/>
      <c r="AM1" s="29" t="s">
        <v>42</v>
      </c>
    </row>
    <row r="2" spans="1:40" ht="12.75" customHeight="1" x14ac:dyDescent="0.2">
      <c r="A2" s="28"/>
      <c r="J2" s="62"/>
      <c r="AD2" s="63"/>
      <c r="AF2" s="63"/>
      <c r="AH2" s="63"/>
      <c r="AM2" s="29" t="s">
        <v>43</v>
      </c>
    </row>
    <row r="3" spans="1:40" ht="12.75" customHeight="1" x14ac:dyDescent="0.2">
      <c r="J3" s="64"/>
      <c r="AH3" s="36"/>
    </row>
    <row r="4" spans="1:40" ht="21" customHeight="1" x14ac:dyDescent="0.2">
      <c r="J4" s="62"/>
      <c r="AH4" s="36"/>
    </row>
    <row r="5" spans="1:40" ht="45.6" customHeight="1" x14ac:dyDescent="0.2">
      <c r="A5" s="37">
        <v>36907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K5" s="32"/>
    </row>
    <row r="6" spans="1:40" s="45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  <c r="AM6" s="32"/>
      <c r="AN6" s="32"/>
    </row>
    <row r="7" spans="1:40" s="38" customFormat="1" ht="12.75" customHeight="1" x14ac:dyDescent="0.2">
      <c r="A7" s="46" t="s">
        <v>28</v>
      </c>
      <c r="B7" s="46" t="s">
        <v>29</v>
      </c>
      <c r="C7" s="47"/>
      <c r="D7" s="48"/>
      <c r="E7" s="48"/>
      <c r="F7" s="49">
        <v>36912.748407060186</v>
      </c>
      <c r="G7" s="49"/>
      <c r="H7" s="49">
        <v>36950</v>
      </c>
      <c r="I7" s="49"/>
      <c r="J7" s="49">
        <v>36950</v>
      </c>
      <c r="K7" s="49"/>
      <c r="L7" s="49">
        <v>36981</v>
      </c>
      <c r="M7" s="49"/>
      <c r="N7" s="49">
        <v>37011</v>
      </c>
      <c r="O7" s="49"/>
      <c r="P7" s="49">
        <v>37042</v>
      </c>
      <c r="Q7" s="49"/>
      <c r="R7" s="49">
        <v>37072</v>
      </c>
      <c r="S7" s="49"/>
      <c r="T7" s="49">
        <v>37103</v>
      </c>
      <c r="U7" s="49"/>
      <c r="V7" s="49">
        <v>37134</v>
      </c>
      <c r="W7" s="49"/>
      <c r="X7" s="49">
        <v>37346</v>
      </c>
      <c r="Y7" s="49"/>
      <c r="Z7" s="49">
        <v>37711</v>
      </c>
      <c r="AA7" s="49"/>
      <c r="AB7" s="49">
        <v>38077</v>
      </c>
      <c r="AC7" s="49"/>
      <c r="AD7" s="49">
        <v>38442</v>
      </c>
      <c r="AE7" s="49"/>
      <c r="AF7" s="49">
        <v>40633</v>
      </c>
      <c r="AG7" s="49"/>
      <c r="AH7" s="49">
        <v>42460</v>
      </c>
      <c r="AI7" s="49"/>
      <c r="AJ7" s="50" t="s">
        <v>30</v>
      </c>
      <c r="AK7" s="51"/>
      <c r="AL7" s="59"/>
      <c r="AM7" s="59"/>
      <c r="AN7" s="59"/>
    </row>
    <row r="8" spans="1:40" s="38" customFormat="1" ht="12.75" customHeight="1" x14ac:dyDescent="0.2">
      <c r="A8" s="46" t="s">
        <v>31</v>
      </c>
      <c r="B8" s="52" t="s">
        <v>32</v>
      </c>
      <c r="C8" s="47"/>
      <c r="D8" s="48"/>
      <c r="E8" s="48"/>
      <c r="F8" s="49">
        <v>36912.748407060186</v>
      </c>
      <c r="G8" s="49"/>
      <c r="H8" s="121" t="s">
        <v>76</v>
      </c>
      <c r="I8" s="49"/>
      <c r="J8" s="49">
        <v>36950</v>
      </c>
      <c r="K8" s="49"/>
      <c r="L8" s="49">
        <v>36981</v>
      </c>
      <c r="M8" s="49"/>
      <c r="N8" s="49">
        <v>37011</v>
      </c>
      <c r="O8" s="49"/>
      <c r="P8" s="49">
        <v>37042</v>
      </c>
      <c r="Q8" s="49"/>
      <c r="R8" s="49">
        <v>37072</v>
      </c>
      <c r="S8" s="49"/>
      <c r="T8" s="69">
        <v>37103</v>
      </c>
      <c r="U8" s="49"/>
      <c r="V8" s="49">
        <v>37315</v>
      </c>
      <c r="W8" s="49"/>
      <c r="X8" s="49">
        <v>37680</v>
      </c>
      <c r="Y8" s="49"/>
      <c r="Z8" s="49">
        <v>38046</v>
      </c>
      <c r="AA8" s="49"/>
      <c r="AB8" s="49">
        <v>38411</v>
      </c>
      <c r="AC8" s="49"/>
      <c r="AD8" s="49">
        <v>40602</v>
      </c>
      <c r="AE8" s="49"/>
      <c r="AF8" s="49">
        <v>42429</v>
      </c>
      <c r="AG8" s="49"/>
      <c r="AH8" s="49">
        <v>45291</v>
      </c>
      <c r="AI8" s="49"/>
      <c r="AJ8" s="50" t="s">
        <v>138</v>
      </c>
      <c r="AK8" s="51"/>
      <c r="AL8" s="59"/>
      <c r="AM8" s="59"/>
      <c r="AN8" s="59"/>
    </row>
    <row r="9" spans="1:40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32"/>
      <c r="AL9" s="32"/>
      <c r="AM9" s="32"/>
      <c r="AN9" s="32"/>
    </row>
    <row r="10" spans="1:40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80.171541690000012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6"/>
      <c r="AJ10" s="57">
        <v>80.171541690000012</v>
      </c>
      <c r="AK10" s="139"/>
      <c r="AL10" s="57">
        <v>-5.0172986700000308</v>
      </c>
      <c r="AM10" s="32"/>
      <c r="AN10" s="32"/>
    </row>
    <row r="11" spans="1:40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39.347471290000009</v>
      </c>
      <c r="I11" s="55"/>
      <c r="J11" s="55">
        <v>0</v>
      </c>
      <c r="K11" s="55"/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/>
      <c r="AJ11" s="57">
        <v>0</v>
      </c>
      <c r="AK11" s="139"/>
      <c r="AL11" s="57">
        <v>0</v>
      </c>
      <c r="AM11" s="32"/>
      <c r="AN11" s="32"/>
    </row>
    <row r="12" spans="1:40" x14ac:dyDescent="0.2">
      <c r="A12" s="120" t="s">
        <v>78</v>
      </c>
      <c r="C12" s="38"/>
      <c r="D12" s="54"/>
      <c r="E12" s="54"/>
      <c r="F12" s="55">
        <v>-84.425599999999989</v>
      </c>
      <c r="G12" s="55"/>
      <c r="H12" s="55">
        <v>0</v>
      </c>
      <c r="I12" s="55"/>
      <c r="J12" s="55">
        <v>0</v>
      </c>
      <c r="K12" s="55"/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/>
      <c r="AJ12" s="57">
        <v>-84.425599999999989</v>
      </c>
      <c r="AK12" s="139"/>
      <c r="AL12" s="57">
        <v>4.5304000000000144</v>
      </c>
      <c r="AM12" s="32"/>
      <c r="AN12" s="32"/>
    </row>
    <row r="13" spans="1:40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>
        <v>0</v>
      </c>
      <c r="I13" s="55"/>
      <c r="J13" s="55">
        <v>39.347468950000007</v>
      </c>
      <c r="K13" s="55"/>
      <c r="L13" s="55">
        <v>3.1117452100000094</v>
      </c>
      <c r="M13" s="55">
        <v>0</v>
      </c>
      <c r="N13" s="55">
        <v>-29.64252325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-97.480047310000003</v>
      </c>
      <c r="U13" s="55">
        <v>0</v>
      </c>
      <c r="V13" s="55">
        <v>1E-8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/>
      <c r="AJ13" s="57">
        <v>-84.66335638999999</v>
      </c>
      <c r="AK13" s="139"/>
      <c r="AL13" s="57">
        <v>-5.3537469999980658E-2</v>
      </c>
      <c r="AM13" s="32"/>
      <c r="AN13" s="32"/>
    </row>
    <row r="14" spans="1:40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>
        <v>0</v>
      </c>
      <c r="I14" s="55"/>
      <c r="J14" s="55">
        <v>-4.1968623023099996</v>
      </c>
      <c r="K14" s="55"/>
      <c r="L14" s="55">
        <v>-5.4924749904150003</v>
      </c>
      <c r="M14" s="55">
        <v>0</v>
      </c>
      <c r="N14" s="55">
        <v>-0.59285046500000005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-1.9496009462000001</v>
      </c>
      <c r="U14" s="55">
        <v>0</v>
      </c>
      <c r="V14" s="55">
        <v>5.0000000000000005E-12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/>
      <c r="AJ14" s="57">
        <v>-12.23178870392</v>
      </c>
      <c r="AK14" s="139"/>
      <c r="AL14" s="57">
        <v>-7.8438401749991726E-3</v>
      </c>
      <c r="AM14" s="32"/>
      <c r="AN14" s="32"/>
    </row>
    <row r="15" spans="1:40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>
        <v>0</v>
      </c>
      <c r="I15" s="55"/>
      <c r="J15" s="55">
        <v>-11.518212669999999</v>
      </c>
      <c r="K15" s="55"/>
      <c r="L15" s="55">
        <v>3.1116459299999999</v>
      </c>
      <c r="M15" s="55">
        <v>0</v>
      </c>
      <c r="N15" s="55">
        <v>0</v>
      </c>
      <c r="O15" s="55">
        <v>0</v>
      </c>
      <c r="P15" s="55">
        <v>1.27867E-3</v>
      </c>
      <c r="Q15" s="55">
        <v>0</v>
      </c>
      <c r="R15" s="55">
        <v>-9.7908000000000001E-4</v>
      </c>
      <c r="S15" s="55">
        <v>0</v>
      </c>
      <c r="T15" s="55">
        <v>-1.0722800000000001E-3</v>
      </c>
      <c r="U15" s="55">
        <v>0</v>
      </c>
      <c r="V15" s="55">
        <v>-8.8838999999999997E-4</v>
      </c>
      <c r="W15" s="55">
        <v>0</v>
      </c>
      <c r="X15" s="55">
        <v>-3.40326E-3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/>
      <c r="AJ15" s="57">
        <v>-8.4116310800000011</v>
      </c>
      <c r="AK15" s="139"/>
      <c r="AL15" s="57">
        <v>-6.9824303600000013</v>
      </c>
      <c r="AM15" s="32"/>
      <c r="AN15" s="32"/>
    </row>
    <row r="16" spans="1:40" ht="13.5" x14ac:dyDescent="0.25">
      <c r="A16" s="133" t="s">
        <v>40</v>
      </c>
      <c r="B16" s="134"/>
      <c r="C16" s="135"/>
      <c r="D16" s="136"/>
      <c r="E16" s="136"/>
      <c r="F16" s="137">
        <v>-4.2540583099999765</v>
      </c>
      <c r="G16" s="59"/>
      <c r="H16" s="138">
        <v>39.347471290000009</v>
      </c>
      <c r="I16" s="59"/>
      <c r="J16" s="137">
        <v>-15.715074972309999</v>
      </c>
      <c r="K16" s="59"/>
      <c r="L16" s="137">
        <v>-2.3808290604150004</v>
      </c>
      <c r="M16" s="59"/>
      <c r="N16" s="137">
        <v>-0.59285046500000005</v>
      </c>
      <c r="O16" s="59"/>
      <c r="P16" s="137">
        <v>1.27867E-3</v>
      </c>
      <c r="Q16" s="59"/>
      <c r="R16" s="137">
        <v>-9.7908000000000001E-4</v>
      </c>
      <c r="S16" s="59"/>
      <c r="T16" s="137">
        <v>-1.9506732262000002</v>
      </c>
      <c r="U16" s="59"/>
      <c r="V16" s="137">
        <v>-8.8838999499999999E-4</v>
      </c>
      <c r="W16" s="59"/>
      <c r="X16" s="137">
        <v>-3.40326E-3</v>
      </c>
      <c r="Y16" s="59"/>
      <c r="Z16" s="137">
        <v>0</v>
      </c>
      <c r="AA16" s="59"/>
      <c r="AB16" s="137">
        <v>0</v>
      </c>
      <c r="AC16" s="59"/>
      <c r="AD16" s="137">
        <v>0</v>
      </c>
      <c r="AE16" s="59"/>
      <c r="AF16" s="137">
        <v>0</v>
      </c>
      <c r="AG16" s="59"/>
      <c r="AH16" s="137">
        <v>0</v>
      </c>
      <c r="AJ16" s="137">
        <v>-24.897478093919979</v>
      </c>
      <c r="AK16" s="139"/>
      <c r="AL16" s="57">
        <v>-7.4771728701750177</v>
      </c>
      <c r="AM16" s="32"/>
      <c r="AN16" s="32"/>
    </row>
    <row r="17" spans="1:40" x14ac:dyDescent="0.2">
      <c r="A17" s="68" t="s">
        <v>73</v>
      </c>
      <c r="C17" s="38"/>
      <c r="D17" s="54"/>
      <c r="E17" s="54"/>
      <c r="F17" s="55"/>
      <c r="G17" s="55"/>
      <c r="H17" s="55"/>
      <c r="I17" s="55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/>
      <c r="AJ17" s="57">
        <v>0</v>
      </c>
      <c r="AK17" s="139"/>
      <c r="AL17" s="32"/>
      <c r="AM17" s="32"/>
      <c r="AN17" s="32"/>
    </row>
    <row r="18" spans="1:40" x14ac:dyDescent="0.2">
      <c r="B18" s="34"/>
      <c r="C18" s="29"/>
      <c r="AH18" s="111"/>
      <c r="AI18" s="29"/>
      <c r="AK18" s="32"/>
    </row>
    <row r="19" spans="1:40" x14ac:dyDescent="0.2">
      <c r="B19" s="34"/>
      <c r="C19" s="29"/>
      <c r="F19" s="57">
        <v>-0.48689867000001641</v>
      </c>
      <c r="H19" s="57">
        <v>0</v>
      </c>
      <c r="J19" s="57">
        <v>-6.9871450965699982</v>
      </c>
      <c r="L19" s="57">
        <v>-1.4978316149996118E-3</v>
      </c>
      <c r="N19" s="57">
        <v>-3.3805199999992208E-4</v>
      </c>
      <c r="P19" s="57">
        <v>7.1999999999984403E-7</v>
      </c>
      <c r="R19" s="57">
        <v>-5.9999999999990616E-7</v>
      </c>
      <c r="T19" s="57">
        <v>-1.2902299999999478E-3</v>
      </c>
      <c r="V19" s="57">
        <v>-5.1998499999979068E-7</v>
      </c>
      <c r="X19" s="57">
        <v>-2.5900050000006447E-6</v>
      </c>
      <c r="Z19" s="57">
        <v>0</v>
      </c>
      <c r="AB19" s="57">
        <v>0</v>
      </c>
      <c r="AD19" s="57">
        <v>0</v>
      </c>
      <c r="AF19" s="57">
        <v>0</v>
      </c>
      <c r="AH19" s="57">
        <v>0</v>
      </c>
      <c r="AI19" s="29"/>
      <c r="AJ19" s="57">
        <v>-7.4771728701750177</v>
      </c>
      <c r="AK19" s="32"/>
    </row>
    <row r="20" spans="1:40" x14ac:dyDescent="0.2">
      <c r="B20" s="34"/>
      <c r="C20" s="29"/>
      <c r="N20" s="163"/>
      <c r="P20" s="35"/>
      <c r="AI20" s="29"/>
      <c r="AK20" s="32"/>
    </row>
    <row r="21" spans="1:40" x14ac:dyDescent="0.2">
      <c r="B21" s="34"/>
      <c r="C21" s="29"/>
      <c r="N21" s="163"/>
      <c r="P21" s="35"/>
      <c r="AI21" s="29"/>
      <c r="AK21" s="32"/>
    </row>
    <row r="22" spans="1:40" ht="13.5" x14ac:dyDescent="0.25">
      <c r="A22" s="65" t="s">
        <v>134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K22" s="32"/>
    </row>
    <row r="23" spans="1:40" x14ac:dyDescent="0.2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v>85.188840360000043</v>
      </c>
      <c r="G23" s="55"/>
      <c r="H23" s="55">
        <v>0</v>
      </c>
      <c r="J23" s="55">
        <v>0</v>
      </c>
      <c r="K23" s="55"/>
      <c r="L23" s="55">
        <v>0</v>
      </c>
      <c r="M23" s="55"/>
      <c r="N23" s="55">
        <v>0</v>
      </c>
      <c r="O23" s="55"/>
      <c r="P23" s="55">
        <v>0</v>
      </c>
      <c r="Q23" s="55"/>
      <c r="R23" s="55">
        <v>0</v>
      </c>
      <c r="S23" s="55"/>
      <c r="T23" s="55">
        <v>0</v>
      </c>
      <c r="U23" s="55"/>
      <c r="V23" s="55">
        <v>0</v>
      </c>
      <c r="W23" s="55"/>
      <c r="X23" s="55">
        <v>0</v>
      </c>
      <c r="Y23" s="55"/>
      <c r="Z23" s="55">
        <v>0</v>
      </c>
      <c r="AA23" s="55"/>
      <c r="AB23" s="55">
        <v>0</v>
      </c>
      <c r="AC23" s="55"/>
      <c r="AD23" s="55">
        <v>0</v>
      </c>
      <c r="AE23" s="55"/>
      <c r="AF23" s="55">
        <v>0</v>
      </c>
      <c r="AG23" s="55"/>
      <c r="AH23" s="55">
        <v>0</v>
      </c>
      <c r="AI23" s="56"/>
      <c r="AJ23" s="57">
        <v>85.188840360000043</v>
      </c>
      <c r="AK23" s="58"/>
    </row>
    <row r="24" spans="1:40" x14ac:dyDescent="0.2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v>-88.956000000000003</v>
      </c>
      <c r="G24" s="55"/>
      <c r="H24" s="55">
        <v>0</v>
      </c>
      <c r="J24" s="55">
        <v>0</v>
      </c>
      <c r="K24" s="55"/>
      <c r="L24" s="55">
        <v>0</v>
      </c>
      <c r="M24" s="55"/>
      <c r="N24" s="55">
        <v>0</v>
      </c>
      <c r="O24" s="55"/>
      <c r="P24" s="55">
        <v>0</v>
      </c>
      <c r="Q24" s="55"/>
      <c r="R24" s="55">
        <v>0</v>
      </c>
      <c r="S24" s="55"/>
      <c r="T24" s="55">
        <v>0</v>
      </c>
      <c r="U24" s="55"/>
      <c r="V24" s="55">
        <v>0</v>
      </c>
      <c r="W24" s="55"/>
      <c r="X24" s="55">
        <v>0</v>
      </c>
      <c r="Y24" s="55"/>
      <c r="Z24" s="55">
        <v>0</v>
      </c>
      <c r="AA24" s="55"/>
      <c r="AB24" s="55">
        <v>0</v>
      </c>
      <c r="AC24" s="55"/>
      <c r="AD24" s="55">
        <v>0</v>
      </c>
      <c r="AE24" s="55"/>
      <c r="AF24" s="55">
        <v>0</v>
      </c>
      <c r="AG24" s="55"/>
      <c r="AH24" s="55">
        <v>0</v>
      </c>
      <c r="AI24" s="56"/>
      <c r="AJ24" s="57">
        <v>-88.956000000000003</v>
      </c>
      <c r="AK24" s="58"/>
    </row>
    <row r="25" spans="1:40" s="32" customFormat="1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v>39.347471290000009</v>
      </c>
      <c r="I25" s="2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v>0</v>
      </c>
      <c r="AK25" s="58"/>
      <c r="AL25" s="29"/>
      <c r="AM25" s="29"/>
      <c r="AN25" s="29"/>
    </row>
    <row r="26" spans="1:40" s="32" customFormat="1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I26" s="29"/>
      <c r="J26" s="55">
        <v>39.321585009999993</v>
      </c>
      <c r="K26" s="55"/>
      <c r="L26" s="55">
        <v>3.1097875400000135</v>
      </c>
      <c r="M26" s="55"/>
      <c r="N26" s="55">
        <v>-29.625620650000002</v>
      </c>
      <c r="O26" s="55"/>
      <c r="P26" s="55">
        <v>0</v>
      </c>
      <c r="Q26" s="55"/>
      <c r="R26" s="55">
        <v>0</v>
      </c>
      <c r="S26" s="55"/>
      <c r="T26" s="55">
        <v>-97.415570810000006</v>
      </c>
      <c r="U26" s="55"/>
      <c r="V26" s="55">
        <v>-2E-8</v>
      </c>
      <c r="W26" s="55"/>
      <c r="X26" s="55">
        <v>1E-8</v>
      </c>
      <c r="Y26" s="55"/>
      <c r="Z26" s="55">
        <v>0</v>
      </c>
      <c r="AA26" s="55"/>
      <c r="AB26" s="55">
        <v>0</v>
      </c>
      <c r="AC26" s="55"/>
      <c r="AD26" s="55">
        <v>0</v>
      </c>
      <c r="AE26" s="55"/>
      <c r="AF26" s="55">
        <v>0</v>
      </c>
      <c r="AG26" s="55"/>
      <c r="AH26" s="55">
        <v>0</v>
      </c>
      <c r="AI26" s="55"/>
      <c r="AJ26" s="57">
        <v>-84.609818920000009</v>
      </c>
      <c r="AK26" s="58"/>
      <c r="AL26" s="29"/>
      <c r="AM26" s="29"/>
      <c r="AN26" s="29"/>
    </row>
    <row r="27" spans="1:40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v>-4.194101485740001</v>
      </c>
      <c r="K27" s="55"/>
      <c r="L27" s="55">
        <v>-5.4890195488000009</v>
      </c>
      <c r="M27" s="55"/>
      <c r="N27" s="55">
        <v>-0.59251241300000013</v>
      </c>
      <c r="O27" s="55"/>
      <c r="P27" s="55">
        <v>0</v>
      </c>
      <c r="Q27" s="55"/>
      <c r="R27" s="55">
        <v>0</v>
      </c>
      <c r="S27" s="55"/>
      <c r="T27" s="55">
        <v>-1.9483114162000001</v>
      </c>
      <c r="U27" s="55"/>
      <c r="V27" s="55">
        <v>-1.0000000000000001E-11</v>
      </c>
      <c r="W27" s="55"/>
      <c r="X27" s="55">
        <v>5.0000000000000005E-12</v>
      </c>
      <c r="Y27" s="55"/>
      <c r="Z27" s="55">
        <v>0</v>
      </c>
      <c r="AA27" s="55"/>
      <c r="AB27" s="55">
        <v>0</v>
      </c>
      <c r="AC27" s="55"/>
      <c r="AD27" s="55">
        <v>0</v>
      </c>
      <c r="AE27" s="55"/>
      <c r="AF27" s="55">
        <v>0</v>
      </c>
      <c r="AG27" s="55"/>
      <c r="AH27" s="55">
        <v>0</v>
      </c>
      <c r="AI27" s="55"/>
      <c r="AJ27" s="57">
        <v>-12.223944863745</v>
      </c>
      <c r="AK27" s="58"/>
    </row>
    <row r="28" spans="1:40" s="32" customFormat="1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I28" s="29"/>
      <c r="J28" s="55">
        <v>-4.53382839</v>
      </c>
      <c r="K28" s="55"/>
      <c r="L28" s="55">
        <v>3.1096883200000001</v>
      </c>
      <c r="M28" s="55"/>
      <c r="N28" s="55">
        <v>0</v>
      </c>
      <c r="O28" s="55"/>
      <c r="P28" s="55">
        <v>1.2779500000000001E-3</v>
      </c>
      <c r="Q28" s="55"/>
      <c r="R28" s="55">
        <v>-9.784800000000001E-4</v>
      </c>
      <c r="S28" s="55"/>
      <c r="T28" s="55">
        <v>-1.0715799999999999E-3</v>
      </c>
      <c r="U28" s="55"/>
      <c r="V28" s="55">
        <v>-8.8787000000000024E-4</v>
      </c>
      <c r="W28" s="55"/>
      <c r="X28" s="55">
        <v>-3.4006699999999993E-3</v>
      </c>
      <c r="Y28" s="55"/>
      <c r="Z28" s="55">
        <v>0</v>
      </c>
      <c r="AA28" s="55"/>
      <c r="AB28" s="55">
        <v>0</v>
      </c>
      <c r="AC28" s="55"/>
      <c r="AD28" s="55">
        <v>0</v>
      </c>
      <c r="AE28" s="55"/>
      <c r="AF28" s="55">
        <v>0</v>
      </c>
      <c r="AG28" s="55"/>
      <c r="AH28" s="55">
        <v>0</v>
      </c>
      <c r="AI28" s="55"/>
      <c r="AJ28" s="57">
        <v>-1.4292007199999999</v>
      </c>
      <c r="AK28" s="58"/>
      <c r="AL28" s="29"/>
      <c r="AM28" s="29"/>
      <c r="AN28" s="29"/>
    </row>
    <row r="29" spans="1:40" s="32" customFormat="1" x14ac:dyDescent="0.2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v>0</v>
      </c>
      <c r="AK29" s="58"/>
      <c r="AL29" s="29"/>
      <c r="AM29" s="29"/>
      <c r="AN29" s="29"/>
    </row>
    <row r="30" spans="1:40" s="32" customFormat="1" ht="13.5" x14ac:dyDescent="0.25">
      <c r="A30" s="61" t="s">
        <v>40</v>
      </c>
      <c r="B30" s="29"/>
      <c r="C30" s="59"/>
      <c r="D30" s="54"/>
      <c r="E30" s="54"/>
      <c r="F30" s="60">
        <v>-3.7671596399999601</v>
      </c>
      <c r="G30" s="59"/>
      <c r="H30" s="60">
        <v>39.347471290000009</v>
      </c>
      <c r="I30" s="29"/>
      <c r="J30" s="60">
        <v>-8.727929875740001</v>
      </c>
      <c r="K30" s="59"/>
      <c r="L30" s="60">
        <v>-2.3793312288000008</v>
      </c>
      <c r="M30" s="59"/>
      <c r="N30" s="60">
        <v>-0.59251241300000013</v>
      </c>
      <c r="O30" s="59"/>
      <c r="P30" s="60">
        <v>1.2779500000000001E-3</v>
      </c>
      <c r="Q30" s="59"/>
      <c r="R30" s="60">
        <v>-9.784800000000001E-4</v>
      </c>
      <c r="S30" s="59"/>
      <c r="T30" s="60">
        <v>-1.9493829962000002</v>
      </c>
      <c r="U30" s="59"/>
      <c r="V30" s="60">
        <v>-8.878700100000002E-4</v>
      </c>
      <c r="W30" s="59"/>
      <c r="X30" s="60">
        <v>-3.4006699949999993E-3</v>
      </c>
      <c r="Y30" s="59"/>
      <c r="Z30" s="60">
        <v>0</v>
      </c>
      <c r="AA30" s="59"/>
      <c r="AB30" s="60">
        <v>0</v>
      </c>
      <c r="AC30" s="59"/>
      <c r="AD30" s="60">
        <v>0</v>
      </c>
      <c r="AE30" s="59"/>
      <c r="AF30" s="60">
        <v>0</v>
      </c>
      <c r="AG30" s="59"/>
      <c r="AH30" s="60">
        <v>0</v>
      </c>
      <c r="AI30" s="59"/>
      <c r="AJ30" s="60">
        <v>-17.420305223744961</v>
      </c>
      <c r="AK30" s="58"/>
      <c r="AL30" s="29"/>
      <c r="AM30" s="29"/>
      <c r="AN30" s="29"/>
    </row>
    <row r="31" spans="1:40" s="32" customFormat="1" x14ac:dyDescent="0.2">
      <c r="A31" s="34"/>
      <c r="B31" s="34"/>
      <c r="C31" s="29"/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29"/>
      <c r="AM31" s="29"/>
      <c r="AN31" s="29"/>
    </row>
    <row r="32" spans="1:40" s="32" customFormat="1" x14ac:dyDescent="0.2">
      <c r="A32" s="34"/>
      <c r="B32" s="34"/>
      <c r="C32" s="29"/>
      <c r="D32" s="30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29"/>
      <c r="AM32" s="29"/>
      <c r="AN32" s="29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rintOptions horizontalCentered="1" verticalCentered="1"/>
  <pageMargins left="0.5" right="0.25" top="0.25" bottom="0.75" header="0.5" footer="0.5"/>
  <pageSetup paperSize="5" scale="38" fitToHeight="0" orientation="landscape" r:id="rId1"/>
  <headerFooter alignWithMargins="0">
    <oddFooter>&amp;LPage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J22"/>
  <sheetViews>
    <sheetView zoomScaleNormal="100" workbookViewId="0">
      <pane xSplit="5" ySplit="5" topLeftCell="F7" activePane="bottomRight" state="frozen"/>
      <selection activeCell="A13" sqref="A13"/>
      <selection pane="topRight" activeCell="A13" sqref="A13"/>
      <selection pane="bottomLeft" activeCell="A13" sqref="A13"/>
      <selection pane="bottomRight" activeCell="AJ22" sqref="AJ22"/>
    </sheetView>
  </sheetViews>
  <sheetFormatPr defaultRowHeight="12.75" x14ac:dyDescent="0.2"/>
  <cols>
    <col min="1" max="1" width="31.85546875" style="36" customWidth="1"/>
    <col min="2" max="5" width="2.42578125" style="36" hidden="1" customWidth="1"/>
    <col min="6" max="6" width="11.85546875" style="36" customWidth="1"/>
    <col min="7" max="7" width="1.5703125" style="36" customWidth="1"/>
    <col min="8" max="8" width="11.85546875" style="36" customWidth="1"/>
    <col min="9" max="9" width="1.5703125" style="36" customWidth="1"/>
    <col min="10" max="10" width="11.85546875" style="36" customWidth="1"/>
    <col min="11" max="11" width="1.5703125" style="36" customWidth="1"/>
    <col min="12" max="12" width="11.85546875" style="36" customWidth="1"/>
    <col min="13" max="13" width="1.5703125" style="36" customWidth="1"/>
    <col min="14" max="14" width="11.85546875" style="36" customWidth="1"/>
    <col min="15" max="15" width="1.5703125" style="36" customWidth="1"/>
    <col min="16" max="16" width="11.85546875" style="36" customWidth="1"/>
    <col min="17" max="17" width="1.5703125" style="36" customWidth="1"/>
    <col min="18" max="18" width="11.85546875" style="36" customWidth="1"/>
    <col min="19" max="19" width="1.5703125" style="36" customWidth="1"/>
    <col min="20" max="20" width="11.85546875" style="36" customWidth="1"/>
    <col min="21" max="21" width="1.5703125" style="36" customWidth="1"/>
    <col min="22" max="22" width="11.85546875" style="36" customWidth="1"/>
    <col min="23" max="23" width="1.5703125" style="36" customWidth="1"/>
    <col min="24" max="24" width="11.85546875" style="36" customWidth="1"/>
    <col min="25" max="25" width="1.5703125" style="36" customWidth="1"/>
    <col min="26" max="26" width="11.85546875" style="36" customWidth="1"/>
    <col min="27" max="27" width="1.5703125" style="36" customWidth="1"/>
    <col min="28" max="28" width="11.85546875" style="36" customWidth="1"/>
    <col min="29" max="29" width="1.5703125" style="36" customWidth="1"/>
    <col min="30" max="30" width="11.85546875" style="36" customWidth="1"/>
    <col min="31" max="31" width="1.5703125" style="36" customWidth="1"/>
    <col min="32" max="32" width="11.85546875" style="36" customWidth="1"/>
    <col min="33" max="33" width="1.5703125" style="36" customWidth="1"/>
    <col min="34" max="34" width="12.140625" style="36" bestFit="1" customWidth="1"/>
    <col min="35" max="36" width="8" style="36" customWidth="1"/>
    <col min="37" max="16384" width="9.140625" style="36"/>
  </cols>
  <sheetData>
    <row r="1" spans="1:36" s="29" customFormat="1" x14ac:dyDescent="0.2">
      <c r="A1" s="28" t="s">
        <v>24</v>
      </c>
      <c r="B1" s="28"/>
      <c r="D1" s="30"/>
      <c r="E1" s="30"/>
      <c r="AH1" s="31"/>
    </row>
    <row r="2" spans="1:36" s="29" customFormat="1" x14ac:dyDescent="0.2">
      <c r="A2" s="28"/>
      <c r="B2" s="28"/>
      <c r="D2" s="30"/>
      <c r="E2" s="30"/>
      <c r="I2"/>
      <c r="J2"/>
      <c r="K2"/>
      <c r="L2"/>
      <c r="AF2" s="33"/>
      <c r="AH2" s="33"/>
    </row>
    <row r="3" spans="1:36" s="29" customFormat="1" x14ac:dyDescent="0.2">
      <c r="A3" s="34"/>
      <c r="B3" s="34"/>
      <c r="D3" s="30"/>
      <c r="E3" s="30"/>
      <c r="H3" s="35"/>
      <c r="I3"/>
      <c r="J3"/>
      <c r="K3"/>
      <c r="L3"/>
      <c r="AH3" s="36"/>
    </row>
    <row r="4" spans="1:36" s="29" customFormat="1" ht="45.75" customHeight="1" x14ac:dyDescent="0.2">
      <c r="A4" s="34"/>
      <c r="B4" s="34"/>
      <c r="D4" s="30"/>
      <c r="E4" s="30"/>
      <c r="I4"/>
      <c r="J4"/>
      <c r="K4"/>
      <c r="L4"/>
      <c r="AH4" s="36"/>
    </row>
    <row r="5" spans="1:36" s="45" customForma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29"/>
      <c r="AI5" s="32"/>
      <c r="AJ5" s="29" t="s">
        <v>15</v>
      </c>
    </row>
    <row r="6" spans="1:36" s="38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3</v>
      </c>
      <c r="K6" s="41"/>
      <c r="L6" s="43">
        <v>4</v>
      </c>
      <c r="M6" s="41"/>
      <c r="N6" s="43">
        <v>5</v>
      </c>
      <c r="O6" s="41"/>
      <c r="P6" s="43">
        <v>6</v>
      </c>
      <c r="Q6" s="41"/>
      <c r="R6" s="43">
        <v>7</v>
      </c>
      <c r="S6" s="41"/>
      <c r="T6" s="43">
        <v>8</v>
      </c>
      <c r="U6" s="41"/>
      <c r="V6" s="43">
        <v>9</v>
      </c>
      <c r="W6" s="41"/>
      <c r="X6" s="43">
        <v>10</v>
      </c>
      <c r="Y6" s="41"/>
      <c r="Z6" s="43">
        <v>11</v>
      </c>
      <c r="AA6" s="41"/>
      <c r="AB6" s="43">
        <v>12</v>
      </c>
      <c r="AC6" s="41"/>
      <c r="AD6" s="43">
        <v>13</v>
      </c>
      <c r="AE6" s="41"/>
      <c r="AF6" s="43">
        <v>14</v>
      </c>
      <c r="AG6" s="41"/>
      <c r="AH6" s="44"/>
      <c r="AI6" s="45"/>
      <c r="AJ6" s="45"/>
    </row>
    <row r="7" spans="1:36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36913.559947106478</v>
      </c>
      <c r="G7" s="49"/>
      <c r="H7" s="49">
        <f ca="1">EOMONTH(F7,1)</f>
        <v>36950</v>
      </c>
      <c r="I7" s="49"/>
      <c r="J7" s="49">
        <f ca="1">EOMONTH(H7,1)</f>
        <v>36981</v>
      </c>
      <c r="K7" s="49"/>
      <c r="L7" s="49">
        <f ca="1">EOMONTH(J8,1)</f>
        <v>37011</v>
      </c>
      <c r="M7" s="49"/>
      <c r="N7" s="49">
        <f ca="1">EOMONTH(L8,1)</f>
        <v>37042</v>
      </c>
      <c r="O7" s="49"/>
      <c r="P7" s="49">
        <f ca="1">EOMONTH(N8,1)</f>
        <v>37072</v>
      </c>
      <c r="Q7" s="49"/>
      <c r="R7" s="49">
        <f ca="1">EOMONTH(P8,1)</f>
        <v>37103</v>
      </c>
      <c r="S7" s="49"/>
      <c r="T7" s="49">
        <f ca="1">EOMONTH(R8,1)</f>
        <v>37346</v>
      </c>
      <c r="U7" s="49"/>
      <c r="V7" s="49">
        <f ca="1">EOMONTH(T7,12)</f>
        <v>37711</v>
      </c>
      <c r="W7" s="49"/>
      <c r="X7" s="49">
        <f ca="1">EOMONTH(V7,12)</f>
        <v>38077</v>
      </c>
      <c r="Y7" s="49"/>
      <c r="Z7" s="49">
        <f ca="1">EOMONTH(X7,12)</f>
        <v>38442</v>
      </c>
      <c r="AA7" s="49"/>
      <c r="AB7" s="49">
        <f ca="1">EOMONTH(Z7,12)</f>
        <v>38807</v>
      </c>
      <c r="AC7" s="49"/>
      <c r="AD7" s="49">
        <f ca="1">EOMONTH(AB8,1)</f>
        <v>40999</v>
      </c>
      <c r="AE7" s="49"/>
      <c r="AF7" s="49">
        <f ca="1">EOMONTH(AD8,1)</f>
        <v>42825</v>
      </c>
      <c r="AG7" s="49"/>
      <c r="AH7" s="50" t="s">
        <v>30</v>
      </c>
      <c r="AI7" s="51"/>
    </row>
    <row r="8" spans="1:36" s="29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36913.559947106478</v>
      </c>
      <c r="G8" s="49"/>
      <c r="H8" s="49">
        <f ca="1">EOMONTH(F7,1)</f>
        <v>36950</v>
      </c>
      <c r="I8" s="49"/>
      <c r="J8" s="49">
        <f ca="1">EOMONTH(J7,0)</f>
        <v>36981</v>
      </c>
      <c r="K8" s="49"/>
      <c r="L8" s="49">
        <f ca="1">EOMONTH(L7,0)</f>
        <v>37011</v>
      </c>
      <c r="M8" s="49"/>
      <c r="N8" s="49">
        <f ca="1">EOMONTH(L8,1)</f>
        <v>37042</v>
      </c>
      <c r="O8" s="49"/>
      <c r="P8" s="49">
        <f ca="1">EOMONTH(N8,1)</f>
        <v>37072</v>
      </c>
      <c r="Q8" s="49"/>
      <c r="R8" s="69">
        <f ca="1">EOMONTH(R7,7)</f>
        <v>37315</v>
      </c>
      <c r="S8" s="49"/>
      <c r="T8" s="49">
        <f ca="1">EOMONTH(T7,11)</f>
        <v>37680</v>
      </c>
      <c r="U8" s="49"/>
      <c r="V8" s="49">
        <f ca="1">EOMONTH(V7,11)</f>
        <v>38046</v>
      </c>
      <c r="W8" s="49"/>
      <c r="X8" s="49">
        <f ca="1">EOMONTH(X7,11)</f>
        <v>38411</v>
      </c>
      <c r="Y8" s="49"/>
      <c r="Z8" s="49">
        <f ca="1">EOMONTH(Z7,11)</f>
        <v>38776</v>
      </c>
      <c r="AA8" s="49"/>
      <c r="AB8" s="49">
        <f ca="1">EOMONTH(AB7,71)</f>
        <v>40968</v>
      </c>
      <c r="AC8" s="49"/>
      <c r="AD8" s="49">
        <f ca="1">EOMONTH(AD7,59)</f>
        <v>42794</v>
      </c>
      <c r="AE8" s="49"/>
      <c r="AF8" s="49">
        <f ca="1">EOMONTH(AF7,93)</f>
        <v>45657</v>
      </c>
      <c r="AG8" s="49"/>
      <c r="AH8" s="50" t="str">
        <f ca="1">CONCATENATE(TEXT(F7,"mmm-yy"),"/",(TEXT(AF8,"mmm-yy")))</f>
        <v>Jan-01/Dec-24</v>
      </c>
      <c r="AI8" s="51"/>
      <c r="AJ8" s="38"/>
    </row>
    <row r="9" spans="1:36" ht="13.5" x14ac:dyDescent="0.25">
      <c r="A9" s="65" t="s">
        <v>77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29"/>
      <c r="AI9" s="32"/>
      <c r="AJ9" s="29"/>
    </row>
    <row r="10" spans="1:36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'Financial Book Position'!F10-'Financial Position Prior Day'!F10</f>
        <v>-80.171541690000012</v>
      </c>
      <c r="G10" s="55"/>
      <c r="H10" s="55">
        <f>'Financial Book Position'!J10-'Financial Position Prior Day'!H10</f>
        <v>0</v>
      </c>
      <c r="I10" s="55"/>
      <c r="J10" s="55">
        <f>'Financial Book Position'!L10-'Financial Position Prior Day'!J10</f>
        <v>0</v>
      </c>
      <c r="K10" s="55"/>
      <c r="L10" s="55">
        <f>'Financial Book Position'!N10-'Financial Position Prior Day'!L10</f>
        <v>0</v>
      </c>
      <c r="M10" s="55"/>
      <c r="N10" s="55">
        <f>'Financial Book Position'!P10-'Financial Position Prior Day'!N10</f>
        <v>0</v>
      </c>
      <c r="O10" s="55"/>
      <c r="P10" s="55">
        <f>'Financial Book Position'!R10-'Financial Position Prior Day'!P10</f>
        <v>0</v>
      </c>
      <c r="Q10" s="55"/>
      <c r="R10" s="55">
        <f>'Financial Book Position'!T10-'Financial Position Prior Day'!R10</f>
        <v>0</v>
      </c>
      <c r="S10" s="55"/>
      <c r="T10" s="55">
        <f>'Financial Book Position'!V10-'Financial Position Prior Day'!T10</f>
        <v>0</v>
      </c>
      <c r="U10" s="55"/>
      <c r="V10" s="55">
        <f>'Financial Book Position'!X10-'Financial Position Prior Day'!V10</f>
        <v>0</v>
      </c>
      <c r="W10" s="55"/>
      <c r="X10" s="55">
        <f>'Financial Book Position'!Z10-'Financial Position Prior Day'!X10</f>
        <v>0</v>
      </c>
      <c r="Y10" s="55"/>
      <c r="Z10" s="55">
        <f>'Financial Book Position'!AB10-'Financial Position Prior Day'!Z10</f>
        <v>0</v>
      </c>
      <c r="AA10" s="55"/>
      <c r="AB10" s="55">
        <f>'Financial Book Position'!AD10-'Financial Position Prior Day'!AB10</f>
        <v>0</v>
      </c>
      <c r="AC10" s="55"/>
      <c r="AD10" s="55">
        <f>'Financial Book Position'!AF10-'Financial Position Prior Day'!AD10</f>
        <v>0</v>
      </c>
      <c r="AE10" s="55"/>
      <c r="AF10" s="55">
        <f>'Financial Book Position'!AH10-'Financial Position Prior Day'!AF10</f>
        <v>0</v>
      </c>
      <c r="AG10" s="56"/>
      <c r="AH10" s="57">
        <f>SUM(F10:AF10)</f>
        <v>-80.171541690000012</v>
      </c>
      <c r="AI10" s="58"/>
      <c r="AJ10" s="29"/>
    </row>
    <row r="11" spans="1:36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'Financial Book Position'!F11-'Financial Position Prior Day'!F11</f>
        <v>0</v>
      </c>
      <c r="G11" s="55"/>
      <c r="H11" s="55">
        <f>'Financial Book Position'!J11-'Financial Position Prior Day'!H11</f>
        <v>-39.347471290000009</v>
      </c>
      <c r="I11" s="55"/>
      <c r="J11" s="55">
        <f>'Financial Book Position'!L11-'Financial Position Prior Day'!J11</f>
        <v>0</v>
      </c>
      <c r="K11" s="55"/>
      <c r="L11" s="55">
        <f>'Financial Book Position'!N11-'Financial Position Prior Day'!L11</f>
        <v>0</v>
      </c>
      <c r="M11" s="55"/>
      <c r="N11" s="55">
        <f>'Financial Book Position'!P11-'Financial Position Prior Day'!N11</f>
        <v>0</v>
      </c>
      <c r="O11" s="55"/>
      <c r="P11" s="55">
        <f>'Financial Book Position'!R11-'Financial Position Prior Day'!P11</f>
        <v>0</v>
      </c>
      <c r="Q11" s="55"/>
      <c r="R11" s="55">
        <f>'Financial Book Position'!T11-'Financial Position Prior Day'!R11</f>
        <v>0</v>
      </c>
      <c r="S11" s="55"/>
      <c r="T11" s="55">
        <f>'Financial Book Position'!V11-'Financial Position Prior Day'!T11</f>
        <v>0</v>
      </c>
      <c r="U11" s="55"/>
      <c r="V11" s="55">
        <f>'Financial Book Position'!X11-'Financial Position Prior Day'!V11</f>
        <v>0</v>
      </c>
      <c r="W11" s="55"/>
      <c r="X11" s="55">
        <f>'Financial Book Position'!Z11-'Financial Position Prior Day'!X11</f>
        <v>0</v>
      </c>
      <c r="Y11" s="55"/>
      <c r="Z11" s="55">
        <f>'Financial Book Position'!AB11-'Financial Position Prior Day'!Z11</f>
        <v>0</v>
      </c>
      <c r="AA11" s="55"/>
      <c r="AB11" s="55">
        <f>'Financial Book Position'!AD11-'Financial Position Prior Day'!AB11</f>
        <v>0</v>
      </c>
      <c r="AC11" s="55"/>
      <c r="AD11" s="55">
        <f>'Financial Book Position'!AF11-'Financial Position Prior Day'!AD11</f>
        <v>0</v>
      </c>
      <c r="AE11" s="55"/>
      <c r="AF11" s="55">
        <f>'Financial Book Position'!AH11-'Financial Position Prior Day'!AF11</f>
        <v>0</v>
      </c>
      <c r="AG11" s="55"/>
      <c r="AH11" s="57">
        <f>SUM(F11:AF11)</f>
        <v>-39.347471290000009</v>
      </c>
      <c r="AI11" s="58"/>
      <c r="AJ11" s="29"/>
    </row>
    <row r="12" spans="1:36" x14ac:dyDescent="0.2">
      <c r="A12" s="66" t="s">
        <v>11</v>
      </c>
      <c r="B12" s="29">
        <v>3</v>
      </c>
      <c r="C12" s="38"/>
      <c r="D12" s="54" t="s">
        <v>35</v>
      </c>
      <c r="E12" s="54" t="s">
        <v>33</v>
      </c>
      <c r="F12" s="55">
        <f>'Financial Book Position'!F13-'Financial Position Prior Day'!F12</f>
        <v>84.425599999999989</v>
      </c>
      <c r="G12" s="55"/>
      <c r="H12" s="55">
        <f ca="1">'Financial Book Position'!J13-'Financial Position Prior Day'!H12</f>
        <v>0</v>
      </c>
      <c r="I12" s="55"/>
      <c r="J12" s="55">
        <f ca="1">'Financial Book Position'!L13-'Financial Position Prior Day'!J12</f>
        <v>0</v>
      </c>
      <c r="K12" s="55"/>
      <c r="L12" s="55">
        <f ca="1">'Financial Book Position'!N13-'Financial Position Prior Day'!L12</f>
        <v>0</v>
      </c>
      <c r="M12" s="55"/>
      <c r="N12" s="55">
        <f ca="1">'Financial Book Position'!P13-'Financial Position Prior Day'!N12</f>
        <v>0</v>
      </c>
      <c r="O12" s="55"/>
      <c r="P12" s="55">
        <f ca="1">'Financial Book Position'!R13-'Financial Position Prior Day'!P12</f>
        <v>0</v>
      </c>
      <c r="Q12" s="55"/>
      <c r="R12" s="55">
        <f ca="1">'Financial Book Position'!T13-'Financial Position Prior Day'!R12</f>
        <v>0</v>
      </c>
      <c r="S12" s="55"/>
      <c r="T12" s="55">
        <f ca="1">'Financial Book Position'!V13-'Financial Position Prior Day'!T12</f>
        <v>0</v>
      </c>
      <c r="U12" s="55"/>
      <c r="V12" s="55">
        <f ca="1">'Financial Book Position'!X13-'Financial Position Prior Day'!V12</f>
        <v>0</v>
      </c>
      <c r="W12" s="55"/>
      <c r="X12" s="55">
        <f ca="1">'Financial Book Position'!Z13-'Financial Position Prior Day'!X12</f>
        <v>0</v>
      </c>
      <c r="Y12" s="55"/>
      <c r="Z12" s="55">
        <f ca="1">'Financial Book Position'!AB13-'Financial Position Prior Day'!Z12</f>
        <v>0</v>
      </c>
      <c r="AA12" s="55"/>
      <c r="AB12" s="55">
        <f ca="1">'Financial Book Position'!AD13-'Financial Position Prior Day'!AB12</f>
        <v>0</v>
      </c>
      <c r="AC12" s="55"/>
      <c r="AD12" s="55">
        <f ca="1">'Financial Book Position'!AF13-'Financial Position Prior Day'!AD12</f>
        <v>0</v>
      </c>
      <c r="AE12" s="55"/>
      <c r="AF12" s="55">
        <f ca="1">'Financial Book Position'!AH13-'Financial Position Prior Day'!AF12</f>
        <v>0</v>
      </c>
      <c r="AG12" s="55"/>
      <c r="AH12" s="57">
        <f ca="1">SUM(F12:AF12)</f>
        <v>84.425599999999989</v>
      </c>
      <c r="AI12" s="58"/>
      <c r="AJ12" s="29"/>
    </row>
    <row r="13" spans="1:36" x14ac:dyDescent="0.2">
      <c r="A13" s="68" t="s">
        <v>12</v>
      </c>
      <c r="B13" s="29">
        <v>4</v>
      </c>
      <c r="C13" s="38"/>
      <c r="D13" s="54" t="s">
        <v>36</v>
      </c>
      <c r="E13" s="54" t="s">
        <v>33</v>
      </c>
      <c r="F13" s="55">
        <f>'Financial Book Position'!F14-'Financial Position Prior Day'!F13</f>
        <v>0</v>
      </c>
      <c r="G13" s="55"/>
      <c r="H13" s="55">
        <f ca="1">'Financial Book Position'!J14-'Financial Position Prior Day'!H13</f>
        <v>0</v>
      </c>
      <c r="I13" s="55"/>
      <c r="J13" s="55">
        <f ca="1">'Financial Book Position'!L14-'Financial Position Prior Day'!J13</f>
        <v>-39.347468950000007</v>
      </c>
      <c r="K13" s="55"/>
      <c r="L13" s="55">
        <f ca="1">'Financial Book Position'!N14-'Financial Position Prior Day'!L13</f>
        <v>-3.1117452100000094</v>
      </c>
      <c r="M13" s="55"/>
      <c r="N13" s="55">
        <f ca="1">'Financial Book Position'!P14-'Financial Position Prior Day'!N13</f>
        <v>29.64252325</v>
      </c>
      <c r="O13" s="55"/>
      <c r="P13" s="55">
        <f ca="1">'Financial Book Position'!R14-'Financial Position Prior Day'!P13</f>
        <v>0</v>
      </c>
      <c r="Q13" s="55"/>
      <c r="R13" s="55">
        <f ca="1">'Financial Book Position'!T14-'Financial Position Prior Day'!R13</f>
        <v>0</v>
      </c>
      <c r="S13" s="55"/>
      <c r="T13" s="55">
        <f ca="1">'Financial Book Position'!V14-'Financial Position Prior Day'!T13</f>
        <v>97.480047310000003</v>
      </c>
      <c r="U13" s="55"/>
      <c r="V13" s="55">
        <f ca="1">'Financial Book Position'!X14-'Financial Position Prior Day'!V13</f>
        <v>-1E-8</v>
      </c>
      <c r="W13" s="55"/>
      <c r="X13" s="55">
        <f ca="1">'Financial Book Position'!Z14-'Financial Position Prior Day'!X13</f>
        <v>0</v>
      </c>
      <c r="Y13" s="55"/>
      <c r="Z13" s="55">
        <f ca="1">'Financial Book Position'!AB14-'Financial Position Prior Day'!Z13</f>
        <v>0</v>
      </c>
      <c r="AA13" s="55"/>
      <c r="AB13" s="55">
        <f ca="1">'Financial Book Position'!AD14-'Financial Position Prior Day'!AB13</f>
        <v>0</v>
      </c>
      <c r="AC13" s="55"/>
      <c r="AD13" s="55">
        <f ca="1">'Financial Book Position'!AF14-'Financial Position Prior Day'!AD13</f>
        <v>0</v>
      </c>
      <c r="AE13" s="55"/>
      <c r="AF13" s="55">
        <f ca="1">'Financial Book Position'!AH14-'Financial Position Prior Day'!AF13</f>
        <v>0</v>
      </c>
      <c r="AG13" s="55"/>
      <c r="AH13" s="57">
        <f ca="1">SUM(F13:AF13)</f>
        <v>84.66335638999999</v>
      </c>
      <c r="AI13" s="58"/>
      <c r="AJ13" s="29"/>
    </row>
    <row r="14" spans="1:36" x14ac:dyDescent="0.2">
      <c r="A14" s="68" t="s">
        <v>13</v>
      </c>
      <c r="B14" s="29">
        <v>5</v>
      </c>
      <c r="C14" s="38"/>
      <c r="D14" s="54" t="s">
        <v>36</v>
      </c>
      <c r="E14" s="54" t="s">
        <v>37</v>
      </c>
      <c r="F14" s="55">
        <f>'Financial Book Position'!F15-'Financial Position Prior Day'!F14</f>
        <v>0</v>
      </c>
      <c r="G14" s="55"/>
      <c r="H14" s="55">
        <f ca="1">'Financial Book Position'!J15-'Financial Position Prior Day'!H14</f>
        <v>0</v>
      </c>
      <c r="I14" s="55"/>
      <c r="J14" s="55">
        <f ca="1">'Financial Book Position'!L15-'Financial Position Prior Day'!J14</f>
        <v>4.1968623023099996</v>
      </c>
      <c r="K14" s="55"/>
      <c r="L14" s="55">
        <f ca="1">'Financial Book Position'!N15-'Financial Position Prior Day'!L14</f>
        <v>5.4924749904150003</v>
      </c>
      <c r="M14" s="55"/>
      <c r="N14" s="55">
        <f ca="1">'Financial Book Position'!P15-'Financial Position Prior Day'!N14</f>
        <v>0.59285046500000005</v>
      </c>
      <c r="O14" s="55"/>
      <c r="P14" s="55">
        <f ca="1">'Financial Book Position'!R15-'Financial Position Prior Day'!P14</f>
        <v>0</v>
      </c>
      <c r="Q14" s="55"/>
      <c r="R14" s="55">
        <f ca="1">'Financial Book Position'!T15-'Financial Position Prior Day'!R14</f>
        <v>0</v>
      </c>
      <c r="S14" s="55"/>
      <c r="T14" s="55">
        <f ca="1">'Financial Book Position'!V15-'Financial Position Prior Day'!T14</f>
        <v>1.9496009462000001</v>
      </c>
      <c r="U14" s="55"/>
      <c r="V14" s="55">
        <f ca="1">'Financial Book Position'!X15-'Financial Position Prior Day'!V14</f>
        <v>-5.0000000000000005E-12</v>
      </c>
      <c r="W14" s="55"/>
      <c r="X14" s="55">
        <f ca="1">'Financial Book Position'!Z15-'Financial Position Prior Day'!X14</f>
        <v>0</v>
      </c>
      <c r="Y14" s="55"/>
      <c r="Z14" s="55">
        <f ca="1">'Financial Book Position'!AB15-'Financial Position Prior Day'!Z14</f>
        <v>0</v>
      </c>
      <c r="AA14" s="55"/>
      <c r="AB14" s="55">
        <f ca="1">'Financial Book Position'!AD15-'Financial Position Prior Day'!AB14</f>
        <v>0</v>
      </c>
      <c r="AC14" s="55"/>
      <c r="AD14" s="55">
        <f ca="1">'Financial Book Position'!AF15-'Financial Position Prior Day'!AD14</f>
        <v>0</v>
      </c>
      <c r="AE14" s="55"/>
      <c r="AF14" s="55">
        <f ca="1">'Financial Book Position'!AH15-'Financial Position Prior Day'!AF14</f>
        <v>0</v>
      </c>
      <c r="AG14" s="55"/>
      <c r="AH14" s="57">
        <f ca="1">SUM(F14:AF14)</f>
        <v>12.23178870392</v>
      </c>
      <c r="AI14" s="58"/>
      <c r="AJ14" s="29"/>
    </row>
    <row r="15" spans="1:36" ht="13.5" x14ac:dyDescent="0.25">
      <c r="A15" s="61" t="s">
        <v>40</v>
      </c>
      <c r="B15" s="29"/>
      <c r="C15" s="59"/>
      <c r="D15" s="54"/>
      <c r="E15" s="54"/>
      <c r="F15" s="60">
        <f>+F10+F13+F14</f>
        <v>-80.171541690000012</v>
      </c>
      <c r="G15" s="59"/>
      <c r="H15" s="60">
        <f ca="1">+H10+H13+H14</f>
        <v>0</v>
      </c>
      <c r="I15" s="59"/>
      <c r="J15" s="60">
        <f ca="1">+J10+J13+J14</f>
        <v>-35.150606647690005</v>
      </c>
      <c r="K15" s="59"/>
      <c r="L15" s="60">
        <f ca="1">+L10+L13+L14</f>
        <v>2.3807297804149909</v>
      </c>
      <c r="M15" s="59"/>
      <c r="N15" s="60">
        <f ca="1">+N10+N13+N14</f>
        <v>30.235373715000001</v>
      </c>
      <c r="O15" s="59"/>
      <c r="P15" s="60">
        <f ca="1">+P10+P13+P14</f>
        <v>0</v>
      </c>
      <c r="Q15" s="59"/>
      <c r="R15" s="60">
        <f ca="1">+R10+R13+R14</f>
        <v>0</v>
      </c>
      <c r="S15" s="59"/>
      <c r="T15" s="60">
        <f ca="1">+T10+T13+T14</f>
        <v>99.429648256199997</v>
      </c>
      <c r="U15" s="59"/>
      <c r="V15" s="60">
        <f ca="1">+V10+V13+V14</f>
        <v>-1.0005000000000001E-8</v>
      </c>
      <c r="W15" s="59"/>
      <c r="X15" s="60">
        <f ca="1">+X10+X13+X14</f>
        <v>0</v>
      </c>
      <c r="Y15" s="59"/>
      <c r="Z15" s="60">
        <f ca="1">+Z10+Z13+Z14</f>
        <v>0</v>
      </c>
      <c r="AA15" s="59"/>
      <c r="AB15" s="60">
        <f ca="1">+AB10+AB13+AB14</f>
        <v>0</v>
      </c>
      <c r="AC15" s="59"/>
      <c r="AD15" s="60">
        <f ca="1">+AD10+AD13+AD14</f>
        <v>0</v>
      </c>
      <c r="AE15" s="59"/>
      <c r="AF15" s="60">
        <f ca="1">+AF10+AF13+AF14</f>
        <v>0</v>
      </c>
      <c r="AG15" s="59"/>
      <c r="AH15" s="60">
        <f ca="1">+AH10+AH13+AH14</f>
        <v>16.723603403919977</v>
      </c>
      <c r="AI15" s="58"/>
      <c r="AJ15" s="29"/>
    </row>
    <row r="16" spans="1:3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">
      <c r="A18" s="68" t="s">
        <v>73</v>
      </c>
      <c r="B18" s="29"/>
      <c r="C18" s="38"/>
      <c r="D18" s="54"/>
      <c r="E18" s="54"/>
      <c r="F18" s="55">
        <f>'Financial Book Position'!F17-'Financial Position Prior Day'!F18</f>
        <v>0</v>
      </c>
      <c r="G18" s="55"/>
      <c r="H18" s="55">
        <f>'Financial Book Position'!J17-'Financial Position Prior Day'!H18</f>
        <v>0</v>
      </c>
      <c r="I18" s="55"/>
      <c r="J18" s="55">
        <f>'Financial Book Position'!L17-'Financial Position Prior Day'!J18</f>
        <v>0</v>
      </c>
      <c r="K18" s="55"/>
      <c r="L18" s="55">
        <f>'Financial Book Position'!N17-'Financial Position Prior Day'!L18</f>
        <v>0</v>
      </c>
      <c r="M18" s="55"/>
      <c r="N18" s="55">
        <f>'Financial Book Position'!P17-'Financial Position Prior Day'!N18</f>
        <v>0</v>
      </c>
      <c r="O18" s="55"/>
      <c r="P18" s="55">
        <f>'Financial Book Position'!R17-'Financial Position Prior Day'!P18</f>
        <v>0</v>
      </c>
      <c r="Q18" s="55"/>
      <c r="R18" s="55">
        <f>'Financial Book Position'!T17-'Financial Position Prior Day'!R18</f>
        <v>0</v>
      </c>
      <c r="S18" s="55"/>
      <c r="T18" s="55">
        <f>'Financial Book Position'!V17-'Financial Position Prior Day'!T18</f>
        <v>0</v>
      </c>
      <c r="U18" s="55"/>
      <c r="V18" s="55">
        <f>'Financial Book Position'!X17-'Financial Position Prior Day'!V18</f>
        <v>0</v>
      </c>
      <c r="W18" s="55"/>
      <c r="X18" s="55">
        <f>'Financial Book Position'!Z17-'Financial Position Prior Day'!X18</f>
        <v>0</v>
      </c>
      <c r="Y18" s="55"/>
      <c r="Z18" s="55">
        <f>'Financial Book Position'!AB17-'Financial Position Prior Day'!Z18</f>
        <v>0</v>
      </c>
      <c r="AA18" s="55"/>
      <c r="AB18" s="55">
        <f>'Financial Book Position'!AD17-'Financial Position Prior Day'!AB18</f>
        <v>0</v>
      </c>
      <c r="AC18" s="55"/>
      <c r="AD18" s="55">
        <f>'Financial Book Position'!AF17-'Financial Position Prior Day'!AD18</f>
        <v>0</v>
      </c>
      <c r="AE18" s="55"/>
      <c r="AF18" s="55">
        <f>'Financial Book Position'!AH17-'Financial Position Prior Day'!AF18</f>
        <v>0</v>
      </c>
      <c r="AG18" s="55"/>
      <c r="AH18" s="57">
        <f>SUM(F18:AF18)</f>
        <v>0</v>
      </c>
      <c r="AI18" s="58"/>
      <c r="AJ18" s="29"/>
    </row>
    <row r="19" spans="1:3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2" spans="1:36" x14ac:dyDescent="0.2">
      <c r="J22" s="36">
        <v>5</v>
      </c>
    </row>
  </sheetData>
  <pageMargins left="0.75" right="0.75" top="1" bottom="1" header="0.5" footer="0.5"/>
  <pageSetup paperSize="5" scale="58" orientation="landscape" cellComments="asDisplayed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60"/>
  <sheetViews>
    <sheetView showGridLines="0" topLeftCell="A324" workbookViewId="0">
      <selection activeCell="K360" sqref="K360"/>
    </sheetView>
  </sheetViews>
  <sheetFormatPr defaultRowHeight="12.75" x14ac:dyDescent="0.2"/>
  <cols>
    <col min="4" max="4" width="13.5703125" customWidth="1"/>
    <col min="6" max="6" width="10.7109375" customWidth="1"/>
    <col min="8" max="8" width="12.28515625" customWidth="1"/>
    <col min="9" max="9" width="11.42578125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0" t="s">
        <v>10</v>
      </c>
      <c r="B2" s="11"/>
      <c r="C2" s="144"/>
      <c r="D2" s="145"/>
      <c r="E2" s="22"/>
      <c r="F2" s="146"/>
    </row>
    <row r="3" spans="1:11" ht="13.5" thickBot="1" x14ac:dyDescent="0.25">
      <c r="A3" s="148" t="s">
        <v>20</v>
      </c>
      <c r="D3" s="147" t="s">
        <v>85</v>
      </c>
      <c r="E3" s="23"/>
      <c r="F3" s="150" t="s">
        <v>20</v>
      </c>
      <c r="H3" s="82" t="s">
        <v>64</v>
      </c>
      <c r="I3" s="81" t="s">
        <v>63</v>
      </c>
      <c r="J3" s="78"/>
    </row>
    <row r="4" spans="1:11" ht="13.5" thickBot="1" x14ac:dyDescent="0.25">
      <c r="A4" s="148">
        <v>36892</v>
      </c>
      <c r="D4" s="149">
        <v>1</v>
      </c>
      <c r="E4" s="24"/>
      <c r="F4" s="150">
        <v>36892</v>
      </c>
      <c r="G4">
        <v>1</v>
      </c>
      <c r="H4" s="91"/>
      <c r="I4" s="92"/>
      <c r="J4" s="77"/>
    </row>
    <row r="5" spans="1:11" ht="13.5" thickBot="1" x14ac:dyDescent="0.25">
      <c r="A5" s="148">
        <v>36923</v>
      </c>
      <c r="D5" s="149">
        <v>2</v>
      </c>
      <c r="E5" s="24"/>
      <c r="F5" s="150">
        <v>36923</v>
      </c>
      <c r="G5">
        <v>2</v>
      </c>
      <c r="H5" s="107"/>
      <c r="I5" s="109">
        <f>_NXB3</f>
        <v>36916</v>
      </c>
      <c r="J5" s="109">
        <f>_NXB2</f>
        <v>36917</v>
      </c>
      <c r="K5" s="109">
        <f>_NX1</f>
        <v>36920</v>
      </c>
    </row>
    <row r="6" spans="1:11" ht="13.5" thickBot="1" x14ac:dyDescent="0.25">
      <c r="A6" s="148">
        <v>36951</v>
      </c>
      <c r="D6" s="149">
        <v>3</v>
      </c>
      <c r="E6" s="24"/>
      <c r="F6" s="150">
        <v>36951</v>
      </c>
      <c r="G6">
        <v>3</v>
      </c>
      <c r="H6" s="108" t="s">
        <v>62</v>
      </c>
      <c r="I6" s="110" t="s">
        <v>57</v>
      </c>
      <c r="J6" s="110" t="s">
        <v>58</v>
      </c>
      <c r="K6" s="110" t="s">
        <v>59</v>
      </c>
    </row>
    <row r="7" spans="1:11" x14ac:dyDescent="0.2">
      <c r="A7" s="148">
        <v>36982</v>
      </c>
      <c r="D7" s="149">
        <v>4</v>
      </c>
      <c r="E7" s="24"/>
      <c r="F7" s="150">
        <v>36982</v>
      </c>
      <c r="G7">
        <v>4</v>
      </c>
      <c r="H7" s="89" t="s">
        <v>59</v>
      </c>
      <c r="I7" s="83">
        <v>0</v>
      </c>
      <c r="J7" s="84">
        <v>0</v>
      </c>
      <c r="K7" s="84">
        <v>1</v>
      </c>
    </row>
    <row r="8" spans="1:11" x14ac:dyDescent="0.2">
      <c r="A8" s="148">
        <v>37012</v>
      </c>
      <c r="D8" s="149">
        <v>5</v>
      </c>
      <c r="E8" s="24"/>
      <c r="F8" s="150">
        <v>37012</v>
      </c>
      <c r="G8">
        <v>4</v>
      </c>
      <c r="H8" s="90" t="s">
        <v>60</v>
      </c>
      <c r="I8" s="85">
        <v>0</v>
      </c>
      <c r="J8" s="86">
        <v>0.5</v>
      </c>
      <c r="K8" s="86">
        <v>1</v>
      </c>
    </row>
    <row r="9" spans="1:11" x14ac:dyDescent="0.2">
      <c r="A9" s="148">
        <v>37043</v>
      </c>
      <c r="D9" s="149">
        <v>6</v>
      </c>
      <c r="E9" s="24"/>
      <c r="F9" s="150">
        <v>37043</v>
      </c>
      <c r="G9">
        <v>4</v>
      </c>
      <c r="H9" s="90" t="s">
        <v>61</v>
      </c>
      <c r="I9" s="94">
        <v>0.33333299999999999</v>
      </c>
      <c r="J9" s="95">
        <v>0.66666599999999998</v>
      </c>
      <c r="K9" s="86">
        <v>1</v>
      </c>
    </row>
    <row r="10" spans="1:11" x14ac:dyDescent="0.2">
      <c r="A10" s="148">
        <v>37073</v>
      </c>
      <c r="D10" s="149">
        <v>7</v>
      </c>
      <c r="E10" s="24"/>
      <c r="F10" s="150">
        <v>37073</v>
      </c>
      <c r="G10">
        <v>4</v>
      </c>
      <c r="H10" s="90" t="s">
        <v>58</v>
      </c>
      <c r="I10" s="85">
        <v>0</v>
      </c>
      <c r="J10" s="86">
        <v>1</v>
      </c>
      <c r="K10" s="86">
        <v>1</v>
      </c>
    </row>
    <row r="11" spans="1:11" x14ac:dyDescent="0.2">
      <c r="A11" s="148">
        <v>37104</v>
      </c>
      <c r="D11" s="149">
        <v>8</v>
      </c>
      <c r="E11" s="24"/>
      <c r="F11" s="150">
        <v>37104</v>
      </c>
      <c r="G11">
        <v>4</v>
      </c>
      <c r="H11" s="90" t="s">
        <v>57</v>
      </c>
      <c r="I11" s="85">
        <v>1</v>
      </c>
      <c r="J11" s="86">
        <v>1</v>
      </c>
      <c r="K11" s="86">
        <v>1</v>
      </c>
    </row>
    <row r="12" spans="1:11" x14ac:dyDescent="0.2">
      <c r="A12" s="148">
        <v>37135</v>
      </c>
      <c r="D12" s="149">
        <v>8</v>
      </c>
      <c r="E12" s="24"/>
      <c r="F12" s="150">
        <v>37135</v>
      </c>
      <c r="G12">
        <v>4</v>
      </c>
      <c r="H12" s="79"/>
      <c r="I12" s="85"/>
      <c r="J12" s="86"/>
      <c r="K12" s="86"/>
    </row>
    <row r="13" spans="1:11" x14ac:dyDescent="0.2">
      <c r="A13" s="148">
        <v>37165</v>
      </c>
      <c r="D13" s="149">
        <v>8</v>
      </c>
      <c r="E13" s="24"/>
      <c r="F13" s="150">
        <v>37165</v>
      </c>
      <c r="G13">
        <v>4</v>
      </c>
      <c r="H13" s="79"/>
      <c r="I13" s="85"/>
      <c r="J13" s="86"/>
      <c r="K13" s="86"/>
    </row>
    <row r="14" spans="1:11" ht="13.5" thickBot="1" x14ac:dyDescent="0.25">
      <c r="A14" s="148">
        <v>37196</v>
      </c>
      <c r="D14" s="149">
        <v>8</v>
      </c>
      <c r="E14" s="24"/>
      <c r="F14" s="150">
        <v>37196</v>
      </c>
      <c r="G14">
        <v>5</v>
      </c>
      <c r="H14" s="80"/>
      <c r="I14" s="87"/>
      <c r="J14" s="88"/>
      <c r="K14" s="88"/>
    </row>
    <row r="15" spans="1:11" x14ac:dyDescent="0.2">
      <c r="A15" s="148">
        <v>37226</v>
      </c>
      <c r="D15" s="149">
        <v>8</v>
      </c>
      <c r="E15" s="24"/>
      <c r="F15" s="150">
        <v>37226</v>
      </c>
      <c r="G15">
        <v>5</v>
      </c>
      <c r="I15" s="76"/>
      <c r="J15" s="76"/>
    </row>
    <row r="16" spans="1:11" x14ac:dyDescent="0.2">
      <c r="A16" s="148">
        <v>37257</v>
      </c>
      <c r="D16" s="149">
        <v>9</v>
      </c>
      <c r="E16" s="24"/>
      <c r="F16" s="150">
        <v>37257</v>
      </c>
      <c r="G16">
        <v>5</v>
      </c>
      <c r="I16" s="76"/>
      <c r="J16" s="76"/>
    </row>
    <row r="17" spans="1:10" x14ac:dyDescent="0.2">
      <c r="A17" s="148">
        <v>37288</v>
      </c>
      <c r="D17" s="149">
        <v>9</v>
      </c>
      <c r="E17" s="24"/>
      <c r="F17" s="150">
        <v>37288</v>
      </c>
      <c r="G17">
        <v>5</v>
      </c>
      <c r="I17" s="76"/>
      <c r="J17" s="76"/>
    </row>
    <row r="18" spans="1:10" x14ac:dyDescent="0.2">
      <c r="A18" s="148">
        <v>37316</v>
      </c>
      <c r="D18" s="149">
        <v>9</v>
      </c>
      <c r="E18" s="24"/>
      <c r="F18" s="150">
        <v>37316</v>
      </c>
      <c r="G18">
        <v>5</v>
      </c>
      <c r="I18" s="76"/>
      <c r="J18" s="76"/>
    </row>
    <row r="19" spans="1:10" x14ac:dyDescent="0.2">
      <c r="A19" s="148">
        <v>37347</v>
      </c>
      <c r="D19" s="149">
        <v>9</v>
      </c>
      <c r="E19" s="24"/>
      <c r="F19" s="150">
        <v>37347</v>
      </c>
      <c r="G19">
        <v>6</v>
      </c>
      <c r="I19" s="76"/>
      <c r="J19" s="76"/>
    </row>
    <row r="20" spans="1:10" x14ac:dyDescent="0.2">
      <c r="A20" s="148">
        <v>37377</v>
      </c>
      <c r="D20" s="149">
        <v>9</v>
      </c>
      <c r="E20" s="24"/>
      <c r="F20" s="150">
        <v>37377</v>
      </c>
      <c r="G20">
        <v>6</v>
      </c>
      <c r="I20" s="76"/>
      <c r="J20" s="76"/>
    </row>
    <row r="21" spans="1:10" x14ac:dyDescent="0.2">
      <c r="A21" s="148">
        <v>37408</v>
      </c>
      <c r="D21" s="149">
        <v>9</v>
      </c>
      <c r="E21" s="24"/>
      <c r="F21" s="150">
        <v>37408</v>
      </c>
      <c r="G21">
        <v>6</v>
      </c>
    </row>
    <row r="22" spans="1:10" x14ac:dyDescent="0.2">
      <c r="A22" s="148">
        <v>37438</v>
      </c>
      <c r="D22" s="149">
        <v>9</v>
      </c>
      <c r="E22" s="24"/>
      <c r="F22" s="150">
        <v>37438</v>
      </c>
      <c r="G22">
        <v>6</v>
      </c>
    </row>
    <row r="23" spans="1:10" x14ac:dyDescent="0.2">
      <c r="A23" s="148">
        <v>37469</v>
      </c>
      <c r="D23" s="149">
        <v>9</v>
      </c>
      <c r="E23" s="24"/>
      <c r="F23" s="150">
        <v>37469</v>
      </c>
      <c r="G23">
        <v>6</v>
      </c>
    </row>
    <row r="24" spans="1:10" x14ac:dyDescent="0.2">
      <c r="A24" s="148">
        <v>37500</v>
      </c>
      <c r="D24" s="149">
        <v>9</v>
      </c>
      <c r="E24" s="24"/>
      <c r="F24" s="150">
        <v>37500</v>
      </c>
      <c r="G24">
        <v>6</v>
      </c>
    </row>
    <row r="25" spans="1:10" x14ac:dyDescent="0.2">
      <c r="A25" s="148">
        <v>37530</v>
      </c>
      <c r="D25" s="149">
        <v>9</v>
      </c>
      <c r="E25" s="24"/>
      <c r="F25" s="150">
        <v>37530</v>
      </c>
      <c r="G25">
        <v>6</v>
      </c>
    </row>
    <row r="26" spans="1:10" x14ac:dyDescent="0.2">
      <c r="A26" s="148">
        <v>37561</v>
      </c>
      <c r="D26" s="149">
        <v>9</v>
      </c>
      <c r="E26" s="24"/>
      <c r="F26" s="150">
        <v>37561</v>
      </c>
      <c r="G26">
        <v>6</v>
      </c>
    </row>
    <row r="27" spans="1:10" x14ac:dyDescent="0.2">
      <c r="A27" s="148">
        <v>37591</v>
      </c>
      <c r="D27" s="149">
        <v>9</v>
      </c>
      <c r="E27" s="24"/>
      <c r="F27" s="150">
        <v>37591</v>
      </c>
      <c r="G27">
        <v>6</v>
      </c>
    </row>
    <row r="28" spans="1:10" x14ac:dyDescent="0.2">
      <c r="A28" s="148">
        <v>37622</v>
      </c>
      <c r="D28" s="149">
        <v>10</v>
      </c>
      <c r="E28" s="24"/>
      <c r="F28" s="150">
        <v>37622</v>
      </c>
      <c r="G28">
        <v>6</v>
      </c>
    </row>
    <row r="29" spans="1:10" x14ac:dyDescent="0.2">
      <c r="A29" s="148">
        <v>37653</v>
      </c>
      <c r="D29" s="149">
        <v>10</v>
      </c>
      <c r="E29" s="24"/>
      <c r="F29" s="150">
        <v>37653</v>
      </c>
      <c r="G29">
        <v>6</v>
      </c>
    </row>
    <row r="30" spans="1:10" x14ac:dyDescent="0.2">
      <c r="A30" s="148">
        <v>37681</v>
      </c>
      <c r="D30" s="149">
        <v>10</v>
      </c>
      <c r="E30" s="24"/>
      <c r="F30" s="150">
        <v>37681</v>
      </c>
      <c r="G30">
        <v>6</v>
      </c>
    </row>
    <row r="31" spans="1:10" x14ac:dyDescent="0.2">
      <c r="A31" s="148">
        <v>37712</v>
      </c>
      <c r="D31" s="149">
        <v>10</v>
      </c>
      <c r="E31" s="24"/>
      <c r="F31" s="150">
        <v>37712</v>
      </c>
      <c r="G31">
        <v>6</v>
      </c>
    </row>
    <row r="32" spans="1:10" x14ac:dyDescent="0.2">
      <c r="A32" s="148">
        <v>37742</v>
      </c>
      <c r="D32" s="149">
        <v>10</v>
      </c>
      <c r="E32" s="24"/>
      <c r="F32" s="150">
        <v>37742</v>
      </c>
      <c r="G32">
        <v>6</v>
      </c>
    </row>
    <row r="33" spans="1:7" x14ac:dyDescent="0.2">
      <c r="A33" s="148">
        <v>37773</v>
      </c>
      <c r="D33" s="149">
        <v>10</v>
      </c>
      <c r="E33" s="24"/>
      <c r="F33" s="150">
        <v>37773</v>
      </c>
      <c r="G33">
        <v>6</v>
      </c>
    </row>
    <row r="34" spans="1:7" x14ac:dyDescent="0.2">
      <c r="A34" s="148">
        <v>37803</v>
      </c>
      <c r="D34" s="149">
        <v>10</v>
      </c>
      <c r="E34" s="24"/>
      <c r="F34" s="150">
        <v>37803</v>
      </c>
      <c r="G34">
        <v>6</v>
      </c>
    </row>
    <row r="35" spans="1:7" x14ac:dyDescent="0.2">
      <c r="A35" s="148">
        <v>37834</v>
      </c>
      <c r="D35" s="149">
        <v>10</v>
      </c>
      <c r="E35" s="24"/>
      <c r="F35" s="150">
        <v>37834</v>
      </c>
      <c r="G35">
        <v>6</v>
      </c>
    </row>
    <row r="36" spans="1:7" x14ac:dyDescent="0.2">
      <c r="A36" s="148">
        <v>37865</v>
      </c>
      <c r="D36" s="149">
        <v>10</v>
      </c>
      <c r="E36" s="24"/>
      <c r="F36" s="150">
        <v>37865</v>
      </c>
      <c r="G36">
        <v>6</v>
      </c>
    </row>
    <row r="37" spans="1:7" x14ac:dyDescent="0.2">
      <c r="A37" s="148">
        <v>37895</v>
      </c>
      <c r="D37" s="149">
        <v>10</v>
      </c>
      <c r="E37" s="24"/>
      <c r="F37" s="150">
        <v>37895</v>
      </c>
      <c r="G37">
        <v>6</v>
      </c>
    </row>
    <row r="38" spans="1:7" x14ac:dyDescent="0.2">
      <c r="A38" s="148">
        <v>37926</v>
      </c>
      <c r="D38" s="149">
        <v>10</v>
      </c>
      <c r="E38" s="24"/>
      <c r="F38" s="150">
        <v>37926</v>
      </c>
      <c r="G38">
        <v>6</v>
      </c>
    </row>
    <row r="39" spans="1:7" x14ac:dyDescent="0.2">
      <c r="A39" s="148">
        <v>37956</v>
      </c>
      <c r="D39" s="149">
        <v>10</v>
      </c>
      <c r="E39" s="24"/>
      <c r="F39" s="150">
        <v>37956</v>
      </c>
      <c r="G39">
        <v>6</v>
      </c>
    </row>
    <row r="40" spans="1:7" x14ac:dyDescent="0.2">
      <c r="A40" s="148">
        <v>37987</v>
      </c>
      <c r="D40" s="149">
        <v>11</v>
      </c>
      <c r="E40" s="24"/>
      <c r="F40" s="150">
        <v>37987</v>
      </c>
      <c r="G40">
        <v>6</v>
      </c>
    </row>
    <row r="41" spans="1:7" x14ac:dyDescent="0.2">
      <c r="A41" s="148">
        <v>38018</v>
      </c>
      <c r="D41" s="149">
        <v>11</v>
      </c>
      <c r="E41" s="24"/>
      <c r="F41" s="150">
        <v>38018</v>
      </c>
      <c r="G41">
        <v>6</v>
      </c>
    </row>
    <row r="42" spans="1:7" x14ac:dyDescent="0.2">
      <c r="A42" s="148">
        <v>38047</v>
      </c>
      <c r="D42" s="149">
        <v>11</v>
      </c>
      <c r="E42" s="24"/>
      <c r="F42" s="150">
        <v>38047</v>
      </c>
      <c r="G42">
        <v>6</v>
      </c>
    </row>
    <row r="43" spans="1:7" x14ac:dyDescent="0.2">
      <c r="A43" s="148">
        <v>38078</v>
      </c>
      <c r="D43" s="149">
        <v>11</v>
      </c>
      <c r="E43" s="24"/>
      <c r="F43" s="150">
        <v>38078</v>
      </c>
      <c r="G43">
        <v>6</v>
      </c>
    </row>
    <row r="44" spans="1:7" x14ac:dyDescent="0.2">
      <c r="A44" s="148">
        <v>38108</v>
      </c>
      <c r="D44" s="149">
        <v>11</v>
      </c>
      <c r="E44" s="24"/>
      <c r="F44" s="150">
        <v>38108</v>
      </c>
      <c r="G44">
        <v>6</v>
      </c>
    </row>
    <row r="45" spans="1:7" x14ac:dyDescent="0.2">
      <c r="A45" s="148">
        <v>38139</v>
      </c>
      <c r="D45" s="149">
        <v>11</v>
      </c>
      <c r="E45" s="24"/>
      <c r="F45" s="150">
        <v>38139</v>
      </c>
      <c r="G45">
        <v>6</v>
      </c>
    </row>
    <row r="46" spans="1:7" x14ac:dyDescent="0.2">
      <c r="A46" s="148">
        <v>38169</v>
      </c>
      <c r="D46" s="149">
        <v>11</v>
      </c>
      <c r="E46" s="24"/>
      <c r="F46" s="150">
        <v>38169</v>
      </c>
      <c r="G46">
        <v>6</v>
      </c>
    </row>
    <row r="47" spans="1:7" x14ac:dyDescent="0.2">
      <c r="A47" s="148">
        <v>38200</v>
      </c>
      <c r="D47" s="149">
        <v>11</v>
      </c>
      <c r="E47" s="24"/>
      <c r="F47" s="150">
        <v>38200</v>
      </c>
      <c r="G47">
        <v>6</v>
      </c>
    </row>
    <row r="48" spans="1:7" x14ac:dyDescent="0.2">
      <c r="A48" s="148">
        <v>38231</v>
      </c>
      <c r="D48" s="149">
        <v>11</v>
      </c>
      <c r="E48" s="24"/>
      <c r="F48" s="150">
        <v>38231</v>
      </c>
      <c r="G48">
        <v>6</v>
      </c>
    </row>
    <row r="49" spans="1:7" x14ac:dyDescent="0.2">
      <c r="A49" s="148">
        <v>38261</v>
      </c>
      <c r="D49" s="149">
        <v>11</v>
      </c>
      <c r="E49" s="24"/>
      <c r="F49" s="150">
        <v>38261</v>
      </c>
      <c r="G49">
        <v>6</v>
      </c>
    </row>
    <row r="50" spans="1:7" x14ac:dyDescent="0.2">
      <c r="A50" s="148">
        <v>38292</v>
      </c>
      <c r="D50" s="149">
        <v>11</v>
      </c>
      <c r="E50" s="24"/>
      <c r="F50" s="150">
        <v>38292</v>
      </c>
      <c r="G50">
        <v>6</v>
      </c>
    </row>
    <row r="51" spans="1:7" x14ac:dyDescent="0.2">
      <c r="A51" s="148">
        <v>38322</v>
      </c>
      <c r="D51" s="149">
        <v>11</v>
      </c>
      <c r="E51" s="24"/>
      <c r="F51" s="150">
        <v>38322</v>
      </c>
      <c r="G51">
        <v>6</v>
      </c>
    </row>
    <row r="52" spans="1:7" x14ac:dyDescent="0.2">
      <c r="A52" s="148">
        <v>38353</v>
      </c>
      <c r="D52" s="149">
        <v>12</v>
      </c>
      <c r="E52" s="24"/>
      <c r="F52" s="150">
        <v>38353</v>
      </c>
      <c r="G52">
        <v>6</v>
      </c>
    </row>
    <row r="53" spans="1:7" x14ac:dyDescent="0.2">
      <c r="A53" s="148">
        <v>38384</v>
      </c>
      <c r="D53" s="149">
        <v>12</v>
      </c>
      <c r="E53" s="24"/>
      <c r="F53" s="150">
        <v>38384</v>
      </c>
      <c r="G53">
        <v>6</v>
      </c>
    </row>
    <row r="54" spans="1:7" x14ac:dyDescent="0.2">
      <c r="A54" s="148">
        <v>38412</v>
      </c>
      <c r="D54" s="149">
        <v>12</v>
      </c>
      <c r="E54" s="24"/>
      <c r="F54" s="150">
        <v>38412</v>
      </c>
      <c r="G54">
        <v>6</v>
      </c>
    </row>
    <row r="55" spans="1:7" x14ac:dyDescent="0.2">
      <c r="A55" s="148">
        <v>38443</v>
      </c>
      <c r="D55" s="149">
        <v>12</v>
      </c>
      <c r="E55" s="24"/>
      <c r="F55" s="150">
        <v>38443</v>
      </c>
      <c r="G55">
        <v>6</v>
      </c>
    </row>
    <row r="56" spans="1:7" x14ac:dyDescent="0.2">
      <c r="A56" s="148">
        <v>38473</v>
      </c>
      <c r="D56" s="149">
        <v>12</v>
      </c>
      <c r="E56" s="24"/>
      <c r="F56" s="150">
        <v>38473</v>
      </c>
      <c r="G56">
        <v>6</v>
      </c>
    </row>
    <row r="57" spans="1:7" x14ac:dyDescent="0.2">
      <c r="A57" s="148">
        <v>38504</v>
      </c>
      <c r="D57" s="149">
        <v>12</v>
      </c>
      <c r="E57" s="24"/>
      <c r="F57" s="150">
        <v>38504</v>
      </c>
      <c r="G57">
        <v>6</v>
      </c>
    </row>
    <row r="58" spans="1:7" x14ac:dyDescent="0.2">
      <c r="A58" s="148">
        <v>38534</v>
      </c>
      <c r="D58" s="149">
        <v>12</v>
      </c>
      <c r="E58" s="24"/>
      <c r="F58" s="150">
        <v>38534</v>
      </c>
      <c r="G58">
        <v>6</v>
      </c>
    </row>
    <row r="59" spans="1:7" x14ac:dyDescent="0.2">
      <c r="A59" s="148">
        <v>38565</v>
      </c>
      <c r="D59" s="149">
        <v>12</v>
      </c>
      <c r="E59" s="24"/>
      <c r="F59" s="150">
        <v>38565</v>
      </c>
      <c r="G59">
        <v>6</v>
      </c>
    </row>
    <row r="60" spans="1:7" x14ac:dyDescent="0.2">
      <c r="A60" s="148">
        <v>38596</v>
      </c>
      <c r="D60" s="149">
        <v>12</v>
      </c>
      <c r="E60" s="24"/>
      <c r="F60" s="150">
        <v>38596</v>
      </c>
      <c r="G60">
        <v>6</v>
      </c>
    </row>
    <row r="61" spans="1:7" x14ac:dyDescent="0.2">
      <c r="A61" s="148">
        <v>38626</v>
      </c>
      <c r="D61" s="149">
        <v>12</v>
      </c>
      <c r="E61" s="24"/>
      <c r="F61" s="150">
        <v>38626</v>
      </c>
      <c r="G61">
        <v>6</v>
      </c>
    </row>
    <row r="62" spans="1:7" x14ac:dyDescent="0.2">
      <c r="A62" s="148">
        <v>38657</v>
      </c>
      <c r="D62" s="149">
        <v>12</v>
      </c>
      <c r="E62" s="24"/>
      <c r="F62" s="150">
        <v>38657</v>
      </c>
      <c r="G62">
        <v>6</v>
      </c>
    </row>
    <row r="63" spans="1:7" x14ac:dyDescent="0.2">
      <c r="A63" s="148">
        <v>38687</v>
      </c>
      <c r="D63" s="149">
        <v>12</v>
      </c>
      <c r="E63" s="24"/>
      <c r="F63" s="150">
        <v>38687</v>
      </c>
      <c r="G63">
        <v>6</v>
      </c>
    </row>
    <row r="64" spans="1:7" x14ac:dyDescent="0.2">
      <c r="A64" s="148">
        <v>38718</v>
      </c>
      <c r="D64" s="149">
        <v>12</v>
      </c>
      <c r="E64" s="24"/>
      <c r="F64" s="150">
        <v>38718</v>
      </c>
      <c r="G64">
        <v>6</v>
      </c>
    </row>
    <row r="65" spans="1:7" x14ac:dyDescent="0.2">
      <c r="A65" s="148">
        <v>38749</v>
      </c>
      <c r="D65" s="149">
        <v>12</v>
      </c>
      <c r="E65" s="24"/>
      <c r="F65" s="150">
        <v>38749</v>
      </c>
      <c r="G65">
        <v>6</v>
      </c>
    </row>
    <row r="66" spans="1:7" x14ac:dyDescent="0.2">
      <c r="A66" s="148">
        <v>38777</v>
      </c>
      <c r="D66" s="149">
        <v>12</v>
      </c>
      <c r="E66" s="24"/>
      <c r="F66" s="150">
        <v>38777</v>
      </c>
      <c r="G66">
        <v>6</v>
      </c>
    </row>
    <row r="67" spans="1:7" x14ac:dyDescent="0.2">
      <c r="A67" s="148">
        <v>38808</v>
      </c>
      <c r="D67" s="149">
        <v>12</v>
      </c>
      <c r="E67" s="24"/>
      <c r="F67" s="150">
        <v>38808</v>
      </c>
      <c r="G67">
        <v>6</v>
      </c>
    </row>
    <row r="68" spans="1:7" x14ac:dyDescent="0.2">
      <c r="A68" s="148">
        <v>38838</v>
      </c>
      <c r="D68" s="149">
        <v>12</v>
      </c>
      <c r="E68" s="24"/>
      <c r="F68" s="150">
        <v>38838</v>
      </c>
      <c r="G68">
        <v>6</v>
      </c>
    </row>
    <row r="69" spans="1:7" x14ac:dyDescent="0.2">
      <c r="A69" s="148">
        <v>38869</v>
      </c>
      <c r="D69" s="149">
        <v>12</v>
      </c>
      <c r="E69" s="24"/>
      <c r="F69" s="150">
        <v>38869</v>
      </c>
      <c r="G69">
        <v>6</v>
      </c>
    </row>
    <row r="70" spans="1:7" x14ac:dyDescent="0.2">
      <c r="A70" s="148">
        <v>38899</v>
      </c>
      <c r="D70" s="149">
        <v>12</v>
      </c>
      <c r="E70" s="24"/>
      <c r="F70" s="150">
        <v>38899</v>
      </c>
      <c r="G70">
        <v>6</v>
      </c>
    </row>
    <row r="71" spans="1:7" x14ac:dyDescent="0.2">
      <c r="A71" s="148">
        <v>38930</v>
      </c>
      <c r="D71" s="149">
        <v>12</v>
      </c>
      <c r="E71" s="24"/>
      <c r="F71" s="150">
        <v>38930</v>
      </c>
      <c r="G71">
        <v>6</v>
      </c>
    </row>
    <row r="72" spans="1:7" x14ac:dyDescent="0.2">
      <c r="A72" s="148">
        <v>38961</v>
      </c>
      <c r="D72" s="149">
        <v>12</v>
      </c>
      <c r="E72" s="24"/>
      <c r="F72" s="150">
        <v>38961</v>
      </c>
      <c r="G72">
        <v>6</v>
      </c>
    </row>
    <row r="73" spans="1:7" x14ac:dyDescent="0.2">
      <c r="A73" s="148">
        <v>38991</v>
      </c>
      <c r="D73" s="149">
        <v>12</v>
      </c>
      <c r="E73" s="24"/>
      <c r="F73" s="150">
        <v>38991</v>
      </c>
      <c r="G73">
        <v>6</v>
      </c>
    </row>
    <row r="74" spans="1:7" x14ac:dyDescent="0.2">
      <c r="A74" s="148">
        <v>39022</v>
      </c>
      <c r="D74" s="149">
        <v>12</v>
      </c>
      <c r="E74" s="24"/>
      <c r="F74" s="150">
        <v>39022</v>
      </c>
      <c r="G74">
        <v>6</v>
      </c>
    </row>
    <row r="75" spans="1:7" x14ac:dyDescent="0.2">
      <c r="A75" s="148">
        <v>39052</v>
      </c>
      <c r="D75" s="149">
        <v>12</v>
      </c>
      <c r="E75" s="24"/>
      <c r="F75" s="150">
        <v>39052</v>
      </c>
      <c r="G75">
        <v>6</v>
      </c>
    </row>
    <row r="76" spans="1:7" x14ac:dyDescent="0.2">
      <c r="A76" s="148">
        <v>39083</v>
      </c>
      <c r="D76" s="149">
        <v>12</v>
      </c>
      <c r="E76" s="24"/>
      <c r="F76" s="150">
        <v>39083</v>
      </c>
      <c r="G76">
        <v>6</v>
      </c>
    </row>
    <row r="77" spans="1:7" x14ac:dyDescent="0.2">
      <c r="A77" s="148">
        <v>39114</v>
      </c>
      <c r="D77" s="149">
        <v>12</v>
      </c>
      <c r="E77" s="24"/>
      <c r="F77" s="150">
        <v>39114</v>
      </c>
      <c r="G77">
        <v>6</v>
      </c>
    </row>
    <row r="78" spans="1:7" x14ac:dyDescent="0.2">
      <c r="A78" s="148">
        <v>39142</v>
      </c>
      <c r="D78" s="149">
        <v>12</v>
      </c>
      <c r="E78" s="24"/>
      <c r="F78" s="150">
        <v>39142</v>
      </c>
      <c r="G78">
        <v>6</v>
      </c>
    </row>
    <row r="79" spans="1:7" x14ac:dyDescent="0.2">
      <c r="A79" s="148">
        <v>39173</v>
      </c>
      <c r="D79" s="149">
        <v>12</v>
      </c>
      <c r="E79" s="24"/>
      <c r="F79" s="150">
        <v>39173</v>
      </c>
      <c r="G79">
        <v>6</v>
      </c>
    </row>
    <row r="80" spans="1:7" x14ac:dyDescent="0.2">
      <c r="A80" s="148">
        <v>39203</v>
      </c>
      <c r="D80" s="149">
        <v>12</v>
      </c>
      <c r="E80" s="24"/>
      <c r="F80" s="150">
        <v>39203</v>
      </c>
      <c r="G80">
        <v>6</v>
      </c>
    </row>
    <row r="81" spans="1:7" x14ac:dyDescent="0.2">
      <c r="A81" s="148">
        <v>39234</v>
      </c>
      <c r="D81" s="149">
        <v>12</v>
      </c>
      <c r="E81" s="24"/>
      <c r="F81" s="150">
        <v>39234</v>
      </c>
      <c r="G81">
        <v>6</v>
      </c>
    </row>
    <row r="82" spans="1:7" x14ac:dyDescent="0.2">
      <c r="A82" s="148">
        <v>39264</v>
      </c>
      <c r="D82" s="149">
        <v>12</v>
      </c>
      <c r="E82" s="24"/>
      <c r="F82" s="150">
        <v>39264</v>
      </c>
      <c r="G82">
        <v>6</v>
      </c>
    </row>
    <row r="83" spans="1:7" x14ac:dyDescent="0.2">
      <c r="A83" s="148">
        <v>39295</v>
      </c>
      <c r="D83" s="149">
        <v>12</v>
      </c>
      <c r="E83" s="24"/>
      <c r="F83" s="150">
        <v>39295</v>
      </c>
      <c r="G83">
        <v>6</v>
      </c>
    </row>
    <row r="84" spans="1:7" x14ac:dyDescent="0.2">
      <c r="A84" s="148">
        <v>39326</v>
      </c>
      <c r="D84" s="149">
        <v>12</v>
      </c>
      <c r="E84" s="24"/>
      <c r="F84" s="150">
        <v>39326</v>
      </c>
      <c r="G84">
        <v>6</v>
      </c>
    </row>
    <row r="85" spans="1:7" x14ac:dyDescent="0.2">
      <c r="A85" s="148">
        <v>39356</v>
      </c>
      <c r="D85" s="149">
        <v>12</v>
      </c>
      <c r="E85" s="24"/>
      <c r="F85" s="150">
        <v>39356</v>
      </c>
      <c r="G85">
        <v>6</v>
      </c>
    </row>
    <row r="86" spans="1:7" x14ac:dyDescent="0.2">
      <c r="A86" s="148">
        <v>39387</v>
      </c>
      <c r="D86" s="149">
        <v>12</v>
      </c>
      <c r="E86" s="24"/>
      <c r="F86" s="150">
        <v>39387</v>
      </c>
      <c r="G86">
        <v>6</v>
      </c>
    </row>
    <row r="87" spans="1:7" x14ac:dyDescent="0.2">
      <c r="A87" s="148">
        <v>39417</v>
      </c>
      <c r="D87" s="149">
        <v>12</v>
      </c>
      <c r="E87" s="24"/>
      <c r="F87" s="150">
        <v>39417</v>
      </c>
      <c r="G87">
        <v>6</v>
      </c>
    </row>
    <row r="88" spans="1:7" x14ac:dyDescent="0.2">
      <c r="A88" s="148">
        <v>39448</v>
      </c>
      <c r="D88" s="149">
        <v>12</v>
      </c>
      <c r="E88" s="24"/>
      <c r="F88" s="150">
        <v>39448</v>
      </c>
      <c r="G88">
        <v>6</v>
      </c>
    </row>
    <row r="89" spans="1:7" x14ac:dyDescent="0.2">
      <c r="A89" s="148">
        <v>39479</v>
      </c>
      <c r="D89" s="149">
        <v>12</v>
      </c>
      <c r="E89" s="24"/>
      <c r="F89" s="150">
        <v>39479</v>
      </c>
      <c r="G89">
        <v>6</v>
      </c>
    </row>
    <row r="90" spans="1:7" x14ac:dyDescent="0.2">
      <c r="A90" s="148">
        <v>39508</v>
      </c>
      <c r="D90" s="149">
        <v>12</v>
      </c>
      <c r="E90" s="24"/>
      <c r="F90" s="150">
        <v>39508</v>
      </c>
      <c r="G90">
        <v>6</v>
      </c>
    </row>
    <row r="91" spans="1:7" x14ac:dyDescent="0.2">
      <c r="A91" s="148">
        <v>39539</v>
      </c>
      <c r="D91" s="149">
        <v>12</v>
      </c>
      <c r="E91" s="24"/>
      <c r="F91" s="150">
        <v>39539</v>
      </c>
      <c r="G91">
        <v>6</v>
      </c>
    </row>
    <row r="92" spans="1:7" x14ac:dyDescent="0.2">
      <c r="A92" s="148">
        <v>39569</v>
      </c>
      <c r="D92" s="149">
        <v>12</v>
      </c>
      <c r="E92" s="24"/>
      <c r="F92" s="150">
        <v>39569</v>
      </c>
      <c r="G92">
        <v>6</v>
      </c>
    </row>
    <row r="93" spans="1:7" x14ac:dyDescent="0.2">
      <c r="A93" s="148">
        <v>39600</v>
      </c>
      <c r="D93" s="149">
        <v>12</v>
      </c>
      <c r="E93" s="24"/>
      <c r="F93" s="150">
        <v>39600</v>
      </c>
      <c r="G93">
        <v>6</v>
      </c>
    </row>
    <row r="94" spans="1:7" x14ac:dyDescent="0.2">
      <c r="A94" s="148">
        <v>39630</v>
      </c>
      <c r="D94" s="149">
        <v>12</v>
      </c>
      <c r="E94" s="24"/>
      <c r="F94" s="150">
        <v>39630</v>
      </c>
      <c r="G94">
        <v>6</v>
      </c>
    </row>
    <row r="95" spans="1:7" x14ac:dyDescent="0.2">
      <c r="A95" s="148">
        <v>39661</v>
      </c>
      <c r="D95" s="149">
        <v>12</v>
      </c>
      <c r="E95" s="24"/>
      <c r="F95" s="150">
        <v>39661</v>
      </c>
      <c r="G95">
        <v>6</v>
      </c>
    </row>
    <row r="96" spans="1:7" x14ac:dyDescent="0.2">
      <c r="A96" s="148">
        <v>39692</v>
      </c>
      <c r="D96" s="149">
        <v>12</v>
      </c>
      <c r="E96" s="24"/>
      <c r="F96" s="150">
        <v>39692</v>
      </c>
      <c r="G96">
        <v>6</v>
      </c>
    </row>
    <row r="97" spans="1:7" x14ac:dyDescent="0.2">
      <c r="A97" s="148">
        <v>39722</v>
      </c>
      <c r="D97" s="149">
        <v>12</v>
      </c>
      <c r="E97" s="24"/>
      <c r="F97" s="150">
        <v>39722</v>
      </c>
      <c r="G97">
        <v>6</v>
      </c>
    </row>
    <row r="98" spans="1:7" x14ac:dyDescent="0.2">
      <c r="A98" s="148">
        <v>39753</v>
      </c>
      <c r="D98" s="149">
        <v>12</v>
      </c>
      <c r="E98" s="24"/>
      <c r="F98" s="150">
        <v>39753</v>
      </c>
      <c r="G98">
        <v>6</v>
      </c>
    </row>
    <row r="99" spans="1:7" x14ac:dyDescent="0.2">
      <c r="A99" s="148">
        <v>39783</v>
      </c>
      <c r="D99" s="149">
        <v>12</v>
      </c>
      <c r="E99" s="24"/>
      <c r="F99" s="150">
        <v>39783</v>
      </c>
      <c r="G99">
        <v>6</v>
      </c>
    </row>
    <row r="100" spans="1:7" x14ac:dyDescent="0.2">
      <c r="A100" s="148">
        <v>39814</v>
      </c>
      <c r="D100" s="149">
        <v>12</v>
      </c>
      <c r="E100" s="24"/>
      <c r="F100" s="150">
        <v>39814</v>
      </c>
      <c r="G100">
        <v>6</v>
      </c>
    </row>
    <row r="101" spans="1:7" x14ac:dyDescent="0.2">
      <c r="A101" s="148">
        <v>39845</v>
      </c>
      <c r="D101" s="149">
        <v>12</v>
      </c>
      <c r="E101" s="24"/>
      <c r="F101" s="150">
        <v>39845</v>
      </c>
      <c r="G101">
        <v>6</v>
      </c>
    </row>
    <row r="102" spans="1:7" x14ac:dyDescent="0.2">
      <c r="A102" s="148">
        <v>39873</v>
      </c>
      <c r="D102" s="149">
        <v>12</v>
      </c>
      <c r="E102" s="24"/>
      <c r="F102" s="150">
        <v>39873</v>
      </c>
      <c r="G102">
        <v>6</v>
      </c>
    </row>
    <row r="103" spans="1:7" x14ac:dyDescent="0.2">
      <c r="A103" s="148">
        <v>39904</v>
      </c>
      <c r="D103" s="149">
        <v>12</v>
      </c>
      <c r="E103" s="24"/>
      <c r="F103" s="150">
        <v>39904</v>
      </c>
      <c r="G103">
        <v>6</v>
      </c>
    </row>
    <row r="104" spans="1:7" x14ac:dyDescent="0.2">
      <c r="A104" s="148">
        <v>39934</v>
      </c>
      <c r="D104" s="149">
        <v>12</v>
      </c>
      <c r="E104" s="24"/>
      <c r="F104" s="150">
        <v>39934</v>
      </c>
      <c r="G104">
        <v>6</v>
      </c>
    </row>
    <row r="105" spans="1:7" x14ac:dyDescent="0.2">
      <c r="A105" s="148">
        <v>39965</v>
      </c>
      <c r="D105" s="149">
        <v>12</v>
      </c>
      <c r="E105" s="24"/>
      <c r="F105" s="150">
        <v>39965</v>
      </c>
      <c r="G105">
        <v>6</v>
      </c>
    </row>
    <row r="106" spans="1:7" x14ac:dyDescent="0.2">
      <c r="A106" s="148">
        <v>39995</v>
      </c>
      <c r="D106" s="149">
        <v>12</v>
      </c>
      <c r="E106" s="24"/>
      <c r="F106" s="150">
        <v>39995</v>
      </c>
      <c r="G106">
        <v>6</v>
      </c>
    </row>
    <row r="107" spans="1:7" x14ac:dyDescent="0.2">
      <c r="A107" s="148">
        <v>40026</v>
      </c>
      <c r="D107" s="149">
        <v>12</v>
      </c>
      <c r="E107" s="24"/>
      <c r="F107" s="150">
        <v>40026</v>
      </c>
      <c r="G107">
        <v>6</v>
      </c>
    </row>
    <row r="108" spans="1:7" x14ac:dyDescent="0.2">
      <c r="A108" s="148">
        <v>40057</v>
      </c>
      <c r="D108" s="149">
        <v>12</v>
      </c>
      <c r="E108" s="24"/>
      <c r="F108" s="150">
        <v>40057</v>
      </c>
      <c r="G108">
        <v>6</v>
      </c>
    </row>
    <row r="109" spans="1:7" x14ac:dyDescent="0.2">
      <c r="A109" s="148">
        <v>40087</v>
      </c>
      <c r="D109" s="149">
        <v>12</v>
      </c>
      <c r="E109" s="24"/>
      <c r="F109" s="150">
        <v>40087</v>
      </c>
      <c r="G109">
        <v>6</v>
      </c>
    </row>
    <row r="110" spans="1:7" x14ac:dyDescent="0.2">
      <c r="A110" s="148">
        <v>40118</v>
      </c>
      <c r="D110" s="149">
        <v>12</v>
      </c>
      <c r="E110" s="24"/>
      <c r="F110" s="150">
        <v>40118</v>
      </c>
      <c r="G110">
        <v>6</v>
      </c>
    </row>
    <row r="111" spans="1:7" x14ac:dyDescent="0.2">
      <c r="A111" s="148">
        <v>40148</v>
      </c>
      <c r="D111" s="149">
        <v>12</v>
      </c>
      <c r="E111" s="24"/>
      <c r="F111" s="150">
        <v>40148</v>
      </c>
      <c r="G111">
        <v>6</v>
      </c>
    </row>
    <row r="112" spans="1:7" x14ac:dyDescent="0.2">
      <c r="A112" s="148">
        <v>40179</v>
      </c>
      <c r="D112" s="149">
        <v>12</v>
      </c>
      <c r="E112" s="24"/>
      <c r="F112" s="150">
        <v>40179</v>
      </c>
      <c r="G112">
        <v>6</v>
      </c>
    </row>
    <row r="113" spans="1:7" x14ac:dyDescent="0.2">
      <c r="A113" s="148">
        <v>40210</v>
      </c>
      <c r="D113" s="149">
        <v>12</v>
      </c>
      <c r="E113" s="24"/>
      <c r="F113" s="150">
        <v>40210</v>
      </c>
      <c r="G113">
        <v>6</v>
      </c>
    </row>
    <row r="114" spans="1:7" x14ac:dyDescent="0.2">
      <c r="A114" s="148">
        <v>40238</v>
      </c>
      <c r="D114" s="149">
        <v>12</v>
      </c>
      <c r="E114" s="24"/>
      <c r="F114" s="150">
        <v>40238</v>
      </c>
      <c r="G114">
        <v>6</v>
      </c>
    </row>
    <row r="115" spans="1:7" x14ac:dyDescent="0.2">
      <c r="A115" s="148">
        <v>40269</v>
      </c>
      <c r="D115" s="149">
        <v>12</v>
      </c>
      <c r="E115" s="24"/>
      <c r="F115" s="150">
        <v>40269</v>
      </c>
      <c r="G115">
        <v>6</v>
      </c>
    </row>
    <row r="116" spans="1:7" x14ac:dyDescent="0.2">
      <c r="A116" s="148">
        <v>40299</v>
      </c>
      <c r="D116" s="149">
        <v>12</v>
      </c>
      <c r="E116" s="24"/>
      <c r="F116" s="150">
        <v>40299</v>
      </c>
      <c r="G116">
        <v>6</v>
      </c>
    </row>
    <row r="117" spans="1:7" x14ac:dyDescent="0.2">
      <c r="A117" s="148">
        <v>40330</v>
      </c>
      <c r="D117" s="149">
        <v>12</v>
      </c>
      <c r="E117" s="24"/>
      <c r="F117" s="150">
        <v>40330</v>
      </c>
      <c r="G117">
        <v>6</v>
      </c>
    </row>
    <row r="118" spans="1:7" x14ac:dyDescent="0.2">
      <c r="A118" s="148">
        <v>40360</v>
      </c>
      <c r="D118" s="149">
        <v>12</v>
      </c>
      <c r="E118" s="24"/>
      <c r="F118" s="150">
        <v>40360</v>
      </c>
      <c r="G118">
        <v>6</v>
      </c>
    </row>
    <row r="119" spans="1:7" x14ac:dyDescent="0.2">
      <c r="A119" s="148">
        <v>40391</v>
      </c>
      <c r="D119" s="149">
        <v>12</v>
      </c>
      <c r="E119" s="24"/>
      <c r="F119" s="150">
        <v>40391</v>
      </c>
      <c r="G119">
        <v>6</v>
      </c>
    </row>
    <row r="120" spans="1:7" x14ac:dyDescent="0.2">
      <c r="A120" s="148">
        <v>40422</v>
      </c>
      <c r="D120" s="149">
        <v>12</v>
      </c>
      <c r="E120" s="24"/>
      <c r="F120" s="150">
        <v>40422</v>
      </c>
      <c r="G120">
        <v>6</v>
      </c>
    </row>
    <row r="121" spans="1:7" x14ac:dyDescent="0.2">
      <c r="A121" s="148">
        <v>40452</v>
      </c>
      <c r="D121" s="149">
        <v>12</v>
      </c>
      <c r="E121" s="24"/>
      <c r="F121" s="150">
        <v>40452</v>
      </c>
      <c r="G121">
        <v>6</v>
      </c>
    </row>
    <row r="122" spans="1:7" x14ac:dyDescent="0.2">
      <c r="A122" s="148">
        <v>40483</v>
      </c>
      <c r="D122" s="149">
        <v>12</v>
      </c>
      <c r="E122" s="24"/>
      <c r="F122" s="150">
        <v>40483</v>
      </c>
      <c r="G122">
        <v>6</v>
      </c>
    </row>
    <row r="123" spans="1:7" x14ac:dyDescent="0.2">
      <c r="A123" s="148">
        <v>40513</v>
      </c>
      <c r="D123" s="149">
        <v>12</v>
      </c>
      <c r="E123" s="24"/>
      <c r="F123" s="150">
        <v>40513</v>
      </c>
      <c r="G123">
        <v>6</v>
      </c>
    </row>
    <row r="124" spans="1:7" x14ac:dyDescent="0.2">
      <c r="A124" s="148">
        <v>40544</v>
      </c>
      <c r="D124" s="149">
        <v>13</v>
      </c>
      <c r="E124" s="24"/>
      <c r="F124" s="150">
        <v>40544</v>
      </c>
      <c r="G124">
        <v>6</v>
      </c>
    </row>
    <row r="125" spans="1:7" x14ac:dyDescent="0.2">
      <c r="A125" s="148">
        <v>40575</v>
      </c>
      <c r="D125" s="149">
        <v>13</v>
      </c>
      <c r="E125" s="24"/>
      <c r="F125" s="150">
        <v>40575</v>
      </c>
      <c r="G125">
        <v>6</v>
      </c>
    </row>
    <row r="126" spans="1:7" x14ac:dyDescent="0.2">
      <c r="A126" s="148">
        <v>40603</v>
      </c>
      <c r="D126" s="149">
        <v>13</v>
      </c>
      <c r="E126" s="24"/>
      <c r="F126" s="150">
        <v>40603</v>
      </c>
      <c r="G126">
        <v>6</v>
      </c>
    </row>
    <row r="127" spans="1:7" x14ac:dyDescent="0.2">
      <c r="A127" s="148">
        <v>40634</v>
      </c>
      <c r="D127" s="149">
        <v>13</v>
      </c>
      <c r="E127" s="24"/>
      <c r="F127" s="150">
        <v>40634</v>
      </c>
      <c r="G127">
        <v>6</v>
      </c>
    </row>
    <row r="128" spans="1:7" x14ac:dyDescent="0.2">
      <c r="A128" s="148">
        <v>40664</v>
      </c>
      <c r="D128" s="149">
        <v>13</v>
      </c>
      <c r="E128" s="24"/>
      <c r="F128" s="150">
        <v>40664</v>
      </c>
      <c r="G128">
        <v>6</v>
      </c>
    </row>
    <row r="129" spans="1:7" x14ac:dyDescent="0.2">
      <c r="A129" s="148">
        <v>40695</v>
      </c>
      <c r="D129" s="149">
        <v>13</v>
      </c>
      <c r="E129" s="24"/>
      <c r="F129" s="150">
        <v>40695</v>
      </c>
      <c r="G129">
        <v>6</v>
      </c>
    </row>
    <row r="130" spans="1:7" x14ac:dyDescent="0.2">
      <c r="A130" s="148">
        <v>40725</v>
      </c>
      <c r="D130" s="149">
        <v>13</v>
      </c>
      <c r="E130" s="24"/>
      <c r="F130" s="150">
        <v>40725</v>
      </c>
      <c r="G130">
        <v>6</v>
      </c>
    </row>
    <row r="131" spans="1:7" x14ac:dyDescent="0.2">
      <c r="A131" s="148">
        <v>40756</v>
      </c>
      <c r="D131" s="149">
        <v>13</v>
      </c>
      <c r="E131" s="24"/>
      <c r="F131" s="150">
        <v>40756</v>
      </c>
      <c r="G131">
        <v>6</v>
      </c>
    </row>
    <row r="132" spans="1:7" x14ac:dyDescent="0.2">
      <c r="A132" s="148">
        <v>40787</v>
      </c>
      <c r="D132" s="149">
        <v>13</v>
      </c>
      <c r="E132" s="24"/>
      <c r="F132" s="150">
        <v>40787</v>
      </c>
      <c r="G132">
        <v>6</v>
      </c>
    </row>
    <row r="133" spans="1:7" x14ac:dyDescent="0.2">
      <c r="A133" s="148">
        <v>40817</v>
      </c>
      <c r="D133" s="149">
        <v>13</v>
      </c>
      <c r="E133" s="24"/>
      <c r="F133" s="150">
        <v>40817</v>
      </c>
      <c r="G133">
        <v>6</v>
      </c>
    </row>
    <row r="134" spans="1:7" x14ac:dyDescent="0.2">
      <c r="A134" s="148">
        <v>40848</v>
      </c>
      <c r="D134" s="149">
        <v>13</v>
      </c>
      <c r="E134" s="24"/>
      <c r="F134" s="150">
        <v>40848</v>
      </c>
      <c r="G134">
        <v>6</v>
      </c>
    </row>
    <row r="135" spans="1:7" x14ac:dyDescent="0.2">
      <c r="A135" s="148">
        <v>40878</v>
      </c>
      <c r="D135" s="149">
        <v>13</v>
      </c>
      <c r="E135" s="24"/>
      <c r="F135" s="150">
        <v>40878</v>
      </c>
      <c r="G135">
        <v>6</v>
      </c>
    </row>
    <row r="136" spans="1:7" x14ac:dyDescent="0.2">
      <c r="A136" s="148">
        <v>40909</v>
      </c>
      <c r="D136" s="149">
        <v>13</v>
      </c>
      <c r="E136" s="24"/>
      <c r="F136" s="150">
        <v>40909</v>
      </c>
      <c r="G136">
        <v>6</v>
      </c>
    </row>
    <row r="137" spans="1:7" x14ac:dyDescent="0.2">
      <c r="A137" s="148">
        <v>40940</v>
      </c>
      <c r="D137" s="149">
        <v>13</v>
      </c>
      <c r="E137" s="24"/>
      <c r="F137" s="150">
        <v>40940</v>
      </c>
      <c r="G137">
        <v>6</v>
      </c>
    </row>
    <row r="138" spans="1:7" x14ac:dyDescent="0.2">
      <c r="A138" s="148">
        <v>40969</v>
      </c>
      <c r="D138" s="149">
        <v>13</v>
      </c>
      <c r="E138" s="24"/>
      <c r="F138" s="150">
        <v>40969</v>
      </c>
      <c r="G138">
        <v>6</v>
      </c>
    </row>
    <row r="139" spans="1:7" x14ac:dyDescent="0.2">
      <c r="A139" s="148">
        <v>41000</v>
      </c>
      <c r="D139" s="149">
        <v>13</v>
      </c>
      <c r="E139" s="24"/>
      <c r="F139" s="150">
        <v>41000</v>
      </c>
      <c r="G139">
        <v>6</v>
      </c>
    </row>
    <row r="140" spans="1:7" x14ac:dyDescent="0.2">
      <c r="A140" s="148">
        <v>41030</v>
      </c>
      <c r="D140" s="149">
        <v>13</v>
      </c>
      <c r="E140" s="24"/>
      <c r="F140" s="150">
        <v>41030</v>
      </c>
      <c r="G140">
        <v>6</v>
      </c>
    </row>
    <row r="141" spans="1:7" x14ac:dyDescent="0.2">
      <c r="A141" s="148">
        <v>41061</v>
      </c>
      <c r="D141" s="149">
        <v>13</v>
      </c>
      <c r="E141" s="24"/>
      <c r="F141" s="150">
        <v>41061</v>
      </c>
      <c r="G141">
        <v>6</v>
      </c>
    </row>
    <row r="142" spans="1:7" x14ac:dyDescent="0.2">
      <c r="A142" s="148">
        <v>41091</v>
      </c>
      <c r="D142" s="149">
        <v>13</v>
      </c>
      <c r="E142" s="24"/>
      <c r="F142" s="150">
        <v>41091</v>
      </c>
      <c r="G142">
        <v>6</v>
      </c>
    </row>
    <row r="143" spans="1:7" x14ac:dyDescent="0.2">
      <c r="A143" s="148">
        <v>41122</v>
      </c>
      <c r="D143" s="149">
        <v>13</v>
      </c>
      <c r="E143" s="24"/>
      <c r="F143" s="150">
        <v>41122</v>
      </c>
      <c r="G143">
        <v>6</v>
      </c>
    </row>
    <row r="144" spans="1:7" x14ac:dyDescent="0.2">
      <c r="A144" s="148">
        <v>41153</v>
      </c>
      <c r="D144" s="149">
        <v>13</v>
      </c>
      <c r="E144" s="24"/>
      <c r="F144" s="150">
        <v>41153</v>
      </c>
      <c r="G144">
        <v>6</v>
      </c>
    </row>
    <row r="145" spans="1:7" x14ac:dyDescent="0.2">
      <c r="A145" s="148">
        <v>41183</v>
      </c>
      <c r="D145" s="149">
        <v>13</v>
      </c>
      <c r="E145" s="24"/>
      <c r="F145" s="150">
        <v>41183</v>
      </c>
      <c r="G145">
        <v>6</v>
      </c>
    </row>
    <row r="146" spans="1:7" x14ac:dyDescent="0.2">
      <c r="A146" s="148">
        <v>41214</v>
      </c>
      <c r="D146" s="149">
        <v>13</v>
      </c>
      <c r="E146" s="24"/>
      <c r="F146" s="150">
        <v>41214</v>
      </c>
      <c r="G146">
        <v>6</v>
      </c>
    </row>
    <row r="147" spans="1:7" x14ac:dyDescent="0.2">
      <c r="A147" s="148">
        <v>41244</v>
      </c>
      <c r="D147" s="149">
        <v>13</v>
      </c>
      <c r="E147" s="24"/>
      <c r="F147" s="150">
        <v>41244</v>
      </c>
      <c r="G147">
        <v>6</v>
      </c>
    </row>
    <row r="148" spans="1:7" x14ac:dyDescent="0.2">
      <c r="A148" s="148">
        <v>41275</v>
      </c>
      <c r="D148" s="149">
        <v>13</v>
      </c>
      <c r="E148" s="24"/>
      <c r="F148" s="150">
        <v>41275</v>
      </c>
      <c r="G148">
        <v>6</v>
      </c>
    </row>
    <row r="149" spans="1:7" x14ac:dyDescent="0.2">
      <c r="A149" s="148">
        <v>41306</v>
      </c>
      <c r="D149" s="149">
        <v>13</v>
      </c>
      <c r="E149" s="24"/>
      <c r="F149" s="150">
        <v>41306</v>
      </c>
      <c r="G149">
        <v>6</v>
      </c>
    </row>
    <row r="150" spans="1:7" x14ac:dyDescent="0.2">
      <c r="A150" s="148">
        <v>41334</v>
      </c>
      <c r="D150" s="149">
        <v>13</v>
      </c>
      <c r="E150" s="24"/>
      <c r="F150" s="150">
        <v>41334</v>
      </c>
      <c r="G150">
        <v>6</v>
      </c>
    </row>
    <row r="151" spans="1:7" x14ac:dyDescent="0.2">
      <c r="A151" s="148">
        <v>41365</v>
      </c>
      <c r="D151" s="149">
        <v>13</v>
      </c>
      <c r="E151" s="24"/>
      <c r="F151" s="150">
        <v>41365</v>
      </c>
      <c r="G151">
        <v>6</v>
      </c>
    </row>
    <row r="152" spans="1:7" x14ac:dyDescent="0.2">
      <c r="A152" s="148">
        <v>41395</v>
      </c>
      <c r="D152" s="149">
        <v>13</v>
      </c>
      <c r="E152" s="24"/>
      <c r="F152" s="150">
        <v>41395</v>
      </c>
      <c r="G152">
        <v>6</v>
      </c>
    </row>
    <row r="153" spans="1:7" x14ac:dyDescent="0.2">
      <c r="A153" s="148">
        <v>41426</v>
      </c>
      <c r="D153" s="149">
        <v>13</v>
      </c>
      <c r="E153" s="24"/>
      <c r="F153" s="150">
        <v>41426</v>
      </c>
      <c r="G153">
        <v>6</v>
      </c>
    </row>
    <row r="154" spans="1:7" x14ac:dyDescent="0.2">
      <c r="A154" s="148">
        <v>41456</v>
      </c>
      <c r="D154" s="149">
        <v>13</v>
      </c>
      <c r="E154" s="24"/>
      <c r="F154" s="150">
        <v>41456</v>
      </c>
      <c r="G154">
        <v>6</v>
      </c>
    </row>
    <row r="155" spans="1:7" x14ac:dyDescent="0.2">
      <c r="A155" s="148">
        <v>41487</v>
      </c>
      <c r="D155" s="149">
        <v>13</v>
      </c>
      <c r="E155" s="24"/>
      <c r="F155" s="150">
        <v>41487</v>
      </c>
      <c r="G155">
        <v>6</v>
      </c>
    </row>
    <row r="156" spans="1:7" x14ac:dyDescent="0.2">
      <c r="A156" s="148">
        <v>41518</v>
      </c>
      <c r="D156" s="149">
        <v>13</v>
      </c>
      <c r="E156" s="24"/>
      <c r="F156" s="150">
        <v>41518</v>
      </c>
      <c r="G156">
        <v>6</v>
      </c>
    </row>
    <row r="157" spans="1:7" x14ac:dyDescent="0.2">
      <c r="A157" s="148">
        <v>41548</v>
      </c>
      <c r="D157" s="149">
        <v>13</v>
      </c>
      <c r="E157" s="24"/>
      <c r="F157" s="150">
        <v>41548</v>
      </c>
      <c r="G157">
        <v>6</v>
      </c>
    </row>
    <row r="158" spans="1:7" x14ac:dyDescent="0.2">
      <c r="A158" s="148">
        <v>41579</v>
      </c>
      <c r="D158" s="149">
        <v>13</v>
      </c>
      <c r="E158" s="24"/>
      <c r="F158" s="150">
        <v>41579</v>
      </c>
      <c r="G158">
        <v>6</v>
      </c>
    </row>
    <row r="159" spans="1:7" x14ac:dyDescent="0.2">
      <c r="A159" s="148">
        <v>41609</v>
      </c>
      <c r="D159" s="149">
        <v>13</v>
      </c>
      <c r="E159" s="24"/>
      <c r="F159" s="150">
        <v>41609</v>
      </c>
      <c r="G159">
        <v>6</v>
      </c>
    </row>
    <row r="160" spans="1:7" x14ac:dyDescent="0.2">
      <c r="A160" s="148">
        <v>41640</v>
      </c>
      <c r="D160" s="149">
        <v>13</v>
      </c>
      <c r="E160" s="24"/>
      <c r="F160" s="150">
        <v>41640</v>
      </c>
      <c r="G160">
        <v>6</v>
      </c>
    </row>
    <row r="161" spans="1:7" x14ac:dyDescent="0.2">
      <c r="A161" s="148">
        <v>41671</v>
      </c>
      <c r="D161" s="149">
        <v>13</v>
      </c>
      <c r="E161" s="24"/>
      <c r="F161" s="150">
        <v>41671</v>
      </c>
      <c r="G161">
        <v>6</v>
      </c>
    </row>
    <row r="162" spans="1:7" x14ac:dyDescent="0.2">
      <c r="A162" s="148">
        <v>41699</v>
      </c>
      <c r="D162" s="149">
        <v>13</v>
      </c>
      <c r="E162" s="24"/>
      <c r="F162" s="150">
        <v>41699</v>
      </c>
      <c r="G162">
        <v>6</v>
      </c>
    </row>
    <row r="163" spans="1:7" x14ac:dyDescent="0.2">
      <c r="A163" s="148">
        <v>41730</v>
      </c>
      <c r="D163" s="149">
        <v>13</v>
      </c>
      <c r="E163" s="24"/>
      <c r="F163" s="150">
        <v>41730</v>
      </c>
      <c r="G163">
        <v>6</v>
      </c>
    </row>
    <row r="164" spans="1:7" x14ac:dyDescent="0.2">
      <c r="A164" s="148">
        <v>41760</v>
      </c>
      <c r="D164" s="149">
        <v>13</v>
      </c>
      <c r="E164" s="24"/>
      <c r="F164" s="150">
        <v>41760</v>
      </c>
      <c r="G164">
        <v>6</v>
      </c>
    </row>
    <row r="165" spans="1:7" x14ac:dyDescent="0.2">
      <c r="A165" s="148">
        <v>41791</v>
      </c>
      <c r="D165" s="149">
        <v>13</v>
      </c>
      <c r="E165" s="24"/>
      <c r="F165" s="150">
        <v>41791</v>
      </c>
      <c r="G165">
        <v>6</v>
      </c>
    </row>
    <row r="166" spans="1:7" x14ac:dyDescent="0.2">
      <c r="A166" s="148">
        <v>41821</v>
      </c>
      <c r="D166" s="149">
        <v>13</v>
      </c>
      <c r="E166" s="24"/>
      <c r="F166" s="150">
        <v>41821</v>
      </c>
      <c r="G166">
        <v>6</v>
      </c>
    </row>
    <row r="167" spans="1:7" x14ac:dyDescent="0.2">
      <c r="A167" s="148">
        <v>41852</v>
      </c>
      <c r="D167" s="149">
        <v>13</v>
      </c>
      <c r="E167" s="24"/>
      <c r="F167" s="150">
        <v>41852</v>
      </c>
      <c r="G167">
        <v>6</v>
      </c>
    </row>
    <row r="168" spans="1:7" x14ac:dyDescent="0.2">
      <c r="A168" s="148">
        <v>41883</v>
      </c>
      <c r="D168" s="149">
        <v>13</v>
      </c>
      <c r="E168" s="24"/>
      <c r="F168" s="150">
        <v>41883</v>
      </c>
      <c r="G168">
        <v>6</v>
      </c>
    </row>
    <row r="169" spans="1:7" x14ac:dyDescent="0.2">
      <c r="A169" s="148">
        <v>41913</v>
      </c>
      <c r="D169" s="149">
        <v>13</v>
      </c>
      <c r="E169" s="24"/>
      <c r="F169" s="150">
        <v>41913</v>
      </c>
      <c r="G169">
        <v>6</v>
      </c>
    </row>
    <row r="170" spans="1:7" x14ac:dyDescent="0.2">
      <c r="A170" s="148">
        <v>41944</v>
      </c>
      <c r="D170" s="149">
        <v>13</v>
      </c>
      <c r="E170" s="24"/>
      <c r="F170" s="150">
        <v>41944</v>
      </c>
      <c r="G170">
        <v>6</v>
      </c>
    </row>
    <row r="171" spans="1:7" x14ac:dyDescent="0.2">
      <c r="A171" s="148">
        <v>41974</v>
      </c>
      <c r="D171" s="149">
        <v>13</v>
      </c>
      <c r="E171" s="24"/>
      <c r="F171" s="150">
        <v>41974</v>
      </c>
      <c r="G171">
        <v>6</v>
      </c>
    </row>
    <row r="172" spans="1:7" x14ac:dyDescent="0.2">
      <c r="A172" s="148">
        <v>42005</v>
      </c>
      <c r="D172" s="149">
        <v>13</v>
      </c>
      <c r="E172" s="24"/>
      <c r="F172" s="150">
        <v>42005</v>
      </c>
      <c r="G172">
        <v>6</v>
      </c>
    </row>
    <row r="173" spans="1:7" x14ac:dyDescent="0.2">
      <c r="A173" s="148">
        <v>42036</v>
      </c>
      <c r="D173" s="149">
        <v>13</v>
      </c>
      <c r="E173" s="24"/>
      <c r="F173" s="150">
        <v>42036</v>
      </c>
      <c r="G173">
        <v>6</v>
      </c>
    </row>
    <row r="174" spans="1:7" x14ac:dyDescent="0.2">
      <c r="A174" s="148">
        <v>42064</v>
      </c>
      <c r="D174" s="149">
        <v>13</v>
      </c>
      <c r="E174" s="24"/>
      <c r="F174" s="150">
        <v>42064</v>
      </c>
      <c r="G174">
        <v>6</v>
      </c>
    </row>
    <row r="175" spans="1:7" x14ac:dyDescent="0.2">
      <c r="A175" s="148">
        <v>42095</v>
      </c>
      <c r="D175" s="149">
        <v>13</v>
      </c>
      <c r="E175" s="24"/>
      <c r="F175" s="150">
        <v>42095</v>
      </c>
      <c r="G175">
        <v>6</v>
      </c>
    </row>
    <row r="176" spans="1:7" x14ac:dyDescent="0.2">
      <c r="A176" s="148">
        <v>42125</v>
      </c>
      <c r="D176" s="149">
        <v>13</v>
      </c>
      <c r="E176" s="24"/>
      <c r="F176" s="150">
        <v>42125</v>
      </c>
      <c r="G176">
        <v>6</v>
      </c>
    </row>
    <row r="177" spans="1:7" x14ac:dyDescent="0.2">
      <c r="A177" s="148">
        <v>42156</v>
      </c>
      <c r="D177" s="149">
        <v>13</v>
      </c>
      <c r="E177" s="24"/>
      <c r="F177" s="150">
        <v>42156</v>
      </c>
      <c r="G177">
        <v>6</v>
      </c>
    </row>
    <row r="178" spans="1:7" x14ac:dyDescent="0.2">
      <c r="A178" s="148">
        <v>42186</v>
      </c>
      <c r="D178" s="149">
        <v>13</v>
      </c>
      <c r="E178" s="24"/>
      <c r="F178" s="150">
        <v>42186</v>
      </c>
      <c r="G178">
        <v>6</v>
      </c>
    </row>
    <row r="179" spans="1:7" x14ac:dyDescent="0.2">
      <c r="A179" s="148">
        <v>42217</v>
      </c>
      <c r="D179" s="149">
        <v>13</v>
      </c>
      <c r="E179" s="24"/>
      <c r="F179" s="150">
        <v>42217</v>
      </c>
      <c r="G179">
        <v>6</v>
      </c>
    </row>
    <row r="180" spans="1:7" x14ac:dyDescent="0.2">
      <c r="A180" s="148">
        <v>42248</v>
      </c>
      <c r="D180" s="149">
        <v>13</v>
      </c>
      <c r="E180" s="24"/>
      <c r="F180" s="150">
        <v>42248</v>
      </c>
      <c r="G180">
        <v>6</v>
      </c>
    </row>
    <row r="181" spans="1:7" x14ac:dyDescent="0.2">
      <c r="A181" s="148">
        <v>42278</v>
      </c>
      <c r="D181" s="149">
        <v>13</v>
      </c>
      <c r="E181" s="24"/>
      <c r="F181" s="150">
        <v>42278</v>
      </c>
      <c r="G181">
        <v>6</v>
      </c>
    </row>
    <row r="182" spans="1:7" x14ac:dyDescent="0.2">
      <c r="A182" s="148">
        <v>42309</v>
      </c>
      <c r="D182" s="149">
        <v>13</v>
      </c>
      <c r="E182" s="24"/>
      <c r="F182" s="150">
        <v>42309</v>
      </c>
      <c r="G182">
        <v>6</v>
      </c>
    </row>
    <row r="183" spans="1:7" x14ac:dyDescent="0.2">
      <c r="A183" s="148">
        <v>42339</v>
      </c>
      <c r="D183" s="149">
        <v>13</v>
      </c>
      <c r="E183" s="24"/>
      <c r="F183" s="150">
        <v>42339</v>
      </c>
      <c r="G183">
        <v>6</v>
      </c>
    </row>
    <row r="184" spans="1:7" x14ac:dyDescent="0.2">
      <c r="A184" s="148">
        <v>42370</v>
      </c>
      <c r="D184" s="149">
        <v>14</v>
      </c>
      <c r="E184" s="24"/>
      <c r="F184" s="150">
        <v>42370</v>
      </c>
      <c r="G184">
        <v>6</v>
      </c>
    </row>
    <row r="185" spans="1:7" x14ac:dyDescent="0.2">
      <c r="A185" s="148">
        <v>42401</v>
      </c>
      <c r="D185" s="149">
        <v>14</v>
      </c>
      <c r="E185" s="24"/>
      <c r="F185" s="150">
        <v>42401</v>
      </c>
      <c r="G185">
        <v>6</v>
      </c>
    </row>
    <row r="186" spans="1:7" x14ac:dyDescent="0.2">
      <c r="A186" s="148">
        <v>42430</v>
      </c>
      <c r="D186" s="149">
        <v>14</v>
      </c>
      <c r="E186" s="24"/>
      <c r="F186" s="150">
        <v>42430</v>
      </c>
      <c r="G186">
        <v>6</v>
      </c>
    </row>
    <row r="187" spans="1:7" x14ac:dyDescent="0.2">
      <c r="A187" s="148">
        <v>42461</v>
      </c>
      <c r="D187" s="149">
        <v>14</v>
      </c>
      <c r="E187" s="24"/>
      <c r="F187" s="150">
        <v>42461</v>
      </c>
      <c r="G187">
        <v>6</v>
      </c>
    </row>
    <row r="188" spans="1:7" x14ac:dyDescent="0.2">
      <c r="A188" s="148">
        <v>42491</v>
      </c>
      <c r="D188" s="149">
        <v>14</v>
      </c>
      <c r="E188" s="24"/>
      <c r="F188" s="150">
        <v>42491</v>
      </c>
      <c r="G188">
        <v>6</v>
      </c>
    </row>
    <row r="189" spans="1:7" x14ac:dyDescent="0.2">
      <c r="A189" s="148">
        <v>42522</v>
      </c>
      <c r="D189" s="149">
        <v>14</v>
      </c>
      <c r="E189" s="24"/>
      <c r="F189" s="150">
        <v>42522</v>
      </c>
      <c r="G189">
        <v>6</v>
      </c>
    </row>
    <row r="190" spans="1:7" x14ac:dyDescent="0.2">
      <c r="A190" s="148">
        <v>42552</v>
      </c>
      <c r="D190" s="149">
        <v>14</v>
      </c>
      <c r="E190" s="24"/>
      <c r="F190" s="150">
        <v>42552</v>
      </c>
      <c r="G190">
        <v>6</v>
      </c>
    </row>
    <row r="191" spans="1:7" x14ac:dyDescent="0.2">
      <c r="A191" s="148">
        <v>42583</v>
      </c>
      <c r="D191" s="149">
        <v>14</v>
      </c>
      <c r="E191" s="24"/>
      <c r="F191" s="150">
        <v>42583</v>
      </c>
      <c r="G191">
        <v>6</v>
      </c>
    </row>
    <row r="192" spans="1:7" x14ac:dyDescent="0.2">
      <c r="A192" s="148">
        <v>42614</v>
      </c>
      <c r="D192" s="149">
        <v>14</v>
      </c>
      <c r="E192" s="24"/>
      <c r="F192" s="150">
        <v>42614</v>
      </c>
      <c r="G192">
        <v>6</v>
      </c>
    </row>
    <row r="193" spans="1:7" x14ac:dyDescent="0.2">
      <c r="A193" s="148">
        <v>42644</v>
      </c>
      <c r="D193" s="149">
        <v>14</v>
      </c>
      <c r="E193" s="24"/>
      <c r="F193" s="150">
        <v>42644</v>
      </c>
      <c r="G193">
        <v>6</v>
      </c>
    </row>
    <row r="194" spans="1:7" x14ac:dyDescent="0.2">
      <c r="A194" s="148">
        <v>42675</v>
      </c>
      <c r="D194" s="149">
        <v>14</v>
      </c>
      <c r="E194" s="24"/>
      <c r="F194" s="150">
        <v>42675</v>
      </c>
      <c r="G194">
        <v>6</v>
      </c>
    </row>
    <row r="195" spans="1:7" x14ac:dyDescent="0.2">
      <c r="A195" s="148">
        <v>42705</v>
      </c>
      <c r="D195" s="149">
        <v>14</v>
      </c>
      <c r="E195" s="24"/>
      <c r="F195" s="150">
        <v>42705</v>
      </c>
      <c r="G195">
        <v>6</v>
      </c>
    </row>
    <row r="196" spans="1:7" x14ac:dyDescent="0.2">
      <c r="A196" s="148">
        <v>42736</v>
      </c>
      <c r="D196" s="149">
        <v>14</v>
      </c>
      <c r="E196" s="24"/>
      <c r="F196" s="150">
        <v>42736</v>
      </c>
      <c r="G196">
        <v>6</v>
      </c>
    </row>
    <row r="197" spans="1:7" x14ac:dyDescent="0.2">
      <c r="A197" s="148">
        <v>42767</v>
      </c>
      <c r="D197" s="149">
        <v>14</v>
      </c>
      <c r="E197" s="24"/>
      <c r="F197" s="150">
        <v>42767</v>
      </c>
      <c r="G197">
        <v>6</v>
      </c>
    </row>
    <row r="198" spans="1:7" x14ac:dyDescent="0.2">
      <c r="A198" s="148">
        <v>42795</v>
      </c>
      <c r="D198" s="149">
        <v>14</v>
      </c>
      <c r="E198" s="24"/>
      <c r="F198" s="150">
        <v>42795</v>
      </c>
      <c r="G198">
        <v>6</v>
      </c>
    </row>
    <row r="199" spans="1:7" x14ac:dyDescent="0.2">
      <c r="A199" s="148">
        <v>42826</v>
      </c>
      <c r="D199" s="149">
        <v>14</v>
      </c>
      <c r="E199" s="24"/>
      <c r="F199" s="150">
        <v>42826</v>
      </c>
      <c r="G199">
        <v>6</v>
      </c>
    </row>
    <row r="200" spans="1:7" x14ac:dyDescent="0.2">
      <c r="A200" s="148">
        <v>42856</v>
      </c>
      <c r="D200" s="149">
        <v>14</v>
      </c>
      <c r="E200" s="24"/>
      <c r="F200" s="150">
        <v>42856</v>
      </c>
      <c r="G200">
        <v>6</v>
      </c>
    </row>
    <row r="201" spans="1:7" x14ac:dyDescent="0.2">
      <c r="A201" s="148">
        <v>42887</v>
      </c>
      <c r="D201" s="149">
        <v>14</v>
      </c>
      <c r="E201" s="24"/>
      <c r="F201" s="150">
        <v>42887</v>
      </c>
      <c r="G201">
        <v>6</v>
      </c>
    </row>
    <row r="202" spans="1:7" x14ac:dyDescent="0.2">
      <c r="A202" s="148">
        <v>42917</v>
      </c>
      <c r="D202" s="149">
        <v>14</v>
      </c>
      <c r="E202" s="24"/>
      <c r="F202" s="150">
        <v>42917</v>
      </c>
      <c r="G202">
        <v>6</v>
      </c>
    </row>
    <row r="203" spans="1:7" x14ac:dyDescent="0.2">
      <c r="A203" s="148">
        <v>42948</v>
      </c>
      <c r="D203" s="149">
        <v>14</v>
      </c>
      <c r="E203" s="24"/>
      <c r="F203" s="150">
        <v>42948</v>
      </c>
      <c r="G203">
        <v>6</v>
      </c>
    </row>
    <row r="204" spans="1:7" x14ac:dyDescent="0.2">
      <c r="A204" s="148">
        <v>42979</v>
      </c>
      <c r="D204" s="149">
        <v>14</v>
      </c>
      <c r="E204" s="24"/>
      <c r="F204" s="150">
        <v>42979</v>
      </c>
      <c r="G204">
        <v>6</v>
      </c>
    </row>
    <row r="205" spans="1:7" x14ac:dyDescent="0.2">
      <c r="A205" s="148">
        <v>43009</v>
      </c>
      <c r="D205" s="149">
        <v>14</v>
      </c>
      <c r="E205" s="24"/>
      <c r="F205" s="150">
        <v>43009</v>
      </c>
      <c r="G205">
        <v>6</v>
      </c>
    </row>
    <row r="206" spans="1:7" x14ac:dyDescent="0.2">
      <c r="A206" s="148">
        <v>43040</v>
      </c>
      <c r="D206" s="149">
        <v>14</v>
      </c>
      <c r="E206" s="24"/>
      <c r="F206" s="150">
        <v>43040</v>
      </c>
      <c r="G206">
        <v>6</v>
      </c>
    </row>
    <row r="207" spans="1:7" x14ac:dyDescent="0.2">
      <c r="A207" s="148">
        <v>43070</v>
      </c>
      <c r="D207" s="149">
        <v>14</v>
      </c>
      <c r="E207" s="24"/>
      <c r="F207" s="150">
        <v>43070</v>
      </c>
      <c r="G207">
        <v>6</v>
      </c>
    </row>
    <row r="208" spans="1:7" x14ac:dyDescent="0.2">
      <c r="A208" s="148">
        <v>43101</v>
      </c>
      <c r="D208" s="149">
        <v>14</v>
      </c>
      <c r="E208" s="24"/>
      <c r="F208" s="150">
        <v>43101</v>
      </c>
      <c r="G208">
        <v>6</v>
      </c>
    </row>
    <row r="209" spans="1:7" x14ac:dyDescent="0.2">
      <c r="A209" s="148">
        <v>43132</v>
      </c>
      <c r="D209" s="149">
        <v>14</v>
      </c>
      <c r="E209" s="24"/>
      <c r="F209" s="150">
        <v>43132</v>
      </c>
      <c r="G209">
        <v>6</v>
      </c>
    </row>
    <row r="210" spans="1:7" x14ac:dyDescent="0.2">
      <c r="A210" s="148">
        <v>43160</v>
      </c>
      <c r="D210" s="149">
        <v>14</v>
      </c>
      <c r="E210" s="24"/>
      <c r="F210" s="150">
        <v>43160</v>
      </c>
      <c r="G210">
        <v>6</v>
      </c>
    </row>
    <row r="211" spans="1:7" x14ac:dyDescent="0.2">
      <c r="A211" s="148">
        <v>43191</v>
      </c>
      <c r="D211" s="149">
        <v>14</v>
      </c>
      <c r="E211" s="24"/>
      <c r="F211" s="150">
        <v>43191</v>
      </c>
      <c r="G211">
        <v>6</v>
      </c>
    </row>
    <row r="212" spans="1:7" x14ac:dyDescent="0.2">
      <c r="A212" s="148">
        <v>43221</v>
      </c>
      <c r="D212" s="149">
        <v>14</v>
      </c>
      <c r="E212" s="24"/>
      <c r="F212" s="150">
        <v>43221</v>
      </c>
      <c r="G212">
        <v>6</v>
      </c>
    </row>
    <row r="213" spans="1:7" x14ac:dyDescent="0.2">
      <c r="A213" s="148">
        <v>43252</v>
      </c>
      <c r="D213" s="149">
        <v>14</v>
      </c>
      <c r="E213" s="24"/>
      <c r="F213" s="150">
        <v>43252</v>
      </c>
      <c r="G213">
        <v>6</v>
      </c>
    </row>
    <row r="214" spans="1:7" x14ac:dyDescent="0.2">
      <c r="A214" s="148">
        <v>43282</v>
      </c>
      <c r="D214" s="149">
        <v>14</v>
      </c>
      <c r="E214" s="24"/>
      <c r="F214" s="150">
        <v>43282</v>
      </c>
      <c r="G214">
        <v>6</v>
      </c>
    </row>
    <row r="215" spans="1:7" x14ac:dyDescent="0.2">
      <c r="A215" s="148">
        <v>43313</v>
      </c>
      <c r="D215" s="149">
        <v>14</v>
      </c>
      <c r="E215" s="24"/>
      <c r="F215" s="150">
        <v>43313</v>
      </c>
      <c r="G215">
        <v>6</v>
      </c>
    </row>
    <row r="216" spans="1:7" x14ac:dyDescent="0.2">
      <c r="A216" s="148">
        <v>43344</v>
      </c>
      <c r="D216" s="149">
        <v>14</v>
      </c>
      <c r="E216" s="24"/>
      <c r="F216" s="150">
        <v>43344</v>
      </c>
      <c r="G216">
        <v>6</v>
      </c>
    </row>
    <row r="217" spans="1:7" x14ac:dyDescent="0.2">
      <c r="A217" s="148">
        <v>43374</v>
      </c>
      <c r="D217" s="149">
        <v>14</v>
      </c>
      <c r="E217" s="24"/>
      <c r="F217" s="150">
        <v>43374</v>
      </c>
      <c r="G217">
        <v>6</v>
      </c>
    </row>
    <row r="218" spans="1:7" x14ac:dyDescent="0.2">
      <c r="A218" s="148">
        <v>43405</v>
      </c>
      <c r="D218" s="149">
        <v>14</v>
      </c>
      <c r="E218" s="24"/>
      <c r="F218" s="150">
        <v>43405</v>
      </c>
      <c r="G218">
        <v>6</v>
      </c>
    </row>
    <row r="219" spans="1:7" x14ac:dyDescent="0.2">
      <c r="A219" s="148">
        <v>43435</v>
      </c>
      <c r="D219" s="149">
        <v>14</v>
      </c>
      <c r="E219" s="24"/>
      <c r="F219" s="150">
        <v>43435</v>
      </c>
      <c r="G219">
        <v>6</v>
      </c>
    </row>
    <row r="220" spans="1:7" x14ac:dyDescent="0.2">
      <c r="A220" s="148">
        <v>43466</v>
      </c>
      <c r="D220" s="149">
        <v>14</v>
      </c>
      <c r="E220" s="24"/>
      <c r="F220" s="150">
        <v>43466</v>
      </c>
      <c r="G220">
        <v>6</v>
      </c>
    </row>
    <row r="221" spans="1:7" x14ac:dyDescent="0.2">
      <c r="A221" s="148">
        <v>43497</v>
      </c>
      <c r="D221" s="149">
        <v>14</v>
      </c>
      <c r="E221" s="24"/>
      <c r="F221" s="150">
        <v>43497</v>
      </c>
      <c r="G221">
        <v>6</v>
      </c>
    </row>
    <row r="222" spans="1:7" x14ac:dyDescent="0.2">
      <c r="A222" s="148">
        <v>43525</v>
      </c>
      <c r="D222" s="149">
        <v>14</v>
      </c>
      <c r="E222" s="24"/>
      <c r="F222" s="150">
        <v>43525</v>
      </c>
      <c r="G222">
        <v>6</v>
      </c>
    </row>
    <row r="223" spans="1:7" x14ac:dyDescent="0.2">
      <c r="A223" s="148">
        <v>43556</v>
      </c>
      <c r="D223" s="149">
        <v>14</v>
      </c>
      <c r="E223" s="24"/>
      <c r="F223" s="150">
        <v>43556</v>
      </c>
      <c r="G223">
        <v>6</v>
      </c>
    </row>
    <row r="224" spans="1:7" x14ac:dyDescent="0.2">
      <c r="A224" s="148">
        <v>43586</v>
      </c>
      <c r="D224" s="149">
        <v>14</v>
      </c>
      <c r="E224" s="24"/>
      <c r="F224" s="150">
        <v>43586</v>
      </c>
      <c r="G224">
        <v>6</v>
      </c>
    </row>
    <row r="225" spans="1:7" x14ac:dyDescent="0.2">
      <c r="A225" s="148">
        <v>43617</v>
      </c>
      <c r="D225" s="149">
        <v>14</v>
      </c>
      <c r="E225" s="24"/>
      <c r="F225" s="150">
        <v>43617</v>
      </c>
      <c r="G225">
        <v>6</v>
      </c>
    </row>
    <row r="226" spans="1:7" x14ac:dyDescent="0.2">
      <c r="A226" s="148">
        <v>43647</v>
      </c>
      <c r="D226" s="149">
        <v>14</v>
      </c>
      <c r="E226" s="24"/>
      <c r="F226" s="150">
        <v>43647</v>
      </c>
      <c r="G226">
        <v>6</v>
      </c>
    </row>
    <row r="227" spans="1:7" x14ac:dyDescent="0.2">
      <c r="A227" s="148">
        <v>43678</v>
      </c>
      <c r="D227" s="149">
        <v>14</v>
      </c>
      <c r="E227" s="24"/>
      <c r="F227" s="150">
        <v>43678</v>
      </c>
      <c r="G227">
        <v>6</v>
      </c>
    </row>
    <row r="228" spans="1:7" x14ac:dyDescent="0.2">
      <c r="A228" s="148">
        <v>43709</v>
      </c>
      <c r="D228" s="149">
        <v>14</v>
      </c>
      <c r="E228" s="24"/>
      <c r="F228" s="150">
        <v>43709</v>
      </c>
      <c r="G228">
        <v>6</v>
      </c>
    </row>
    <row r="229" spans="1:7" x14ac:dyDescent="0.2">
      <c r="A229" s="148">
        <v>43739</v>
      </c>
      <c r="D229" s="149">
        <v>14</v>
      </c>
      <c r="E229" s="24"/>
      <c r="F229" s="150">
        <v>43739</v>
      </c>
      <c r="G229">
        <v>6</v>
      </c>
    </row>
    <row r="230" spans="1:7" x14ac:dyDescent="0.2">
      <c r="A230" s="148">
        <v>43770</v>
      </c>
      <c r="D230" s="149">
        <v>14</v>
      </c>
      <c r="E230" s="24"/>
      <c r="F230" s="150">
        <v>43770</v>
      </c>
      <c r="G230">
        <v>6</v>
      </c>
    </row>
    <row r="231" spans="1:7" x14ac:dyDescent="0.2">
      <c r="A231" s="148">
        <v>43800</v>
      </c>
      <c r="D231" s="149">
        <v>14</v>
      </c>
      <c r="E231" s="24"/>
      <c r="F231" s="150">
        <v>43800</v>
      </c>
      <c r="G231">
        <v>6</v>
      </c>
    </row>
    <row r="232" spans="1:7" x14ac:dyDescent="0.2">
      <c r="A232" s="148">
        <v>43831</v>
      </c>
      <c r="D232" s="149">
        <v>14</v>
      </c>
      <c r="E232" s="24"/>
      <c r="F232" s="150">
        <v>43831</v>
      </c>
      <c r="G232">
        <v>6</v>
      </c>
    </row>
    <row r="233" spans="1:7" x14ac:dyDescent="0.2">
      <c r="A233" s="148">
        <v>43862</v>
      </c>
      <c r="D233" s="149">
        <v>14</v>
      </c>
      <c r="E233" s="24"/>
      <c r="F233" s="150">
        <v>43862</v>
      </c>
      <c r="G233">
        <v>6</v>
      </c>
    </row>
    <row r="234" spans="1:7" x14ac:dyDescent="0.2">
      <c r="A234" s="148">
        <v>43891</v>
      </c>
      <c r="D234" s="149">
        <v>14</v>
      </c>
      <c r="E234" s="24"/>
      <c r="F234" s="150">
        <v>43891</v>
      </c>
      <c r="G234">
        <v>6</v>
      </c>
    </row>
    <row r="235" spans="1:7" x14ac:dyDescent="0.2">
      <c r="A235" s="148">
        <v>43922</v>
      </c>
      <c r="D235" s="149">
        <v>14</v>
      </c>
      <c r="E235" s="24"/>
      <c r="F235" s="150">
        <v>43922</v>
      </c>
      <c r="G235">
        <v>6</v>
      </c>
    </row>
    <row r="236" spans="1:7" x14ac:dyDescent="0.2">
      <c r="A236" s="148">
        <v>43952</v>
      </c>
      <c r="D236" s="149">
        <v>14</v>
      </c>
      <c r="E236" s="24"/>
      <c r="F236" s="150">
        <v>43952</v>
      </c>
      <c r="G236">
        <v>6</v>
      </c>
    </row>
    <row r="237" spans="1:7" x14ac:dyDescent="0.2">
      <c r="A237" s="148">
        <v>43983</v>
      </c>
      <c r="D237" s="149">
        <v>14</v>
      </c>
      <c r="E237" s="24"/>
      <c r="F237" s="150">
        <v>43983</v>
      </c>
      <c r="G237">
        <v>6</v>
      </c>
    </row>
    <row r="238" spans="1:7" x14ac:dyDescent="0.2">
      <c r="A238" s="148">
        <v>44013</v>
      </c>
      <c r="D238" s="149">
        <v>14</v>
      </c>
      <c r="E238" s="24"/>
      <c r="F238" s="150">
        <v>44013</v>
      </c>
      <c r="G238">
        <v>6</v>
      </c>
    </row>
    <row r="239" spans="1:7" x14ac:dyDescent="0.2">
      <c r="A239" s="148">
        <v>44044</v>
      </c>
      <c r="D239" s="149">
        <v>14</v>
      </c>
      <c r="E239" s="24"/>
      <c r="F239" s="150">
        <v>44044</v>
      </c>
      <c r="G239">
        <v>6</v>
      </c>
    </row>
    <row r="240" spans="1:7" x14ac:dyDescent="0.2">
      <c r="A240" s="148">
        <v>44075</v>
      </c>
      <c r="D240" s="149">
        <v>14</v>
      </c>
      <c r="E240" s="24"/>
      <c r="F240" s="150">
        <v>44075</v>
      </c>
      <c r="G240">
        <v>6</v>
      </c>
    </row>
    <row r="241" spans="1:7" x14ac:dyDescent="0.2">
      <c r="A241" s="148">
        <v>44105</v>
      </c>
      <c r="D241" s="149">
        <v>14</v>
      </c>
      <c r="E241" s="24"/>
      <c r="F241" s="150">
        <v>44105</v>
      </c>
      <c r="G241">
        <v>6</v>
      </c>
    </row>
    <row r="242" spans="1:7" x14ac:dyDescent="0.2">
      <c r="A242" s="148">
        <v>44136</v>
      </c>
      <c r="D242" s="149">
        <v>14</v>
      </c>
      <c r="E242" s="24"/>
      <c r="F242" s="150">
        <v>44136</v>
      </c>
      <c r="G242">
        <v>6</v>
      </c>
    </row>
    <row r="243" spans="1:7" x14ac:dyDescent="0.2">
      <c r="A243" s="148">
        <v>44166</v>
      </c>
      <c r="D243" s="149">
        <v>14</v>
      </c>
      <c r="E243" s="24"/>
      <c r="F243" s="150">
        <v>44166</v>
      </c>
      <c r="G243">
        <v>6</v>
      </c>
    </row>
    <row r="244" spans="1:7" x14ac:dyDescent="0.2">
      <c r="A244" s="148">
        <v>44197</v>
      </c>
      <c r="D244" s="149">
        <v>14</v>
      </c>
      <c r="E244" s="24"/>
      <c r="F244" s="150">
        <v>44197</v>
      </c>
      <c r="G244">
        <v>6</v>
      </c>
    </row>
    <row r="245" spans="1:7" x14ac:dyDescent="0.2">
      <c r="A245" s="148">
        <v>44228</v>
      </c>
      <c r="D245" s="149">
        <v>14</v>
      </c>
      <c r="E245" s="24"/>
      <c r="F245" s="150">
        <v>44228</v>
      </c>
      <c r="G245">
        <v>6</v>
      </c>
    </row>
    <row r="246" spans="1:7" x14ac:dyDescent="0.2">
      <c r="A246" s="148">
        <v>44256</v>
      </c>
      <c r="D246" s="149">
        <v>14</v>
      </c>
      <c r="E246" s="24"/>
      <c r="F246" s="150">
        <v>44256</v>
      </c>
      <c r="G246">
        <v>6</v>
      </c>
    </row>
    <row r="247" spans="1:7" x14ac:dyDescent="0.2">
      <c r="A247" s="148">
        <v>44287</v>
      </c>
      <c r="D247" s="149">
        <v>14</v>
      </c>
      <c r="E247" s="24"/>
      <c r="F247" s="150">
        <v>44287</v>
      </c>
      <c r="G247">
        <v>6</v>
      </c>
    </row>
    <row r="248" spans="1:7" x14ac:dyDescent="0.2">
      <c r="A248" s="148">
        <v>44317</v>
      </c>
      <c r="D248" s="149">
        <v>14</v>
      </c>
      <c r="E248" s="24"/>
      <c r="F248" s="150">
        <v>44317</v>
      </c>
      <c r="G248">
        <v>6</v>
      </c>
    </row>
    <row r="249" spans="1:7" x14ac:dyDescent="0.2">
      <c r="A249" s="148">
        <v>44348</v>
      </c>
      <c r="D249" s="149">
        <v>14</v>
      </c>
      <c r="E249" s="24"/>
      <c r="F249" s="150">
        <v>44348</v>
      </c>
      <c r="G249">
        <v>6</v>
      </c>
    </row>
    <row r="250" spans="1:7" x14ac:dyDescent="0.2">
      <c r="A250" s="148">
        <v>44378</v>
      </c>
      <c r="D250" s="149">
        <v>14</v>
      </c>
      <c r="E250" s="24"/>
      <c r="F250" s="150">
        <v>44378</v>
      </c>
      <c r="G250">
        <v>6</v>
      </c>
    </row>
    <row r="251" spans="1:7" x14ac:dyDescent="0.2">
      <c r="A251" s="148">
        <v>44409</v>
      </c>
      <c r="D251" s="149">
        <v>14</v>
      </c>
      <c r="E251" s="24"/>
      <c r="F251" s="150">
        <v>44409</v>
      </c>
      <c r="G251">
        <v>6</v>
      </c>
    </row>
    <row r="252" spans="1:7" x14ac:dyDescent="0.2">
      <c r="A252" s="148">
        <v>44440</v>
      </c>
      <c r="D252" s="149">
        <v>14</v>
      </c>
      <c r="E252" s="24"/>
      <c r="F252" s="150">
        <v>44440</v>
      </c>
      <c r="G252">
        <v>6</v>
      </c>
    </row>
    <row r="253" spans="1:7" x14ac:dyDescent="0.2">
      <c r="A253" s="148">
        <v>44470</v>
      </c>
      <c r="D253" s="149">
        <v>14</v>
      </c>
      <c r="E253" s="24"/>
      <c r="F253" s="150">
        <v>44470</v>
      </c>
      <c r="G253">
        <v>6</v>
      </c>
    </row>
    <row r="254" spans="1:7" x14ac:dyDescent="0.2">
      <c r="A254" s="148">
        <v>44501</v>
      </c>
      <c r="D254" s="149">
        <v>14</v>
      </c>
      <c r="E254" s="24"/>
      <c r="F254" s="150">
        <v>44501</v>
      </c>
      <c r="G254">
        <v>6</v>
      </c>
    </row>
    <row r="255" spans="1:7" x14ac:dyDescent="0.2">
      <c r="A255" s="148">
        <v>44531</v>
      </c>
      <c r="D255" s="149">
        <v>14</v>
      </c>
      <c r="E255" s="24"/>
      <c r="F255" s="150">
        <v>44531</v>
      </c>
      <c r="G255">
        <v>6</v>
      </c>
    </row>
    <row r="256" spans="1:7" x14ac:dyDescent="0.2">
      <c r="A256" s="148">
        <v>44562</v>
      </c>
      <c r="D256" s="149">
        <v>14</v>
      </c>
      <c r="E256" s="24"/>
      <c r="F256" s="150">
        <v>44562</v>
      </c>
      <c r="G256">
        <v>6</v>
      </c>
    </row>
    <row r="257" spans="1:7" x14ac:dyDescent="0.2">
      <c r="A257" s="148">
        <v>44593</v>
      </c>
      <c r="D257" s="149">
        <v>14</v>
      </c>
      <c r="E257" s="24"/>
      <c r="F257" s="150">
        <v>44593</v>
      </c>
      <c r="G257">
        <v>6</v>
      </c>
    </row>
    <row r="258" spans="1:7" x14ac:dyDescent="0.2">
      <c r="A258" s="148">
        <v>44621</v>
      </c>
      <c r="D258" s="149">
        <v>14</v>
      </c>
      <c r="E258" s="24"/>
      <c r="F258" s="150">
        <v>44621</v>
      </c>
      <c r="G258">
        <v>6</v>
      </c>
    </row>
    <row r="259" spans="1:7" x14ac:dyDescent="0.2">
      <c r="A259" s="148">
        <v>44652</v>
      </c>
      <c r="D259" s="149">
        <v>14</v>
      </c>
      <c r="E259" s="24"/>
      <c r="F259" s="150">
        <v>44652</v>
      </c>
      <c r="G259">
        <v>6</v>
      </c>
    </row>
    <row r="260" spans="1:7" x14ac:dyDescent="0.2">
      <c r="A260" s="148">
        <v>44682</v>
      </c>
      <c r="D260" s="149">
        <v>14</v>
      </c>
      <c r="E260" s="24"/>
      <c r="F260" s="150">
        <v>44682</v>
      </c>
      <c r="G260">
        <v>6</v>
      </c>
    </row>
    <row r="261" spans="1:7" x14ac:dyDescent="0.2">
      <c r="A261" s="148">
        <v>44713</v>
      </c>
      <c r="D261" s="149">
        <v>14</v>
      </c>
      <c r="E261" s="24"/>
      <c r="F261" s="150">
        <v>44713</v>
      </c>
      <c r="G261">
        <v>6</v>
      </c>
    </row>
    <row r="262" spans="1:7" x14ac:dyDescent="0.2">
      <c r="A262" s="148">
        <v>44743</v>
      </c>
      <c r="D262" s="149">
        <v>14</v>
      </c>
      <c r="E262" s="24"/>
      <c r="F262" s="150">
        <v>44743</v>
      </c>
      <c r="G262">
        <v>6</v>
      </c>
    </row>
    <row r="263" spans="1:7" x14ac:dyDescent="0.2">
      <c r="A263" s="148">
        <v>44774</v>
      </c>
      <c r="D263" s="149">
        <v>14</v>
      </c>
      <c r="E263" s="24"/>
      <c r="F263" s="150">
        <v>44774</v>
      </c>
      <c r="G263">
        <v>6</v>
      </c>
    </row>
    <row r="264" spans="1:7" x14ac:dyDescent="0.2">
      <c r="A264" s="148">
        <v>44805</v>
      </c>
      <c r="D264" s="149">
        <v>14</v>
      </c>
      <c r="E264" s="24"/>
      <c r="F264" s="150">
        <v>44805</v>
      </c>
      <c r="G264">
        <v>6</v>
      </c>
    </row>
    <row r="265" spans="1:7" x14ac:dyDescent="0.2">
      <c r="A265" s="148">
        <v>44835</v>
      </c>
      <c r="D265" s="149">
        <v>14</v>
      </c>
      <c r="E265" s="24"/>
      <c r="F265" s="150">
        <v>44835</v>
      </c>
      <c r="G265">
        <v>6</v>
      </c>
    </row>
    <row r="266" spans="1:7" x14ac:dyDescent="0.2">
      <c r="A266" s="148">
        <v>44866</v>
      </c>
      <c r="D266" s="149">
        <v>14</v>
      </c>
      <c r="E266" s="24"/>
      <c r="F266" s="150">
        <v>44866</v>
      </c>
      <c r="G266">
        <v>6</v>
      </c>
    </row>
    <row r="267" spans="1:7" x14ac:dyDescent="0.2">
      <c r="A267" s="148">
        <v>44896</v>
      </c>
      <c r="D267" s="149">
        <v>14</v>
      </c>
      <c r="E267" s="24"/>
      <c r="F267" s="150">
        <v>44896</v>
      </c>
      <c r="G267">
        <v>6</v>
      </c>
    </row>
    <row r="268" spans="1:7" x14ac:dyDescent="0.2">
      <c r="A268" s="148">
        <v>44927</v>
      </c>
      <c r="D268" s="149">
        <v>14</v>
      </c>
      <c r="E268" s="24"/>
      <c r="F268" s="150">
        <v>44927</v>
      </c>
      <c r="G268">
        <v>6</v>
      </c>
    </row>
    <row r="269" spans="1:7" x14ac:dyDescent="0.2">
      <c r="A269" s="148">
        <v>44958</v>
      </c>
      <c r="D269" s="149">
        <v>14</v>
      </c>
      <c r="E269" s="24"/>
      <c r="F269" s="150">
        <v>44958</v>
      </c>
      <c r="G269">
        <v>6</v>
      </c>
    </row>
    <row r="270" spans="1:7" x14ac:dyDescent="0.2">
      <c r="A270" s="148">
        <v>44986</v>
      </c>
      <c r="D270" s="149">
        <v>14</v>
      </c>
      <c r="E270" s="24"/>
      <c r="F270" s="150">
        <v>44986</v>
      </c>
      <c r="G270">
        <v>6</v>
      </c>
    </row>
    <row r="271" spans="1:7" x14ac:dyDescent="0.2">
      <c r="A271" s="148">
        <v>45017</v>
      </c>
      <c r="D271" s="149">
        <v>14</v>
      </c>
      <c r="E271" s="24"/>
      <c r="F271" s="150">
        <v>45017</v>
      </c>
      <c r="G271">
        <v>6</v>
      </c>
    </row>
    <row r="272" spans="1:7" x14ac:dyDescent="0.2">
      <c r="A272" s="148">
        <v>45047</v>
      </c>
      <c r="D272" s="149">
        <v>14</v>
      </c>
      <c r="E272" s="24"/>
      <c r="F272" s="150">
        <v>45047</v>
      </c>
      <c r="G272">
        <v>6</v>
      </c>
    </row>
    <row r="273" spans="1:7" x14ac:dyDescent="0.2">
      <c r="A273" s="148">
        <v>45078</v>
      </c>
      <c r="D273" s="149">
        <v>14</v>
      </c>
      <c r="E273" s="24"/>
      <c r="F273" s="150">
        <v>45078</v>
      </c>
      <c r="G273">
        <v>6</v>
      </c>
    </row>
    <row r="274" spans="1:7" x14ac:dyDescent="0.2">
      <c r="A274" s="148">
        <v>45108</v>
      </c>
      <c r="D274" s="149">
        <v>14</v>
      </c>
      <c r="E274" s="24"/>
      <c r="F274" s="150">
        <v>45108</v>
      </c>
      <c r="G274">
        <v>6</v>
      </c>
    </row>
    <row r="275" spans="1:7" x14ac:dyDescent="0.2">
      <c r="A275" s="148">
        <v>45139</v>
      </c>
      <c r="D275" s="149">
        <v>14</v>
      </c>
      <c r="E275" s="24"/>
      <c r="F275" s="150">
        <v>45139</v>
      </c>
      <c r="G275">
        <v>6</v>
      </c>
    </row>
    <row r="276" spans="1:7" x14ac:dyDescent="0.2">
      <c r="A276" s="148">
        <v>45170</v>
      </c>
      <c r="D276" s="149">
        <v>14</v>
      </c>
      <c r="E276" s="24"/>
      <c r="F276" s="150">
        <v>45170</v>
      </c>
      <c r="G276">
        <v>6</v>
      </c>
    </row>
    <row r="277" spans="1:7" x14ac:dyDescent="0.2">
      <c r="A277" s="148">
        <v>45200</v>
      </c>
      <c r="D277" s="149">
        <v>14</v>
      </c>
      <c r="E277" s="24"/>
      <c r="F277" s="150">
        <v>45200</v>
      </c>
      <c r="G277">
        <v>6</v>
      </c>
    </row>
    <row r="278" spans="1:7" x14ac:dyDescent="0.2">
      <c r="A278" s="148">
        <v>45231</v>
      </c>
      <c r="D278" s="149">
        <v>14</v>
      </c>
      <c r="E278" s="24"/>
      <c r="F278" s="150">
        <v>45231</v>
      </c>
      <c r="G278">
        <v>6</v>
      </c>
    </row>
    <row r="279" spans="1:7" x14ac:dyDescent="0.2">
      <c r="A279" s="148">
        <v>45261</v>
      </c>
      <c r="D279" s="149">
        <v>14</v>
      </c>
      <c r="E279" s="24"/>
      <c r="F279" s="150">
        <v>45261</v>
      </c>
      <c r="G279">
        <v>6</v>
      </c>
    </row>
    <row r="280" spans="1:7" x14ac:dyDescent="0.2">
      <c r="A280" s="148">
        <v>45292</v>
      </c>
      <c r="D280" s="149">
        <v>14</v>
      </c>
      <c r="E280" s="24"/>
      <c r="F280" s="150">
        <v>45292</v>
      </c>
      <c r="G280">
        <v>6</v>
      </c>
    </row>
    <row r="281" spans="1:7" x14ac:dyDescent="0.2">
      <c r="A281" s="148">
        <v>45323</v>
      </c>
      <c r="D281" s="149">
        <v>14</v>
      </c>
      <c r="E281" s="24"/>
      <c r="F281" s="150">
        <v>45323</v>
      </c>
      <c r="G281">
        <v>6</v>
      </c>
    </row>
    <row r="282" spans="1:7" x14ac:dyDescent="0.2">
      <c r="A282" s="148">
        <v>45352</v>
      </c>
      <c r="D282" s="149">
        <v>14</v>
      </c>
      <c r="E282" s="24"/>
      <c r="F282" s="150">
        <v>45352</v>
      </c>
      <c r="G282">
        <v>6</v>
      </c>
    </row>
    <row r="283" spans="1:7" x14ac:dyDescent="0.2">
      <c r="A283" s="148">
        <v>45383</v>
      </c>
      <c r="D283" s="149">
        <v>14</v>
      </c>
      <c r="E283" s="24"/>
      <c r="F283" s="150">
        <v>45383</v>
      </c>
      <c r="G283">
        <v>6</v>
      </c>
    </row>
    <row r="284" spans="1:7" x14ac:dyDescent="0.2">
      <c r="A284" s="148">
        <v>45413</v>
      </c>
      <c r="D284" s="149">
        <v>14</v>
      </c>
      <c r="E284" s="24"/>
      <c r="F284" s="150">
        <v>45413</v>
      </c>
      <c r="G284">
        <v>6</v>
      </c>
    </row>
    <row r="285" spans="1:7" x14ac:dyDescent="0.2">
      <c r="A285" s="148">
        <v>45444</v>
      </c>
      <c r="D285" s="149">
        <v>14</v>
      </c>
      <c r="E285" s="24"/>
      <c r="F285" s="150">
        <v>45444</v>
      </c>
      <c r="G285">
        <v>6</v>
      </c>
    </row>
    <row r="286" spans="1:7" x14ac:dyDescent="0.2">
      <c r="A286" s="148">
        <v>45474</v>
      </c>
      <c r="D286" s="149">
        <v>14</v>
      </c>
      <c r="E286" s="24"/>
      <c r="F286" s="150">
        <v>45474</v>
      </c>
      <c r="G286">
        <v>6</v>
      </c>
    </row>
    <row r="287" spans="1:7" x14ac:dyDescent="0.2">
      <c r="A287" s="148">
        <v>45505</v>
      </c>
      <c r="D287" s="149">
        <v>14</v>
      </c>
      <c r="E287" s="24"/>
      <c r="F287" s="150">
        <v>45505</v>
      </c>
      <c r="G287">
        <v>6</v>
      </c>
    </row>
    <row r="288" spans="1:7" ht="13.5" thickBot="1" x14ac:dyDescent="0.25">
      <c r="A288" s="148">
        <v>45536</v>
      </c>
      <c r="D288" s="149">
        <v>14</v>
      </c>
      <c r="E288" s="25"/>
      <c r="F288" s="150">
        <v>45536</v>
      </c>
      <c r="G288">
        <v>6</v>
      </c>
    </row>
    <row r="289" spans="1:6" x14ac:dyDescent="0.2">
      <c r="A289">
        <v>45078</v>
      </c>
      <c r="D289" s="174"/>
      <c r="F289">
        <v>45078</v>
      </c>
    </row>
    <row r="290" spans="1:6" x14ac:dyDescent="0.2">
      <c r="A290">
        <v>45108</v>
      </c>
      <c r="F290">
        <v>45108</v>
      </c>
    </row>
    <row r="291" spans="1:6" x14ac:dyDescent="0.2">
      <c r="A291">
        <v>45139</v>
      </c>
      <c r="F291">
        <v>45139</v>
      </c>
    </row>
    <row r="292" spans="1:6" x14ac:dyDescent="0.2">
      <c r="A292">
        <v>45170</v>
      </c>
      <c r="F292">
        <v>45170</v>
      </c>
    </row>
    <row r="293" spans="1:6" x14ac:dyDescent="0.2">
      <c r="A293">
        <v>45200</v>
      </c>
      <c r="F293">
        <v>45200</v>
      </c>
    </row>
    <row r="294" spans="1:6" x14ac:dyDescent="0.2">
      <c r="A294">
        <v>45231</v>
      </c>
      <c r="F294">
        <v>45231</v>
      </c>
    </row>
    <row r="295" spans="1:6" x14ac:dyDescent="0.2">
      <c r="A295">
        <v>45261</v>
      </c>
      <c r="F295">
        <v>45261</v>
      </c>
    </row>
    <row r="296" spans="1:6" x14ac:dyDescent="0.2">
      <c r="A296">
        <v>45292</v>
      </c>
      <c r="F296">
        <v>45292</v>
      </c>
    </row>
    <row r="297" spans="1:6" x14ac:dyDescent="0.2">
      <c r="A297">
        <v>45323</v>
      </c>
      <c r="F297">
        <v>45323</v>
      </c>
    </row>
    <row r="298" spans="1:6" x14ac:dyDescent="0.2">
      <c r="A298">
        <v>45352</v>
      </c>
      <c r="F298">
        <v>45352</v>
      </c>
    </row>
    <row r="299" spans="1:6" x14ac:dyDescent="0.2">
      <c r="A299">
        <v>45383</v>
      </c>
      <c r="F299">
        <v>45383</v>
      </c>
    </row>
    <row r="300" spans="1:6" x14ac:dyDescent="0.2">
      <c r="A300">
        <v>45413</v>
      </c>
      <c r="F300">
        <v>45413</v>
      </c>
    </row>
    <row r="301" spans="1:6" x14ac:dyDescent="0.2">
      <c r="A301">
        <v>45444</v>
      </c>
      <c r="F301">
        <v>45444</v>
      </c>
    </row>
    <row r="302" spans="1:6" x14ac:dyDescent="0.2">
      <c r="A302">
        <v>45474</v>
      </c>
      <c r="F302">
        <v>45474</v>
      </c>
    </row>
    <row r="303" spans="1:6" x14ac:dyDescent="0.2">
      <c r="A303">
        <v>45505</v>
      </c>
      <c r="F303">
        <v>45505</v>
      </c>
    </row>
    <row r="304" spans="1:6" x14ac:dyDescent="0.2">
      <c r="A304">
        <v>45536</v>
      </c>
      <c r="F304">
        <v>45536</v>
      </c>
    </row>
    <row r="305" spans="1:6" x14ac:dyDescent="0.2">
      <c r="A305">
        <v>45566</v>
      </c>
      <c r="F305">
        <v>45566</v>
      </c>
    </row>
    <row r="306" spans="1:6" x14ac:dyDescent="0.2">
      <c r="A306">
        <v>45597</v>
      </c>
      <c r="F306">
        <v>45597</v>
      </c>
    </row>
    <row r="307" spans="1:6" x14ac:dyDescent="0.2">
      <c r="A307">
        <v>45627</v>
      </c>
      <c r="F307">
        <v>45627</v>
      </c>
    </row>
    <row r="308" spans="1:6" x14ac:dyDescent="0.2">
      <c r="A308">
        <v>45658</v>
      </c>
      <c r="F308">
        <v>45658</v>
      </c>
    </row>
    <row r="309" spans="1:6" x14ac:dyDescent="0.2">
      <c r="A309">
        <v>45689</v>
      </c>
      <c r="F309">
        <v>45689</v>
      </c>
    </row>
    <row r="310" spans="1:6" x14ac:dyDescent="0.2">
      <c r="A310">
        <v>45717</v>
      </c>
      <c r="F310">
        <v>45717</v>
      </c>
    </row>
    <row r="311" spans="1:6" x14ac:dyDescent="0.2">
      <c r="A311">
        <v>45748</v>
      </c>
      <c r="F311">
        <v>45748</v>
      </c>
    </row>
    <row r="312" spans="1:6" x14ac:dyDescent="0.2">
      <c r="A312">
        <v>45778</v>
      </c>
      <c r="F312">
        <v>45778</v>
      </c>
    </row>
    <row r="313" spans="1:6" x14ac:dyDescent="0.2">
      <c r="A313">
        <v>45809</v>
      </c>
      <c r="F313">
        <v>45809</v>
      </c>
    </row>
    <row r="314" spans="1:6" x14ac:dyDescent="0.2">
      <c r="A314">
        <v>45839</v>
      </c>
      <c r="F314">
        <v>45839</v>
      </c>
    </row>
    <row r="315" spans="1:6" x14ac:dyDescent="0.2">
      <c r="A315">
        <v>45870</v>
      </c>
      <c r="F315">
        <v>45870</v>
      </c>
    </row>
    <row r="316" spans="1:6" x14ac:dyDescent="0.2">
      <c r="A316">
        <v>45901</v>
      </c>
      <c r="F316">
        <v>45901</v>
      </c>
    </row>
    <row r="317" spans="1:6" x14ac:dyDescent="0.2">
      <c r="A317">
        <v>45931</v>
      </c>
      <c r="F317">
        <v>45931</v>
      </c>
    </row>
    <row r="318" spans="1:6" x14ac:dyDescent="0.2">
      <c r="A318">
        <v>45962</v>
      </c>
      <c r="F318">
        <v>45962</v>
      </c>
    </row>
    <row r="319" spans="1:6" x14ac:dyDescent="0.2">
      <c r="A319">
        <v>45992</v>
      </c>
      <c r="F319">
        <v>45992</v>
      </c>
    </row>
    <row r="320" spans="1:6" x14ac:dyDescent="0.2">
      <c r="A320">
        <v>46023</v>
      </c>
      <c r="F320">
        <v>46023</v>
      </c>
    </row>
    <row r="321" spans="1:6" x14ac:dyDescent="0.2">
      <c r="A321">
        <v>46054</v>
      </c>
      <c r="F321">
        <v>46054</v>
      </c>
    </row>
    <row r="322" spans="1:6" x14ac:dyDescent="0.2">
      <c r="A322">
        <v>46082</v>
      </c>
      <c r="F322">
        <v>46082</v>
      </c>
    </row>
    <row r="323" spans="1:6" x14ac:dyDescent="0.2">
      <c r="A323">
        <v>46113</v>
      </c>
      <c r="F323">
        <v>46113</v>
      </c>
    </row>
    <row r="324" spans="1:6" x14ac:dyDescent="0.2">
      <c r="A324">
        <v>46143</v>
      </c>
      <c r="F324">
        <v>46143</v>
      </c>
    </row>
    <row r="325" spans="1:6" x14ac:dyDescent="0.2">
      <c r="A325">
        <v>46174</v>
      </c>
      <c r="F325">
        <v>46174</v>
      </c>
    </row>
    <row r="326" spans="1:6" x14ac:dyDescent="0.2">
      <c r="A326">
        <v>46204</v>
      </c>
      <c r="F326">
        <v>46204</v>
      </c>
    </row>
    <row r="327" spans="1:6" x14ac:dyDescent="0.2">
      <c r="A327">
        <v>46235</v>
      </c>
      <c r="F327">
        <v>46235</v>
      </c>
    </row>
    <row r="328" spans="1:6" x14ac:dyDescent="0.2">
      <c r="A328">
        <v>46266</v>
      </c>
      <c r="F328">
        <v>46266</v>
      </c>
    </row>
    <row r="329" spans="1:6" x14ac:dyDescent="0.2">
      <c r="A329">
        <v>46296</v>
      </c>
      <c r="F329">
        <v>46296</v>
      </c>
    </row>
    <row r="330" spans="1:6" x14ac:dyDescent="0.2">
      <c r="A330">
        <v>46327</v>
      </c>
      <c r="F330">
        <v>46327</v>
      </c>
    </row>
    <row r="331" spans="1:6" x14ac:dyDescent="0.2">
      <c r="A331">
        <v>46357</v>
      </c>
      <c r="F331">
        <v>46357</v>
      </c>
    </row>
    <row r="332" spans="1:6" x14ac:dyDescent="0.2">
      <c r="A332">
        <v>46388</v>
      </c>
      <c r="F332">
        <v>46388</v>
      </c>
    </row>
    <row r="333" spans="1:6" x14ac:dyDescent="0.2">
      <c r="A333">
        <v>46419</v>
      </c>
      <c r="F333">
        <v>46419</v>
      </c>
    </row>
    <row r="334" spans="1:6" x14ac:dyDescent="0.2">
      <c r="A334">
        <v>46447</v>
      </c>
      <c r="F334">
        <v>46447</v>
      </c>
    </row>
    <row r="335" spans="1:6" x14ac:dyDescent="0.2">
      <c r="A335">
        <v>46478</v>
      </c>
      <c r="F335">
        <v>46478</v>
      </c>
    </row>
    <row r="336" spans="1:6" x14ac:dyDescent="0.2">
      <c r="A336">
        <v>46508</v>
      </c>
      <c r="F336">
        <v>46508</v>
      </c>
    </row>
    <row r="337" spans="1:6" x14ac:dyDescent="0.2">
      <c r="A337">
        <v>46539</v>
      </c>
      <c r="F337">
        <v>46539</v>
      </c>
    </row>
    <row r="338" spans="1:6" x14ac:dyDescent="0.2">
      <c r="A338">
        <v>46569</v>
      </c>
      <c r="F338">
        <v>46569</v>
      </c>
    </row>
    <row r="339" spans="1:6" x14ac:dyDescent="0.2">
      <c r="A339">
        <v>46600</v>
      </c>
      <c r="F339">
        <v>46600</v>
      </c>
    </row>
    <row r="340" spans="1:6" x14ac:dyDescent="0.2">
      <c r="A340">
        <v>46631</v>
      </c>
      <c r="F340">
        <v>46631</v>
      </c>
    </row>
    <row r="341" spans="1:6" x14ac:dyDescent="0.2">
      <c r="A341">
        <v>46661</v>
      </c>
      <c r="F341">
        <v>46661</v>
      </c>
    </row>
    <row r="342" spans="1:6" x14ac:dyDescent="0.2">
      <c r="A342">
        <v>46692</v>
      </c>
      <c r="F342">
        <v>46692</v>
      </c>
    </row>
    <row r="343" spans="1:6" x14ac:dyDescent="0.2">
      <c r="A343">
        <v>46722</v>
      </c>
      <c r="F343">
        <v>46722</v>
      </c>
    </row>
    <row r="344" spans="1:6" x14ac:dyDescent="0.2">
      <c r="A344">
        <v>46753</v>
      </c>
      <c r="F344">
        <v>46753</v>
      </c>
    </row>
    <row r="345" spans="1:6" x14ac:dyDescent="0.2">
      <c r="A345">
        <v>46784</v>
      </c>
      <c r="F345">
        <v>46784</v>
      </c>
    </row>
    <row r="346" spans="1:6" x14ac:dyDescent="0.2">
      <c r="A346">
        <v>46813</v>
      </c>
      <c r="F346">
        <v>46813</v>
      </c>
    </row>
    <row r="347" spans="1:6" x14ac:dyDescent="0.2">
      <c r="A347">
        <v>46844</v>
      </c>
      <c r="F347">
        <v>46844</v>
      </c>
    </row>
    <row r="348" spans="1:6" x14ac:dyDescent="0.2">
      <c r="A348">
        <v>46874</v>
      </c>
      <c r="F348">
        <v>46874</v>
      </c>
    </row>
    <row r="349" spans="1:6" x14ac:dyDescent="0.2">
      <c r="A349">
        <v>46905</v>
      </c>
      <c r="F349">
        <v>46905</v>
      </c>
    </row>
    <row r="350" spans="1:6" x14ac:dyDescent="0.2">
      <c r="A350">
        <v>46935</v>
      </c>
      <c r="F350">
        <v>46935</v>
      </c>
    </row>
    <row r="351" spans="1:6" x14ac:dyDescent="0.2">
      <c r="A351">
        <v>46966</v>
      </c>
      <c r="F351">
        <v>46966</v>
      </c>
    </row>
    <row r="352" spans="1:6" x14ac:dyDescent="0.2">
      <c r="A352">
        <v>46997</v>
      </c>
      <c r="F352">
        <v>46997</v>
      </c>
    </row>
    <row r="353" spans="1:6" x14ac:dyDescent="0.2">
      <c r="A353">
        <v>47027</v>
      </c>
      <c r="F353">
        <v>47027</v>
      </c>
    </row>
    <row r="354" spans="1:6" x14ac:dyDescent="0.2">
      <c r="A354">
        <v>47058</v>
      </c>
      <c r="F354">
        <v>47058</v>
      </c>
    </row>
    <row r="355" spans="1:6" x14ac:dyDescent="0.2">
      <c r="A355">
        <v>47088</v>
      </c>
      <c r="F355">
        <v>47088</v>
      </c>
    </row>
    <row r="356" spans="1:6" x14ac:dyDescent="0.2">
      <c r="A356">
        <v>47119</v>
      </c>
      <c r="F356">
        <v>47119</v>
      </c>
    </row>
    <row r="357" spans="1:6" x14ac:dyDescent="0.2">
      <c r="A357">
        <v>47150</v>
      </c>
      <c r="F357">
        <v>47150</v>
      </c>
    </row>
    <row r="358" spans="1:6" x14ac:dyDescent="0.2">
      <c r="A358">
        <v>47178</v>
      </c>
      <c r="F358">
        <v>47178</v>
      </c>
    </row>
    <row r="359" spans="1:6" x14ac:dyDescent="0.2">
      <c r="A359">
        <v>47209</v>
      </c>
      <c r="F359">
        <v>47209</v>
      </c>
    </row>
    <row r="360" spans="1:6" x14ac:dyDescent="0.2">
      <c r="A360">
        <v>47239</v>
      </c>
      <c r="F360">
        <v>47239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9.7129156999999999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">
      <c r="A5">
        <f t="shared" ref="A5:A18" si="0">INDEX(BucketTable,MATCH(B5,SumMonths,0),1)</f>
        <v>2</v>
      </c>
      <c r="B5" s="178">
        <v>36923</v>
      </c>
      <c r="C5" s="100" t="s">
        <v>148</v>
      </c>
      <c r="D5" s="101">
        <v>9.7180885400000001</v>
      </c>
    </row>
    <row r="6" spans="1:24" x14ac:dyDescent="0.2">
      <c r="A6">
        <f t="shared" si="0"/>
        <v>3</v>
      </c>
      <c r="B6" s="178">
        <v>36951</v>
      </c>
      <c r="C6" s="100" t="s">
        <v>148</v>
      </c>
      <c r="D6" s="101">
        <v>-9.9350000000000003E-5</v>
      </c>
    </row>
    <row r="7" spans="1:24" x14ac:dyDescent="0.2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8">
        <v>37012</v>
      </c>
      <c r="C8" s="100" t="s">
        <v>148</v>
      </c>
      <c r="D8" s="101">
        <v>1.27966E-3</v>
      </c>
    </row>
    <row r="9" spans="1:24" x14ac:dyDescent="0.2">
      <c r="A9">
        <f t="shared" si="0"/>
        <v>6</v>
      </c>
      <c r="B9" s="178">
        <v>37043</v>
      </c>
      <c r="C9" s="100" t="s">
        <v>148</v>
      </c>
      <c r="D9" s="101">
        <v>-9.7996999999999993E-4</v>
      </c>
    </row>
    <row r="10" spans="1:24" x14ac:dyDescent="0.2">
      <c r="A10">
        <f t="shared" si="0"/>
        <v>7</v>
      </c>
      <c r="B10" s="178">
        <v>37073</v>
      </c>
      <c r="C10" s="100" t="s">
        <v>148</v>
      </c>
      <c r="D10" s="101">
        <v>-1.0734399999999999E-3</v>
      </c>
    </row>
    <row r="11" spans="1:24" x14ac:dyDescent="0.2">
      <c r="A11">
        <f t="shared" si="0"/>
        <v>8</v>
      </c>
      <c r="B11" s="178">
        <v>37104</v>
      </c>
      <c r="C11" s="100" t="s">
        <v>148</v>
      </c>
      <c r="D11" s="101">
        <v>-1.0687800000000001E-3</v>
      </c>
    </row>
    <row r="12" spans="1:24" x14ac:dyDescent="0.2">
      <c r="A12">
        <f t="shared" si="0"/>
        <v>8</v>
      </c>
      <c r="B12" s="178">
        <v>37135</v>
      </c>
      <c r="C12" s="100" t="s">
        <v>148</v>
      </c>
      <c r="D12" s="101">
        <v>-9.6750999999999998E-4</v>
      </c>
    </row>
    <row r="13" spans="1:24" x14ac:dyDescent="0.2">
      <c r="A13">
        <f t="shared" si="0"/>
        <v>8</v>
      </c>
      <c r="B13" s="178">
        <v>37165</v>
      </c>
      <c r="C13" s="100" t="s">
        <v>148</v>
      </c>
      <c r="D13" s="101">
        <v>-3.8542999999999997E-4</v>
      </c>
    </row>
    <row r="14" spans="1:24" x14ac:dyDescent="0.2">
      <c r="A14">
        <f t="shared" si="0"/>
        <v>8</v>
      </c>
      <c r="B14" s="178">
        <v>37196</v>
      </c>
      <c r="C14" s="100" t="s">
        <v>148</v>
      </c>
      <c r="D14" s="101">
        <v>9.5947000000000003E-4</v>
      </c>
    </row>
    <row r="15" spans="1:24" x14ac:dyDescent="0.2">
      <c r="A15">
        <f t="shared" si="0"/>
        <v>8</v>
      </c>
      <c r="B15" s="178">
        <v>37226</v>
      </c>
      <c r="C15" s="100" t="s">
        <v>148</v>
      </c>
      <c r="D15" s="101">
        <v>5.7333000000000004E-4</v>
      </c>
    </row>
    <row r="16" spans="1:24" x14ac:dyDescent="0.2">
      <c r="A16">
        <f t="shared" si="0"/>
        <v>9</v>
      </c>
      <c r="B16" s="178">
        <v>37257</v>
      </c>
      <c r="C16" s="100" t="s">
        <v>148</v>
      </c>
      <c r="D16" s="101">
        <v>-1.33208E-3</v>
      </c>
    </row>
    <row r="17" spans="1:4" x14ac:dyDescent="0.2">
      <c r="A17">
        <f t="shared" si="0"/>
        <v>9</v>
      </c>
      <c r="B17" s="178">
        <v>37288</v>
      </c>
      <c r="C17" s="100" t="s">
        <v>148</v>
      </c>
      <c r="D17" s="101">
        <v>-7.5781999999999998E-4</v>
      </c>
    </row>
    <row r="18" spans="1:4" x14ac:dyDescent="0.2">
      <c r="A18">
        <f t="shared" si="0"/>
        <v>9</v>
      </c>
      <c r="B18" s="178">
        <v>37316</v>
      </c>
      <c r="C18" s="100" t="s">
        <v>148</v>
      </c>
      <c r="D18" s="101">
        <v>-1.32092E-3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36"/>
  <sheetViews>
    <sheetView workbookViewId="0">
      <selection activeCell="A5" sqref="A5:A3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41</v>
      </c>
      <c r="B1" s="104"/>
      <c r="C1" s="1"/>
      <c r="D1" s="71" t="s">
        <v>45</v>
      </c>
      <c r="E1" s="70">
        <f>SUM(E4:E65536)</f>
        <v>30.673979840000001</v>
      </c>
      <c r="F1" s="71" t="s">
        <v>52</v>
      </c>
      <c r="G1" s="70">
        <f>SUM(G4:G65536)</f>
        <v>30.673979840000001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36" si="0">INDEX(BucketTable,MATCH(B5,SumMonths,0),1)</f>
        <v>1</v>
      </c>
      <c r="B5" s="178">
        <v>36892</v>
      </c>
      <c r="C5" s="100" t="s">
        <v>150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">
      <c r="A6">
        <f t="shared" si="0"/>
        <v>1</v>
      </c>
      <c r="B6" s="178">
        <v>36892</v>
      </c>
      <c r="C6" s="100" t="s">
        <v>151</v>
      </c>
      <c r="D6" s="100" t="s">
        <v>59</v>
      </c>
      <c r="E6" s="101">
        <v>0</v>
      </c>
      <c r="F6" s="100">
        <v>0</v>
      </c>
      <c r="G6" s="101">
        <v>0</v>
      </c>
      <c r="H6" s="101">
        <v>-2.5000000000000001E-2</v>
      </c>
      <c r="I6" s="101">
        <v>0</v>
      </c>
      <c r="J6" s="100">
        <v>100</v>
      </c>
    </row>
    <row r="7" spans="1:24" x14ac:dyDescent="0.2">
      <c r="A7">
        <f t="shared" si="0"/>
        <v>1</v>
      </c>
      <c r="B7" s="178">
        <v>36892</v>
      </c>
      <c r="C7" s="100" t="s">
        <v>152</v>
      </c>
      <c r="D7" s="100" t="s">
        <v>59</v>
      </c>
      <c r="E7" s="101">
        <v>0</v>
      </c>
      <c r="F7" s="100">
        <v>0</v>
      </c>
      <c r="G7" s="101">
        <v>0</v>
      </c>
      <c r="H7" s="101">
        <v>-2.5000000000000001E-3</v>
      </c>
      <c r="I7" s="101">
        <v>0</v>
      </c>
      <c r="J7" s="100">
        <v>100</v>
      </c>
    </row>
    <row r="8" spans="1:24" x14ac:dyDescent="0.2">
      <c r="A8">
        <f t="shared" si="0"/>
        <v>1</v>
      </c>
      <c r="B8" s="178">
        <v>36892</v>
      </c>
      <c r="C8" s="100" t="s">
        <v>153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-2.5000000000000001E-2</v>
      </c>
      <c r="I8" s="101">
        <v>0</v>
      </c>
      <c r="J8" s="100">
        <v>100</v>
      </c>
    </row>
    <row r="9" spans="1:24" x14ac:dyDescent="0.2">
      <c r="A9">
        <f t="shared" si="0"/>
        <v>2</v>
      </c>
      <c r="B9" s="178">
        <v>36923</v>
      </c>
      <c r="C9" s="100" t="s">
        <v>150</v>
      </c>
      <c r="D9" s="100" t="s">
        <v>59</v>
      </c>
      <c r="E9" s="101">
        <v>15.49020865</v>
      </c>
      <c r="F9" s="100">
        <v>0</v>
      </c>
      <c r="G9" s="101">
        <v>15.49020865</v>
      </c>
      <c r="H9" s="101">
        <v>5.0000000000000001E-4</v>
      </c>
      <c r="I9" s="101">
        <v>7.7451043250000001E-3</v>
      </c>
      <c r="J9" s="100">
        <v>0</v>
      </c>
    </row>
    <row r="10" spans="1:24" x14ac:dyDescent="0.2">
      <c r="A10">
        <f t="shared" si="0"/>
        <v>2</v>
      </c>
      <c r="B10" s="178">
        <v>36923</v>
      </c>
      <c r="C10" s="100" t="s">
        <v>151</v>
      </c>
      <c r="D10" s="100" t="s">
        <v>59</v>
      </c>
      <c r="E10" s="101">
        <v>15.18377119</v>
      </c>
      <c r="F10" s="100">
        <v>0</v>
      </c>
      <c r="G10" s="101">
        <v>15.18377119</v>
      </c>
      <c r="H10" s="101">
        <v>-2.5000000000000001E-2</v>
      </c>
      <c r="I10" s="101">
        <v>-0.37959427975000004</v>
      </c>
      <c r="J10" s="100">
        <v>0</v>
      </c>
    </row>
    <row r="11" spans="1:24" x14ac:dyDescent="0.2">
      <c r="A11">
        <f t="shared" si="0"/>
        <v>3</v>
      </c>
      <c r="B11" s="178">
        <v>36951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">
      <c r="A12">
        <f t="shared" si="0"/>
        <v>3</v>
      </c>
      <c r="B12" s="178">
        <v>36951</v>
      </c>
      <c r="C12" s="100" t="s">
        <v>151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-2.5000000000000001E-2</v>
      </c>
      <c r="I12" s="101">
        <v>0</v>
      </c>
      <c r="J12" s="100">
        <v>0</v>
      </c>
    </row>
    <row r="13" spans="1:24" x14ac:dyDescent="0.2">
      <c r="A13">
        <f t="shared" si="0"/>
        <v>4</v>
      </c>
      <c r="B13" s="178">
        <v>36982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4</v>
      </c>
      <c r="B14" s="178">
        <v>36982</v>
      </c>
      <c r="C14" s="100" t="s">
        <v>151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-2.5000000000000001E-2</v>
      </c>
      <c r="I14" s="101">
        <v>0</v>
      </c>
      <c r="J14" s="100">
        <v>0</v>
      </c>
    </row>
    <row r="15" spans="1:24" x14ac:dyDescent="0.2">
      <c r="A15">
        <f t="shared" si="0"/>
        <v>5</v>
      </c>
      <c r="B15" s="178">
        <v>37012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5</v>
      </c>
      <c r="B16" s="178">
        <v>37012</v>
      </c>
      <c r="C16" s="100" t="s">
        <v>151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-2.5000000000000001E-2</v>
      </c>
      <c r="I16" s="101">
        <v>0</v>
      </c>
      <c r="J16" s="100">
        <v>0</v>
      </c>
    </row>
    <row r="17" spans="1:10" x14ac:dyDescent="0.2">
      <c r="A17">
        <f t="shared" si="0"/>
        <v>6</v>
      </c>
      <c r="B17" s="178">
        <v>37043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6</v>
      </c>
      <c r="B18" s="178">
        <v>37043</v>
      </c>
      <c r="C18" s="100" t="s">
        <v>151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-2.5000000000000001E-2</v>
      </c>
      <c r="I18" s="101">
        <v>0</v>
      </c>
      <c r="J18" s="100">
        <v>0</v>
      </c>
    </row>
    <row r="19" spans="1:10" x14ac:dyDescent="0.2">
      <c r="A19">
        <f t="shared" si="0"/>
        <v>7</v>
      </c>
      <c r="B19" s="178">
        <v>37073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">
      <c r="A20">
        <f t="shared" si="0"/>
        <v>7</v>
      </c>
      <c r="B20" s="178">
        <v>37073</v>
      </c>
      <c r="C20" s="100" t="s">
        <v>151</v>
      </c>
      <c r="D20" s="100" t="s">
        <v>59</v>
      </c>
      <c r="E20" s="101">
        <v>0</v>
      </c>
      <c r="F20" s="100">
        <v>0</v>
      </c>
      <c r="G20" s="101">
        <v>0</v>
      </c>
      <c r="H20" s="101">
        <v>-2.5000000000000001E-2</v>
      </c>
      <c r="I20" s="101">
        <v>0</v>
      </c>
      <c r="J20" s="100">
        <v>0</v>
      </c>
    </row>
    <row r="21" spans="1:10" x14ac:dyDescent="0.2">
      <c r="A21">
        <f t="shared" si="0"/>
        <v>8</v>
      </c>
      <c r="B21" s="178">
        <v>37104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8">
        <v>37104</v>
      </c>
      <c r="C22" s="100" t="s">
        <v>151</v>
      </c>
      <c r="D22" s="100" t="s">
        <v>59</v>
      </c>
      <c r="E22" s="101">
        <v>0</v>
      </c>
      <c r="F22" s="100">
        <v>0</v>
      </c>
      <c r="G22" s="101">
        <v>0</v>
      </c>
      <c r="H22" s="101">
        <v>-2.5000000000000001E-2</v>
      </c>
      <c r="I22" s="101">
        <v>0</v>
      </c>
      <c r="J22" s="100">
        <v>0</v>
      </c>
    </row>
    <row r="23" spans="1:10" x14ac:dyDescent="0.2">
      <c r="A23">
        <f t="shared" si="0"/>
        <v>8</v>
      </c>
      <c r="B23" s="178">
        <v>37135</v>
      </c>
      <c r="C23" s="100" t="s">
        <v>150</v>
      </c>
      <c r="D23" s="100" t="s">
        <v>59</v>
      </c>
      <c r="E23" s="101">
        <v>0</v>
      </c>
      <c r="F23" s="100">
        <v>0</v>
      </c>
      <c r="G23" s="101">
        <v>0</v>
      </c>
      <c r="H23" s="101">
        <v>5.0000000000000001E-4</v>
      </c>
      <c r="I23" s="101">
        <v>0</v>
      </c>
      <c r="J23" s="100">
        <v>0</v>
      </c>
    </row>
    <row r="24" spans="1:10" x14ac:dyDescent="0.2">
      <c r="A24">
        <f t="shared" si="0"/>
        <v>8</v>
      </c>
      <c r="B24" s="178">
        <v>37135</v>
      </c>
      <c r="C24" s="100" t="s">
        <v>151</v>
      </c>
      <c r="D24" s="100" t="s">
        <v>59</v>
      </c>
      <c r="E24" s="101">
        <v>0</v>
      </c>
      <c r="F24" s="100">
        <v>0</v>
      </c>
      <c r="G24" s="101">
        <v>0</v>
      </c>
      <c r="H24" s="101">
        <v>-2.5000000000000001E-2</v>
      </c>
      <c r="I24" s="101">
        <v>0</v>
      </c>
      <c r="J24" s="100">
        <v>0</v>
      </c>
    </row>
    <row r="25" spans="1:10" x14ac:dyDescent="0.2">
      <c r="A25">
        <f t="shared" si="0"/>
        <v>8</v>
      </c>
      <c r="B25" s="178">
        <v>37165</v>
      </c>
      <c r="C25" s="100" t="s">
        <v>150</v>
      </c>
      <c r="D25" s="100" t="s">
        <v>59</v>
      </c>
      <c r="E25" s="101">
        <v>0</v>
      </c>
      <c r="F25" s="100">
        <v>0</v>
      </c>
      <c r="G25" s="101">
        <v>0</v>
      </c>
      <c r="H25" s="101">
        <v>5.0000000000000001E-4</v>
      </c>
      <c r="I25" s="101">
        <v>0</v>
      </c>
      <c r="J25" s="100">
        <v>0</v>
      </c>
    </row>
    <row r="26" spans="1:10" x14ac:dyDescent="0.2">
      <c r="A26">
        <f t="shared" si="0"/>
        <v>8</v>
      </c>
      <c r="B26" s="178">
        <v>37165</v>
      </c>
      <c r="C26" s="100" t="s">
        <v>151</v>
      </c>
      <c r="D26" s="100" t="s">
        <v>59</v>
      </c>
      <c r="E26" s="101">
        <v>0</v>
      </c>
      <c r="F26" s="100">
        <v>0</v>
      </c>
      <c r="G26" s="101">
        <v>0</v>
      </c>
      <c r="H26" s="101">
        <v>-2.5000000000000001E-2</v>
      </c>
      <c r="I26" s="101">
        <v>0</v>
      </c>
      <c r="J26" s="100">
        <v>0</v>
      </c>
    </row>
    <row r="27" spans="1:10" x14ac:dyDescent="0.2">
      <c r="A27">
        <f t="shared" si="0"/>
        <v>8</v>
      </c>
      <c r="B27" s="178">
        <v>37196</v>
      </c>
      <c r="C27" s="100" t="s">
        <v>150</v>
      </c>
      <c r="D27" s="100" t="s">
        <v>59</v>
      </c>
      <c r="E27" s="101">
        <v>0</v>
      </c>
      <c r="F27" s="100">
        <v>0</v>
      </c>
      <c r="G27" s="101">
        <v>0</v>
      </c>
      <c r="H27" s="101">
        <v>5.0000000000000001E-4</v>
      </c>
      <c r="I27" s="101">
        <v>0</v>
      </c>
      <c r="J27" s="100">
        <v>0</v>
      </c>
    </row>
    <row r="28" spans="1:10" x14ac:dyDescent="0.2">
      <c r="A28">
        <f t="shared" si="0"/>
        <v>8</v>
      </c>
      <c r="B28" s="178">
        <v>37196</v>
      </c>
      <c r="C28" s="100" t="s">
        <v>151</v>
      </c>
      <c r="D28" s="100" t="s">
        <v>59</v>
      </c>
      <c r="E28" s="101">
        <v>0</v>
      </c>
      <c r="F28" s="100">
        <v>0</v>
      </c>
      <c r="G28" s="101">
        <v>0</v>
      </c>
      <c r="H28" s="101">
        <v>-2.5000000000000001E-2</v>
      </c>
      <c r="I28" s="101">
        <v>0</v>
      </c>
      <c r="J28" s="100">
        <v>0</v>
      </c>
    </row>
    <row r="29" spans="1:10" x14ac:dyDescent="0.2">
      <c r="A29">
        <f t="shared" si="0"/>
        <v>8</v>
      </c>
      <c r="B29" s="178">
        <v>37226</v>
      </c>
      <c r="C29" s="100" t="s">
        <v>150</v>
      </c>
      <c r="D29" s="100" t="s">
        <v>59</v>
      </c>
      <c r="E29" s="101">
        <v>0</v>
      </c>
      <c r="F29" s="100">
        <v>0</v>
      </c>
      <c r="G29" s="101">
        <v>0</v>
      </c>
      <c r="H29" s="101">
        <v>5.0000000000000001E-4</v>
      </c>
      <c r="I29" s="101">
        <v>0</v>
      </c>
      <c r="J29" s="100">
        <v>0</v>
      </c>
    </row>
    <row r="30" spans="1:10" x14ac:dyDescent="0.2">
      <c r="A30">
        <f t="shared" si="0"/>
        <v>8</v>
      </c>
      <c r="B30" s="178">
        <v>37226</v>
      </c>
      <c r="C30" s="100" t="s">
        <v>151</v>
      </c>
      <c r="D30" s="100" t="s">
        <v>59</v>
      </c>
      <c r="E30" s="101">
        <v>0</v>
      </c>
      <c r="F30" s="100">
        <v>0</v>
      </c>
      <c r="G30" s="101">
        <v>0</v>
      </c>
      <c r="H30" s="101">
        <v>-2.5000000000000001E-2</v>
      </c>
      <c r="I30" s="101">
        <v>0</v>
      </c>
      <c r="J30" s="100">
        <v>0</v>
      </c>
    </row>
    <row r="31" spans="1:10" x14ac:dyDescent="0.2">
      <c r="A31">
        <f t="shared" si="0"/>
        <v>9</v>
      </c>
      <c r="B31" s="178">
        <v>37257</v>
      </c>
      <c r="C31" s="100" t="s">
        <v>150</v>
      </c>
      <c r="D31" s="100" t="s">
        <v>59</v>
      </c>
      <c r="E31" s="101">
        <v>0</v>
      </c>
      <c r="F31" s="100">
        <v>0</v>
      </c>
      <c r="G31" s="101">
        <v>0</v>
      </c>
      <c r="H31" s="101">
        <v>5.0000000000000001E-4</v>
      </c>
      <c r="I31" s="101">
        <v>0</v>
      </c>
      <c r="J31" s="100">
        <v>0</v>
      </c>
    </row>
    <row r="32" spans="1:10" x14ac:dyDescent="0.2">
      <c r="A32">
        <f t="shared" si="0"/>
        <v>9</v>
      </c>
      <c r="B32" s="178">
        <v>37257</v>
      </c>
      <c r="C32" s="100" t="s">
        <v>151</v>
      </c>
      <c r="D32" s="100" t="s">
        <v>59</v>
      </c>
      <c r="E32" s="101">
        <v>0</v>
      </c>
      <c r="F32" s="100">
        <v>0</v>
      </c>
      <c r="G32" s="101">
        <v>0</v>
      </c>
      <c r="H32" s="101">
        <v>-2.5000000000000001E-2</v>
      </c>
      <c r="I32" s="101">
        <v>0</v>
      </c>
      <c r="J32" s="100">
        <v>0</v>
      </c>
    </row>
    <row r="33" spans="1:10" x14ac:dyDescent="0.2">
      <c r="A33">
        <f t="shared" si="0"/>
        <v>9</v>
      </c>
      <c r="B33" s="178">
        <v>37288</v>
      </c>
      <c r="C33" s="100" t="s">
        <v>150</v>
      </c>
      <c r="D33" s="100" t="s">
        <v>59</v>
      </c>
      <c r="E33" s="101">
        <v>0</v>
      </c>
      <c r="F33" s="100">
        <v>0</v>
      </c>
      <c r="G33" s="101">
        <v>0</v>
      </c>
      <c r="H33" s="101">
        <v>5.0000000000000001E-4</v>
      </c>
      <c r="I33" s="101">
        <v>0</v>
      </c>
      <c r="J33" s="100">
        <v>0</v>
      </c>
    </row>
    <row r="34" spans="1:10" x14ac:dyDescent="0.2">
      <c r="A34">
        <f t="shared" si="0"/>
        <v>9</v>
      </c>
      <c r="B34" s="178">
        <v>37288</v>
      </c>
      <c r="C34" s="100" t="s">
        <v>151</v>
      </c>
      <c r="D34" s="100" t="s">
        <v>59</v>
      </c>
      <c r="E34" s="101">
        <v>0</v>
      </c>
      <c r="F34" s="100">
        <v>0</v>
      </c>
      <c r="G34" s="101">
        <v>0</v>
      </c>
      <c r="H34" s="101">
        <v>-2.5000000000000001E-2</v>
      </c>
      <c r="I34" s="101">
        <v>0</v>
      </c>
      <c r="J34" s="100">
        <v>0</v>
      </c>
    </row>
    <row r="35" spans="1:10" x14ac:dyDescent="0.2">
      <c r="A35">
        <f t="shared" si="0"/>
        <v>9</v>
      </c>
      <c r="B35" s="178">
        <v>37316</v>
      </c>
      <c r="C35" s="100" t="s">
        <v>150</v>
      </c>
      <c r="D35" s="100" t="s">
        <v>59</v>
      </c>
      <c r="E35" s="101">
        <v>0</v>
      </c>
      <c r="F35" s="100">
        <v>0</v>
      </c>
      <c r="G35" s="101">
        <v>0</v>
      </c>
      <c r="H35" s="101">
        <v>5.0000000000000001E-4</v>
      </c>
      <c r="I35" s="101">
        <v>0</v>
      </c>
      <c r="J35" s="100">
        <v>0</v>
      </c>
    </row>
    <row r="36" spans="1:10" x14ac:dyDescent="0.2">
      <c r="A36">
        <f t="shared" si="0"/>
        <v>9</v>
      </c>
      <c r="B36" s="178">
        <v>37316</v>
      </c>
      <c r="C36" s="100" t="s">
        <v>151</v>
      </c>
      <c r="D36" s="100" t="s">
        <v>59</v>
      </c>
      <c r="E36" s="101">
        <v>0</v>
      </c>
      <c r="F36" s="100">
        <v>0</v>
      </c>
      <c r="G36" s="101">
        <v>0</v>
      </c>
      <c r="H36" s="101">
        <v>-2.5000000000000001E-2</v>
      </c>
      <c r="I36" s="101">
        <v>0</v>
      </c>
      <c r="J36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5"/>
  <sheetViews>
    <sheetView workbookViewId="0">
      <selection activeCell="A5" sqref="A5:A3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B1" s="104"/>
      <c r="C1" s="71" t="s">
        <v>45</v>
      </c>
      <c r="D1" s="70">
        <f>SUM(D4:D65536)</f>
        <v>41.147290730000002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150</v>
      </c>
      <c r="D4" s="101">
        <v>8.4956057999999999</v>
      </c>
    </row>
    <row r="5" spans="1:24" x14ac:dyDescent="0.2">
      <c r="A5">
        <f t="shared" ref="A5:A35" si="0">INDEX(BucketTable,MATCH(B5,SumMonths,0),1)</f>
        <v>1</v>
      </c>
      <c r="B5" s="178">
        <v>36892</v>
      </c>
      <c r="C5" s="100" t="s">
        <v>151</v>
      </c>
      <c r="D5" s="101">
        <v>1.9775024000000001</v>
      </c>
    </row>
    <row r="6" spans="1:24" x14ac:dyDescent="0.2">
      <c r="A6">
        <f t="shared" si="0"/>
        <v>1</v>
      </c>
      <c r="B6" s="178">
        <v>36892</v>
      </c>
      <c r="C6" s="100" t="s">
        <v>152</v>
      </c>
      <c r="D6" s="101">
        <v>7.9980000000000003E-4</v>
      </c>
    </row>
    <row r="7" spans="1:24" x14ac:dyDescent="0.2">
      <c r="A7">
        <f t="shared" si="0"/>
        <v>1</v>
      </c>
      <c r="B7" s="178">
        <v>36892</v>
      </c>
      <c r="C7" s="100" t="s">
        <v>153</v>
      </c>
      <c r="D7" s="101">
        <v>-5.9829999999999996E-4</v>
      </c>
    </row>
    <row r="8" spans="1:24" x14ac:dyDescent="0.2">
      <c r="A8">
        <f t="shared" si="0"/>
        <v>2</v>
      </c>
      <c r="B8" s="178">
        <v>36923</v>
      </c>
      <c r="C8" s="100" t="s">
        <v>150</v>
      </c>
      <c r="D8" s="101">
        <v>15.49020705</v>
      </c>
    </row>
    <row r="9" spans="1:24" x14ac:dyDescent="0.2">
      <c r="A9">
        <f t="shared" si="0"/>
        <v>2</v>
      </c>
      <c r="B9" s="178">
        <v>36923</v>
      </c>
      <c r="C9" s="100" t="s">
        <v>151</v>
      </c>
      <c r="D9" s="101">
        <v>15.18377398</v>
      </c>
    </row>
    <row r="10" spans="1:24" x14ac:dyDescent="0.2">
      <c r="A10">
        <f t="shared" si="0"/>
        <v>3</v>
      </c>
      <c r="B10" s="178">
        <v>36951</v>
      </c>
      <c r="C10" s="100" t="s">
        <v>150</v>
      </c>
      <c r="D10" s="101">
        <v>0</v>
      </c>
    </row>
    <row r="11" spans="1:24" x14ac:dyDescent="0.2">
      <c r="A11">
        <f t="shared" si="0"/>
        <v>3</v>
      </c>
      <c r="B11" s="178">
        <v>36951</v>
      </c>
      <c r="C11" s="100" t="s">
        <v>151</v>
      </c>
      <c r="D11" s="101">
        <v>0</v>
      </c>
    </row>
    <row r="12" spans="1:24" x14ac:dyDescent="0.2">
      <c r="A12">
        <f t="shared" si="0"/>
        <v>4</v>
      </c>
      <c r="B12" s="178">
        <v>36982</v>
      </c>
      <c r="C12" s="100" t="s">
        <v>150</v>
      </c>
      <c r="D12" s="101">
        <v>0</v>
      </c>
    </row>
    <row r="13" spans="1:24" x14ac:dyDescent="0.2">
      <c r="A13">
        <f t="shared" si="0"/>
        <v>4</v>
      </c>
      <c r="B13" s="178">
        <v>36982</v>
      </c>
      <c r="C13" s="100" t="s">
        <v>151</v>
      </c>
      <c r="D13" s="101">
        <v>0</v>
      </c>
    </row>
    <row r="14" spans="1:24" x14ac:dyDescent="0.2">
      <c r="A14">
        <f t="shared" si="0"/>
        <v>5</v>
      </c>
      <c r="B14" s="178">
        <v>37012</v>
      </c>
      <c r="C14" s="100" t="s">
        <v>150</v>
      </c>
      <c r="D14" s="101">
        <v>0</v>
      </c>
    </row>
    <row r="15" spans="1:24" x14ac:dyDescent="0.2">
      <c r="A15">
        <f t="shared" si="0"/>
        <v>5</v>
      </c>
      <c r="B15" s="178">
        <v>37012</v>
      </c>
      <c r="C15" s="100" t="s">
        <v>151</v>
      </c>
      <c r="D15" s="101">
        <v>0</v>
      </c>
    </row>
    <row r="16" spans="1:24" x14ac:dyDescent="0.2">
      <c r="A16">
        <f t="shared" si="0"/>
        <v>6</v>
      </c>
      <c r="B16" s="178">
        <v>37043</v>
      </c>
      <c r="C16" s="100" t="s">
        <v>150</v>
      </c>
      <c r="D16" s="101">
        <v>0</v>
      </c>
    </row>
    <row r="17" spans="1:4" x14ac:dyDescent="0.2">
      <c r="A17">
        <f t="shared" si="0"/>
        <v>6</v>
      </c>
      <c r="B17" s="178">
        <v>37043</v>
      </c>
      <c r="C17" s="100" t="s">
        <v>151</v>
      </c>
      <c r="D17" s="101">
        <v>0</v>
      </c>
    </row>
    <row r="18" spans="1:4" x14ac:dyDescent="0.2">
      <c r="A18">
        <f t="shared" si="0"/>
        <v>7</v>
      </c>
      <c r="B18" s="178">
        <v>37073</v>
      </c>
      <c r="C18" s="100" t="s">
        <v>150</v>
      </c>
      <c r="D18" s="101">
        <v>0</v>
      </c>
    </row>
    <row r="19" spans="1:4" x14ac:dyDescent="0.2">
      <c r="A19">
        <f t="shared" si="0"/>
        <v>7</v>
      </c>
      <c r="B19" s="178">
        <v>37073</v>
      </c>
      <c r="C19" s="100" t="s">
        <v>151</v>
      </c>
      <c r="D19" s="101">
        <v>0</v>
      </c>
    </row>
    <row r="20" spans="1:4" x14ac:dyDescent="0.2">
      <c r="A20">
        <f t="shared" si="0"/>
        <v>8</v>
      </c>
      <c r="B20" s="178">
        <v>37104</v>
      </c>
      <c r="C20" s="100" t="s">
        <v>150</v>
      </c>
      <c r="D20" s="101">
        <v>0</v>
      </c>
    </row>
    <row r="21" spans="1:4" x14ac:dyDescent="0.2">
      <c r="A21">
        <f t="shared" si="0"/>
        <v>8</v>
      </c>
      <c r="B21" s="178">
        <v>37104</v>
      </c>
      <c r="C21" s="100" t="s">
        <v>151</v>
      </c>
      <c r="D21" s="101">
        <v>0</v>
      </c>
    </row>
    <row r="22" spans="1:4" x14ac:dyDescent="0.2">
      <c r="A22">
        <f t="shared" si="0"/>
        <v>8</v>
      </c>
      <c r="B22" s="178">
        <v>37135</v>
      </c>
      <c r="C22" s="100" t="s">
        <v>150</v>
      </c>
      <c r="D22" s="101">
        <v>0</v>
      </c>
    </row>
    <row r="23" spans="1:4" x14ac:dyDescent="0.2">
      <c r="A23">
        <f t="shared" si="0"/>
        <v>8</v>
      </c>
      <c r="B23" s="178">
        <v>37135</v>
      </c>
      <c r="C23" s="100" t="s">
        <v>151</v>
      </c>
      <c r="D23" s="101">
        <v>0</v>
      </c>
    </row>
    <row r="24" spans="1:4" x14ac:dyDescent="0.2">
      <c r="A24">
        <f t="shared" si="0"/>
        <v>8</v>
      </c>
      <c r="B24" s="178">
        <v>37165</v>
      </c>
      <c r="C24" s="100" t="s">
        <v>150</v>
      </c>
      <c r="D24" s="101">
        <v>0</v>
      </c>
    </row>
    <row r="25" spans="1:4" x14ac:dyDescent="0.2">
      <c r="A25">
        <f t="shared" si="0"/>
        <v>8</v>
      </c>
      <c r="B25" s="178">
        <v>37165</v>
      </c>
      <c r="C25" s="100" t="s">
        <v>151</v>
      </c>
      <c r="D25" s="101">
        <v>0</v>
      </c>
    </row>
    <row r="26" spans="1:4" x14ac:dyDescent="0.2">
      <c r="A26">
        <f t="shared" si="0"/>
        <v>8</v>
      </c>
      <c r="B26" s="178">
        <v>37196</v>
      </c>
      <c r="C26" s="100" t="s">
        <v>150</v>
      </c>
      <c r="D26" s="101">
        <v>0</v>
      </c>
    </row>
    <row r="27" spans="1:4" x14ac:dyDescent="0.2">
      <c r="A27">
        <f t="shared" si="0"/>
        <v>8</v>
      </c>
      <c r="B27" s="178">
        <v>37196</v>
      </c>
      <c r="C27" s="100" t="s">
        <v>151</v>
      </c>
      <c r="D27" s="101">
        <v>0</v>
      </c>
    </row>
    <row r="28" spans="1:4" x14ac:dyDescent="0.2">
      <c r="A28">
        <f t="shared" si="0"/>
        <v>8</v>
      </c>
      <c r="B28" s="178">
        <v>37226</v>
      </c>
      <c r="C28" s="100" t="s">
        <v>150</v>
      </c>
      <c r="D28" s="101">
        <v>0</v>
      </c>
    </row>
    <row r="29" spans="1:4" x14ac:dyDescent="0.2">
      <c r="A29">
        <f t="shared" si="0"/>
        <v>8</v>
      </c>
      <c r="B29" s="178">
        <v>37226</v>
      </c>
      <c r="C29" s="100" t="s">
        <v>151</v>
      </c>
      <c r="D29" s="101">
        <v>0</v>
      </c>
    </row>
    <row r="30" spans="1:4" x14ac:dyDescent="0.2">
      <c r="A30">
        <f t="shared" si="0"/>
        <v>9</v>
      </c>
      <c r="B30" s="178">
        <v>37257</v>
      </c>
      <c r="C30" s="100" t="s">
        <v>150</v>
      </c>
      <c r="D30" s="101">
        <v>0</v>
      </c>
    </row>
    <row r="31" spans="1:4" x14ac:dyDescent="0.2">
      <c r="A31">
        <f t="shared" si="0"/>
        <v>9</v>
      </c>
      <c r="B31" s="178">
        <v>37257</v>
      </c>
      <c r="C31" s="100" t="s">
        <v>151</v>
      </c>
      <c r="D31" s="101">
        <v>0</v>
      </c>
    </row>
    <row r="32" spans="1:4" x14ac:dyDescent="0.2">
      <c r="A32">
        <f t="shared" si="0"/>
        <v>9</v>
      </c>
      <c r="B32" s="178">
        <v>37288</v>
      </c>
      <c r="C32" s="100" t="s">
        <v>150</v>
      </c>
      <c r="D32" s="101">
        <v>0</v>
      </c>
    </row>
    <row r="33" spans="1:4" x14ac:dyDescent="0.2">
      <c r="A33">
        <f t="shared" si="0"/>
        <v>9</v>
      </c>
      <c r="B33" s="178">
        <v>37288</v>
      </c>
      <c r="C33" s="100" t="s">
        <v>151</v>
      </c>
      <c r="D33" s="101">
        <v>0</v>
      </c>
    </row>
    <row r="34" spans="1:4" x14ac:dyDescent="0.2">
      <c r="A34">
        <f t="shared" si="0"/>
        <v>9</v>
      </c>
      <c r="B34" s="178">
        <v>37316</v>
      </c>
      <c r="C34" s="100" t="s">
        <v>150</v>
      </c>
      <c r="D34" s="101">
        <v>0</v>
      </c>
    </row>
    <row r="35" spans="1:4" x14ac:dyDescent="0.2">
      <c r="A35">
        <f t="shared" si="0"/>
        <v>9</v>
      </c>
      <c r="B35" s="178">
        <v>37316</v>
      </c>
      <c r="C35" s="100" t="s">
        <v>151</v>
      </c>
      <c r="D35" s="101"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0"/>
  <sheetViews>
    <sheetView topLeftCell="A3" zoomScaleNormal="100" workbookViewId="0">
      <selection activeCell="I20" sqref="I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+'Run Query'!A21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36917.559947337963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37134</v>
      </c>
      <c r="W7" s="49"/>
      <c r="X7" s="49">
        <f ca="1">EOMONTH(V7,7)</f>
        <v>37346</v>
      </c>
      <c r="Y7" s="49"/>
      <c r="Z7" s="49">
        <f ca="1">EOMONTH(X7,12)</f>
        <v>37711</v>
      </c>
      <c r="AA7" s="49"/>
      <c r="AB7" s="49">
        <f ca="1">EOMONTH(Z7,12)</f>
        <v>38077</v>
      </c>
      <c r="AC7" s="49"/>
      <c r="AD7" s="49">
        <f ca="1">EOMONTH(AB7,12)</f>
        <v>38442</v>
      </c>
      <c r="AE7" s="49"/>
      <c r="AF7" s="49">
        <f ca="1">EOMONTH(AD8,1)</f>
        <v>40633</v>
      </c>
      <c r="AG7" s="49"/>
      <c r="AH7" s="49">
        <f ca="1">EOMONTH(AF8,1)</f>
        <v>42460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36917.559947337963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EOMONTH(R8,1)</f>
        <v>37103</v>
      </c>
      <c r="U8" s="49"/>
      <c r="V8" s="49">
        <f ca="1">EOMONTH(V7,6)</f>
        <v>37315</v>
      </c>
      <c r="W8" s="49"/>
      <c r="X8" s="49">
        <f ca="1">EOMONTH(X7,11)</f>
        <v>37680</v>
      </c>
      <c r="Y8" s="49"/>
      <c r="Z8" s="49">
        <f ca="1">EOMONTH(Z7,11)</f>
        <v>38046</v>
      </c>
      <c r="AA8" s="49"/>
      <c r="AB8" s="49">
        <f ca="1">EOMONTH(AB7,11)</f>
        <v>38411</v>
      </c>
      <c r="AC8" s="49"/>
      <c r="AD8" s="49">
        <f ca="1">EOMONTH(AD7,71)</f>
        <v>40602</v>
      </c>
      <c r="AE8" s="49"/>
      <c r="AF8" s="49">
        <f ca="1">EOMONTH(AF7,59)</f>
        <v>42429</v>
      </c>
      <c r="AG8" s="49"/>
      <c r="AH8" s="49">
        <f ca="1">EOMONTH(AH7,93)</f>
        <v>45291</v>
      </c>
      <c r="AI8" s="49"/>
      <c r="AJ8" s="50" t="str">
        <f ca="1">CONCATENATE(TEXT(F7,"mmm-yy"),"/",(TEXT(AH8,"mmm-yy")))</f>
        <v>Jan-01/Dec-23</v>
      </c>
      <c r="AK8" s="51"/>
      <c r="AL8" s="59"/>
    </row>
    <row r="9" spans="1:38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'NSS1'!F10+'NSS2'!F10+'FT-ENOVATE'!F10+ENOVATE!F10+TP!F10+'ENOV-RT'!F10+'ENOV-PB'!F10</f>
        <v>0</v>
      </c>
      <c r="G10" s="55">
        <f>'NSS1'!G10+'NSS2'!G10+'FT-ENOVATE'!G10</f>
        <v>0</v>
      </c>
      <c r="H10" s="55">
        <f>'NSS1'!H10+'NSS2'!H10+'FT-ENOVATE'!H10+ENOVATE!H10+TP!H10+'ENOV-RT'!H10+'ENOV-PB'!H10</f>
        <v>0</v>
      </c>
      <c r="I10" s="55">
        <f>'NSS1'!I10+'NSS2'!I10+'FT-ENOVATE'!I10</f>
        <v>0</v>
      </c>
      <c r="J10" s="55">
        <f>'NSS1'!J10+'NSS2'!J10+'FT-ENOVATE'!J10+ENOVATE!J10+TP!J10+'ENOV-RT'!J10+'ENOV-PB'!J10</f>
        <v>0</v>
      </c>
      <c r="K10" s="55">
        <f>'NSS1'!K10+'NSS2'!K10+'FT-ENOVATE'!K10</f>
        <v>0</v>
      </c>
      <c r="L10" s="55">
        <f>'NSS1'!L10+'NSS2'!L10+'FT-ENOVATE'!L10+ENOVATE!L10+TP!L10+'ENOV-RT'!L10+'ENOV-PB'!L10</f>
        <v>0</v>
      </c>
      <c r="M10" s="55">
        <f>'NSS1'!M10+'NSS2'!M10+'FT-ENOVATE'!M10</f>
        <v>0</v>
      </c>
      <c r="N10" s="55">
        <f>'NSS1'!N10+'NSS2'!N10+'FT-ENOVATE'!N10+ENOVATE!N10+TP!N10+'ENOV-RT'!N10+'ENOV-PB'!N10</f>
        <v>0</v>
      </c>
      <c r="O10" s="55">
        <f>'NSS1'!O10+'NSS2'!O10+'FT-ENOVATE'!O10</f>
        <v>0</v>
      </c>
      <c r="P10" s="55">
        <f>'NSS1'!P10+'NSS2'!P10+'FT-ENOVATE'!P10+ENOVATE!P10+TP!P10+'ENOV-RT'!P10+'ENOV-PB'!P10</f>
        <v>0</v>
      </c>
      <c r="Q10" s="55">
        <f>'NSS1'!Q10+'NSS2'!Q10+'FT-ENOVATE'!Q10</f>
        <v>0</v>
      </c>
      <c r="R10" s="55">
        <f>'NSS1'!R10+'NSS2'!R10+'FT-ENOVATE'!R10+ENOVATE!R10+TP!R10+'ENOV-RT'!R10+'ENOV-PB'!R10</f>
        <v>0</v>
      </c>
      <c r="S10" s="55">
        <f>'NSS1'!S10+'NSS2'!S10+'FT-ENOVATE'!S10</f>
        <v>0</v>
      </c>
      <c r="T10" s="55">
        <f>'NSS1'!T10+'NSS2'!T10+'FT-ENOVATE'!T10+ENOVATE!T10+TP!T10+'ENOV-RT'!T10+'ENOV-PB'!T10</f>
        <v>0</v>
      </c>
      <c r="U10" s="55">
        <f>'NSS1'!U10+'NSS2'!U10+'FT-ENOVATE'!U10</f>
        <v>0</v>
      </c>
      <c r="V10" s="55">
        <f>'NSS1'!V10+'NSS2'!V10+'FT-ENOVATE'!V10+ENOVATE!V10+TP!V10+'ENOV-RT'!V10+'ENOV-PB'!V10</f>
        <v>0</v>
      </c>
      <c r="W10" s="55">
        <f>'NSS1'!W10+'NSS2'!W10+'FT-ENOVATE'!W10</f>
        <v>0</v>
      </c>
      <c r="X10" s="55">
        <f>'NSS1'!X10+'NSS2'!X10+'FT-ENOVATE'!X10+ENOVATE!X10+TP!X10+'ENOV-RT'!X10+'ENOV-PB'!X10</f>
        <v>0</v>
      </c>
      <c r="Y10" s="55">
        <f>'NSS1'!Y10+'NSS2'!Y10+'FT-ENOVATE'!Y10</f>
        <v>0</v>
      </c>
      <c r="Z10" s="55">
        <f>'NSS1'!Z10+'NSS2'!Z10+'FT-ENOVATE'!Z10+ENOVATE!Z10+TP!Z10+'ENOV-RT'!Z10+'ENOV-PB'!Z10</f>
        <v>0</v>
      </c>
      <c r="AA10" s="55">
        <f>'NSS1'!AA10+'NSS2'!AA10+'FT-ENOVATE'!AA10</f>
        <v>0</v>
      </c>
      <c r="AB10" s="55">
        <f>'NSS1'!AB10+'NSS2'!AB10+'FT-ENOVATE'!AB10+ENOVATE!AB10+TP!AB10+'ENOV-RT'!AB10+'ENOV-PB'!AB10</f>
        <v>0</v>
      </c>
      <c r="AC10" s="55">
        <f>'NSS1'!AC10+'NSS2'!AC10+'FT-ENOVATE'!AC10</f>
        <v>0</v>
      </c>
      <c r="AD10" s="55">
        <f>'NSS1'!AD10+'NSS2'!AD10+'FT-ENOVATE'!AD10+ENOVATE!AD10+TP!AD10+'ENOV-RT'!AD10+'ENOV-PB'!AD10</f>
        <v>0</v>
      </c>
      <c r="AE10" s="55">
        <f>'NSS1'!AE10+'NSS2'!AE10+'FT-ENOVATE'!AE10</f>
        <v>0</v>
      </c>
      <c r="AF10" s="55">
        <f>'NSS1'!AF10+'NSS2'!AF10+'FT-ENOVATE'!AF10+ENOVATE!AF10+TP!AF10+'ENOV-RT'!AF10+'ENOV-PB'!AF10</f>
        <v>0</v>
      </c>
      <c r="AG10" s="55">
        <f>'NSS1'!AG10+'NSS2'!AG10+'FT-ENOVATE'!AG10</f>
        <v>0</v>
      </c>
      <c r="AH10" s="55">
        <f>'NSS1'!AH10+'NSS2'!AH10+'FT-ENOVATE'!AH10+ENOVATE!AH10+TP!AH10+'ENOV-RT'!AH10+'ENOV-PB'!AH10</f>
        <v>0</v>
      </c>
      <c r="AI10" s="56"/>
      <c r="AJ10" s="57">
        <f t="shared" ref="AJ10:AJ15" si="0">SUM(F10:AH10)-H10</f>
        <v>0</v>
      </c>
      <c r="AK10" s="139"/>
      <c r="AL10" s="57">
        <f>AJ10-AJ23</f>
        <v>0</v>
      </c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'NSS1'!F11+'NSS2'!F11+'FT-ENOVATE'!F11+ENOVATE!F11+TP!F11+'ENOV-RT'!F11+'ENOV-PB'!F11</f>
        <v>0</v>
      </c>
      <c r="G11" s="55"/>
      <c r="H11" s="55">
        <f>'NSS1'!H11+'NSS2'!H11+'FT-ENOVATE'!H11+ENOVATE!H11+TP!H11+'ENOV-RT'!H11+'ENOV-PB'!H11</f>
        <v>0</v>
      </c>
      <c r="I11" s="55"/>
      <c r="J11" s="55">
        <f>'NSS1'!J11+'NSS2'!J11+'FT-ENOVATE'!J11+ENOVATE!J11+TP!J11+'ENOV-RT'!J11+'ENOV-PB'!J11</f>
        <v>0</v>
      </c>
      <c r="K11" s="55"/>
      <c r="L11" s="55">
        <f>'NSS1'!L11+'NSS2'!L11+'FT-ENOVATE'!L11+ENOVATE!L11+TP!L11+'ENOV-RT'!L11+'ENOV-PB'!L11</f>
        <v>0</v>
      </c>
      <c r="M11" s="55">
        <f>'NSS1'!M11+'NSS2'!M11+'FT-ENOVATE'!M11</f>
        <v>0</v>
      </c>
      <c r="N11" s="55">
        <f>'NSS1'!N11+'NSS2'!N11+'FT-ENOVATE'!N11+ENOVATE!N11+TP!N11+'ENOV-RT'!N11+'ENOV-PB'!N11</f>
        <v>0</v>
      </c>
      <c r="O11" s="55">
        <f>'NSS1'!O11+'NSS2'!O11+'FT-ENOVATE'!O11</f>
        <v>0</v>
      </c>
      <c r="P11" s="55">
        <f>'NSS1'!P11+'NSS2'!P11+'FT-ENOVATE'!P11+ENOVATE!P11+TP!P11+'ENOV-RT'!P11+'ENOV-PB'!P11</f>
        <v>0</v>
      </c>
      <c r="Q11" s="55">
        <f>'NSS1'!Q11+'NSS2'!Q11+'FT-ENOVATE'!Q11</f>
        <v>0</v>
      </c>
      <c r="R11" s="55">
        <f>'NSS1'!R11+'NSS2'!R11+'FT-ENOVATE'!R11+ENOVATE!R11+TP!R11+'ENOV-RT'!R11+'ENOV-PB'!R11</f>
        <v>0</v>
      </c>
      <c r="S11" s="55">
        <f>'NSS1'!S11+'NSS2'!S11+'FT-ENOVATE'!S11</f>
        <v>0</v>
      </c>
      <c r="T11" s="55">
        <f>'NSS1'!T11+'NSS2'!T11+'FT-ENOVATE'!T11+ENOVATE!T11+TP!T11+'ENOV-RT'!T11+'ENOV-PB'!T11</f>
        <v>0</v>
      </c>
      <c r="U11" s="55">
        <f>'NSS1'!U11+'NSS2'!U11+'FT-ENOVATE'!U11</f>
        <v>0</v>
      </c>
      <c r="V11" s="55">
        <f>'NSS1'!V11+'NSS2'!V11+'FT-ENOVATE'!V11+ENOVATE!V11+TP!V11+'ENOV-RT'!V11+'ENOV-PB'!V11</f>
        <v>0</v>
      </c>
      <c r="W11" s="55">
        <f>'NSS1'!W11+'NSS2'!W11+'FT-ENOVATE'!W11</f>
        <v>0</v>
      </c>
      <c r="X11" s="55">
        <f>'NSS1'!X11+'NSS2'!X11+'FT-ENOVATE'!X11+ENOVATE!X11+TP!X11+'ENOV-RT'!X11+'ENOV-PB'!X11</f>
        <v>0</v>
      </c>
      <c r="Y11" s="55">
        <f>'NSS1'!Y11+'NSS2'!Y11+'FT-ENOVATE'!Y11</f>
        <v>0</v>
      </c>
      <c r="Z11" s="55">
        <f>'NSS1'!Z11+'NSS2'!Z11+'FT-ENOVATE'!Z11+ENOVATE!Z11+TP!Z11+'ENOV-RT'!Z11+'ENOV-PB'!Z11</f>
        <v>0</v>
      </c>
      <c r="AA11" s="55">
        <f>'NSS1'!AA11+'NSS2'!AA11+'FT-ENOVATE'!AA11</f>
        <v>0</v>
      </c>
      <c r="AB11" s="55">
        <f>'NSS1'!AB11+'NSS2'!AB11+'FT-ENOVATE'!AB11+ENOVATE!AB11+TP!AB11+'ENOV-RT'!AB11+'ENOV-PB'!AB11</f>
        <v>0</v>
      </c>
      <c r="AC11" s="55">
        <f>'NSS1'!AC11+'NSS2'!AC11+'FT-ENOVATE'!AC11</f>
        <v>0</v>
      </c>
      <c r="AD11" s="55">
        <f>'NSS1'!AD11+'NSS2'!AD11+'FT-ENOVATE'!AD11+ENOVATE!AD11+TP!AD11+'ENOV-RT'!AD11+'ENOV-PB'!AD11</f>
        <v>0</v>
      </c>
      <c r="AE11" s="55">
        <f>'NSS1'!AE11+'NSS2'!AE11+'FT-ENOVATE'!AE11</f>
        <v>0</v>
      </c>
      <c r="AF11" s="55">
        <f>'NSS1'!AF11+'NSS2'!AF11+'FT-ENOVATE'!AF11+ENOVATE!AF11+TP!AF11+'ENOV-RT'!AF11+'ENOV-PB'!AF11</f>
        <v>0</v>
      </c>
      <c r="AG11" s="55">
        <f>'NSS1'!AG11+'NSS2'!AG11+'FT-ENOVATE'!AG11</f>
        <v>0</v>
      </c>
      <c r="AH11" s="55">
        <f>'NSS1'!AH11+'NSS2'!AH11+'FT-ENOVATE'!AH11+ENOVATE!AH11+TP!AH11+'ENOV-RT'!AH11+'ENOV-PB'!AH11</f>
        <v>0</v>
      </c>
      <c r="AI11" s="55"/>
      <c r="AJ11" s="57">
        <f t="shared" si="0"/>
        <v>0</v>
      </c>
      <c r="AK11" s="139"/>
      <c r="AL11" s="57">
        <f>AJ11-AJ25</f>
        <v>0</v>
      </c>
    </row>
    <row r="12" spans="1:38" x14ac:dyDescent="0.2">
      <c r="A12" s="120" t="s">
        <v>78</v>
      </c>
      <c r="B12" s="29"/>
      <c r="C12" s="38"/>
      <c r="D12" s="54"/>
      <c r="E12" s="54"/>
      <c r="F12" s="55">
        <f>'NSS1'!F12+'NSS2'!F12+'FT-ENOVATE'!F12+ENOVATE!F12+TP!F12+'ENOV-RT'!F12+'ENOV-PB'!F12</f>
        <v>0</v>
      </c>
      <c r="G12" s="55"/>
      <c r="H12" s="55">
        <f>'NSS1'!H12+'NSS2'!H12+'FT-ENOVATE'!H12+ENOVATE!H12+TP!H12+'ENOV-RT'!H12+'ENOV-PB'!H12</f>
        <v>0</v>
      </c>
      <c r="I12" s="55"/>
      <c r="J12" s="55">
        <f>'NSS1'!J12+'NSS2'!J12+'FT-ENOVATE'!J12+ENOVATE!J12+TP!J12+'ENOV-RT'!J12+'ENOV-PB'!J12</f>
        <v>0</v>
      </c>
      <c r="K12" s="55"/>
      <c r="L12" s="55">
        <f>'NSS1'!L12+'NSS2'!L12+'FT-ENOVATE'!L12+ENOVATE!L12+TP!L12+'ENOV-RT'!L12+'ENOV-PB'!L12</f>
        <v>0</v>
      </c>
      <c r="M12" s="55">
        <f>'NSS1'!M12+'NSS2'!M12+'FT-ENOVATE'!M12</f>
        <v>0</v>
      </c>
      <c r="N12" s="55">
        <f>'NSS1'!N12+'NSS2'!N12+'FT-ENOVATE'!N12+ENOVATE!N12+TP!N12+'ENOV-RT'!N12+'ENOV-PB'!N12</f>
        <v>0</v>
      </c>
      <c r="O12" s="55">
        <f>'NSS1'!O12+'NSS2'!O12+'FT-ENOVATE'!O12</f>
        <v>0</v>
      </c>
      <c r="P12" s="55">
        <f>'NSS1'!P12+'NSS2'!P12+'FT-ENOVATE'!P12+ENOVATE!P12+TP!P12+'ENOV-RT'!P12+'ENOV-PB'!P12</f>
        <v>0</v>
      </c>
      <c r="Q12" s="55">
        <f>'NSS1'!Q12+'NSS2'!Q12+'FT-ENOVATE'!Q12</f>
        <v>0</v>
      </c>
      <c r="R12" s="55">
        <f>'NSS1'!R12+'NSS2'!R12+'FT-ENOVATE'!R12+ENOVATE!R12+TP!R12+'ENOV-RT'!R12+'ENOV-PB'!R12</f>
        <v>0</v>
      </c>
      <c r="S12" s="55">
        <f>'NSS1'!S12+'NSS2'!S12+'FT-ENOVATE'!S12</f>
        <v>0</v>
      </c>
      <c r="T12" s="55">
        <f>'NSS1'!T12+'NSS2'!T12+'FT-ENOVATE'!T12+ENOVATE!T12+TP!T12+'ENOV-RT'!T12+'ENOV-PB'!T12</f>
        <v>0</v>
      </c>
      <c r="U12" s="55">
        <f>'NSS1'!U12+'NSS2'!U12+'FT-ENOVATE'!U12</f>
        <v>0</v>
      </c>
      <c r="V12" s="55">
        <f>'NSS1'!V12+'NSS2'!V12+'FT-ENOVATE'!V12+ENOVATE!V12+TP!V12+'ENOV-RT'!V12+'ENOV-PB'!V12</f>
        <v>0</v>
      </c>
      <c r="W12" s="55">
        <f>'NSS1'!W12+'NSS2'!W12+'FT-ENOVATE'!W12</f>
        <v>0</v>
      </c>
      <c r="X12" s="55">
        <f>'NSS1'!X12+'NSS2'!X12+'FT-ENOVATE'!X12+ENOVATE!X12+TP!X12+'ENOV-RT'!X12+'ENOV-PB'!X12</f>
        <v>0</v>
      </c>
      <c r="Y12" s="55">
        <f>'NSS1'!Y12+'NSS2'!Y12+'FT-ENOVATE'!Y12</f>
        <v>0</v>
      </c>
      <c r="Z12" s="55">
        <f>'NSS1'!Z12+'NSS2'!Z12+'FT-ENOVATE'!Z12+ENOVATE!Z12+TP!Z12+'ENOV-RT'!Z12+'ENOV-PB'!Z12</f>
        <v>0</v>
      </c>
      <c r="AA12" s="55">
        <f>'NSS1'!AA12+'NSS2'!AA12+'FT-ENOVATE'!AA12</f>
        <v>0</v>
      </c>
      <c r="AB12" s="55">
        <f>'NSS1'!AB12+'NSS2'!AB12+'FT-ENOVATE'!AB12+ENOVATE!AB12+TP!AB12+'ENOV-RT'!AB12+'ENOV-PB'!AB12</f>
        <v>0</v>
      </c>
      <c r="AC12" s="55">
        <f>'NSS1'!AC12+'NSS2'!AC12+'FT-ENOVATE'!AC12</f>
        <v>0</v>
      </c>
      <c r="AD12" s="55">
        <f>'NSS1'!AD12+'NSS2'!AD12+'FT-ENOVATE'!AD12+ENOVATE!AD12+TP!AD12+'ENOV-RT'!AD12+'ENOV-PB'!AD12</f>
        <v>0</v>
      </c>
      <c r="AE12" s="55">
        <f>'NSS1'!AE12+'NSS2'!AE12+'FT-ENOVATE'!AE12</f>
        <v>0</v>
      </c>
      <c r="AF12" s="55">
        <f>'NSS1'!AF12+'NSS2'!AF12+'FT-ENOVATE'!AF12+ENOVATE!AF12+TP!AF12+'ENOV-RT'!AF12+'ENOV-PB'!AF12</f>
        <v>0</v>
      </c>
      <c r="AG12" s="55">
        <f>'NSS1'!AG12+'NSS2'!AG12+'FT-ENOVATE'!AG12</f>
        <v>0</v>
      </c>
      <c r="AH12" s="55">
        <f>'NSS1'!AH12+'NSS2'!AH12+'FT-ENOVATE'!AH12+ENOVATE!AH12+TP!AH12+'ENOV-RT'!AH12+'ENOV-PB'!AH12</f>
        <v>0</v>
      </c>
      <c r="AI12" s="55"/>
      <c r="AJ12" s="57">
        <f t="shared" si="0"/>
        <v>0</v>
      </c>
      <c r="AK12" s="139"/>
      <c r="AL12" s="57">
        <f>AJ12-AJ24</f>
        <v>0</v>
      </c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f>'NSS1'!F13+'NSS2'!F13+'FT-ENOVATE'!F13+ENOVATE!F13+TP!F13+'ENOV-RT'!F13+'ENOV-PB'!F13</f>
        <v>0</v>
      </c>
      <c r="G13" s="55"/>
      <c r="H13" s="55">
        <f>'NSS1'!H13+'NSS2'!H13+'FT-ENOVATE'!H13+ENOVATE!H13+TP!H13+'ENOV-RT'!H13+'ENOV-PB'!H13</f>
        <v>0</v>
      </c>
      <c r="I13" s="55"/>
      <c r="J13" s="55">
        <f ca="1">'NSS1'!J13+'NSS2'!J13+'FT-ENOVATE'!J13+ENOVATE!J13+TP!J13+'ENOV-RT'!J13+'ENOV-PB'!J13</f>
        <v>0</v>
      </c>
      <c r="K13" s="55"/>
      <c r="L13" s="55">
        <f ca="1">'NSS1'!L13+'NSS2'!L13+'FT-ENOVATE'!L13+ENOVATE!L13+TP!L13+'ENOV-RT'!L13+'ENOV-PB'!L13</f>
        <v>0</v>
      </c>
      <c r="M13" s="55">
        <f>'NSS1'!M13+'NSS2'!M13+'FT-ENOVATE'!M13</f>
        <v>0</v>
      </c>
      <c r="N13" s="55">
        <f ca="1">'NSS1'!N13+'NSS2'!N13+'FT-ENOVATE'!N13+ENOVATE!N13+TP!N13+'ENOV-RT'!N13+'ENOV-PB'!N13</f>
        <v>0</v>
      </c>
      <c r="O13" s="55">
        <f>'NSS1'!O13+'NSS2'!O13+'FT-ENOVATE'!O13</f>
        <v>0</v>
      </c>
      <c r="P13" s="55">
        <f ca="1">'NSS1'!P13+'NSS2'!P13+'FT-ENOVATE'!P13+ENOVATE!P13+TP!P13+'ENOV-RT'!P13+'ENOV-PB'!P13</f>
        <v>0</v>
      </c>
      <c r="Q13" s="55">
        <f>'NSS1'!Q13+'NSS2'!Q13+'FT-ENOVATE'!Q13</f>
        <v>0</v>
      </c>
      <c r="R13" s="55">
        <f ca="1">'NSS1'!R13+'NSS2'!R13+'FT-ENOVATE'!R13+ENOVATE!R13+TP!R13+'ENOV-RT'!R13+'ENOV-PB'!R13</f>
        <v>0</v>
      </c>
      <c r="S13" s="55">
        <f>'NSS1'!S13+'NSS2'!S13+'FT-ENOVATE'!S13</f>
        <v>0</v>
      </c>
      <c r="T13" s="55">
        <f ca="1">'NSS1'!T13+'NSS2'!T13+'FT-ENOVATE'!T13+ENOVATE!T13+TP!T13+'ENOV-RT'!T13+'ENOV-PB'!T13</f>
        <v>0</v>
      </c>
      <c r="U13" s="55">
        <f>'NSS1'!U13+'NSS2'!U13+'FT-ENOVATE'!U13</f>
        <v>0</v>
      </c>
      <c r="V13" s="55">
        <f ca="1">'NSS1'!V13+'NSS2'!V13+'FT-ENOVATE'!V13+ENOVATE!V13+TP!V13+'ENOV-RT'!V13+'ENOV-PB'!V13</f>
        <v>0</v>
      </c>
      <c r="W13" s="55">
        <f>'NSS1'!W13+'NSS2'!W13+'FT-ENOVATE'!W13</f>
        <v>0</v>
      </c>
      <c r="X13" s="55">
        <f ca="1">'NSS1'!X13+'NSS2'!X13+'FT-ENOVATE'!X13+ENOVATE!X13+TP!X13+'ENOV-RT'!X13+'ENOV-PB'!X13</f>
        <v>0</v>
      </c>
      <c r="Y13" s="55">
        <f>'NSS1'!Y13+'NSS2'!Y13+'FT-ENOVATE'!Y13</f>
        <v>0</v>
      </c>
      <c r="Z13" s="55">
        <f ca="1">'NSS1'!Z13+'NSS2'!Z13+'FT-ENOVATE'!Z13+ENOVATE!Z13+TP!Z13+'ENOV-RT'!Z13+'ENOV-PB'!Z13</f>
        <v>0</v>
      </c>
      <c r="AA13" s="55">
        <f>'NSS1'!AA13+'NSS2'!AA13+'FT-ENOVATE'!AA13</f>
        <v>0</v>
      </c>
      <c r="AB13" s="55">
        <f ca="1">'NSS1'!AB13+'NSS2'!AB13+'FT-ENOVATE'!AB13+ENOVATE!AB13+TP!AB13+'ENOV-RT'!AB13+'ENOV-PB'!AB13</f>
        <v>0</v>
      </c>
      <c r="AC13" s="55">
        <f>'NSS1'!AC13+'NSS2'!AC13+'FT-ENOVATE'!AC13</f>
        <v>0</v>
      </c>
      <c r="AD13" s="55">
        <f ca="1">'NSS1'!AD13+'NSS2'!AD13+'FT-ENOVATE'!AD13+ENOVATE!AD13+TP!AD13+'ENOV-RT'!AD13+'ENOV-PB'!AD13</f>
        <v>0</v>
      </c>
      <c r="AE13" s="55">
        <f>'NSS1'!AE13+'NSS2'!AE13+'FT-ENOVATE'!AE13</f>
        <v>0</v>
      </c>
      <c r="AF13" s="55">
        <f ca="1">'NSS1'!AF13+'NSS2'!AF13+'FT-ENOVATE'!AF13+ENOVATE!AF13+TP!AF13+'ENOV-RT'!AF13+'ENOV-PB'!AF13</f>
        <v>0</v>
      </c>
      <c r="AG13" s="55">
        <f>'NSS1'!AG13+'NSS2'!AG13+'FT-ENOVATE'!AG13</f>
        <v>0</v>
      </c>
      <c r="AH13" s="55">
        <f ca="1">'NSS1'!AH13+'NSS2'!AH13+'FT-ENOVATE'!AH13+ENOVATE!AH13+TP!AH13+'ENOV-RT'!AH13+'ENOV-PB'!AH13</f>
        <v>0</v>
      </c>
      <c r="AI13" s="55"/>
      <c r="AJ13" s="57">
        <f t="shared" ca="1" si="0"/>
        <v>0</v>
      </c>
      <c r="AK13" s="139"/>
      <c r="AL13" s="57">
        <f ca="1">AJ13-AJ26</f>
        <v>0</v>
      </c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f>'NSS1'!F14+'NSS2'!F14+'FT-ENOVATE'!F14+ENOVATE!F14+TP!F14+'ENOV-RT'!F14+'ENOV-PB'!F14</f>
        <v>0</v>
      </c>
      <c r="G14" s="55"/>
      <c r="H14" s="55">
        <f>'NSS1'!H14+'NSS2'!H14+'FT-ENOVATE'!H14+ENOVATE!H14+TP!H14+'ENOV-RT'!H14+'ENOV-PB'!H14</f>
        <v>0</v>
      </c>
      <c r="I14" s="55"/>
      <c r="J14" s="55">
        <f ca="1">'NSS1'!J14+'NSS2'!J14+'FT-ENOVATE'!J14+ENOVATE!J14+TP!J14+'ENOV-RT'!J14+'ENOV-PB'!J14</f>
        <v>0</v>
      </c>
      <c r="K14" s="55"/>
      <c r="L14" s="55">
        <f ca="1">'NSS1'!L14+'NSS2'!L14+'FT-ENOVATE'!L14+ENOVATE!L14+TP!L14+'ENOV-RT'!L14+'ENOV-PB'!L14</f>
        <v>0</v>
      </c>
      <c r="M14" s="55">
        <f>'NSS1'!M14+'NSS2'!M14+'FT-ENOVATE'!M14</f>
        <v>0</v>
      </c>
      <c r="N14" s="55">
        <f ca="1">'NSS1'!N14+'NSS2'!N14+'FT-ENOVATE'!N14+ENOVATE!N14+TP!N14+'ENOV-RT'!N14+'ENOV-PB'!N14</f>
        <v>0</v>
      </c>
      <c r="O14" s="55">
        <f>'NSS1'!O14+'NSS2'!O14+'FT-ENOVATE'!O14</f>
        <v>0</v>
      </c>
      <c r="P14" s="55">
        <f ca="1">'NSS1'!P14+'NSS2'!P14+'FT-ENOVATE'!P14+ENOVATE!P14+TP!P14+'ENOV-RT'!P14+'ENOV-PB'!P14</f>
        <v>0</v>
      </c>
      <c r="Q14" s="55">
        <f>'NSS1'!Q14+'NSS2'!Q14+'FT-ENOVATE'!Q14</f>
        <v>0</v>
      </c>
      <c r="R14" s="55">
        <f ca="1">'NSS1'!R14+'NSS2'!R14+'FT-ENOVATE'!R14+ENOVATE!R14+TP!R14+'ENOV-RT'!R14+'ENOV-PB'!R14</f>
        <v>0</v>
      </c>
      <c r="S14" s="55">
        <f>'NSS1'!S14+'NSS2'!S14+'FT-ENOVATE'!S14</f>
        <v>0</v>
      </c>
      <c r="T14" s="55">
        <f ca="1">'NSS1'!T14+'NSS2'!T14+'FT-ENOVATE'!T14+ENOVATE!T14+TP!T14+'ENOV-RT'!T14+'ENOV-PB'!T14</f>
        <v>0</v>
      </c>
      <c r="U14" s="55">
        <f>'NSS1'!U14+'NSS2'!U14+'FT-ENOVATE'!U14</f>
        <v>0</v>
      </c>
      <c r="V14" s="55">
        <f ca="1">'NSS1'!V14+'NSS2'!V14+'FT-ENOVATE'!V14+ENOVATE!V14+TP!V14+'ENOV-RT'!V14+'ENOV-PB'!V14</f>
        <v>0</v>
      </c>
      <c r="W14" s="55">
        <f>'NSS1'!W14+'NSS2'!W14+'FT-ENOVATE'!W14</f>
        <v>0</v>
      </c>
      <c r="X14" s="55">
        <f ca="1">'NSS1'!X14+'NSS2'!X14+'FT-ENOVATE'!X14+ENOVATE!X14+TP!X14+'ENOV-RT'!X14+'ENOV-PB'!X14</f>
        <v>0</v>
      </c>
      <c r="Y14" s="55">
        <f>'NSS1'!Y14+'NSS2'!Y14+'FT-ENOVATE'!Y14</f>
        <v>0</v>
      </c>
      <c r="Z14" s="55">
        <f ca="1">'NSS1'!Z14+'NSS2'!Z14+'FT-ENOVATE'!Z14+ENOVATE!Z14+TP!Z14+'ENOV-RT'!Z14+'ENOV-PB'!Z14</f>
        <v>0</v>
      </c>
      <c r="AA14" s="55">
        <f>'NSS1'!AA14+'NSS2'!AA14+'FT-ENOVATE'!AA14</f>
        <v>0</v>
      </c>
      <c r="AB14" s="55">
        <f ca="1">'NSS1'!AB14+'NSS2'!AB14+'FT-ENOVATE'!AB14+ENOVATE!AB14+TP!AB14+'ENOV-RT'!AB14+'ENOV-PB'!AB14</f>
        <v>0</v>
      </c>
      <c r="AC14" s="55">
        <f>'NSS1'!AC14+'NSS2'!AC14+'FT-ENOVATE'!AC14</f>
        <v>0</v>
      </c>
      <c r="AD14" s="55">
        <f ca="1">'NSS1'!AD14+'NSS2'!AD14+'FT-ENOVATE'!AD14+ENOVATE!AD14+TP!AD14+'ENOV-RT'!AD14+'ENOV-PB'!AD14</f>
        <v>0</v>
      </c>
      <c r="AE14" s="55">
        <f>'NSS1'!AE14+'NSS2'!AE14+'FT-ENOVATE'!AE14</f>
        <v>0</v>
      </c>
      <c r="AF14" s="55">
        <f ca="1">'NSS1'!AF14+'NSS2'!AF14+'FT-ENOVATE'!AF14+ENOVATE!AF14+TP!AF14+'ENOV-RT'!AF14+'ENOV-PB'!AF14</f>
        <v>0</v>
      </c>
      <c r="AG14" s="55">
        <f>'NSS1'!AG14+'NSS2'!AG14+'FT-ENOVATE'!AG14</f>
        <v>0</v>
      </c>
      <c r="AH14" s="55">
        <f ca="1">'NSS1'!AH14+'NSS2'!AH14+'FT-ENOVATE'!AH14+ENOVATE!AH14+TP!AH14+'ENOV-RT'!AH14+'ENOV-PB'!AH14</f>
        <v>0</v>
      </c>
      <c r="AI14" s="55"/>
      <c r="AJ14" s="57">
        <f t="shared" ca="1" si="0"/>
        <v>0</v>
      </c>
      <c r="AK14" s="139"/>
      <c r="AL14" s="57">
        <f ca="1">AJ14-AJ27</f>
        <v>0</v>
      </c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f>'NSS1'!F15+'NSS2'!F15+'FT-ENOVATE'!F15+ENOVATE!F15+TP!F15+'ENOV-RT'!F15+'ENOV-PB'!F15</f>
        <v>0</v>
      </c>
      <c r="G15" s="55"/>
      <c r="H15" s="55">
        <f>'NSS1'!H15+'NSS2'!H15+'FT-ENOVATE'!H15+ENOVATE!H15+TP!H15+'ENOV-RT'!H15+'ENOV-PB'!H15</f>
        <v>0</v>
      </c>
      <c r="I15" s="55"/>
      <c r="J15" s="55">
        <f ca="1">'NSS1'!J15+'NSS2'!J15+'FT-ENOVATE'!J15+ENOVATE!J15+TP!J15+'ENOV-RT'!J15+'ENOV-PB'!J15</f>
        <v>0</v>
      </c>
      <c r="K15" s="55"/>
      <c r="L15" s="55">
        <f ca="1">'NSS1'!L15+'NSS2'!L15+'FT-ENOVATE'!L15+ENOVATE!L15+TP!L15+'ENOV-RT'!L15+'ENOV-PB'!L15</f>
        <v>0</v>
      </c>
      <c r="M15" s="55">
        <f>'NSS1'!M15+'NSS2'!M15+'FT-ENOVATE'!M15</f>
        <v>0</v>
      </c>
      <c r="N15" s="55">
        <f ca="1">'NSS1'!N15+'NSS2'!N15+'FT-ENOVATE'!N15+ENOVATE!N15+TP!N15+'ENOV-RT'!N15+'ENOV-PB'!N15</f>
        <v>0</v>
      </c>
      <c r="O15" s="55">
        <f>'NSS1'!O15+'NSS2'!O15+'FT-ENOVATE'!O15</f>
        <v>0</v>
      </c>
      <c r="P15" s="55">
        <f ca="1">'NSS1'!P15+'NSS2'!P15+'FT-ENOVATE'!P15+ENOVATE!P15+TP!P15+'ENOV-RT'!P15+'ENOV-PB'!P15</f>
        <v>0</v>
      </c>
      <c r="Q15" s="55">
        <f>'NSS1'!Q15+'NSS2'!Q15+'FT-ENOVATE'!Q15</f>
        <v>0</v>
      </c>
      <c r="R15" s="55">
        <f ca="1">'NSS1'!R15+'NSS2'!R15+'FT-ENOVATE'!R15+ENOVATE!R15+TP!R15+'ENOV-RT'!R15+'ENOV-PB'!R15</f>
        <v>0</v>
      </c>
      <c r="S15" s="55">
        <f>'NSS1'!S15+'NSS2'!S15+'FT-ENOVATE'!S15</f>
        <v>0</v>
      </c>
      <c r="T15" s="55">
        <f ca="1">'NSS1'!T15+'NSS2'!T15+'FT-ENOVATE'!T15+ENOVATE!T15+TP!T15+'ENOV-RT'!T15+'ENOV-PB'!T15</f>
        <v>0</v>
      </c>
      <c r="U15" s="55">
        <f>'NSS1'!U15+'NSS2'!U15+'FT-ENOVATE'!U15</f>
        <v>0</v>
      </c>
      <c r="V15" s="55">
        <f ca="1">'NSS1'!V15+'NSS2'!V15+'FT-ENOVATE'!V15+ENOVATE!V15+TP!V15+'ENOV-RT'!V15+'ENOV-PB'!V15</f>
        <v>0</v>
      </c>
      <c r="W15" s="55">
        <f>'NSS1'!W15+'NSS2'!W15+'FT-ENOVATE'!W15</f>
        <v>0</v>
      </c>
      <c r="X15" s="55">
        <f ca="1">'NSS1'!X15+'NSS2'!X15+'FT-ENOVATE'!X15+ENOVATE!X15+TP!X15+'ENOV-RT'!X15+'ENOV-PB'!X15</f>
        <v>0</v>
      </c>
      <c r="Y15" s="55">
        <f>'NSS1'!Y15+'NSS2'!Y15+'FT-ENOVATE'!Y15</f>
        <v>0</v>
      </c>
      <c r="Z15" s="55">
        <f ca="1">'NSS1'!Z15+'NSS2'!Z15+'FT-ENOVATE'!Z15+ENOVATE!Z15+TP!Z15+'ENOV-RT'!Z15+'ENOV-PB'!Z15</f>
        <v>0</v>
      </c>
      <c r="AA15" s="55">
        <f>'NSS1'!AA15+'NSS2'!AA15+'FT-ENOVATE'!AA15</f>
        <v>0</v>
      </c>
      <c r="AB15" s="55">
        <f ca="1">'NSS1'!AB15+'NSS2'!AB15+'FT-ENOVATE'!AB15+ENOVATE!AB15+TP!AB15+'ENOV-RT'!AB15+'ENOV-PB'!AB15</f>
        <v>0</v>
      </c>
      <c r="AC15" s="55">
        <f>'NSS1'!AC15+'NSS2'!AC15+'FT-ENOVATE'!AC15</f>
        <v>0</v>
      </c>
      <c r="AD15" s="55">
        <f ca="1">'NSS1'!AD15+'NSS2'!AD15+'FT-ENOVATE'!AD15+ENOVATE!AD15+TP!AD15+'ENOV-RT'!AD15+'ENOV-PB'!AD15</f>
        <v>0</v>
      </c>
      <c r="AE15" s="55">
        <f>'NSS1'!AE15+'NSS2'!AE15+'FT-ENOVATE'!AE15</f>
        <v>0</v>
      </c>
      <c r="AF15" s="55">
        <f ca="1">'NSS1'!AF15+'NSS2'!AF15+'FT-ENOVATE'!AF15+ENOVATE!AF15+TP!AF15+'ENOV-RT'!AF15+'ENOV-PB'!AF15</f>
        <v>0</v>
      </c>
      <c r="AG15" s="55">
        <f>'NSS1'!AG15+'NSS2'!AG15+'FT-ENOVATE'!AG15</f>
        <v>0</v>
      </c>
      <c r="AH15" s="55">
        <f ca="1">'NSS1'!AH15+'NSS2'!AH15+'FT-ENOVATE'!AH15+ENOVATE!AH15+TP!AH15+'ENOV-RT'!AH15+'ENOV-PB'!AH15</f>
        <v>0</v>
      </c>
      <c r="AI15" s="55"/>
      <c r="AJ15" s="57">
        <f t="shared" ca="1" si="0"/>
        <v>0</v>
      </c>
      <c r="AK15" s="139"/>
      <c r="AL15" s="57">
        <f ca="1">AJ15-AJ28</f>
        <v>0</v>
      </c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  <c r="AL16" s="57">
        <f ca="1">AJ16-AJ30</f>
        <v>0</v>
      </c>
    </row>
    <row r="17" spans="1:38" x14ac:dyDescent="0.2">
      <c r="A17" s="68" t="s">
        <v>73</v>
      </c>
      <c r="B17" s="29"/>
      <c r="C17" s="38"/>
      <c r="D17" s="54"/>
      <c r="E17" s="54"/>
      <c r="F17" s="55"/>
      <c r="G17" s="55"/>
      <c r="H17" s="55"/>
      <c r="I17" s="55"/>
      <c r="J17" s="55">
        <f>'NSS1'!J19+'NSS2'!J19+'FT-ENOVATE'!J19</f>
        <v>0</v>
      </c>
      <c r="K17" s="55">
        <f>'NSS1'!K19+'NSS2'!K19+'FT-ENOVATE'!K19</f>
        <v>0</v>
      </c>
      <c r="L17" s="55">
        <f>'NSS1'!L19+'NSS2'!L19+'FT-ENOVATE'!L19</f>
        <v>0</v>
      </c>
      <c r="M17" s="55">
        <f>'NSS1'!M19+'NSS2'!M19+'FT-ENOVATE'!M19</f>
        <v>0</v>
      </c>
      <c r="N17" s="55">
        <f>'NSS1'!N19+'NSS2'!N19+'FT-ENOVATE'!N19</f>
        <v>0</v>
      </c>
      <c r="O17" s="55">
        <f>'NSS1'!O19+'NSS2'!O19+'FT-ENOVATE'!O19</f>
        <v>0</v>
      </c>
      <c r="P17" s="55">
        <f>'NSS1'!P19+'NSS2'!P19+'FT-ENOVATE'!P19</f>
        <v>0</v>
      </c>
      <c r="Q17" s="55">
        <f>'NSS1'!Q19+'NSS2'!Q19+'FT-ENOVATE'!Q19</f>
        <v>0</v>
      </c>
      <c r="R17" s="55">
        <f>'NSS1'!R19+'NSS2'!R19+'FT-ENOVATE'!R19</f>
        <v>0</v>
      </c>
      <c r="S17" s="55">
        <f>'NSS1'!S19+'NSS2'!S19+'FT-ENOVATE'!S19</f>
        <v>0</v>
      </c>
      <c r="T17" s="55">
        <f>'NSS1'!T19+'NSS2'!T19+'FT-ENOVATE'!T19</f>
        <v>0</v>
      </c>
      <c r="U17" s="55">
        <f>'NSS1'!U19+'NSS2'!U19+'FT-ENOVATE'!U19</f>
        <v>0</v>
      </c>
      <c r="V17" s="55">
        <f>'NSS1'!V19+'NSS2'!V19+'FT-ENOVATE'!V19</f>
        <v>0</v>
      </c>
      <c r="W17" s="55">
        <f>'NSS1'!W19+'NSS2'!W19+'FT-ENOVATE'!W19</f>
        <v>0</v>
      </c>
      <c r="X17" s="55">
        <f>'NSS1'!X19+'NSS2'!X19+'FT-ENOVATE'!X19</f>
        <v>0</v>
      </c>
      <c r="Y17" s="55">
        <f>'NSS1'!Y19+'NSS2'!Y19+'FT-ENOVATE'!Y19</f>
        <v>0</v>
      </c>
      <c r="Z17" s="55">
        <f>'NSS1'!Z19+'NSS2'!Z19+'FT-ENOVATE'!Z19</f>
        <v>0</v>
      </c>
      <c r="AA17" s="55">
        <f>'NSS1'!AA19+'NSS2'!AA19+'FT-ENOVATE'!AA19</f>
        <v>0</v>
      </c>
      <c r="AB17" s="55">
        <f>'NSS1'!AB19+'NSS2'!AB19+'FT-ENOVATE'!AB19</f>
        <v>0</v>
      </c>
      <c r="AC17" s="55">
        <f>'NSS1'!AC19+'NSS2'!AC19+'FT-ENOVATE'!AC19</f>
        <v>0</v>
      </c>
      <c r="AD17" s="55">
        <f>'NSS1'!AD19+'NSS2'!AD19+'FT-ENOVATE'!AD19</f>
        <v>0</v>
      </c>
      <c r="AE17" s="55">
        <f>'NSS1'!AE19+'NSS2'!AE19+'FT-ENOVATE'!AE19</f>
        <v>0</v>
      </c>
      <c r="AF17" s="55">
        <f>'NSS1'!AF19+'NSS2'!AF19+'FT-ENOVATE'!AF19</f>
        <v>0</v>
      </c>
      <c r="AG17" s="55">
        <f>'NSS1'!AG19+'NSS2'!AG19+'FT-ENOVATE'!AG19</f>
        <v>0</v>
      </c>
      <c r="AH17" s="55">
        <f>'NSS1'!AH19+'NSS2'!AH19+'FT-ENOVATE'!AH19</f>
        <v>0</v>
      </c>
      <c r="AI17" s="55"/>
      <c r="AJ17" s="57">
        <f>SUM(F17:AH17)</f>
        <v>0</v>
      </c>
      <c r="AK17" s="139"/>
      <c r="AL17" s="32"/>
    </row>
    <row r="18" spans="1:38" x14ac:dyDescent="0.2">
      <c r="AH18" s="111"/>
    </row>
    <row r="19" spans="1:38" x14ac:dyDescent="0.2">
      <c r="F19" s="57">
        <f>F16-F30</f>
        <v>0</v>
      </c>
      <c r="H19" s="57">
        <f>H16-H30</f>
        <v>0</v>
      </c>
      <c r="J19" s="57">
        <f ca="1">J16-J30</f>
        <v>0</v>
      </c>
      <c r="L19" s="57">
        <f ca="1">L16-L30</f>
        <v>0</v>
      </c>
      <c r="N19" s="57">
        <f ca="1">N16-N30</f>
        <v>0</v>
      </c>
      <c r="P19" s="57">
        <f ca="1">P16-P30</f>
        <v>0</v>
      </c>
      <c r="R19" s="57">
        <f ca="1">R16-R30</f>
        <v>0</v>
      </c>
      <c r="T19" s="57">
        <f ca="1">T16-T30</f>
        <v>0</v>
      </c>
      <c r="V19" s="57">
        <f ca="1">V16-V30</f>
        <v>0</v>
      </c>
      <c r="X19" s="57">
        <f ca="1">X16-X30</f>
        <v>0</v>
      </c>
      <c r="Z19" s="57">
        <f ca="1">Z16-Z30</f>
        <v>0</v>
      </c>
      <c r="AB19" s="57">
        <f ca="1">AB16-AB30</f>
        <v>0</v>
      </c>
      <c r="AD19" s="57">
        <f ca="1">AD16-AD30</f>
        <v>0</v>
      </c>
      <c r="AF19" s="57">
        <f ca="1">AF16-AF30</f>
        <v>0</v>
      </c>
      <c r="AH19" s="57">
        <f ca="1">AH16-AH30</f>
        <v>0</v>
      </c>
      <c r="AJ19" s="57">
        <f ca="1">AJ16-AJ30</f>
        <v>0</v>
      </c>
    </row>
    <row r="20" spans="1:38" x14ac:dyDescent="0.2">
      <c r="N20" s="163"/>
      <c r="P20" s="35"/>
    </row>
    <row r="21" spans="1:38" x14ac:dyDescent="0.2">
      <c r="N21" s="163"/>
      <c r="P21" s="35"/>
    </row>
    <row r="22" spans="1:38" ht="13.5" x14ac:dyDescent="0.25">
      <c r="A22" s="65" t="str">
        <f>A9 &amp; " GRMS Positions"</f>
        <v xml:space="preserve">      CHICAGO GRMS Positions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8" x14ac:dyDescent="0.2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f>SUMIF(Reference,F$6&amp;$E23,'GRMS Detail'!$D$2:$D$2)/10000</f>
        <v>0</v>
      </c>
      <c r="G23" s="55"/>
      <c r="H23" s="55">
        <f>SUMIF('R5'!$A$3:$A$3,H$6,'R5'!$D$3:$D$3)</f>
        <v>0</v>
      </c>
      <c r="J23" s="55">
        <f>SUMIF(Reference,J$6&amp;$E23,'GRMS Detail'!$D$2:$D$2)/10000</f>
        <v>0</v>
      </c>
      <c r="K23" s="55"/>
      <c r="L23" s="55">
        <f>SUMIF(Reference,L$6&amp;$E23,'GRMS Detail'!$D$2:$D$2)/10000</f>
        <v>0</v>
      </c>
      <c r="M23" s="55"/>
      <c r="N23" s="55">
        <f>SUMIF(Reference,N$6&amp;$E23,'GRMS Detail'!$D$2:$D$2)/10000</f>
        <v>0</v>
      </c>
      <c r="O23" s="55"/>
      <c r="P23" s="55">
        <f>SUMIF(Reference,P$6&amp;$E23,'GRMS Detail'!$D$2:$D$2)/10000</f>
        <v>0</v>
      </c>
      <c r="Q23" s="55"/>
      <c r="R23" s="55">
        <f>SUMIF(Reference,R$6&amp;$E23,'GRMS Detail'!$D$2:$D$2)/10000</f>
        <v>0</v>
      </c>
      <c r="S23" s="55"/>
      <c r="T23" s="55">
        <f>SUMIF(Reference,T$6&amp;$E23,'GRMS Detail'!$D$2:$D$2)/10000</f>
        <v>0</v>
      </c>
      <c r="U23" s="55"/>
      <c r="V23" s="55">
        <f>SUMIF(Reference,V$6&amp;$E23,'GRMS Detail'!$D$2:$D$2)/10000</f>
        <v>0</v>
      </c>
      <c r="W23" s="55"/>
      <c r="X23" s="55">
        <f>SUMIF(Reference,X$6&amp;$E23,'GRMS Detail'!$D$2:$D$2)/10000</f>
        <v>0</v>
      </c>
      <c r="Y23" s="55"/>
      <c r="Z23" s="55">
        <f>SUMIF(Reference,Z$6&amp;$E23,'GRMS Detail'!$D$2:$D$2)/10000</f>
        <v>0</v>
      </c>
      <c r="AA23" s="55"/>
      <c r="AB23" s="55">
        <f>SUMIF(Reference,AB$6&amp;$E23,'GRMS Detail'!$D$2:$D$2)/10000</f>
        <v>0</v>
      </c>
      <c r="AC23" s="55"/>
      <c r="AD23" s="55">
        <f>SUMIF(Reference,AD$6&amp;$E23,'GRMS Detail'!$D$2:$D$2)/10000</f>
        <v>0</v>
      </c>
      <c r="AE23" s="55"/>
      <c r="AF23" s="55">
        <f>SUMIF(Reference,AF$6&amp;$E23,'GRMS Detail'!$D$2:$D$2)/10000</f>
        <v>0</v>
      </c>
      <c r="AG23" s="55"/>
      <c r="AH23" s="55">
        <f>SUMIF(Reference,AH$6&amp;$E23,'GRMS Detail'!$D$2:$D$2)/10000</f>
        <v>0</v>
      </c>
      <c r="AI23" s="56"/>
      <c r="AJ23" s="57">
        <f>SUM(F23:AH23)-H23</f>
        <v>0</v>
      </c>
      <c r="AK23" s="58"/>
    </row>
    <row r="24" spans="1:38" x14ac:dyDescent="0.2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f>SUMIF(Reference,F$6&amp;$E24,'GRMS Detail'!$D$2:$D$2)/10000</f>
        <v>0</v>
      </c>
      <c r="G24" s="55"/>
      <c r="H24" s="55">
        <f>H12</f>
        <v>0</v>
      </c>
      <c r="J24" s="55">
        <f>SUMIF(Reference,J$6&amp;$E24,'GRMS Detail'!$D$2:$D$2)/10000</f>
        <v>0</v>
      </c>
      <c r="K24" s="55"/>
      <c r="L24" s="55">
        <f>SUMIF(Reference,L$6&amp;$E24,'GRMS Detail'!$D$2:$D$2)/10000</f>
        <v>0</v>
      </c>
      <c r="M24" s="55"/>
      <c r="N24" s="55">
        <f>SUMIF(Reference,N$6&amp;$E24,'GRMS Detail'!$D$2:$D$2)/10000</f>
        <v>0</v>
      </c>
      <c r="O24" s="55"/>
      <c r="P24" s="55">
        <f>SUMIF(Reference,P$6&amp;$E24,'GRMS Detail'!$D$2:$D$2)/10000</f>
        <v>0</v>
      </c>
      <c r="Q24" s="55"/>
      <c r="R24" s="55">
        <f>SUMIF(Reference,R$6&amp;$E24,'GRMS Detail'!$D$2:$D$2)/10000</f>
        <v>0</v>
      </c>
      <c r="S24" s="55"/>
      <c r="T24" s="55">
        <f>SUMIF(Reference,T$6&amp;$E24,'GRMS Detail'!$D$2:$D$2)/10000</f>
        <v>0</v>
      </c>
      <c r="U24" s="55"/>
      <c r="V24" s="55">
        <f>SUMIF(Reference,V$6&amp;$E24,'GRMS Detail'!$D$2:$D$2)/10000</f>
        <v>0</v>
      </c>
      <c r="W24" s="55"/>
      <c r="X24" s="55">
        <f>SUMIF(Reference,X$6&amp;$E24,'GRMS Detail'!$D$2:$D$2)/10000</f>
        <v>0</v>
      </c>
      <c r="Y24" s="55"/>
      <c r="Z24" s="55">
        <f>SUMIF(Reference,Z$6&amp;$E24,'GRMS Detail'!$D$2:$D$2)/10000</f>
        <v>0</v>
      </c>
      <c r="AA24" s="55"/>
      <c r="AB24" s="55">
        <f>SUMIF(Reference,AB$6&amp;$E24,'GRMS Detail'!$D$2:$D$2)/10000</f>
        <v>0</v>
      </c>
      <c r="AC24" s="55"/>
      <c r="AD24" s="55">
        <f>SUMIF(Reference,AD$6&amp;$E24,'GRMS Detail'!$D$2:$D$2)/10000</f>
        <v>0</v>
      </c>
      <c r="AE24" s="55"/>
      <c r="AF24" s="55">
        <f>SUMIF(Reference,AF$6&amp;$E24,'GRMS Detail'!$D$2:$D$2)/10000</f>
        <v>0</v>
      </c>
      <c r="AG24" s="55"/>
      <c r="AH24" s="55">
        <f>SUMIF(Reference,AH$6&amp;$E24,'GRMS Detail'!$D$2:$D$2)/10000</f>
        <v>0</v>
      </c>
      <c r="AI24" s="56"/>
      <c r="AJ24" s="57">
        <f>SUM(F24:AH24)-H24</f>
        <v>0</v>
      </c>
      <c r="AK24" s="58"/>
    </row>
    <row r="25" spans="1:38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f>H11</f>
        <v>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f>SUM(F25:AH25)-H25</f>
        <v>0</v>
      </c>
      <c r="AK25" s="58"/>
    </row>
    <row r="26" spans="1:38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J26" s="55">
        <f>SUMIF(Reference,J$6&amp;$E26,'GRMS Detail'!$D$2:$D$2)/10000</f>
        <v>0</v>
      </c>
      <c r="K26" s="55"/>
      <c r="L26" s="55">
        <f>SUMIF(Reference,L$6&amp;$E26,'GRMS Detail'!$D$2:$D$2)/10000</f>
        <v>0</v>
      </c>
      <c r="M26" s="55"/>
      <c r="N26" s="55">
        <f>SUMIF(Reference,N$6&amp;$E26,'GRMS Detail'!$D$2:$D$2)/10000</f>
        <v>0</v>
      </c>
      <c r="O26" s="55"/>
      <c r="P26" s="55">
        <f>SUMIF(Reference,P$6&amp;$E26,'GRMS Detail'!$D$2:$D$2)/10000</f>
        <v>0</v>
      </c>
      <c r="Q26" s="55"/>
      <c r="R26" s="55">
        <f>SUMIF(Reference,R$6&amp;$E26,'GRMS Detail'!$D$2:$D$2)/10000</f>
        <v>0</v>
      </c>
      <c r="S26" s="55"/>
      <c r="T26" s="55">
        <f>SUMIF(Reference,T$6&amp;$E26,'GRMS Detail'!$D$2:$D$2)/10000</f>
        <v>0</v>
      </c>
      <c r="U26" s="55"/>
      <c r="V26" s="55">
        <f>SUMIF(Reference,V$6&amp;$E26,'GRMS Detail'!$D$2:$D$2)/10000</f>
        <v>0</v>
      </c>
      <c r="W26" s="55"/>
      <c r="X26" s="55">
        <f>SUMIF(Reference,X$6&amp;$E26,'GRMS Detail'!$D$2:$D$2)/10000</f>
        <v>0</v>
      </c>
      <c r="Y26" s="55"/>
      <c r="Z26" s="55">
        <f>SUMIF(Reference,Z$6&amp;$E26,'GRMS Detail'!$D$2:$D$2)/10000</f>
        <v>0</v>
      </c>
      <c r="AA26" s="55"/>
      <c r="AB26" s="55">
        <f>SUMIF(Reference,AB$6&amp;$E26,'GRMS Detail'!$D$2:$D$2)/10000</f>
        <v>0</v>
      </c>
      <c r="AC26" s="55"/>
      <c r="AD26" s="55">
        <f>SUMIF(Reference,AD$6&amp;$E26,'GRMS Detail'!$D$2:$D$2)/10000</f>
        <v>0</v>
      </c>
      <c r="AE26" s="55"/>
      <c r="AF26" s="55">
        <f>SUMIF(Reference,AF$6&amp;$E26,'GRMS Detail'!$D$2:$D$2)/10000</f>
        <v>0</v>
      </c>
      <c r="AG26" s="55"/>
      <c r="AH26" s="55">
        <f>SUMIF(Reference,AH$6&amp;$E26,'GRMS Detail'!$D$2:$D$2)/10000</f>
        <v>0</v>
      </c>
      <c r="AI26" s="55"/>
      <c r="AJ26" s="57">
        <f>SUM(F26:AH26)-H26</f>
        <v>0</v>
      </c>
      <c r="AK26" s="58"/>
    </row>
    <row r="27" spans="1:38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f>SUMIF(Reference,J$6&amp;$E27,'GRMS Detail'!$E$2:$E$2)/10000</f>
        <v>0</v>
      </c>
      <c r="K27" s="55"/>
      <c r="L27" s="55">
        <f>SUMIF(Reference,L$6&amp;$E27,'GRMS Detail'!$E$2:$E$2)/10000</f>
        <v>0</v>
      </c>
      <c r="M27" s="55"/>
      <c r="N27" s="55">
        <f>SUMIF(Reference,N$6&amp;$E27,'GRMS Detail'!$E$2:$E$2)/10000</f>
        <v>0</v>
      </c>
      <c r="O27" s="55"/>
      <c r="P27" s="55">
        <f>SUMIF(Reference,P$6&amp;$E27,'GRMS Detail'!$E$2:$E$2)/10000</f>
        <v>0</v>
      </c>
      <c r="Q27" s="55"/>
      <c r="R27" s="55">
        <f>SUMIF(Reference,R$6&amp;$E27,'GRMS Detail'!$E$2:$E$2)/10000</f>
        <v>0</v>
      </c>
      <c r="S27" s="55"/>
      <c r="T27" s="55">
        <f>SUMIF(Reference,T$6&amp;$E27,'GRMS Detail'!$E$2:$E$2)/10000</f>
        <v>0</v>
      </c>
      <c r="U27" s="55"/>
      <c r="V27" s="55">
        <f>SUMIF(Reference,V$6&amp;$E27,'GRMS Detail'!$E$2:$E$2)/10000</f>
        <v>0</v>
      </c>
      <c r="W27" s="55"/>
      <c r="X27" s="55">
        <f>SUMIF(Reference,X$6&amp;$E27,'GRMS Detail'!$E$2:$E$2)/10000</f>
        <v>0</v>
      </c>
      <c r="Y27" s="55"/>
      <c r="Z27" s="55">
        <f>SUMIF(Reference,Z$6&amp;$E27,'GRMS Detail'!$E$2:$E$2)/10000</f>
        <v>0</v>
      </c>
      <c r="AA27" s="55"/>
      <c r="AB27" s="55">
        <f>SUMIF(Reference,AB$6&amp;$E27,'GRMS Detail'!$E$2:$E$2)/10000</f>
        <v>0</v>
      </c>
      <c r="AC27" s="55"/>
      <c r="AD27" s="55">
        <f>SUMIF(Reference,AD$6&amp;$E27,'GRMS Detail'!$E$2:$E$2)/10000</f>
        <v>0</v>
      </c>
      <c r="AE27" s="55"/>
      <c r="AF27" s="55">
        <f>SUMIF(Reference,AF$6&amp;$E27,'GRMS Detail'!$E$2:$E$2)/10000</f>
        <v>0</v>
      </c>
      <c r="AG27" s="55"/>
      <c r="AH27" s="55">
        <f>SUMIF(Reference,AH$6&amp;$E27,'GRMS Detail'!$E$2:$E$2)/10000</f>
        <v>0</v>
      </c>
      <c r="AI27" s="55"/>
      <c r="AJ27" s="57">
        <f>SUM(F27:AH27)-H27</f>
        <v>0</v>
      </c>
      <c r="AK27" s="58"/>
    </row>
    <row r="28" spans="1:38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J28" s="55">
        <f>SUMIF(Reference,J$6&amp;$E28,'GRMS Detail'!$D$2:$D$2)/10000</f>
        <v>0</v>
      </c>
      <c r="K28" s="55"/>
      <c r="L28" s="55">
        <f>SUMIF(Reference,L$6&amp;$E28,'GRMS Detail'!$D$2:$D$2)/10000</f>
        <v>0</v>
      </c>
      <c r="M28" s="55"/>
      <c r="N28" s="55">
        <f>SUMIF(Reference,N$6&amp;$E28,'GRMS Detail'!$D$2:$D$2)/10000</f>
        <v>0</v>
      </c>
      <c r="O28" s="55"/>
      <c r="P28" s="55">
        <f>SUMIF(Reference,P$6&amp;$E28,'GRMS Detail'!$D$2:$D$2)/10000</f>
        <v>0</v>
      </c>
      <c r="Q28" s="55"/>
      <c r="R28" s="55">
        <f>SUMIF(Reference,R$6&amp;$E28,'GRMS Detail'!$D$2:$D$2)/10000</f>
        <v>0</v>
      </c>
      <c r="S28" s="55"/>
      <c r="T28" s="55">
        <f>SUMIF(Reference,T$6&amp;$E28,'GRMS Detail'!$D$2:$D$2)/10000</f>
        <v>0</v>
      </c>
      <c r="U28" s="55"/>
      <c r="V28" s="55">
        <f>SUMIF(Reference,V$6&amp;$E28,'GRMS Detail'!$D$2:$D$2)/10000</f>
        <v>0</v>
      </c>
      <c r="W28" s="55"/>
      <c r="X28" s="55">
        <f>SUMIF(Reference,X$6&amp;$E28,'GRMS Detail'!$D$2:$D$2)/10000</f>
        <v>0</v>
      </c>
      <c r="Y28" s="55"/>
      <c r="Z28" s="55">
        <f>SUMIF(Reference,Z$6&amp;$E28,'GRMS Detail'!$D$2:$D$2)/10000</f>
        <v>0</v>
      </c>
      <c r="AA28" s="55"/>
      <c r="AB28" s="55">
        <f>SUMIF(Reference,AB$6&amp;$E28,'GRMS Detail'!$D$2:$D$2)/10000</f>
        <v>0</v>
      </c>
      <c r="AC28" s="55"/>
      <c r="AD28" s="55">
        <f>SUMIF(Reference,AD$6&amp;$E28,'GRMS Detail'!$D$2:$D$2)/10000</f>
        <v>0</v>
      </c>
      <c r="AE28" s="55"/>
      <c r="AF28" s="55">
        <f>SUMIF(Reference,AF$6&amp;$E28,'GRMS Detail'!$D$2:$D$2)/10000</f>
        <v>0</v>
      </c>
      <c r="AG28" s="55"/>
      <c r="AH28" s="55">
        <f>SUMIF(Reference,AH$6&amp;$E28,'GRMS Detail'!$D$2:$D$2)/10000</f>
        <v>0</v>
      </c>
      <c r="AI28" s="55"/>
      <c r="AJ28" s="57">
        <f>SUM(F28:AH28)-H27</f>
        <v>0</v>
      </c>
      <c r="AK28" s="58"/>
    </row>
    <row r="29" spans="1:38" x14ac:dyDescent="0.2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f>SUM(F29:AH29)-H29</f>
        <v>0</v>
      </c>
      <c r="AK29" s="58"/>
    </row>
    <row r="30" spans="1:38" ht="13.5" x14ac:dyDescent="0.25">
      <c r="A30" s="61" t="s">
        <v>40</v>
      </c>
      <c r="B30" s="29"/>
      <c r="C30" s="59"/>
      <c r="D30" s="54"/>
      <c r="E30" s="54"/>
      <c r="F30" s="60">
        <f>F23+F24+F27+F28</f>
        <v>0</v>
      </c>
      <c r="G30" s="59"/>
      <c r="H30" s="60">
        <f>SUM(H23:H29)</f>
        <v>0</v>
      </c>
      <c r="J30" s="60">
        <f>J23+J24+J27+J28</f>
        <v>0</v>
      </c>
      <c r="K30" s="59"/>
      <c r="L30" s="60">
        <f>L23+L24+L27+L28</f>
        <v>0</v>
      </c>
      <c r="M30" s="59"/>
      <c r="N30" s="60">
        <f>N23+N24+N27+N28</f>
        <v>0</v>
      </c>
      <c r="O30" s="59"/>
      <c r="P30" s="60">
        <f>P23+P24+P27+P28</f>
        <v>0</v>
      </c>
      <c r="Q30" s="59"/>
      <c r="R30" s="60">
        <f>R23+R24+R27+R28</f>
        <v>0</v>
      </c>
      <c r="S30" s="59"/>
      <c r="T30" s="60">
        <f>T23+T24+T27+T28</f>
        <v>0</v>
      </c>
      <c r="U30" s="59"/>
      <c r="V30" s="60">
        <f>V23+V24+V27+V28</f>
        <v>0</v>
      </c>
      <c r="W30" s="59"/>
      <c r="X30" s="60">
        <f>X23+X24+X27+X28</f>
        <v>0</v>
      </c>
      <c r="Y30" s="59"/>
      <c r="Z30" s="60">
        <f>Z23+Z24+Z27+Z28</f>
        <v>0</v>
      </c>
      <c r="AA30" s="59"/>
      <c r="AB30" s="60">
        <f>AB23+AB24+AB27+AB28</f>
        <v>0</v>
      </c>
      <c r="AC30" s="59"/>
      <c r="AD30" s="60">
        <f>AD23+AD24+AD27+AD28</f>
        <v>0</v>
      </c>
      <c r="AE30" s="59"/>
      <c r="AF30" s="60">
        <f>AF23+AF24+AF27+AF28</f>
        <v>0</v>
      </c>
      <c r="AG30" s="59"/>
      <c r="AH30" s="60">
        <f>AH23+AH24+AH27+AH28</f>
        <v>0</v>
      </c>
      <c r="AI30" s="59"/>
      <c r="AJ30" s="60">
        <f>AJ23+AJ24+AJ27+AJ28</f>
        <v>0</v>
      </c>
      <c r="AK30" s="58"/>
    </row>
  </sheetData>
  <conditionalFormatting sqref="F19 H19 J19 L19 N19 P19 R19 T19 V19 X19 Z19 AB19 AD19 AF19 AH19 AJ19 AL10:AL16">
    <cfRule type="cellIs" dxfId="1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5"/>
  <sheetViews>
    <sheetView workbookViewId="0">
      <selection activeCell="A5" sqref="A5:A2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25.714545659999999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">
      <c r="A5">
        <f t="shared" ref="A5:A25" si="0">INDEX(BucketTable,MATCH(B5,SumMonths,0),1)</f>
        <v>2</v>
      </c>
      <c r="B5" s="178">
        <v>36923</v>
      </c>
      <c r="C5" s="100" t="s">
        <v>148</v>
      </c>
      <c r="D5" s="101">
        <v>7.0874762100000002</v>
      </c>
    </row>
    <row r="6" spans="1:24" x14ac:dyDescent="0.2">
      <c r="A6">
        <f t="shared" si="0"/>
        <v>3</v>
      </c>
      <c r="B6" s="178">
        <v>36951</v>
      </c>
      <c r="C6" s="100" t="s">
        <v>148</v>
      </c>
      <c r="D6" s="101">
        <v>18.62706945</v>
      </c>
    </row>
    <row r="7" spans="1:24" x14ac:dyDescent="0.2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8">
        <v>37012</v>
      </c>
      <c r="C8" s="100" t="s">
        <v>148</v>
      </c>
      <c r="D8" s="101">
        <v>0</v>
      </c>
    </row>
    <row r="9" spans="1:24" x14ac:dyDescent="0.2">
      <c r="A9">
        <f t="shared" si="0"/>
        <v>6</v>
      </c>
      <c r="B9" s="178">
        <v>37043</v>
      </c>
      <c r="C9" s="100" t="s">
        <v>148</v>
      </c>
      <c r="D9" s="101">
        <v>0</v>
      </c>
    </row>
    <row r="10" spans="1:24" x14ac:dyDescent="0.2">
      <c r="A10">
        <f t="shared" si="0"/>
        <v>7</v>
      </c>
      <c r="B10" s="178">
        <v>37073</v>
      </c>
      <c r="C10" s="100" t="s">
        <v>148</v>
      </c>
      <c r="D10" s="101">
        <v>0</v>
      </c>
    </row>
    <row r="11" spans="1:24" x14ac:dyDescent="0.2">
      <c r="A11">
        <f t="shared" si="0"/>
        <v>8</v>
      </c>
      <c r="B11" s="178">
        <v>37104</v>
      </c>
      <c r="C11" s="100" t="s">
        <v>148</v>
      </c>
      <c r="D11" s="101">
        <v>0</v>
      </c>
    </row>
    <row r="12" spans="1:24" x14ac:dyDescent="0.2">
      <c r="A12">
        <f t="shared" si="0"/>
        <v>8</v>
      </c>
      <c r="B12" s="178">
        <v>37135</v>
      </c>
      <c r="C12" s="100" t="s">
        <v>148</v>
      </c>
      <c r="D12" s="101">
        <v>0</v>
      </c>
    </row>
    <row r="13" spans="1:24" x14ac:dyDescent="0.2">
      <c r="A13">
        <f t="shared" si="0"/>
        <v>8</v>
      </c>
      <c r="B13" s="178">
        <v>37165</v>
      </c>
      <c r="C13" s="100" t="s">
        <v>148</v>
      </c>
      <c r="D13" s="101">
        <v>0</v>
      </c>
    </row>
    <row r="14" spans="1:24" x14ac:dyDescent="0.2">
      <c r="A14">
        <f t="shared" si="0"/>
        <v>8</v>
      </c>
      <c r="B14" s="178">
        <v>37196</v>
      </c>
      <c r="C14" s="100" t="s">
        <v>148</v>
      </c>
      <c r="D14" s="101">
        <v>0</v>
      </c>
    </row>
    <row r="15" spans="1:24" x14ac:dyDescent="0.2">
      <c r="A15">
        <f t="shared" si="0"/>
        <v>8</v>
      </c>
      <c r="B15" s="178">
        <v>37226</v>
      </c>
      <c r="C15" s="100" t="s">
        <v>148</v>
      </c>
      <c r="D15" s="101">
        <v>0</v>
      </c>
    </row>
    <row r="16" spans="1:24" x14ac:dyDescent="0.2">
      <c r="A16">
        <f t="shared" si="0"/>
        <v>9</v>
      </c>
      <c r="B16" s="178">
        <v>37257</v>
      </c>
      <c r="C16" s="100" t="s">
        <v>148</v>
      </c>
      <c r="D16" s="101">
        <v>0</v>
      </c>
    </row>
    <row r="17" spans="1:4" x14ac:dyDescent="0.2">
      <c r="A17">
        <f t="shared" si="0"/>
        <v>9</v>
      </c>
      <c r="B17" s="178">
        <v>37288</v>
      </c>
      <c r="C17" s="100" t="s">
        <v>148</v>
      </c>
      <c r="D17" s="101">
        <v>0</v>
      </c>
    </row>
    <row r="18" spans="1:4" x14ac:dyDescent="0.2">
      <c r="A18">
        <f t="shared" si="0"/>
        <v>9</v>
      </c>
      <c r="B18" s="178">
        <v>37316</v>
      </c>
      <c r="C18" s="100" t="s">
        <v>148</v>
      </c>
      <c r="D18" s="101">
        <v>0</v>
      </c>
    </row>
    <row r="19" spans="1:4" x14ac:dyDescent="0.2">
      <c r="A19">
        <f t="shared" si="0"/>
        <v>9</v>
      </c>
      <c r="B19" s="178">
        <v>37347</v>
      </c>
      <c r="C19" s="100" t="s">
        <v>148</v>
      </c>
      <c r="D19" s="101">
        <v>0</v>
      </c>
    </row>
    <row r="20" spans="1:4" x14ac:dyDescent="0.2">
      <c r="A20">
        <f t="shared" si="0"/>
        <v>9</v>
      </c>
      <c r="B20" s="178">
        <v>37561</v>
      </c>
      <c r="C20" s="100" t="s">
        <v>148</v>
      </c>
      <c r="D20" s="101">
        <v>0</v>
      </c>
    </row>
    <row r="21" spans="1:4" x14ac:dyDescent="0.2">
      <c r="A21">
        <f t="shared" si="0"/>
        <v>9</v>
      </c>
      <c r="B21" s="178">
        <v>37591</v>
      </c>
      <c r="C21" s="100" t="s">
        <v>148</v>
      </c>
      <c r="D21" s="101">
        <v>0</v>
      </c>
    </row>
    <row r="22" spans="1:4" x14ac:dyDescent="0.2">
      <c r="A22">
        <f t="shared" si="0"/>
        <v>10</v>
      </c>
      <c r="B22" s="178">
        <v>37622</v>
      </c>
      <c r="C22" s="100" t="s">
        <v>148</v>
      </c>
      <c r="D22" s="101">
        <v>0</v>
      </c>
    </row>
    <row r="23" spans="1:4" x14ac:dyDescent="0.2">
      <c r="A23">
        <f t="shared" si="0"/>
        <v>10</v>
      </c>
      <c r="B23" s="178">
        <v>37653</v>
      </c>
      <c r="C23" s="100" t="s">
        <v>148</v>
      </c>
      <c r="D23" s="101">
        <v>0</v>
      </c>
    </row>
    <row r="24" spans="1:4" x14ac:dyDescent="0.2">
      <c r="A24">
        <f t="shared" si="0"/>
        <v>10</v>
      </c>
      <c r="B24" s="178">
        <v>37681</v>
      </c>
      <c r="C24" s="100" t="s">
        <v>148</v>
      </c>
      <c r="D24" s="101">
        <v>0</v>
      </c>
    </row>
    <row r="25" spans="1:4" x14ac:dyDescent="0.2">
      <c r="A25">
        <f t="shared" si="0"/>
        <v>10</v>
      </c>
      <c r="B25" s="178">
        <v>37712</v>
      </c>
      <c r="C25" s="100" t="s">
        <v>148</v>
      </c>
      <c r="D25" s="101"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2"/>
  <sheetViews>
    <sheetView workbookViewId="0">
      <selection activeCell="A5" sqref="A5:A22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41</v>
      </c>
      <c r="B1" s="104"/>
      <c r="C1" s="1"/>
      <c r="D1" s="71" t="s">
        <v>45</v>
      </c>
      <c r="E1" s="70">
        <f>SUM(E4:E65536)</f>
        <v>-101.48209503999999</v>
      </c>
      <c r="F1" s="71" t="s">
        <v>52</v>
      </c>
      <c r="G1" s="70">
        <f>SUM(G4:G65536)</f>
        <v>-101.48209503999999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22" si="0">INDEX(BucketTable,MATCH(B5,SumMonths,0),1)</f>
        <v>1</v>
      </c>
      <c r="B5" s="178">
        <v>36892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">
      <c r="A6">
        <f t="shared" si="0"/>
        <v>1</v>
      </c>
      <c r="B6" s="178">
        <v>36892</v>
      </c>
      <c r="C6" s="100" t="s">
        <v>155</v>
      </c>
      <c r="D6" s="100" t="s">
        <v>59</v>
      </c>
      <c r="E6" s="101">
        <v>0</v>
      </c>
      <c r="F6" s="100">
        <v>0</v>
      </c>
      <c r="G6" s="101">
        <v>0</v>
      </c>
      <c r="H6" s="101">
        <v>0.04</v>
      </c>
      <c r="I6" s="101">
        <v>0</v>
      </c>
      <c r="J6" s="100">
        <v>100</v>
      </c>
    </row>
    <row r="7" spans="1:24" x14ac:dyDescent="0.2">
      <c r="A7">
        <f t="shared" si="0"/>
        <v>2</v>
      </c>
      <c r="B7" s="178">
        <v>36923</v>
      </c>
      <c r="C7" s="100" t="s">
        <v>149</v>
      </c>
      <c r="D7" s="100" t="s">
        <v>59</v>
      </c>
      <c r="E7" s="101">
        <v>0</v>
      </c>
      <c r="F7" s="100">
        <v>0</v>
      </c>
      <c r="G7" s="101">
        <v>0</v>
      </c>
      <c r="H7" s="101">
        <v>0</v>
      </c>
      <c r="I7" s="101">
        <v>0</v>
      </c>
      <c r="J7" s="100">
        <v>0</v>
      </c>
    </row>
    <row r="8" spans="1:24" x14ac:dyDescent="0.2">
      <c r="A8">
        <f t="shared" si="0"/>
        <v>2</v>
      </c>
      <c r="B8" s="178">
        <v>36923</v>
      </c>
      <c r="C8" s="100" t="s">
        <v>154</v>
      </c>
      <c r="D8" s="100" t="s">
        <v>59</v>
      </c>
      <c r="E8" s="101">
        <v>0</v>
      </c>
      <c r="F8" s="100">
        <v>0</v>
      </c>
      <c r="G8" s="101">
        <v>0</v>
      </c>
      <c r="H8" s="101">
        <v>5.0000000000000001E-4</v>
      </c>
      <c r="I8" s="101">
        <v>0</v>
      </c>
      <c r="J8" s="100">
        <v>0</v>
      </c>
    </row>
    <row r="9" spans="1:24" x14ac:dyDescent="0.2">
      <c r="A9">
        <f t="shared" si="0"/>
        <v>2</v>
      </c>
      <c r="B9" s="178">
        <v>36923</v>
      </c>
      <c r="C9" s="100" t="s">
        <v>156</v>
      </c>
      <c r="D9" s="100" t="s">
        <v>59</v>
      </c>
      <c r="E9" s="101">
        <v>11.07884644</v>
      </c>
      <c r="F9" s="100">
        <v>0</v>
      </c>
      <c r="G9" s="101">
        <v>11.07884644</v>
      </c>
      <c r="H9" s="101">
        <v>5.5E-2</v>
      </c>
      <c r="I9" s="101">
        <v>0.60933655419999999</v>
      </c>
      <c r="J9" s="100">
        <v>0</v>
      </c>
    </row>
    <row r="10" spans="1:24" x14ac:dyDescent="0.2">
      <c r="A10">
        <f t="shared" si="0"/>
        <v>3</v>
      </c>
      <c r="B10" s="178">
        <v>36951</v>
      </c>
      <c r="C10" s="100" t="s">
        <v>155</v>
      </c>
      <c r="D10" s="100" t="s">
        <v>59</v>
      </c>
      <c r="E10" s="101">
        <v>-15.398377419999999</v>
      </c>
      <c r="F10" s="100">
        <v>0</v>
      </c>
      <c r="G10" s="101">
        <v>-15.398377419999999</v>
      </c>
      <c r="H10" s="101">
        <v>0.06</v>
      </c>
      <c r="I10" s="101">
        <v>-0.92390264519999987</v>
      </c>
      <c r="J10" s="100">
        <v>0</v>
      </c>
    </row>
    <row r="11" spans="1:24" x14ac:dyDescent="0.2">
      <c r="A11">
        <f t="shared" si="0"/>
        <v>3</v>
      </c>
      <c r="B11" s="178">
        <v>36951</v>
      </c>
      <c r="C11" s="100" t="s">
        <v>156</v>
      </c>
      <c r="D11" s="100" t="s">
        <v>59</v>
      </c>
      <c r="E11" s="101">
        <v>89.4099334</v>
      </c>
      <c r="F11" s="100">
        <v>0</v>
      </c>
      <c r="G11" s="101">
        <v>89.4099334</v>
      </c>
      <c r="H11" s="101">
        <v>0.06</v>
      </c>
      <c r="I11" s="101">
        <v>5.364596004</v>
      </c>
      <c r="J11" s="100">
        <v>0</v>
      </c>
    </row>
    <row r="12" spans="1:24" x14ac:dyDescent="0.2">
      <c r="A12">
        <f t="shared" si="0"/>
        <v>4</v>
      </c>
      <c r="B12" s="178">
        <v>36982</v>
      </c>
      <c r="C12" s="100" t="s">
        <v>156</v>
      </c>
      <c r="D12" s="100" t="s">
        <v>59</v>
      </c>
      <c r="E12" s="101">
        <v>-88.987393519999998</v>
      </c>
      <c r="F12" s="100">
        <v>0</v>
      </c>
      <c r="G12" s="101">
        <v>-88.987393519999998</v>
      </c>
      <c r="H12" s="101">
        <v>0.02</v>
      </c>
      <c r="I12" s="101">
        <v>-1.7797478704</v>
      </c>
      <c r="J12" s="100">
        <v>0</v>
      </c>
    </row>
    <row r="13" spans="1:24" x14ac:dyDescent="0.2">
      <c r="A13">
        <f t="shared" si="0"/>
        <v>5</v>
      </c>
      <c r="B13" s="178">
        <v>37012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6</v>
      </c>
      <c r="B14" s="178">
        <v>37043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">
      <c r="A15">
        <f t="shared" si="0"/>
        <v>7</v>
      </c>
      <c r="B15" s="178">
        <v>37073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7</v>
      </c>
      <c r="B16" s="178">
        <v>37073</v>
      </c>
      <c r="C16" s="100" t="s">
        <v>156</v>
      </c>
      <c r="D16" s="100" t="s">
        <v>59</v>
      </c>
      <c r="E16" s="101">
        <v>-97.585103939999996</v>
      </c>
      <c r="F16" s="100">
        <v>0</v>
      </c>
      <c r="G16" s="101">
        <v>-97.585103939999996</v>
      </c>
      <c r="H16" s="101">
        <v>0.02</v>
      </c>
      <c r="I16" s="101">
        <v>-1.9517020787999999</v>
      </c>
      <c r="J16" s="100">
        <v>0</v>
      </c>
    </row>
    <row r="17" spans="1:10" x14ac:dyDescent="0.2">
      <c r="A17">
        <f t="shared" si="0"/>
        <v>8</v>
      </c>
      <c r="B17" s="178">
        <v>37104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8</v>
      </c>
      <c r="B18" s="178">
        <v>37104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  <row r="19" spans="1:10" x14ac:dyDescent="0.2">
      <c r="A19">
        <f t="shared" si="0"/>
        <v>8</v>
      </c>
      <c r="B19" s="178">
        <v>37135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">
      <c r="A20">
        <f t="shared" si="0"/>
        <v>8</v>
      </c>
      <c r="B20" s="178">
        <v>37135</v>
      </c>
      <c r="C20" s="100" t="s">
        <v>156</v>
      </c>
      <c r="D20" s="100" t="s">
        <v>59</v>
      </c>
      <c r="E20" s="101">
        <v>0</v>
      </c>
      <c r="F20" s="100">
        <v>0</v>
      </c>
      <c r="G20" s="101">
        <v>0</v>
      </c>
      <c r="H20" s="101">
        <v>0.02</v>
      </c>
      <c r="I20" s="101">
        <v>0</v>
      </c>
      <c r="J20" s="100">
        <v>0</v>
      </c>
    </row>
    <row r="21" spans="1:10" x14ac:dyDescent="0.2">
      <c r="A21">
        <f t="shared" si="0"/>
        <v>8</v>
      </c>
      <c r="B21" s="178">
        <v>37165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8">
        <v>37165</v>
      </c>
      <c r="C22" s="100" t="s">
        <v>156</v>
      </c>
      <c r="D22" s="100" t="s">
        <v>59</v>
      </c>
      <c r="E22" s="101">
        <v>0</v>
      </c>
      <c r="F22" s="100">
        <v>0</v>
      </c>
      <c r="G22" s="101">
        <v>0</v>
      </c>
      <c r="H22" s="101">
        <v>0.02</v>
      </c>
      <c r="I22" s="101">
        <v>0</v>
      </c>
      <c r="J22" s="100"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2"/>
  <sheetViews>
    <sheetView workbookViewId="0">
      <selection activeCell="A5" sqref="A5:A22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13.261587820000003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154</v>
      </c>
      <c r="D4" s="101">
        <v>0</v>
      </c>
    </row>
    <row r="5" spans="1:24" x14ac:dyDescent="0.2">
      <c r="A5">
        <f t="shared" ref="A5:A22" si="0">INDEX(BucketTable,MATCH(B5,SumMonths,0),1)</f>
        <v>1</v>
      </c>
      <c r="B5" s="178">
        <v>36892</v>
      </c>
      <c r="C5" s="100" t="s">
        <v>155</v>
      </c>
      <c r="D5" s="101">
        <v>115.29380190000001</v>
      </c>
    </row>
    <row r="6" spans="1:24" x14ac:dyDescent="0.2">
      <c r="A6">
        <f t="shared" si="0"/>
        <v>1</v>
      </c>
      <c r="B6" s="178">
        <v>36892</v>
      </c>
      <c r="C6" s="100" t="s">
        <v>156</v>
      </c>
      <c r="D6" s="101">
        <v>-15.948495599999999</v>
      </c>
    </row>
    <row r="7" spans="1:24" x14ac:dyDescent="0.2">
      <c r="A7">
        <f t="shared" si="0"/>
        <v>2</v>
      </c>
      <c r="B7" s="178">
        <v>36923</v>
      </c>
      <c r="C7" s="100" t="s">
        <v>154</v>
      </c>
      <c r="D7" s="101">
        <v>0</v>
      </c>
    </row>
    <row r="8" spans="1:24" x14ac:dyDescent="0.2">
      <c r="A8">
        <f t="shared" si="0"/>
        <v>2</v>
      </c>
      <c r="B8" s="178">
        <v>36923</v>
      </c>
      <c r="C8" s="100" t="s">
        <v>156</v>
      </c>
      <c r="D8" s="101">
        <v>11.07884724</v>
      </c>
    </row>
    <row r="9" spans="1:24" x14ac:dyDescent="0.2">
      <c r="A9">
        <f t="shared" si="0"/>
        <v>3</v>
      </c>
      <c r="B9" s="178">
        <v>36951</v>
      </c>
      <c r="C9" s="100" t="s">
        <v>156</v>
      </c>
      <c r="D9" s="101">
        <v>89.409933199999998</v>
      </c>
    </row>
    <row r="10" spans="1:24" x14ac:dyDescent="0.2">
      <c r="A10">
        <f t="shared" si="0"/>
        <v>4</v>
      </c>
      <c r="B10" s="178">
        <v>36982</v>
      </c>
      <c r="C10" s="100" t="s">
        <v>156</v>
      </c>
      <c r="D10" s="101">
        <v>-88.987393519999998</v>
      </c>
    </row>
    <row r="11" spans="1:24" x14ac:dyDescent="0.2">
      <c r="A11">
        <f t="shared" si="0"/>
        <v>5</v>
      </c>
      <c r="B11" s="178">
        <v>37012</v>
      </c>
      <c r="C11" s="100" t="s">
        <v>150</v>
      </c>
      <c r="D11" s="101">
        <v>0</v>
      </c>
    </row>
    <row r="12" spans="1:24" x14ac:dyDescent="0.2">
      <c r="A12">
        <f t="shared" si="0"/>
        <v>5</v>
      </c>
      <c r="B12" s="178">
        <v>37012</v>
      </c>
      <c r="C12" s="100" t="s">
        <v>156</v>
      </c>
      <c r="D12" s="101">
        <v>0</v>
      </c>
    </row>
    <row r="13" spans="1:24" x14ac:dyDescent="0.2">
      <c r="A13">
        <f t="shared" si="0"/>
        <v>6</v>
      </c>
      <c r="B13" s="178">
        <v>37043</v>
      </c>
      <c r="C13" s="100" t="s">
        <v>150</v>
      </c>
      <c r="D13" s="101">
        <v>0</v>
      </c>
    </row>
    <row r="14" spans="1:24" x14ac:dyDescent="0.2">
      <c r="A14">
        <f t="shared" si="0"/>
        <v>6</v>
      </c>
      <c r="B14" s="178">
        <v>37043</v>
      </c>
      <c r="C14" s="100" t="s">
        <v>156</v>
      </c>
      <c r="D14" s="101">
        <v>0</v>
      </c>
    </row>
    <row r="15" spans="1:24" x14ac:dyDescent="0.2">
      <c r="A15">
        <f t="shared" si="0"/>
        <v>7</v>
      </c>
      <c r="B15" s="178">
        <v>37073</v>
      </c>
      <c r="C15" s="100" t="s">
        <v>150</v>
      </c>
      <c r="D15" s="101">
        <v>0</v>
      </c>
    </row>
    <row r="16" spans="1:24" x14ac:dyDescent="0.2">
      <c r="A16">
        <f t="shared" si="0"/>
        <v>7</v>
      </c>
      <c r="B16" s="178">
        <v>37073</v>
      </c>
      <c r="C16" s="100" t="s">
        <v>156</v>
      </c>
      <c r="D16" s="101">
        <v>-97.585105400000003</v>
      </c>
    </row>
    <row r="17" spans="1:4" x14ac:dyDescent="0.2">
      <c r="A17">
        <f t="shared" si="0"/>
        <v>8</v>
      </c>
      <c r="B17" s="178">
        <v>37104</v>
      </c>
      <c r="C17" s="100" t="s">
        <v>150</v>
      </c>
      <c r="D17" s="101">
        <v>0</v>
      </c>
    </row>
    <row r="18" spans="1:4" x14ac:dyDescent="0.2">
      <c r="A18">
        <f t="shared" si="0"/>
        <v>8</v>
      </c>
      <c r="B18" s="178">
        <v>37104</v>
      </c>
      <c r="C18" s="100" t="s">
        <v>156</v>
      </c>
      <c r="D18" s="101">
        <v>0</v>
      </c>
    </row>
    <row r="19" spans="1:4" x14ac:dyDescent="0.2">
      <c r="A19">
        <f t="shared" si="0"/>
        <v>8</v>
      </c>
      <c r="B19" s="178">
        <v>37135</v>
      </c>
      <c r="C19" s="100" t="s">
        <v>150</v>
      </c>
      <c r="D19" s="101">
        <v>0</v>
      </c>
    </row>
    <row r="20" spans="1:4" x14ac:dyDescent="0.2">
      <c r="A20">
        <f t="shared" si="0"/>
        <v>8</v>
      </c>
      <c r="B20" s="178">
        <v>37135</v>
      </c>
      <c r="C20" s="100" t="s">
        <v>156</v>
      </c>
      <c r="D20" s="101">
        <v>0</v>
      </c>
    </row>
    <row r="21" spans="1:4" x14ac:dyDescent="0.2">
      <c r="A21">
        <f t="shared" si="0"/>
        <v>8</v>
      </c>
      <c r="B21" s="178">
        <v>37165</v>
      </c>
      <c r="C21" s="100" t="s">
        <v>150</v>
      </c>
      <c r="D21" s="101">
        <v>0</v>
      </c>
    </row>
    <row r="22" spans="1:4" x14ac:dyDescent="0.2">
      <c r="A22">
        <f t="shared" si="0"/>
        <v>8</v>
      </c>
      <c r="B22" s="178">
        <v>37165</v>
      </c>
      <c r="C22" s="100" t="s">
        <v>156</v>
      </c>
      <c r="D22" s="101"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">
      <c r="A5">
        <f t="shared" ref="A5:A31" si="0">INDEX(BucketTable,MATCH(B5,SumMonths,0),1)</f>
        <v>2</v>
      </c>
      <c r="B5" s="178">
        <v>36923</v>
      </c>
      <c r="C5" s="100" t="s">
        <v>148</v>
      </c>
      <c r="D5" s="101">
        <v>0</v>
      </c>
    </row>
    <row r="6" spans="1:24" x14ac:dyDescent="0.2">
      <c r="A6">
        <f t="shared" si="0"/>
        <v>3</v>
      </c>
      <c r="B6" s="178">
        <v>36951</v>
      </c>
      <c r="C6" s="100" t="s">
        <v>148</v>
      </c>
      <c r="D6" s="101">
        <v>0</v>
      </c>
    </row>
    <row r="7" spans="1:24" x14ac:dyDescent="0.2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">
      <c r="A8">
        <f t="shared" si="0"/>
        <v>5</v>
      </c>
      <c r="B8" s="178">
        <v>37012</v>
      </c>
      <c r="C8" s="100" t="s">
        <v>148</v>
      </c>
      <c r="D8" s="101">
        <v>0</v>
      </c>
    </row>
    <row r="9" spans="1:24" x14ac:dyDescent="0.2">
      <c r="A9">
        <f t="shared" si="0"/>
        <v>6</v>
      </c>
      <c r="B9" s="178">
        <v>37043</v>
      </c>
      <c r="C9" s="100" t="s">
        <v>148</v>
      </c>
      <c r="D9" s="101">
        <v>0</v>
      </c>
    </row>
    <row r="10" spans="1:24" x14ac:dyDescent="0.2">
      <c r="A10">
        <f t="shared" si="0"/>
        <v>7</v>
      </c>
      <c r="B10" s="178">
        <v>37073</v>
      </c>
      <c r="C10" s="100" t="s">
        <v>148</v>
      </c>
      <c r="D10" s="101">
        <v>0</v>
      </c>
    </row>
    <row r="11" spans="1:24" x14ac:dyDescent="0.2">
      <c r="A11">
        <f t="shared" si="0"/>
        <v>8</v>
      </c>
      <c r="B11" s="178">
        <v>37104</v>
      </c>
      <c r="C11" s="100" t="s">
        <v>148</v>
      </c>
      <c r="D11" s="101">
        <v>0</v>
      </c>
    </row>
    <row r="12" spans="1:24" x14ac:dyDescent="0.2">
      <c r="A12">
        <f t="shared" si="0"/>
        <v>8</v>
      </c>
      <c r="B12" s="178">
        <v>37135</v>
      </c>
      <c r="C12" s="100" t="s">
        <v>148</v>
      </c>
      <c r="D12" s="101">
        <v>0</v>
      </c>
    </row>
    <row r="13" spans="1:24" x14ac:dyDescent="0.2">
      <c r="A13">
        <f t="shared" si="0"/>
        <v>8</v>
      </c>
      <c r="B13" s="178">
        <v>37165</v>
      </c>
      <c r="C13" s="100" t="s">
        <v>148</v>
      </c>
      <c r="D13" s="101">
        <v>0</v>
      </c>
    </row>
    <row r="14" spans="1:24" x14ac:dyDescent="0.2">
      <c r="A14">
        <f t="shared" si="0"/>
        <v>8</v>
      </c>
      <c r="B14" s="178">
        <v>37196</v>
      </c>
      <c r="C14" s="100" t="s">
        <v>148</v>
      </c>
      <c r="D14" s="101">
        <v>0</v>
      </c>
    </row>
    <row r="15" spans="1:24" x14ac:dyDescent="0.2">
      <c r="A15">
        <f t="shared" si="0"/>
        <v>8</v>
      </c>
      <c r="B15" s="178">
        <v>37226</v>
      </c>
      <c r="C15" s="100" t="s">
        <v>148</v>
      </c>
      <c r="D15" s="101">
        <v>0</v>
      </c>
    </row>
    <row r="16" spans="1:24" x14ac:dyDescent="0.2">
      <c r="A16">
        <f t="shared" si="0"/>
        <v>9</v>
      </c>
      <c r="B16" s="178">
        <v>37257</v>
      </c>
      <c r="C16" s="100" t="s">
        <v>148</v>
      </c>
      <c r="D16" s="101">
        <v>0</v>
      </c>
    </row>
    <row r="17" spans="1:4" x14ac:dyDescent="0.2">
      <c r="A17">
        <f t="shared" si="0"/>
        <v>9</v>
      </c>
      <c r="B17" s="178">
        <v>37288</v>
      </c>
      <c r="C17" s="100" t="s">
        <v>148</v>
      </c>
      <c r="D17" s="101">
        <v>0</v>
      </c>
    </row>
    <row r="18" spans="1:4" x14ac:dyDescent="0.2">
      <c r="A18">
        <f t="shared" si="0"/>
        <v>9</v>
      </c>
      <c r="B18" s="178">
        <v>37316</v>
      </c>
      <c r="C18" s="100" t="s">
        <v>148</v>
      </c>
      <c r="D18" s="101">
        <v>0</v>
      </c>
    </row>
    <row r="19" spans="1:4" x14ac:dyDescent="0.2">
      <c r="A19">
        <f t="shared" si="0"/>
        <v>9</v>
      </c>
      <c r="B19" s="178">
        <v>37347</v>
      </c>
      <c r="C19" s="100" t="s">
        <v>148</v>
      </c>
      <c r="D19" s="101">
        <v>0</v>
      </c>
    </row>
    <row r="20" spans="1:4" x14ac:dyDescent="0.2">
      <c r="A20">
        <f t="shared" si="0"/>
        <v>9</v>
      </c>
      <c r="B20" s="178">
        <v>37377</v>
      </c>
      <c r="C20" s="100" t="s">
        <v>148</v>
      </c>
      <c r="D20" s="101">
        <v>0</v>
      </c>
    </row>
    <row r="21" spans="1:4" x14ac:dyDescent="0.2">
      <c r="A21">
        <f t="shared" si="0"/>
        <v>9</v>
      </c>
      <c r="B21" s="178">
        <v>37408</v>
      </c>
      <c r="C21" s="100" t="s">
        <v>148</v>
      </c>
      <c r="D21" s="101">
        <v>0</v>
      </c>
    </row>
    <row r="22" spans="1:4" x14ac:dyDescent="0.2">
      <c r="A22">
        <f t="shared" si="0"/>
        <v>9</v>
      </c>
      <c r="B22" s="178">
        <v>37438</v>
      </c>
      <c r="C22" s="100" t="s">
        <v>148</v>
      </c>
      <c r="D22" s="101">
        <v>0</v>
      </c>
    </row>
    <row r="23" spans="1:4" x14ac:dyDescent="0.2">
      <c r="A23">
        <f t="shared" si="0"/>
        <v>9</v>
      </c>
      <c r="B23" s="178">
        <v>37469</v>
      </c>
      <c r="C23" s="100" t="s">
        <v>148</v>
      </c>
      <c r="D23" s="101">
        <v>0</v>
      </c>
    </row>
    <row r="24" spans="1:4" x14ac:dyDescent="0.2">
      <c r="A24">
        <f t="shared" si="0"/>
        <v>9</v>
      </c>
      <c r="B24" s="178">
        <v>37500</v>
      </c>
      <c r="C24" s="100" t="s">
        <v>148</v>
      </c>
      <c r="D24" s="101">
        <v>0</v>
      </c>
    </row>
    <row r="25" spans="1:4" x14ac:dyDescent="0.2">
      <c r="A25">
        <f t="shared" si="0"/>
        <v>9</v>
      </c>
      <c r="B25" s="178">
        <v>37530</v>
      </c>
      <c r="C25" s="100" t="s">
        <v>148</v>
      </c>
      <c r="D25" s="101">
        <v>0</v>
      </c>
    </row>
    <row r="26" spans="1:4" x14ac:dyDescent="0.2">
      <c r="A26">
        <f t="shared" si="0"/>
        <v>9</v>
      </c>
      <c r="B26" s="178">
        <v>37561</v>
      </c>
      <c r="C26" s="100" t="s">
        <v>148</v>
      </c>
      <c r="D26" s="101">
        <v>0</v>
      </c>
    </row>
    <row r="27" spans="1:4" x14ac:dyDescent="0.2">
      <c r="A27">
        <f t="shared" si="0"/>
        <v>9</v>
      </c>
      <c r="B27" s="178">
        <v>37591</v>
      </c>
      <c r="C27" s="100" t="s">
        <v>148</v>
      </c>
      <c r="D27" s="101">
        <v>0</v>
      </c>
    </row>
    <row r="28" spans="1:4" x14ac:dyDescent="0.2">
      <c r="A28">
        <f t="shared" si="0"/>
        <v>10</v>
      </c>
      <c r="B28" s="178">
        <v>37622</v>
      </c>
      <c r="C28" s="100" t="s">
        <v>148</v>
      </c>
      <c r="D28" s="101">
        <v>0</v>
      </c>
    </row>
    <row r="29" spans="1:4" x14ac:dyDescent="0.2">
      <c r="A29">
        <f t="shared" si="0"/>
        <v>10</v>
      </c>
      <c r="B29" s="178">
        <v>37653</v>
      </c>
      <c r="C29" s="100" t="s">
        <v>148</v>
      </c>
      <c r="D29" s="101">
        <v>0</v>
      </c>
    </row>
    <row r="30" spans="1:4" x14ac:dyDescent="0.2">
      <c r="A30">
        <f t="shared" si="0"/>
        <v>10</v>
      </c>
      <c r="B30" s="178">
        <v>37681</v>
      </c>
      <c r="C30" s="100" t="s">
        <v>148</v>
      </c>
      <c r="D30" s="101">
        <v>0</v>
      </c>
    </row>
    <row r="31" spans="1:4" x14ac:dyDescent="0.2">
      <c r="A31">
        <f t="shared" si="0"/>
        <v>10</v>
      </c>
      <c r="B31" s="178">
        <v>37712</v>
      </c>
      <c r="C31" s="100" t="s">
        <v>148</v>
      </c>
      <c r="D31" s="101"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154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">
      <c r="A5">
        <f t="shared" ref="A5:A31" si="0">INDEX(BucketTable,MATCH(B5,SumMonths,0),1)</f>
        <v>2</v>
      </c>
      <c r="B5" s="178">
        <v>36923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0</v>
      </c>
    </row>
    <row r="6" spans="1:24" x14ac:dyDescent="0.2">
      <c r="A6">
        <f t="shared" si="0"/>
        <v>2</v>
      </c>
      <c r="B6" s="178">
        <v>36923</v>
      </c>
      <c r="C6" s="100" t="s">
        <v>156</v>
      </c>
      <c r="D6" s="100" t="s">
        <v>59</v>
      </c>
      <c r="E6" s="101">
        <v>0</v>
      </c>
      <c r="F6" s="100">
        <v>0</v>
      </c>
      <c r="G6" s="101">
        <v>0</v>
      </c>
      <c r="H6" s="101">
        <v>5.5E-2</v>
      </c>
      <c r="I6" s="101">
        <v>0</v>
      </c>
      <c r="J6" s="100">
        <v>0</v>
      </c>
    </row>
    <row r="7" spans="1:24" x14ac:dyDescent="0.2">
      <c r="A7">
        <f t="shared" si="0"/>
        <v>4</v>
      </c>
      <c r="B7" s="178">
        <v>36982</v>
      </c>
      <c r="C7" s="100" t="s">
        <v>156</v>
      </c>
      <c r="D7" s="100" t="s">
        <v>59</v>
      </c>
      <c r="E7" s="101">
        <v>0</v>
      </c>
      <c r="F7" s="100">
        <v>0</v>
      </c>
      <c r="G7" s="101">
        <v>0</v>
      </c>
      <c r="H7" s="101">
        <v>0.02</v>
      </c>
      <c r="I7" s="101">
        <v>0</v>
      </c>
      <c r="J7" s="100">
        <v>0</v>
      </c>
    </row>
    <row r="8" spans="1:24" x14ac:dyDescent="0.2">
      <c r="A8">
        <f t="shared" si="0"/>
        <v>5</v>
      </c>
      <c r="B8" s="178">
        <v>37012</v>
      </c>
      <c r="C8" s="100" t="s">
        <v>157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-2.5000000000000001E-3</v>
      </c>
      <c r="I8" s="101">
        <v>0</v>
      </c>
      <c r="J8" s="100">
        <v>0</v>
      </c>
    </row>
    <row r="9" spans="1:24" x14ac:dyDescent="0.2">
      <c r="A9">
        <f t="shared" si="0"/>
        <v>5</v>
      </c>
      <c r="B9" s="178">
        <v>37012</v>
      </c>
      <c r="C9" s="100" t="s">
        <v>158</v>
      </c>
      <c r="D9" s="100" t="s">
        <v>59</v>
      </c>
      <c r="E9" s="101">
        <v>0</v>
      </c>
      <c r="F9" s="100">
        <v>0</v>
      </c>
      <c r="G9" s="101">
        <v>0</v>
      </c>
      <c r="H9" s="101">
        <v>0.02</v>
      </c>
      <c r="I9" s="101">
        <v>0</v>
      </c>
      <c r="J9" s="100">
        <v>0</v>
      </c>
    </row>
    <row r="10" spans="1:24" x14ac:dyDescent="0.2">
      <c r="A10">
        <f t="shared" si="0"/>
        <v>6</v>
      </c>
      <c r="B10" s="178">
        <v>37043</v>
      </c>
      <c r="C10" s="100" t="s">
        <v>157</v>
      </c>
      <c r="D10" s="100" t="s">
        <v>59</v>
      </c>
      <c r="E10" s="101">
        <v>0</v>
      </c>
      <c r="F10" s="100">
        <v>0</v>
      </c>
      <c r="G10" s="101">
        <v>0</v>
      </c>
      <c r="H10" s="101">
        <v>-2.5000000000000001E-3</v>
      </c>
      <c r="I10" s="101">
        <v>0</v>
      </c>
      <c r="J10" s="100">
        <v>0</v>
      </c>
    </row>
    <row r="11" spans="1:24" x14ac:dyDescent="0.2">
      <c r="A11">
        <f t="shared" si="0"/>
        <v>6</v>
      </c>
      <c r="B11" s="178">
        <v>37043</v>
      </c>
      <c r="C11" s="100" t="s">
        <v>158</v>
      </c>
      <c r="D11" s="100" t="s">
        <v>59</v>
      </c>
      <c r="E11" s="101">
        <v>0</v>
      </c>
      <c r="F11" s="100">
        <v>0</v>
      </c>
      <c r="G11" s="101">
        <v>0</v>
      </c>
      <c r="H11" s="101">
        <v>0.02</v>
      </c>
      <c r="I11" s="101">
        <v>0</v>
      </c>
      <c r="J11" s="100">
        <v>0</v>
      </c>
    </row>
    <row r="12" spans="1:24" x14ac:dyDescent="0.2">
      <c r="A12">
        <f t="shared" si="0"/>
        <v>7</v>
      </c>
      <c r="B12" s="178">
        <v>37073</v>
      </c>
      <c r="C12" s="100" t="s">
        <v>157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-2.5000000000000001E-3</v>
      </c>
      <c r="I12" s="101">
        <v>0</v>
      </c>
      <c r="J12" s="100">
        <v>0</v>
      </c>
    </row>
    <row r="13" spans="1:24" x14ac:dyDescent="0.2">
      <c r="A13">
        <f t="shared" si="0"/>
        <v>7</v>
      </c>
      <c r="B13" s="178">
        <v>37073</v>
      </c>
      <c r="C13" s="100" t="s">
        <v>158</v>
      </c>
      <c r="D13" s="100" t="s">
        <v>59</v>
      </c>
      <c r="E13" s="101">
        <v>0</v>
      </c>
      <c r="F13" s="100">
        <v>0</v>
      </c>
      <c r="G13" s="101">
        <v>0</v>
      </c>
      <c r="H13" s="101">
        <v>0.02</v>
      </c>
      <c r="I13" s="101">
        <v>0</v>
      </c>
      <c r="J13" s="100">
        <v>0</v>
      </c>
    </row>
    <row r="14" spans="1:24" x14ac:dyDescent="0.2">
      <c r="A14">
        <f t="shared" si="0"/>
        <v>8</v>
      </c>
      <c r="B14" s="178">
        <v>37104</v>
      </c>
      <c r="C14" s="100" t="s">
        <v>157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-2.5000000000000001E-3</v>
      </c>
      <c r="I14" s="101">
        <v>0</v>
      </c>
      <c r="J14" s="100">
        <v>0</v>
      </c>
    </row>
    <row r="15" spans="1:24" x14ac:dyDescent="0.2">
      <c r="A15">
        <f t="shared" si="0"/>
        <v>8</v>
      </c>
      <c r="B15" s="178">
        <v>37104</v>
      </c>
      <c r="C15" s="100" t="s">
        <v>158</v>
      </c>
      <c r="D15" s="100" t="s">
        <v>59</v>
      </c>
      <c r="E15" s="101">
        <v>0</v>
      </c>
      <c r="F15" s="100">
        <v>0</v>
      </c>
      <c r="G15" s="101">
        <v>0</v>
      </c>
      <c r="H15" s="101">
        <v>0.02</v>
      </c>
      <c r="I15" s="101">
        <v>0</v>
      </c>
      <c r="J15" s="100">
        <v>0</v>
      </c>
    </row>
    <row r="16" spans="1:24" x14ac:dyDescent="0.2">
      <c r="A16">
        <f t="shared" si="0"/>
        <v>8</v>
      </c>
      <c r="B16" s="178">
        <v>37135</v>
      </c>
      <c r="C16" s="100" t="s">
        <v>157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-2.5000000000000001E-3</v>
      </c>
      <c r="I16" s="101">
        <v>0</v>
      </c>
      <c r="J16" s="100">
        <v>0</v>
      </c>
    </row>
    <row r="17" spans="1:10" x14ac:dyDescent="0.2">
      <c r="A17">
        <f t="shared" si="0"/>
        <v>8</v>
      </c>
      <c r="B17" s="178">
        <v>37135</v>
      </c>
      <c r="C17" s="100" t="s">
        <v>158</v>
      </c>
      <c r="D17" s="100" t="s">
        <v>59</v>
      </c>
      <c r="E17" s="101">
        <v>0</v>
      </c>
      <c r="F17" s="100">
        <v>0</v>
      </c>
      <c r="G17" s="101">
        <v>0</v>
      </c>
      <c r="H17" s="101">
        <v>0.02</v>
      </c>
      <c r="I17" s="101">
        <v>0</v>
      </c>
      <c r="J17" s="100">
        <v>0</v>
      </c>
    </row>
    <row r="18" spans="1:10" x14ac:dyDescent="0.2">
      <c r="A18">
        <f t="shared" si="0"/>
        <v>8</v>
      </c>
      <c r="B18" s="178">
        <v>37165</v>
      </c>
      <c r="C18" s="100" t="s">
        <v>157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-2.5000000000000001E-3</v>
      </c>
      <c r="I18" s="101">
        <v>0</v>
      </c>
      <c r="J18" s="100">
        <v>0</v>
      </c>
    </row>
    <row r="19" spans="1:10" x14ac:dyDescent="0.2">
      <c r="A19">
        <f t="shared" si="0"/>
        <v>8</v>
      </c>
      <c r="B19" s="178">
        <v>37165</v>
      </c>
      <c r="C19" s="100" t="s">
        <v>158</v>
      </c>
      <c r="D19" s="100" t="s">
        <v>59</v>
      </c>
      <c r="E19" s="101">
        <v>0</v>
      </c>
      <c r="F19" s="100">
        <v>0</v>
      </c>
      <c r="G19" s="101">
        <v>0</v>
      </c>
      <c r="H19" s="101">
        <v>0.02</v>
      </c>
      <c r="I19" s="101">
        <v>0</v>
      </c>
      <c r="J19" s="100">
        <v>0</v>
      </c>
    </row>
    <row r="20" spans="1:10" x14ac:dyDescent="0.2">
      <c r="A20">
        <f t="shared" si="0"/>
        <v>9</v>
      </c>
      <c r="B20" s="178">
        <v>37377</v>
      </c>
      <c r="C20" s="100" t="s">
        <v>157</v>
      </c>
      <c r="D20" s="100" t="s">
        <v>59</v>
      </c>
      <c r="E20" s="101">
        <v>0</v>
      </c>
      <c r="F20" s="100">
        <v>0</v>
      </c>
      <c r="G20" s="101">
        <v>0</v>
      </c>
      <c r="H20" s="101">
        <v>-5.0000000000000001E-3</v>
      </c>
      <c r="I20" s="101">
        <v>0</v>
      </c>
      <c r="J20" s="100">
        <v>0</v>
      </c>
    </row>
    <row r="21" spans="1:10" x14ac:dyDescent="0.2">
      <c r="A21">
        <f t="shared" si="0"/>
        <v>9</v>
      </c>
      <c r="B21" s="178">
        <v>37377</v>
      </c>
      <c r="C21" s="100" t="s">
        <v>158</v>
      </c>
      <c r="D21" s="100" t="s">
        <v>59</v>
      </c>
      <c r="E21" s="101">
        <v>0</v>
      </c>
      <c r="F21" s="100">
        <v>0</v>
      </c>
      <c r="G21" s="101">
        <v>0</v>
      </c>
      <c r="H21" s="101">
        <v>0.02</v>
      </c>
      <c r="I21" s="101">
        <v>0</v>
      </c>
      <c r="J21" s="100">
        <v>0</v>
      </c>
    </row>
    <row r="22" spans="1:10" x14ac:dyDescent="0.2">
      <c r="A22">
        <f t="shared" si="0"/>
        <v>9</v>
      </c>
      <c r="B22" s="178">
        <v>37408</v>
      </c>
      <c r="C22" s="100" t="s">
        <v>157</v>
      </c>
      <c r="D22" s="100" t="s">
        <v>59</v>
      </c>
      <c r="E22" s="101">
        <v>0</v>
      </c>
      <c r="F22" s="100">
        <v>0</v>
      </c>
      <c r="G22" s="101">
        <v>0</v>
      </c>
      <c r="H22" s="101">
        <v>-5.0000000000000001E-3</v>
      </c>
      <c r="I22" s="101">
        <v>0</v>
      </c>
      <c r="J22" s="100">
        <v>0</v>
      </c>
    </row>
    <row r="23" spans="1:10" x14ac:dyDescent="0.2">
      <c r="A23">
        <f t="shared" si="0"/>
        <v>9</v>
      </c>
      <c r="B23" s="178">
        <v>37408</v>
      </c>
      <c r="C23" s="100" t="s">
        <v>158</v>
      </c>
      <c r="D23" s="100" t="s">
        <v>59</v>
      </c>
      <c r="E23" s="101">
        <v>0</v>
      </c>
      <c r="F23" s="100">
        <v>0</v>
      </c>
      <c r="G23" s="101">
        <v>0</v>
      </c>
      <c r="H23" s="101">
        <v>0.02</v>
      </c>
      <c r="I23" s="101">
        <v>0</v>
      </c>
      <c r="J23" s="100">
        <v>0</v>
      </c>
    </row>
    <row r="24" spans="1:10" x14ac:dyDescent="0.2">
      <c r="A24">
        <f t="shared" si="0"/>
        <v>9</v>
      </c>
      <c r="B24" s="178">
        <v>37438</v>
      </c>
      <c r="C24" s="100" t="s">
        <v>157</v>
      </c>
      <c r="D24" s="100" t="s">
        <v>59</v>
      </c>
      <c r="E24" s="101">
        <v>0</v>
      </c>
      <c r="F24" s="100">
        <v>0</v>
      </c>
      <c r="G24" s="101">
        <v>0</v>
      </c>
      <c r="H24" s="101">
        <v>-5.0000000000000001E-3</v>
      </c>
      <c r="I24" s="101">
        <v>0</v>
      </c>
      <c r="J24" s="100">
        <v>0</v>
      </c>
    </row>
    <row r="25" spans="1:10" x14ac:dyDescent="0.2">
      <c r="A25">
        <f t="shared" si="0"/>
        <v>9</v>
      </c>
      <c r="B25" s="178">
        <v>37438</v>
      </c>
      <c r="C25" s="100" t="s">
        <v>158</v>
      </c>
      <c r="D25" s="100" t="s">
        <v>59</v>
      </c>
      <c r="E25" s="101">
        <v>0</v>
      </c>
      <c r="F25" s="100">
        <v>0</v>
      </c>
      <c r="G25" s="101">
        <v>0</v>
      </c>
      <c r="H25" s="101">
        <v>0.02</v>
      </c>
      <c r="I25" s="101">
        <v>0</v>
      </c>
      <c r="J25" s="100">
        <v>0</v>
      </c>
    </row>
    <row r="26" spans="1:10" x14ac:dyDescent="0.2">
      <c r="A26">
        <f t="shared" si="0"/>
        <v>9</v>
      </c>
      <c r="B26" s="178">
        <v>37469</v>
      </c>
      <c r="C26" s="100" t="s">
        <v>157</v>
      </c>
      <c r="D26" s="100" t="s">
        <v>59</v>
      </c>
      <c r="E26" s="101">
        <v>0</v>
      </c>
      <c r="F26" s="100">
        <v>0</v>
      </c>
      <c r="G26" s="101">
        <v>0</v>
      </c>
      <c r="H26" s="101">
        <v>-5.0000000000000001E-3</v>
      </c>
      <c r="I26" s="101">
        <v>0</v>
      </c>
      <c r="J26" s="100">
        <v>0</v>
      </c>
    </row>
    <row r="27" spans="1:10" x14ac:dyDescent="0.2">
      <c r="A27">
        <f t="shared" si="0"/>
        <v>9</v>
      </c>
      <c r="B27" s="178">
        <v>37469</v>
      </c>
      <c r="C27" s="100" t="s">
        <v>158</v>
      </c>
      <c r="D27" s="100" t="s">
        <v>59</v>
      </c>
      <c r="E27" s="101">
        <v>0</v>
      </c>
      <c r="F27" s="100">
        <v>0</v>
      </c>
      <c r="G27" s="101">
        <v>0</v>
      </c>
      <c r="H27" s="101">
        <v>0.02</v>
      </c>
      <c r="I27" s="101">
        <v>0</v>
      </c>
      <c r="J27" s="100">
        <v>0</v>
      </c>
    </row>
    <row r="28" spans="1:10" x14ac:dyDescent="0.2">
      <c r="A28">
        <f t="shared" si="0"/>
        <v>9</v>
      </c>
      <c r="B28" s="178">
        <v>37500</v>
      </c>
      <c r="C28" s="100" t="s">
        <v>157</v>
      </c>
      <c r="D28" s="100" t="s">
        <v>59</v>
      </c>
      <c r="E28" s="101">
        <v>0</v>
      </c>
      <c r="F28" s="100">
        <v>0</v>
      </c>
      <c r="G28" s="101">
        <v>0</v>
      </c>
      <c r="H28" s="101">
        <v>-5.0000000000000001E-3</v>
      </c>
      <c r="I28" s="101">
        <v>0</v>
      </c>
      <c r="J28" s="100">
        <v>0</v>
      </c>
    </row>
    <row r="29" spans="1:10" x14ac:dyDescent="0.2">
      <c r="A29">
        <f t="shared" si="0"/>
        <v>9</v>
      </c>
      <c r="B29" s="178">
        <v>37500</v>
      </c>
      <c r="C29" s="100" t="s">
        <v>158</v>
      </c>
      <c r="D29" s="100" t="s">
        <v>59</v>
      </c>
      <c r="E29" s="101">
        <v>0</v>
      </c>
      <c r="F29" s="100">
        <v>0</v>
      </c>
      <c r="G29" s="101">
        <v>0</v>
      </c>
      <c r="H29" s="101">
        <v>0.02</v>
      </c>
      <c r="I29" s="101">
        <v>0</v>
      </c>
      <c r="J29" s="100">
        <v>0</v>
      </c>
    </row>
    <row r="30" spans="1:10" x14ac:dyDescent="0.2">
      <c r="A30">
        <f t="shared" si="0"/>
        <v>9</v>
      </c>
      <c r="B30" s="178">
        <v>37530</v>
      </c>
      <c r="C30" s="100" t="s">
        <v>157</v>
      </c>
      <c r="D30" s="100" t="s">
        <v>59</v>
      </c>
      <c r="E30" s="101">
        <v>0</v>
      </c>
      <c r="F30" s="100">
        <v>0</v>
      </c>
      <c r="G30" s="101">
        <v>0</v>
      </c>
      <c r="H30" s="101">
        <v>-5.0000000000000001E-3</v>
      </c>
      <c r="I30" s="101">
        <v>0</v>
      </c>
      <c r="J30" s="100">
        <v>0</v>
      </c>
    </row>
    <row r="31" spans="1:10" x14ac:dyDescent="0.2">
      <c r="A31">
        <f t="shared" si="0"/>
        <v>9</v>
      </c>
      <c r="B31" s="178">
        <v>37530</v>
      </c>
      <c r="C31" s="100" t="s">
        <v>158</v>
      </c>
      <c r="D31" s="100" t="s">
        <v>59</v>
      </c>
      <c r="E31" s="101">
        <v>0</v>
      </c>
      <c r="F31" s="100">
        <v>0</v>
      </c>
      <c r="G31" s="101">
        <v>0</v>
      </c>
      <c r="H31" s="101">
        <v>0.02</v>
      </c>
      <c r="I31" s="101">
        <v>0</v>
      </c>
      <c r="J31" s="100"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29"/>
  <sheetViews>
    <sheetView workbookViewId="0">
      <selection activeCell="A5" sqref="A5:A2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159</v>
      </c>
      <c r="D4" s="101">
        <v>0</v>
      </c>
    </row>
    <row r="5" spans="1:24" x14ac:dyDescent="0.2">
      <c r="A5">
        <f t="shared" ref="A5:A29" si="0">INDEX(BucketTable,MATCH(B5,SumMonths,0),1)</f>
        <v>1</v>
      </c>
      <c r="B5" s="178">
        <v>36892</v>
      </c>
      <c r="C5" s="100" t="s">
        <v>154</v>
      </c>
      <c r="D5" s="101">
        <v>0</v>
      </c>
    </row>
    <row r="6" spans="1:24" x14ac:dyDescent="0.2">
      <c r="A6">
        <f t="shared" si="0"/>
        <v>2</v>
      </c>
      <c r="B6" s="178">
        <v>36923</v>
      </c>
      <c r="C6" s="100" t="s">
        <v>159</v>
      </c>
      <c r="D6" s="101">
        <v>0</v>
      </c>
    </row>
    <row r="7" spans="1:24" x14ac:dyDescent="0.2">
      <c r="A7">
        <f t="shared" si="0"/>
        <v>2</v>
      </c>
      <c r="B7" s="178">
        <v>36923</v>
      </c>
      <c r="C7" s="100" t="s">
        <v>154</v>
      </c>
      <c r="D7" s="101">
        <v>0</v>
      </c>
    </row>
    <row r="8" spans="1:24" x14ac:dyDescent="0.2">
      <c r="A8">
        <f t="shared" si="0"/>
        <v>2</v>
      </c>
      <c r="B8" s="178">
        <v>36923</v>
      </c>
      <c r="C8" s="100" t="s">
        <v>156</v>
      </c>
      <c r="D8" s="101">
        <v>0</v>
      </c>
    </row>
    <row r="9" spans="1:24" x14ac:dyDescent="0.2">
      <c r="A9">
        <f t="shared" si="0"/>
        <v>3</v>
      </c>
      <c r="B9" s="178">
        <v>36951</v>
      </c>
      <c r="C9" s="100" t="s">
        <v>159</v>
      </c>
      <c r="D9" s="101">
        <v>0</v>
      </c>
    </row>
    <row r="10" spans="1:24" x14ac:dyDescent="0.2">
      <c r="A10">
        <f t="shared" si="0"/>
        <v>4</v>
      </c>
      <c r="B10" s="178">
        <v>36982</v>
      </c>
      <c r="C10" s="100" t="s">
        <v>159</v>
      </c>
      <c r="D10" s="101">
        <v>0</v>
      </c>
    </row>
    <row r="11" spans="1:24" x14ac:dyDescent="0.2">
      <c r="A11">
        <f t="shared" si="0"/>
        <v>4</v>
      </c>
      <c r="B11" s="178">
        <v>36982</v>
      </c>
      <c r="C11" s="100" t="s">
        <v>156</v>
      </c>
      <c r="D11" s="101">
        <v>0</v>
      </c>
    </row>
    <row r="12" spans="1:24" x14ac:dyDescent="0.2">
      <c r="A12">
        <f t="shared" si="0"/>
        <v>5</v>
      </c>
      <c r="B12" s="178">
        <v>37012</v>
      </c>
      <c r="C12" s="100" t="s">
        <v>159</v>
      </c>
      <c r="D12" s="101">
        <v>0</v>
      </c>
    </row>
    <row r="13" spans="1:24" x14ac:dyDescent="0.2">
      <c r="A13">
        <f t="shared" si="0"/>
        <v>5</v>
      </c>
      <c r="B13" s="178">
        <v>37012</v>
      </c>
      <c r="C13" s="100" t="s">
        <v>158</v>
      </c>
      <c r="D13" s="101">
        <v>0</v>
      </c>
    </row>
    <row r="14" spans="1:24" x14ac:dyDescent="0.2">
      <c r="A14">
        <f t="shared" si="0"/>
        <v>6</v>
      </c>
      <c r="B14" s="178">
        <v>37043</v>
      </c>
      <c r="C14" s="100" t="s">
        <v>159</v>
      </c>
      <c r="D14" s="101">
        <v>0</v>
      </c>
    </row>
    <row r="15" spans="1:24" x14ac:dyDescent="0.2">
      <c r="A15">
        <f t="shared" si="0"/>
        <v>6</v>
      </c>
      <c r="B15" s="178">
        <v>37043</v>
      </c>
      <c r="C15" s="100" t="s">
        <v>158</v>
      </c>
      <c r="D15" s="101">
        <v>0</v>
      </c>
    </row>
    <row r="16" spans="1:24" x14ac:dyDescent="0.2">
      <c r="A16">
        <f t="shared" si="0"/>
        <v>7</v>
      </c>
      <c r="B16" s="178">
        <v>37073</v>
      </c>
      <c r="C16" s="100" t="s">
        <v>159</v>
      </c>
      <c r="D16" s="101">
        <v>0</v>
      </c>
    </row>
    <row r="17" spans="1:4" x14ac:dyDescent="0.2">
      <c r="A17">
        <f t="shared" si="0"/>
        <v>7</v>
      </c>
      <c r="B17" s="178">
        <v>37073</v>
      </c>
      <c r="C17" s="100" t="s">
        <v>158</v>
      </c>
      <c r="D17" s="101">
        <v>0</v>
      </c>
    </row>
    <row r="18" spans="1:4" x14ac:dyDescent="0.2">
      <c r="A18">
        <f t="shared" si="0"/>
        <v>8</v>
      </c>
      <c r="B18" s="178">
        <v>37104</v>
      </c>
      <c r="C18" s="100" t="s">
        <v>159</v>
      </c>
      <c r="D18" s="101">
        <v>0</v>
      </c>
    </row>
    <row r="19" spans="1:4" x14ac:dyDescent="0.2">
      <c r="A19">
        <f t="shared" si="0"/>
        <v>8</v>
      </c>
      <c r="B19" s="178">
        <v>37104</v>
      </c>
      <c r="C19" s="100" t="s">
        <v>158</v>
      </c>
      <c r="D19" s="101">
        <v>0</v>
      </c>
    </row>
    <row r="20" spans="1:4" x14ac:dyDescent="0.2">
      <c r="A20">
        <f t="shared" si="0"/>
        <v>8</v>
      </c>
      <c r="B20" s="178">
        <v>37135</v>
      </c>
      <c r="C20" s="100" t="s">
        <v>159</v>
      </c>
      <c r="D20" s="101">
        <v>0</v>
      </c>
    </row>
    <row r="21" spans="1:4" x14ac:dyDescent="0.2">
      <c r="A21">
        <f t="shared" si="0"/>
        <v>8</v>
      </c>
      <c r="B21" s="178">
        <v>37135</v>
      </c>
      <c r="C21" s="100" t="s">
        <v>158</v>
      </c>
      <c r="D21" s="101">
        <v>0</v>
      </c>
    </row>
    <row r="22" spans="1:4" x14ac:dyDescent="0.2">
      <c r="A22">
        <f t="shared" si="0"/>
        <v>8</v>
      </c>
      <c r="B22" s="178">
        <v>37165</v>
      </c>
      <c r="C22" s="100" t="s">
        <v>159</v>
      </c>
      <c r="D22" s="101">
        <v>0</v>
      </c>
    </row>
    <row r="23" spans="1:4" x14ac:dyDescent="0.2">
      <c r="A23">
        <f t="shared" si="0"/>
        <v>8</v>
      </c>
      <c r="B23" s="178">
        <v>37165</v>
      </c>
      <c r="C23" s="100" t="s">
        <v>158</v>
      </c>
      <c r="D23" s="101">
        <v>0</v>
      </c>
    </row>
    <row r="24" spans="1:4" x14ac:dyDescent="0.2">
      <c r="A24">
        <f t="shared" si="0"/>
        <v>9</v>
      </c>
      <c r="B24" s="178">
        <v>37377</v>
      </c>
      <c r="C24" s="100" t="s">
        <v>158</v>
      </c>
      <c r="D24" s="101">
        <v>0</v>
      </c>
    </row>
    <row r="25" spans="1:4" x14ac:dyDescent="0.2">
      <c r="A25">
        <f t="shared" si="0"/>
        <v>9</v>
      </c>
      <c r="B25" s="178">
        <v>37408</v>
      </c>
      <c r="C25" s="100" t="s">
        <v>158</v>
      </c>
      <c r="D25" s="101">
        <v>0</v>
      </c>
    </row>
    <row r="26" spans="1:4" x14ac:dyDescent="0.2">
      <c r="A26">
        <f t="shared" si="0"/>
        <v>9</v>
      </c>
      <c r="B26" s="178">
        <v>37438</v>
      </c>
      <c r="C26" s="100" t="s">
        <v>158</v>
      </c>
      <c r="D26" s="101">
        <v>0</v>
      </c>
    </row>
    <row r="27" spans="1:4" x14ac:dyDescent="0.2">
      <c r="A27">
        <f t="shared" si="0"/>
        <v>9</v>
      </c>
      <c r="B27" s="178">
        <v>37469</v>
      </c>
      <c r="C27" s="100" t="s">
        <v>158</v>
      </c>
      <c r="D27" s="101">
        <v>0</v>
      </c>
    </row>
    <row r="28" spans="1:4" x14ac:dyDescent="0.2">
      <c r="A28">
        <f t="shared" si="0"/>
        <v>9</v>
      </c>
      <c r="B28" s="178">
        <v>37500</v>
      </c>
      <c r="C28" s="100" t="s">
        <v>158</v>
      </c>
      <c r="D28" s="101">
        <v>0</v>
      </c>
    </row>
    <row r="29" spans="1:4" x14ac:dyDescent="0.2">
      <c r="A29">
        <f t="shared" si="0"/>
        <v>9</v>
      </c>
      <c r="B29" s="178">
        <v>37530</v>
      </c>
      <c r="C29" s="100" t="s">
        <v>158</v>
      </c>
      <c r="D29" s="101"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1"/>
  <sheetViews>
    <sheetView workbookViewId="0">
      <selection activeCell="A5" sqref="A5:A1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5.9382446199999999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">
      <c r="A5">
        <f t="shared" ref="A5:A11" si="0">INDEX(BucketTable,MATCH(B5,SumMonths,0),1)</f>
        <v>2</v>
      </c>
      <c r="B5" s="178">
        <v>36923</v>
      </c>
      <c r="C5" s="100" t="s">
        <v>148</v>
      </c>
      <c r="D5" s="101">
        <v>2.8246927400000001</v>
      </c>
    </row>
    <row r="6" spans="1:24" x14ac:dyDescent="0.2">
      <c r="A6">
        <f t="shared" si="0"/>
        <v>3</v>
      </c>
      <c r="B6" s="178">
        <v>36951</v>
      </c>
      <c r="C6" s="100" t="s">
        <v>148</v>
      </c>
      <c r="D6" s="101">
        <v>3.11355191</v>
      </c>
    </row>
    <row r="7" spans="1:24" x14ac:dyDescent="0.2">
      <c r="A7">
        <f t="shared" si="0"/>
        <v>8</v>
      </c>
      <c r="B7" s="178">
        <v>37196</v>
      </c>
      <c r="C7" s="100" t="s">
        <v>148</v>
      </c>
      <c r="D7" s="101">
        <v>-1E-8</v>
      </c>
    </row>
    <row r="8" spans="1:24" x14ac:dyDescent="0.2">
      <c r="A8">
        <f t="shared" si="0"/>
        <v>8</v>
      </c>
      <c r="B8" s="178">
        <v>37226</v>
      </c>
      <c r="C8" s="100" t="s">
        <v>148</v>
      </c>
      <c r="D8" s="101">
        <v>0</v>
      </c>
    </row>
    <row r="9" spans="1:24" x14ac:dyDescent="0.2">
      <c r="A9">
        <f t="shared" si="0"/>
        <v>9</v>
      </c>
      <c r="B9" s="178">
        <v>37257</v>
      </c>
      <c r="C9" s="100" t="s">
        <v>148</v>
      </c>
      <c r="D9" s="101">
        <v>0</v>
      </c>
    </row>
    <row r="10" spans="1:24" x14ac:dyDescent="0.2">
      <c r="A10">
        <f t="shared" si="0"/>
        <v>9</v>
      </c>
      <c r="B10" s="178">
        <v>37288</v>
      </c>
      <c r="C10" s="100" t="s">
        <v>148</v>
      </c>
      <c r="D10" s="101">
        <v>-1E-8</v>
      </c>
    </row>
    <row r="11" spans="1:24" x14ac:dyDescent="0.2">
      <c r="A11">
        <f t="shared" si="0"/>
        <v>9</v>
      </c>
      <c r="B11" s="178">
        <v>37316</v>
      </c>
      <c r="C11" s="100" t="s">
        <v>148</v>
      </c>
      <c r="D11" s="101">
        <v>-1E-8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41</v>
      </c>
      <c r="B1" s="104"/>
      <c r="C1" s="1"/>
      <c r="D1" s="71" t="s">
        <v>45</v>
      </c>
      <c r="E1" s="70">
        <f>SUM(E4:E65536)</f>
        <v>5.9382446200000016</v>
      </c>
      <c r="F1" s="71" t="s">
        <v>52</v>
      </c>
      <c r="G1" s="70">
        <f>SUM(G4:G65536)</f>
        <v>5.9382446200000016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150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">
      <c r="A5">
        <f t="shared" ref="A5:A18" si="0">INDEX(BucketTable,MATCH(B5,SumMonths,0),1)</f>
        <v>2</v>
      </c>
      <c r="B5" s="178">
        <v>36923</v>
      </c>
      <c r="C5" s="100" t="s">
        <v>150</v>
      </c>
      <c r="D5" s="100" t="s">
        <v>59</v>
      </c>
      <c r="E5" s="101">
        <v>86.643468319999997</v>
      </c>
      <c r="F5" s="100">
        <v>0</v>
      </c>
      <c r="G5" s="101">
        <v>86.643468319999997</v>
      </c>
      <c r="H5" s="101">
        <v>5.0000000000000001E-4</v>
      </c>
      <c r="I5" s="101">
        <v>4.332173416E-2</v>
      </c>
      <c r="J5" s="100">
        <v>0</v>
      </c>
    </row>
    <row r="6" spans="1:24" x14ac:dyDescent="0.2">
      <c r="A6">
        <f t="shared" si="0"/>
        <v>2</v>
      </c>
      <c r="B6" s="178">
        <v>36923</v>
      </c>
      <c r="C6" s="100" t="s">
        <v>156</v>
      </c>
      <c r="D6" s="100" t="s">
        <v>59</v>
      </c>
      <c r="E6" s="101">
        <v>-83.818775579999993</v>
      </c>
      <c r="F6" s="100">
        <v>0</v>
      </c>
      <c r="G6" s="101">
        <v>-83.818775579999993</v>
      </c>
      <c r="H6" s="101">
        <v>5.5E-2</v>
      </c>
      <c r="I6" s="101">
        <v>-4.6100326568999996</v>
      </c>
      <c r="J6" s="100">
        <v>0</v>
      </c>
    </row>
    <row r="7" spans="1:24" x14ac:dyDescent="0.2">
      <c r="A7">
        <f t="shared" si="0"/>
        <v>3</v>
      </c>
      <c r="B7" s="178">
        <v>36951</v>
      </c>
      <c r="C7" s="100" t="s">
        <v>150</v>
      </c>
      <c r="D7" s="100" t="s">
        <v>59</v>
      </c>
      <c r="E7" s="101">
        <v>95.503816430000001</v>
      </c>
      <c r="F7" s="100">
        <v>0</v>
      </c>
      <c r="G7" s="101">
        <v>95.503816430000001</v>
      </c>
      <c r="H7" s="101">
        <v>5.0000000000000001E-4</v>
      </c>
      <c r="I7" s="101">
        <v>4.7751908215E-2</v>
      </c>
      <c r="J7" s="100">
        <v>0</v>
      </c>
    </row>
    <row r="8" spans="1:24" x14ac:dyDescent="0.2">
      <c r="A8">
        <f t="shared" si="0"/>
        <v>3</v>
      </c>
      <c r="B8" s="178">
        <v>36951</v>
      </c>
      <c r="C8" s="100" t="s">
        <v>156</v>
      </c>
      <c r="D8" s="100" t="s">
        <v>59</v>
      </c>
      <c r="E8" s="101">
        <v>-92.390264520000002</v>
      </c>
      <c r="F8" s="100">
        <v>0</v>
      </c>
      <c r="G8" s="101">
        <v>-92.390264520000002</v>
      </c>
      <c r="H8" s="101">
        <v>0.06</v>
      </c>
      <c r="I8" s="101">
        <v>-5.5434158711999997</v>
      </c>
      <c r="J8" s="100">
        <v>0</v>
      </c>
    </row>
    <row r="9" spans="1:24" x14ac:dyDescent="0.2">
      <c r="A9">
        <f t="shared" si="0"/>
        <v>8</v>
      </c>
      <c r="B9" s="178">
        <v>37196</v>
      </c>
      <c r="C9" s="100" t="s">
        <v>150</v>
      </c>
      <c r="D9" s="100" t="s">
        <v>59</v>
      </c>
      <c r="E9" s="101">
        <v>-1E-8</v>
      </c>
      <c r="F9" s="100">
        <v>0</v>
      </c>
      <c r="G9" s="101">
        <v>-1E-8</v>
      </c>
      <c r="H9" s="101">
        <v>5.0000000000000001E-4</v>
      </c>
      <c r="I9" s="101">
        <v>-5.0000000000000005E-12</v>
      </c>
      <c r="J9" s="100">
        <v>0</v>
      </c>
    </row>
    <row r="10" spans="1:24" x14ac:dyDescent="0.2">
      <c r="A10">
        <f t="shared" si="0"/>
        <v>8</v>
      </c>
      <c r="B10" s="178">
        <v>37196</v>
      </c>
      <c r="C10" s="100" t="s">
        <v>156</v>
      </c>
      <c r="D10" s="100" t="s">
        <v>59</v>
      </c>
      <c r="E10" s="101">
        <v>0</v>
      </c>
      <c r="F10" s="100">
        <v>0</v>
      </c>
      <c r="G10" s="101">
        <v>0</v>
      </c>
      <c r="H10" s="101">
        <v>0.02</v>
      </c>
      <c r="I10" s="101">
        <v>0</v>
      </c>
      <c r="J10" s="100">
        <v>0</v>
      </c>
    </row>
    <row r="11" spans="1:24" x14ac:dyDescent="0.2">
      <c r="A11">
        <f t="shared" si="0"/>
        <v>8</v>
      </c>
      <c r="B11" s="178">
        <v>37226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">
      <c r="A12">
        <f t="shared" si="0"/>
        <v>8</v>
      </c>
      <c r="B12" s="178">
        <v>37226</v>
      </c>
      <c r="C12" s="100" t="s">
        <v>156</v>
      </c>
      <c r="D12" s="100" t="s">
        <v>59</v>
      </c>
      <c r="E12" s="101">
        <v>0</v>
      </c>
      <c r="F12" s="100">
        <v>0</v>
      </c>
      <c r="G12" s="101">
        <v>0</v>
      </c>
      <c r="H12" s="101">
        <v>0.02</v>
      </c>
      <c r="I12" s="101">
        <v>0</v>
      </c>
      <c r="J12" s="100">
        <v>0</v>
      </c>
    </row>
    <row r="13" spans="1:24" x14ac:dyDescent="0.2">
      <c r="A13">
        <f t="shared" si="0"/>
        <v>9</v>
      </c>
      <c r="B13" s="178">
        <v>37257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9</v>
      </c>
      <c r="B14" s="178">
        <v>37257</v>
      </c>
      <c r="C14" s="100" t="s">
        <v>156</v>
      </c>
      <c r="D14" s="100" t="s">
        <v>59</v>
      </c>
      <c r="E14" s="101">
        <v>0</v>
      </c>
      <c r="F14" s="100">
        <v>0</v>
      </c>
      <c r="G14" s="101">
        <v>0</v>
      </c>
      <c r="H14" s="101">
        <v>0.02</v>
      </c>
      <c r="I14" s="101">
        <v>0</v>
      </c>
      <c r="J14" s="100">
        <v>0</v>
      </c>
    </row>
    <row r="15" spans="1:24" x14ac:dyDescent="0.2">
      <c r="A15">
        <f t="shared" si="0"/>
        <v>9</v>
      </c>
      <c r="B15" s="178">
        <v>37288</v>
      </c>
      <c r="C15" s="100" t="s">
        <v>150</v>
      </c>
      <c r="D15" s="100" t="s">
        <v>59</v>
      </c>
      <c r="E15" s="101">
        <v>-1E-8</v>
      </c>
      <c r="F15" s="100">
        <v>0</v>
      </c>
      <c r="G15" s="101">
        <v>-1E-8</v>
      </c>
      <c r="H15" s="101">
        <v>5.0000000000000001E-4</v>
      </c>
      <c r="I15" s="101">
        <v>-5.0000000000000005E-12</v>
      </c>
      <c r="J15" s="100">
        <v>0</v>
      </c>
    </row>
    <row r="16" spans="1:24" x14ac:dyDescent="0.2">
      <c r="A16">
        <f t="shared" si="0"/>
        <v>9</v>
      </c>
      <c r="B16" s="178">
        <v>37288</v>
      </c>
      <c r="C16" s="100" t="s">
        <v>156</v>
      </c>
      <c r="D16" s="100" t="s">
        <v>59</v>
      </c>
      <c r="E16" s="101">
        <v>0</v>
      </c>
      <c r="F16" s="100">
        <v>0</v>
      </c>
      <c r="G16" s="101">
        <v>0</v>
      </c>
      <c r="H16" s="101">
        <v>0.02</v>
      </c>
      <c r="I16" s="101">
        <v>0</v>
      </c>
      <c r="J16" s="100">
        <v>0</v>
      </c>
    </row>
    <row r="17" spans="1:10" x14ac:dyDescent="0.2">
      <c r="A17">
        <f t="shared" si="0"/>
        <v>9</v>
      </c>
      <c r="B17" s="178">
        <v>37316</v>
      </c>
      <c r="C17" s="100" t="s">
        <v>150</v>
      </c>
      <c r="D17" s="100" t="s">
        <v>59</v>
      </c>
      <c r="E17" s="101">
        <v>-1E-8</v>
      </c>
      <c r="F17" s="100">
        <v>0</v>
      </c>
      <c r="G17" s="101">
        <v>-1E-8</v>
      </c>
      <c r="H17" s="101">
        <v>5.0000000000000001E-4</v>
      </c>
      <c r="I17" s="101">
        <v>-5.0000000000000005E-12</v>
      </c>
      <c r="J17" s="100">
        <v>0</v>
      </c>
    </row>
    <row r="18" spans="1:10" x14ac:dyDescent="0.2">
      <c r="A18">
        <f t="shared" si="0"/>
        <v>9</v>
      </c>
      <c r="B18" s="178">
        <v>37316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288"/>
  <sheetViews>
    <sheetView topLeftCell="A252" workbookViewId="0">
      <selection activeCell="V288" sqref="V288"/>
    </sheetView>
  </sheetViews>
  <sheetFormatPr defaultRowHeight="12.75" x14ac:dyDescent="0.2"/>
  <cols>
    <col min="1" max="1" width="16.28515625" style="105" customWidth="1"/>
    <col min="2" max="2" width="11.140625" style="105" bestFit="1" customWidth="1"/>
    <col min="3" max="8" width="9.140625" style="105"/>
    <col min="9" max="9" width="16.28515625" style="105" customWidth="1"/>
    <col min="10" max="10" width="11.140625" style="105" bestFit="1" customWidth="1"/>
    <col min="11" max="13" width="9.140625" style="105"/>
    <col min="14" max="14" width="16.28515625" style="105" customWidth="1"/>
    <col min="15" max="15" width="11.140625" style="105" bestFit="1" customWidth="1"/>
    <col min="16" max="18" width="9.140625" style="105"/>
    <col min="19" max="19" width="16.28515625" style="105" bestFit="1" customWidth="1"/>
    <col min="20" max="20" width="11.140625" style="105" bestFit="1" customWidth="1"/>
  </cols>
  <sheetData>
    <row r="1" spans="1:22" x14ac:dyDescent="0.2">
      <c r="E1" s="151" t="s">
        <v>86</v>
      </c>
      <c r="F1" s="152">
        <f ca="1">MIN($A$4:$A$288)</f>
        <v>0</v>
      </c>
      <c r="G1" s="153">
        <f ca="1">VLOOKUP(F1,$A$4:$B$288,2,FALSE)</f>
        <v>36892</v>
      </c>
    </row>
    <row r="2" spans="1:22" x14ac:dyDescent="0.2">
      <c r="E2" s="154" t="s">
        <v>87</v>
      </c>
      <c r="F2" s="155">
        <f ca="1">MAX($A$4:$A$288)</f>
        <v>0</v>
      </c>
      <c r="G2" s="156">
        <f ca="1">VLOOKUP(F2,$A$4:$B$288,2,FALSE)</f>
        <v>36892</v>
      </c>
    </row>
    <row r="3" spans="1:22" ht="13.5" x14ac:dyDescent="0.25">
      <c r="A3" s="157" t="s">
        <v>89</v>
      </c>
      <c r="B3" s="159" t="s">
        <v>20</v>
      </c>
      <c r="E3" s="154" t="s">
        <v>88</v>
      </c>
      <c r="F3" s="155">
        <f ca="1">MAX(ABS(F1),ABS(F2))</f>
        <v>0</v>
      </c>
      <c r="G3" s="156">
        <f ca="1">IF(ABS(F2)&gt;ABS(F1),G2,G1)</f>
        <v>36892</v>
      </c>
      <c r="I3" s="157" t="s">
        <v>90</v>
      </c>
      <c r="J3" s="159" t="s">
        <v>20</v>
      </c>
      <c r="N3" s="157" t="s">
        <v>91</v>
      </c>
      <c r="O3" s="159" t="s">
        <v>20</v>
      </c>
      <c r="S3" s="157" t="s">
        <v>92</v>
      </c>
      <c r="T3" s="159" t="s">
        <v>20</v>
      </c>
    </row>
    <row r="4" spans="1:22" x14ac:dyDescent="0.2">
      <c r="A4" s="161">
        <f>I4+N4+S4</f>
        <v>0</v>
      </c>
      <c r="B4" s="160">
        <f>Months!F4</f>
        <v>36892</v>
      </c>
      <c r="D4" s="162">
        <f ca="1">SUM(A4:A288)-'Financial Book Position'!AJ16</f>
        <v>0</v>
      </c>
      <c r="H4" s="162"/>
      <c r="I4" s="161">
        <f>SUMIF('R10'!$B$3:$B$3,$B4,'R10'!$D$3:$D$3)</f>
        <v>0</v>
      </c>
      <c r="J4" s="160">
        <f>B4</f>
        <v>36892</v>
      </c>
      <c r="L4" s="162">
        <f ca="1">SUM(I4:I288)-'NSS1'!AJ16</f>
        <v>0</v>
      </c>
      <c r="N4" s="161">
        <f>SUMIF('R11'!$B$3:$B$3,$B4,'R11'!$D$3:$D$3)</f>
        <v>0</v>
      </c>
      <c r="O4" s="160">
        <f>B4</f>
        <v>36892</v>
      </c>
      <c r="Q4" s="162">
        <f ca="1">SUM(N4:N288)-'NSS2'!AJ16</f>
        <v>0</v>
      </c>
      <c r="R4" s="162"/>
      <c r="S4" s="161">
        <f>SUMIF('R12'!$B$3:$B$3,$B4,'R12'!$D$3:$D$3)</f>
        <v>0</v>
      </c>
      <c r="T4" s="160">
        <f>B4</f>
        <v>36892</v>
      </c>
      <c r="V4" s="158">
        <f ca="1">SUM(S4:S288)-'FT-ENOVATE'!AJ16</f>
        <v>0</v>
      </c>
    </row>
    <row r="5" spans="1:22" x14ac:dyDescent="0.2">
      <c r="A5" s="161">
        <f t="shared" ref="A5:A68" ca="1" si="0">I5+N5+S5</f>
        <v>0</v>
      </c>
      <c r="B5" s="160">
        <f>Months!F5</f>
        <v>36923</v>
      </c>
      <c r="I5" s="161">
        <f ca="1">SUMIF('R10'!$B$3:$B$3,$B5,'R10'!$D$3:$D$3)+IF(TODAY()&gt;=_NX1,0,SUMIF('R2'!$B$3:$B$3,$B5,'R2'!$I$3:$I$3))+IF(TODAY()&gt;=_NX1,0,SUMIF('R1'!$B$3:$B$3,$B5,'R1'!$D$3:$D$3))+SUMIF('R2'!$B$3:$B$3,$B5,'R2'!$F$3:$F$3)</f>
        <v>0</v>
      </c>
      <c r="J5" s="160">
        <f t="shared" ref="J5:J68" si="1">B5</f>
        <v>36923</v>
      </c>
      <c r="N5" s="161">
        <f ca="1">SUMIF('R11'!$B$3:$B$3,$B5,'R11'!$D$3:$D$3)+IF(TODAY()&gt;=_NX1,0,SUMIF('R5'!$B$3:$B$3,$B5,'R5'!$I$3:$I$3))+IF(TODAY()&gt;=_NX1,0,SUMIF('R4'!$B$3:$B$3,$B5,'R4'!$D$3:$D$3))+SUMIF('R5'!$B$3:$B$3,$B5,'R5'!$F$3:$F$3)</f>
        <v>0</v>
      </c>
      <c r="O5" s="160">
        <f t="shared" ref="O5:O68" si="2">B5</f>
        <v>36923</v>
      </c>
      <c r="S5" s="161">
        <f ca="1">SUMIF('R12'!$B$3:$B$3,$B5,'R12'!$D$3:$D$3)+IF(TODAY()&gt;=_NX1,0,SUMIF('R8'!$B$3:$B$3,$B5,'R8'!$I$3:$I$3))+IF(TODAY()&gt;=_NX1,0,SUMIF('R7'!$B$3:$B$3,$B5,'R7'!$D$3:$D$3))+SUMIF('R8'!$B$3:$B$3,$B5,'R8'!$F$3:$F$3)</f>
        <v>0</v>
      </c>
      <c r="T5" s="160">
        <f t="shared" ref="T5:T68" si="3">B5</f>
        <v>36923</v>
      </c>
    </row>
    <row r="6" spans="1:22" x14ac:dyDescent="0.2">
      <c r="A6" s="161">
        <f t="shared" si="0"/>
        <v>0</v>
      </c>
      <c r="B6" s="160">
        <f>Months!F6</f>
        <v>36951</v>
      </c>
      <c r="I6" s="161">
        <f>SUMIF('R10'!$B$3:$B$3,$B6,'R10'!$D$3:$D$3)+SUMIF('R2'!$B$3:$B$3,$B6,'R2'!$I$3:$I$3)+SUMIF('R1'!$B$3:$B$3,$B6,'R1'!$D$3:$D$3)+SUMIF('R2'!$B$3:$B$3,$B6,'R2'!$F$3:$F$3)</f>
        <v>0</v>
      </c>
      <c r="J6" s="160">
        <f t="shared" si="1"/>
        <v>36951</v>
      </c>
      <c r="N6" s="161">
        <f>SUMIF('R11'!$B$3:$B$3,$B6,'R11'!$D$3:$D$3)+SUMIF('R5'!$B$3:$B$3,$B6,'R5'!$I$3:$I$3)+SUMIF('R4'!$B$3:$B$3,$B6,'R4'!$D$3:$D$3)+SUMIF('R5'!$B$3:$B$3,$B6,'R5'!$F$3:$F$3)</f>
        <v>0</v>
      </c>
      <c r="O6" s="160">
        <f t="shared" si="2"/>
        <v>36951</v>
      </c>
      <c r="S6" s="161">
        <f>SUMIF('R12'!$B$3:$B$3,$B6,'R12'!$D$3:$D$3)+SUMIF('R8'!$B$3:$B$3,$B6,'R8'!$I$3:$I$3)+SUMIF('R7'!$B$3:$B$3,$B6,'R7'!$D$3:$D$3)+SUMIF('R8'!$B$3:$B$3,$B6,'R8'!$F$3:$F$3)</f>
        <v>0</v>
      </c>
      <c r="T6" s="160">
        <f t="shared" si="3"/>
        <v>36951</v>
      </c>
    </row>
    <row r="7" spans="1:22" x14ac:dyDescent="0.2">
      <c r="A7" s="161">
        <f t="shared" si="0"/>
        <v>0</v>
      </c>
      <c r="B7" s="160">
        <f>Months!F7</f>
        <v>36982</v>
      </c>
      <c r="I7" s="161">
        <f>SUMIF('R10'!$B$3:$B$3,$B7,'R10'!$D$3:$D$3)+SUMIF('R2'!$B$3:$B$3,$B7,'R2'!$I$3:$I$3)+SUMIF('R1'!$B$3:$B$3,$B7,'R1'!$D$3:$D$3)+SUMIF('R2'!$B$3:$B$3,$B7,'R2'!$F$3:$F$3)</f>
        <v>0</v>
      </c>
      <c r="J7" s="160">
        <f t="shared" si="1"/>
        <v>36982</v>
      </c>
      <c r="N7" s="161">
        <f>SUMIF('R11'!$B$3:$B$3,$B7,'R11'!$D$3:$D$3)+SUMIF('R5'!$B$3:$B$3,$B7,'R5'!$I$3:$I$3)+SUMIF('R4'!$B$3:$B$3,$B7,'R4'!$D$3:$D$3)+SUMIF('R5'!$B$3:$B$3,$B7,'R5'!$F$3:$F$3)</f>
        <v>0</v>
      </c>
      <c r="O7" s="160">
        <f t="shared" si="2"/>
        <v>36982</v>
      </c>
      <c r="S7" s="161">
        <f>SUMIF('R12'!$B$3:$B$3,$B7,'R12'!$D$3:$D$3)+SUMIF('R8'!$B$3:$B$3,$B7,'R8'!$I$3:$I$3)+SUMIF('R7'!$B$3:$B$3,$B7,'R7'!$D$3:$D$3)+SUMIF('R8'!$B$3:$B$3,$B7,'R8'!$F$3:$F$3)</f>
        <v>0</v>
      </c>
      <c r="T7" s="160">
        <f t="shared" si="3"/>
        <v>36982</v>
      </c>
    </row>
    <row r="8" spans="1:22" x14ac:dyDescent="0.2">
      <c r="A8" s="161">
        <f t="shared" si="0"/>
        <v>0</v>
      </c>
      <c r="B8" s="160">
        <f>Months!F8</f>
        <v>37012</v>
      </c>
      <c r="I8" s="161">
        <f>SUMIF('R10'!$B$3:$B$3,$B8,'R10'!$D$3:$D$3)+SUMIF('R2'!$B$3:$B$3,$B8,'R2'!$I$3:$I$3)+SUMIF('R1'!$B$3:$B$3,$B8,'R1'!$D$3:$D$3)+SUMIF('R2'!$B$3:$B$3,$B8,'R2'!$F$3:$F$3)</f>
        <v>0</v>
      </c>
      <c r="J8" s="160">
        <f t="shared" si="1"/>
        <v>37012</v>
      </c>
      <c r="N8" s="161">
        <f>SUMIF('R11'!$B$3:$B$3,$B8,'R11'!$D$3:$D$3)+SUMIF('R5'!$B$3:$B$3,$B8,'R5'!$I$3:$I$3)+SUMIF('R4'!$B$3:$B$3,$B8,'R4'!$D$3:$D$3)+SUMIF('R5'!$B$3:$B$3,$B8,'R5'!$F$3:$F$3)</f>
        <v>0</v>
      </c>
      <c r="O8" s="160">
        <f t="shared" si="2"/>
        <v>37012</v>
      </c>
      <c r="S8" s="161">
        <f>SUMIF('R12'!$B$3:$B$3,$B8,'R12'!$D$3:$D$3)+SUMIF('R8'!$B$3:$B$3,$B8,'R8'!$I$3:$I$3)+SUMIF('R7'!$B$3:$B$3,$B8,'R7'!$D$3:$D$3)+SUMIF('R8'!$B$3:$B$3,$B8,'R8'!$F$3:$F$3)</f>
        <v>0</v>
      </c>
      <c r="T8" s="160">
        <f t="shared" si="3"/>
        <v>37012</v>
      </c>
    </row>
    <row r="9" spans="1:22" x14ac:dyDescent="0.2">
      <c r="A9" s="161">
        <f t="shared" si="0"/>
        <v>0</v>
      </c>
      <c r="B9" s="160">
        <f>Months!F9</f>
        <v>37043</v>
      </c>
      <c r="I9" s="161">
        <f>SUMIF('R10'!$B$3:$B$3,$B9,'R10'!$D$3:$D$3)+SUMIF('R2'!$B$3:$B$3,$B9,'R2'!$I$3:$I$3)+SUMIF('R1'!$B$3:$B$3,$B9,'R1'!$D$3:$D$3)+SUMIF('R2'!$B$3:$B$3,$B9,'R2'!$F$3:$F$3)</f>
        <v>0</v>
      </c>
      <c r="J9" s="160">
        <f t="shared" si="1"/>
        <v>37043</v>
      </c>
      <c r="N9" s="161">
        <f>SUMIF('R11'!$B$3:$B$3,$B9,'R11'!$D$3:$D$3)+SUMIF('R5'!$B$3:$B$3,$B9,'R5'!$I$3:$I$3)+SUMIF('R4'!$B$3:$B$3,$B9,'R4'!$D$3:$D$3)+SUMIF('R5'!$B$3:$B$3,$B9,'R5'!$F$3:$F$3)</f>
        <v>0</v>
      </c>
      <c r="O9" s="160">
        <f t="shared" si="2"/>
        <v>37043</v>
      </c>
      <c r="S9" s="161">
        <f>SUMIF('R12'!$B$3:$B$3,$B9,'R12'!$D$3:$D$3)+SUMIF('R8'!$B$3:$B$3,$B9,'R8'!$I$3:$I$3)+SUMIF('R7'!$B$3:$B$3,$B9,'R7'!$D$3:$D$3)+SUMIF('R8'!$B$3:$B$3,$B9,'R8'!$F$3:$F$3)</f>
        <v>0</v>
      </c>
      <c r="T9" s="160">
        <f t="shared" si="3"/>
        <v>37043</v>
      </c>
    </row>
    <row r="10" spans="1:22" x14ac:dyDescent="0.2">
      <c r="A10" s="161">
        <f t="shared" si="0"/>
        <v>0</v>
      </c>
      <c r="B10" s="160">
        <f>Months!F10</f>
        <v>37073</v>
      </c>
      <c r="I10" s="161">
        <f>SUMIF('R10'!$B$3:$B$3,$B10,'R10'!$D$3:$D$3)+SUMIF('R2'!$B$3:$B$3,$B10,'R2'!$I$3:$I$3)+SUMIF('R1'!$B$3:$B$3,$B10,'R1'!$D$3:$D$3)+SUMIF('R2'!$B$3:$B$3,$B10,'R2'!$F$3:$F$3)</f>
        <v>0</v>
      </c>
      <c r="J10" s="160">
        <f t="shared" si="1"/>
        <v>37073</v>
      </c>
      <c r="N10" s="161">
        <f>SUMIF('R11'!$B$3:$B$3,$B10,'R11'!$D$3:$D$3)+SUMIF('R5'!$B$3:$B$3,$B10,'R5'!$I$3:$I$3)+SUMIF('R4'!$B$3:$B$3,$B10,'R4'!$D$3:$D$3)+SUMIF('R5'!$B$3:$B$3,$B10,'R5'!$F$3:$F$3)</f>
        <v>0</v>
      </c>
      <c r="O10" s="160">
        <f t="shared" si="2"/>
        <v>37073</v>
      </c>
      <c r="S10" s="161">
        <f>SUMIF('R12'!$B$3:$B$3,$B10,'R12'!$D$3:$D$3)+SUMIF('R8'!$B$3:$B$3,$B10,'R8'!$I$3:$I$3)+SUMIF('R7'!$B$3:$B$3,$B10,'R7'!$D$3:$D$3)+SUMIF('R8'!$B$3:$B$3,$B10,'R8'!$F$3:$F$3)</f>
        <v>0</v>
      </c>
      <c r="T10" s="160">
        <f t="shared" si="3"/>
        <v>37073</v>
      </c>
    </row>
    <row r="11" spans="1:22" x14ac:dyDescent="0.2">
      <c r="A11" s="161">
        <f t="shared" si="0"/>
        <v>0</v>
      </c>
      <c r="B11" s="160">
        <f>Months!F11</f>
        <v>37104</v>
      </c>
      <c r="I11" s="161">
        <f>SUMIF('R10'!$B$3:$B$3,$B11,'R10'!$D$3:$D$3)+SUMIF('R2'!$B$3:$B$3,$B11,'R2'!$I$3:$I$3)+SUMIF('R1'!$B$3:$B$3,$B11,'R1'!$D$3:$D$3)+SUMIF('R2'!$B$3:$B$3,$B11,'R2'!$F$3:$F$3)</f>
        <v>0</v>
      </c>
      <c r="J11" s="160">
        <f t="shared" si="1"/>
        <v>37104</v>
      </c>
      <c r="N11" s="161">
        <f>SUMIF('R11'!$B$3:$B$3,$B11,'R11'!$D$3:$D$3)+SUMIF('R5'!$B$3:$B$3,$B11,'R5'!$I$3:$I$3)+SUMIF('R4'!$B$3:$B$3,$B11,'R4'!$D$3:$D$3)+SUMIF('R5'!$B$3:$B$3,$B11,'R5'!$F$3:$F$3)</f>
        <v>0</v>
      </c>
      <c r="O11" s="160">
        <f t="shared" si="2"/>
        <v>37104</v>
      </c>
      <c r="S11" s="161">
        <f>SUMIF('R12'!$B$3:$B$3,$B11,'R12'!$D$3:$D$3)+SUMIF('R8'!$B$3:$B$3,$B11,'R8'!$I$3:$I$3)+SUMIF('R7'!$B$3:$B$3,$B11,'R7'!$D$3:$D$3)+SUMIF('R8'!$B$3:$B$3,$B11,'R8'!$F$3:$F$3)</f>
        <v>0</v>
      </c>
      <c r="T11" s="160">
        <f t="shared" si="3"/>
        <v>37104</v>
      </c>
    </row>
    <row r="12" spans="1:22" x14ac:dyDescent="0.2">
      <c r="A12" s="161">
        <f t="shared" si="0"/>
        <v>0</v>
      </c>
      <c r="B12" s="160">
        <f>Months!F12</f>
        <v>37135</v>
      </c>
      <c r="I12" s="161">
        <f>SUMIF('R10'!$B$3:$B$3,$B12,'R10'!$D$3:$D$3)+SUMIF('R2'!$B$3:$B$3,$B12,'R2'!$I$3:$I$3)+SUMIF('R1'!$B$3:$B$3,$B12,'R1'!$D$3:$D$3)+SUMIF('R2'!$B$3:$B$3,$B12,'R2'!$F$3:$F$3)</f>
        <v>0</v>
      </c>
      <c r="J12" s="160">
        <f t="shared" si="1"/>
        <v>37135</v>
      </c>
      <c r="N12" s="161">
        <f>SUMIF('R11'!$B$3:$B$3,$B12,'R11'!$D$3:$D$3)+SUMIF('R5'!$B$3:$B$3,$B12,'R5'!$I$3:$I$3)+SUMIF('R4'!$B$3:$B$3,$B12,'R4'!$D$3:$D$3)+SUMIF('R5'!$B$3:$B$3,$B12,'R5'!$F$3:$F$3)</f>
        <v>0</v>
      </c>
      <c r="O12" s="160">
        <f t="shared" si="2"/>
        <v>37135</v>
      </c>
      <c r="S12" s="161">
        <f>SUMIF('R12'!$B$3:$B$3,$B12,'R12'!$D$3:$D$3)+SUMIF('R8'!$B$3:$B$3,$B12,'R8'!$I$3:$I$3)+SUMIF('R7'!$B$3:$B$3,$B12,'R7'!$D$3:$D$3)+SUMIF('R8'!$B$3:$B$3,$B12,'R8'!$F$3:$F$3)</f>
        <v>0</v>
      </c>
      <c r="T12" s="160">
        <f t="shared" si="3"/>
        <v>37135</v>
      </c>
    </row>
    <row r="13" spans="1:22" x14ac:dyDescent="0.2">
      <c r="A13" s="161">
        <f t="shared" si="0"/>
        <v>0</v>
      </c>
      <c r="B13" s="160">
        <f>Months!F13</f>
        <v>37165</v>
      </c>
      <c r="I13" s="161">
        <f>SUMIF('R10'!$B$3:$B$3,$B13,'R10'!$D$3:$D$3)+SUMIF('R2'!$B$3:$B$3,$B13,'R2'!$I$3:$I$3)+SUMIF('R1'!$B$3:$B$3,$B13,'R1'!$D$3:$D$3)+SUMIF('R2'!$B$3:$B$3,$B13,'R2'!$F$3:$F$3)</f>
        <v>0</v>
      </c>
      <c r="J13" s="160">
        <f t="shared" si="1"/>
        <v>37165</v>
      </c>
      <c r="N13" s="161">
        <f>SUMIF('R11'!$B$3:$B$3,$B13,'R11'!$D$3:$D$3)+SUMIF('R5'!$B$3:$B$3,$B13,'R5'!$I$3:$I$3)+SUMIF('R4'!$B$3:$B$3,$B13,'R4'!$D$3:$D$3)+SUMIF('R5'!$B$3:$B$3,$B13,'R5'!$F$3:$F$3)</f>
        <v>0</v>
      </c>
      <c r="O13" s="160">
        <f t="shared" si="2"/>
        <v>37165</v>
      </c>
      <c r="S13" s="161">
        <f>SUMIF('R12'!$B$3:$B$3,$B13,'R12'!$D$3:$D$3)+SUMIF('R8'!$B$3:$B$3,$B13,'R8'!$I$3:$I$3)+SUMIF('R7'!$B$3:$B$3,$B13,'R7'!$D$3:$D$3)+SUMIF('R8'!$B$3:$B$3,$B13,'R8'!$F$3:$F$3)</f>
        <v>0</v>
      </c>
      <c r="T13" s="160">
        <f t="shared" si="3"/>
        <v>37165</v>
      </c>
    </row>
    <row r="14" spans="1:22" x14ac:dyDescent="0.2">
      <c r="A14" s="161">
        <f t="shared" si="0"/>
        <v>0</v>
      </c>
      <c r="B14" s="160">
        <f>Months!F14</f>
        <v>37196</v>
      </c>
      <c r="I14" s="161">
        <f>SUMIF('R10'!$B$3:$B$3,$B14,'R10'!$D$3:$D$3)+SUMIF('R2'!$B$3:$B$3,$B14,'R2'!$I$3:$I$3)+SUMIF('R1'!$B$3:$B$3,$B14,'R1'!$D$3:$D$3)+SUMIF('R2'!$B$3:$B$3,$B14,'R2'!$F$3:$F$3)</f>
        <v>0</v>
      </c>
      <c r="J14" s="160">
        <f t="shared" si="1"/>
        <v>37196</v>
      </c>
      <c r="N14" s="161">
        <f>SUMIF('R11'!$B$3:$B$3,$B14,'R11'!$D$3:$D$3)+SUMIF('R5'!$B$3:$B$3,$B14,'R5'!$I$3:$I$3)+SUMIF('R4'!$B$3:$B$3,$B14,'R4'!$D$3:$D$3)+SUMIF('R5'!$B$3:$B$3,$B14,'R5'!$F$3:$F$3)</f>
        <v>0</v>
      </c>
      <c r="O14" s="160">
        <f t="shared" si="2"/>
        <v>37196</v>
      </c>
      <c r="S14" s="161">
        <f>SUMIF('R12'!$B$3:$B$3,$B14,'R12'!$D$3:$D$3)+SUMIF('R8'!$B$3:$B$3,$B14,'R8'!$I$3:$I$3)+SUMIF('R7'!$B$3:$B$3,$B14,'R7'!$D$3:$D$3)+SUMIF('R8'!$B$3:$B$3,$B14,'R8'!$F$3:$F$3)</f>
        <v>0</v>
      </c>
      <c r="T14" s="160">
        <f t="shared" si="3"/>
        <v>37196</v>
      </c>
    </row>
    <row r="15" spans="1:22" x14ac:dyDescent="0.2">
      <c r="A15" s="161">
        <f t="shared" si="0"/>
        <v>0</v>
      </c>
      <c r="B15" s="160">
        <f>Months!F15</f>
        <v>37226</v>
      </c>
      <c r="I15" s="161">
        <f>SUMIF('R10'!$B$3:$B$3,$B15,'R10'!$D$3:$D$3)+SUMIF('R2'!$B$3:$B$3,$B15,'R2'!$I$3:$I$3)+SUMIF('R1'!$B$3:$B$3,$B15,'R1'!$D$3:$D$3)+SUMIF('R2'!$B$3:$B$3,$B15,'R2'!$F$3:$F$3)</f>
        <v>0</v>
      </c>
      <c r="J15" s="160">
        <f t="shared" si="1"/>
        <v>37226</v>
      </c>
      <c r="N15" s="161">
        <f>SUMIF('R11'!$B$3:$B$3,$B15,'R11'!$D$3:$D$3)+SUMIF('R5'!$B$3:$B$3,$B15,'R5'!$I$3:$I$3)+SUMIF('R4'!$B$3:$B$3,$B15,'R4'!$D$3:$D$3)+SUMIF('R5'!$B$3:$B$3,$B15,'R5'!$F$3:$F$3)</f>
        <v>0</v>
      </c>
      <c r="O15" s="160">
        <f t="shared" si="2"/>
        <v>37226</v>
      </c>
      <c r="S15" s="161">
        <f>SUMIF('R12'!$B$3:$B$3,$B15,'R12'!$D$3:$D$3)+SUMIF('R8'!$B$3:$B$3,$B15,'R8'!$I$3:$I$3)+SUMIF('R7'!$B$3:$B$3,$B15,'R7'!$D$3:$D$3)+SUMIF('R8'!$B$3:$B$3,$B15,'R8'!$F$3:$F$3)</f>
        <v>0</v>
      </c>
      <c r="T15" s="160">
        <f t="shared" si="3"/>
        <v>37226</v>
      </c>
    </row>
    <row r="16" spans="1:22" x14ac:dyDescent="0.2">
      <c r="A16" s="161">
        <f t="shared" si="0"/>
        <v>0</v>
      </c>
      <c r="B16" s="160">
        <f>Months!F16</f>
        <v>37257</v>
      </c>
      <c r="I16" s="161">
        <f>SUMIF('R10'!$B$3:$B$3,$B16,'R10'!$D$3:$D$3)+SUMIF('R2'!$B$3:$B$3,$B16,'R2'!$I$3:$I$3)+SUMIF('R1'!$B$3:$B$3,$B16,'R1'!$D$3:$D$3)+SUMIF('R2'!$B$3:$B$3,$B16,'R2'!$F$3:$F$3)</f>
        <v>0</v>
      </c>
      <c r="J16" s="160">
        <f t="shared" si="1"/>
        <v>37257</v>
      </c>
      <c r="N16" s="161">
        <f>SUMIF('R11'!$B$3:$B$3,$B16,'R11'!$D$3:$D$3)+SUMIF('R5'!$B$3:$B$3,$B16,'R5'!$I$3:$I$3)+SUMIF('R4'!$B$3:$B$3,$B16,'R4'!$D$3:$D$3)+SUMIF('R5'!$B$3:$B$3,$B16,'R5'!$F$3:$F$3)</f>
        <v>0</v>
      </c>
      <c r="O16" s="160">
        <f t="shared" si="2"/>
        <v>37257</v>
      </c>
      <c r="S16" s="161">
        <f>SUMIF('R12'!$B$3:$B$3,$B16,'R12'!$D$3:$D$3)+SUMIF('R8'!$B$3:$B$3,$B16,'R8'!$I$3:$I$3)+SUMIF('R7'!$B$3:$B$3,$B16,'R7'!$D$3:$D$3)+SUMIF('R8'!$B$3:$B$3,$B16,'R8'!$F$3:$F$3)</f>
        <v>0</v>
      </c>
      <c r="T16" s="160">
        <f t="shared" si="3"/>
        <v>37257</v>
      </c>
    </row>
    <row r="17" spans="1:20" x14ac:dyDescent="0.2">
      <c r="A17" s="161">
        <f t="shared" si="0"/>
        <v>0</v>
      </c>
      <c r="B17" s="160">
        <f>Months!F17</f>
        <v>37288</v>
      </c>
      <c r="I17" s="161">
        <f>SUMIF('R10'!$B$3:$B$3,$B17,'R10'!$D$3:$D$3)+SUMIF('R2'!$B$3:$B$3,$B17,'R2'!$I$3:$I$3)+SUMIF('R1'!$B$3:$B$3,$B17,'R1'!$D$3:$D$3)+SUMIF('R2'!$B$3:$B$3,$B17,'R2'!$F$3:$F$3)</f>
        <v>0</v>
      </c>
      <c r="J17" s="160">
        <f t="shared" si="1"/>
        <v>37288</v>
      </c>
      <c r="N17" s="161">
        <f>SUMIF('R11'!$B$3:$B$3,$B17,'R11'!$D$3:$D$3)+SUMIF('R5'!$B$3:$B$3,$B17,'R5'!$I$3:$I$3)+SUMIF('R4'!$B$3:$B$3,$B17,'R4'!$D$3:$D$3)+SUMIF('R5'!$B$3:$B$3,$B17,'R5'!$F$3:$F$3)</f>
        <v>0</v>
      </c>
      <c r="O17" s="160">
        <f t="shared" si="2"/>
        <v>37288</v>
      </c>
      <c r="S17" s="161">
        <f>SUMIF('R12'!$B$3:$B$3,$B17,'R12'!$D$3:$D$3)+SUMIF('R8'!$B$3:$B$3,$B17,'R8'!$I$3:$I$3)+SUMIF('R7'!$B$3:$B$3,$B17,'R7'!$D$3:$D$3)+SUMIF('R8'!$B$3:$B$3,$B17,'R8'!$F$3:$F$3)</f>
        <v>0</v>
      </c>
      <c r="T17" s="160">
        <f t="shared" si="3"/>
        <v>37288</v>
      </c>
    </row>
    <row r="18" spans="1:20" x14ac:dyDescent="0.2">
      <c r="A18" s="161">
        <f t="shared" si="0"/>
        <v>0</v>
      </c>
      <c r="B18" s="160">
        <f>Months!F18</f>
        <v>37316</v>
      </c>
      <c r="I18" s="161">
        <f>SUMIF('R10'!$B$3:$B$3,$B18,'R10'!$D$3:$D$3)+SUMIF('R2'!$B$3:$B$3,$B18,'R2'!$I$3:$I$3)+SUMIF('R1'!$B$3:$B$3,$B18,'R1'!$D$3:$D$3)+SUMIF('R2'!$B$3:$B$3,$B18,'R2'!$F$3:$F$3)</f>
        <v>0</v>
      </c>
      <c r="J18" s="160">
        <f t="shared" si="1"/>
        <v>37316</v>
      </c>
      <c r="N18" s="161">
        <f>SUMIF('R11'!$B$3:$B$3,$B18,'R11'!$D$3:$D$3)+SUMIF('R5'!$B$3:$B$3,$B18,'R5'!$I$3:$I$3)+SUMIF('R4'!$B$3:$B$3,$B18,'R4'!$D$3:$D$3)+SUMIF('R5'!$B$3:$B$3,$B18,'R5'!$F$3:$F$3)</f>
        <v>0</v>
      </c>
      <c r="O18" s="160">
        <f t="shared" si="2"/>
        <v>37316</v>
      </c>
      <c r="S18" s="161">
        <f>SUMIF('R12'!$B$3:$B$3,$B18,'R12'!$D$3:$D$3)+SUMIF('R8'!$B$3:$B$3,$B18,'R8'!$I$3:$I$3)+SUMIF('R7'!$B$3:$B$3,$B18,'R7'!$D$3:$D$3)+SUMIF('R8'!$B$3:$B$3,$B18,'R8'!$F$3:$F$3)</f>
        <v>0</v>
      </c>
      <c r="T18" s="160">
        <f t="shared" si="3"/>
        <v>37316</v>
      </c>
    </row>
    <row r="19" spans="1:20" x14ac:dyDescent="0.2">
      <c r="A19" s="161">
        <f t="shared" si="0"/>
        <v>0</v>
      </c>
      <c r="B19" s="160">
        <f>Months!F19</f>
        <v>37347</v>
      </c>
      <c r="I19" s="161">
        <f>SUMIF('R10'!$B$3:$B$3,$B19,'R10'!$D$3:$D$3)+SUMIF('R2'!$B$3:$B$3,$B19,'R2'!$I$3:$I$3)+SUMIF('R1'!$B$3:$B$3,$B19,'R1'!$D$3:$D$3)+SUMIF('R2'!$B$3:$B$3,$B19,'R2'!$F$3:$F$3)</f>
        <v>0</v>
      </c>
      <c r="J19" s="160">
        <f t="shared" si="1"/>
        <v>37347</v>
      </c>
      <c r="N19" s="161">
        <f>SUMIF('R11'!$B$3:$B$3,$B19,'R11'!$D$3:$D$3)+SUMIF('R5'!$B$3:$B$3,$B19,'R5'!$I$3:$I$3)+SUMIF('R4'!$B$3:$B$3,$B19,'R4'!$D$3:$D$3)+SUMIF('R5'!$B$3:$B$3,$B19,'R5'!$F$3:$F$3)</f>
        <v>0</v>
      </c>
      <c r="O19" s="160">
        <f t="shared" si="2"/>
        <v>37347</v>
      </c>
      <c r="S19" s="161">
        <f>SUMIF('R12'!$B$3:$B$3,$B19,'R12'!$D$3:$D$3)+SUMIF('R8'!$B$3:$B$3,$B19,'R8'!$I$3:$I$3)+SUMIF('R7'!$B$3:$B$3,$B19,'R7'!$D$3:$D$3)+SUMIF('R8'!$B$3:$B$3,$B19,'R8'!$F$3:$F$3)</f>
        <v>0</v>
      </c>
      <c r="T19" s="160">
        <f t="shared" si="3"/>
        <v>37347</v>
      </c>
    </row>
    <row r="20" spans="1:20" x14ac:dyDescent="0.2">
      <c r="A20" s="161">
        <f t="shared" si="0"/>
        <v>0</v>
      </c>
      <c r="B20" s="160">
        <f>Months!F20</f>
        <v>37377</v>
      </c>
      <c r="I20" s="161">
        <f>SUMIF('R10'!$B$3:$B$3,$B20,'R10'!$D$3:$D$3)+SUMIF('R2'!$B$3:$B$3,$B20,'R2'!$I$3:$I$3)+SUMIF('R1'!$B$3:$B$3,$B20,'R1'!$D$3:$D$3)+SUMIF('R2'!$B$3:$B$3,$B20,'R2'!$F$3:$F$3)</f>
        <v>0</v>
      </c>
      <c r="J20" s="160">
        <f t="shared" si="1"/>
        <v>37377</v>
      </c>
      <c r="N20" s="161">
        <f>SUMIF('R11'!$B$3:$B$3,$B20,'R11'!$D$3:$D$3)+SUMIF('R5'!$B$3:$B$3,$B20,'R5'!$I$3:$I$3)+SUMIF('R4'!$B$3:$B$3,$B20,'R4'!$D$3:$D$3)+SUMIF('R5'!$B$3:$B$3,$B20,'R5'!$F$3:$F$3)</f>
        <v>0</v>
      </c>
      <c r="O20" s="160">
        <f t="shared" si="2"/>
        <v>37377</v>
      </c>
      <c r="S20" s="161">
        <f>SUMIF('R12'!$B$3:$B$3,$B20,'R12'!$D$3:$D$3)+SUMIF('R8'!$B$3:$B$3,$B20,'R8'!$I$3:$I$3)+SUMIF('R7'!$B$3:$B$3,$B20,'R7'!$D$3:$D$3)+SUMIF('R8'!$B$3:$B$3,$B20,'R8'!$F$3:$F$3)</f>
        <v>0</v>
      </c>
      <c r="T20" s="160">
        <f t="shared" si="3"/>
        <v>37377</v>
      </c>
    </row>
    <row r="21" spans="1:20" x14ac:dyDescent="0.2">
      <c r="A21" s="161">
        <f t="shared" si="0"/>
        <v>0</v>
      </c>
      <c r="B21" s="160">
        <f>Months!F21</f>
        <v>37408</v>
      </c>
      <c r="I21" s="161">
        <f>SUMIF('R10'!$B$3:$B$3,$B21,'R10'!$D$3:$D$3)+SUMIF('R2'!$B$3:$B$3,$B21,'R2'!$I$3:$I$3)+SUMIF('R1'!$B$3:$B$3,$B21,'R1'!$D$3:$D$3)+SUMIF('R2'!$B$3:$B$3,$B21,'R2'!$F$3:$F$3)</f>
        <v>0</v>
      </c>
      <c r="J21" s="160">
        <f t="shared" si="1"/>
        <v>37408</v>
      </c>
      <c r="N21" s="161">
        <f>SUMIF('R11'!$B$3:$B$3,$B21,'R11'!$D$3:$D$3)+SUMIF('R5'!$B$3:$B$3,$B21,'R5'!$I$3:$I$3)+SUMIF('R4'!$B$3:$B$3,$B21,'R4'!$D$3:$D$3)+SUMIF('R5'!$B$3:$B$3,$B21,'R5'!$F$3:$F$3)</f>
        <v>0</v>
      </c>
      <c r="O21" s="160">
        <f t="shared" si="2"/>
        <v>37408</v>
      </c>
      <c r="S21" s="161">
        <f>SUMIF('R12'!$B$3:$B$3,$B21,'R12'!$D$3:$D$3)+SUMIF('R8'!$B$3:$B$3,$B21,'R8'!$I$3:$I$3)+SUMIF('R7'!$B$3:$B$3,$B21,'R7'!$D$3:$D$3)+SUMIF('R8'!$B$3:$B$3,$B21,'R8'!$F$3:$F$3)</f>
        <v>0</v>
      </c>
      <c r="T21" s="160">
        <f t="shared" si="3"/>
        <v>37408</v>
      </c>
    </row>
    <row r="22" spans="1:20" x14ac:dyDescent="0.2">
      <c r="A22" s="161">
        <f t="shared" si="0"/>
        <v>0</v>
      </c>
      <c r="B22" s="160">
        <f>Months!F22</f>
        <v>37438</v>
      </c>
      <c r="I22" s="161">
        <f>SUMIF('R10'!$B$3:$B$3,$B22,'R10'!$D$3:$D$3)+SUMIF('R2'!$B$3:$B$3,$B22,'R2'!$I$3:$I$3)+SUMIF('R1'!$B$3:$B$3,$B22,'R1'!$D$3:$D$3)+SUMIF('R2'!$B$3:$B$3,$B22,'R2'!$F$3:$F$3)</f>
        <v>0</v>
      </c>
      <c r="J22" s="160">
        <f t="shared" si="1"/>
        <v>37438</v>
      </c>
      <c r="N22" s="161">
        <f>SUMIF('R11'!$B$3:$B$3,$B22,'R11'!$D$3:$D$3)+SUMIF('R5'!$B$3:$B$3,$B22,'R5'!$I$3:$I$3)+SUMIF('R4'!$B$3:$B$3,$B22,'R4'!$D$3:$D$3)+SUMIF('R5'!$B$3:$B$3,$B22,'R5'!$F$3:$F$3)</f>
        <v>0</v>
      </c>
      <c r="O22" s="160">
        <f t="shared" si="2"/>
        <v>37438</v>
      </c>
      <c r="S22" s="161">
        <f>SUMIF('R12'!$B$3:$B$3,$B22,'R12'!$D$3:$D$3)+SUMIF('R8'!$B$3:$B$3,$B22,'R8'!$I$3:$I$3)+SUMIF('R7'!$B$3:$B$3,$B22,'R7'!$D$3:$D$3)+SUMIF('R8'!$B$3:$B$3,$B22,'R8'!$F$3:$F$3)</f>
        <v>0</v>
      </c>
      <c r="T22" s="160">
        <f t="shared" si="3"/>
        <v>37438</v>
      </c>
    </row>
    <row r="23" spans="1:20" x14ac:dyDescent="0.2">
      <c r="A23" s="161">
        <f t="shared" si="0"/>
        <v>0</v>
      </c>
      <c r="B23" s="160">
        <f>Months!F23</f>
        <v>37469</v>
      </c>
      <c r="I23" s="161">
        <f>SUMIF('R10'!$B$3:$B$3,$B23,'R10'!$D$3:$D$3)+SUMIF('R2'!$B$3:$B$3,$B23,'R2'!$I$3:$I$3)+SUMIF('R1'!$B$3:$B$3,$B23,'R1'!$D$3:$D$3)+SUMIF('R2'!$B$3:$B$3,$B23,'R2'!$F$3:$F$3)</f>
        <v>0</v>
      </c>
      <c r="J23" s="160">
        <f t="shared" si="1"/>
        <v>37469</v>
      </c>
      <c r="N23" s="161">
        <f>SUMIF('R11'!$B$3:$B$3,$B23,'R11'!$D$3:$D$3)+SUMIF('R5'!$B$3:$B$3,$B23,'R5'!$I$3:$I$3)+SUMIF('R4'!$B$3:$B$3,$B23,'R4'!$D$3:$D$3)+SUMIF('R5'!$B$3:$B$3,$B23,'R5'!$F$3:$F$3)</f>
        <v>0</v>
      </c>
      <c r="O23" s="160">
        <f t="shared" si="2"/>
        <v>37469</v>
      </c>
      <c r="S23" s="161">
        <f>SUMIF('R12'!$B$3:$B$3,$B23,'R12'!$D$3:$D$3)+SUMIF('R8'!$B$3:$B$3,$B23,'R8'!$I$3:$I$3)+SUMIF('R7'!$B$3:$B$3,$B23,'R7'!$D$3:$D$3)+SUMIF('R8'!$B$3:$B$3,$B23,'R8'!$F$3:$F$3)</f>
        <v>0</v>
      </c>
      <c r="T23" s="160">
        <f t="shared" si="3"/>
        <v>37469</v>
      </c>
    </row>
    <row r="24" spans="1:20" x14ac:dyDescent="0.2">
      <c r="A24" s="161">
        <f t="shared" si="0"/>
        <v>0</v>
      </c>
      <c r="B24" s="160">
        <f>Months!F24</f>
        <v>37500</v>
      </c>
      <c r="I24" s="161">
        <f>SUMIF('R10'!$B$3:$B$3,$B24,'R10'!$D$3:$D$3)+SUMIF('R2'!$B$3:$B$3,$B24,'R2'!$I$3:$I$3)+SUMIF('R1'!$B$3:$B$3,$B24,'R1'!$D$3:$D$3)+SUMIF('R2'!$B$3:$B$3,$B24,'R2'!$F$3:$F$3)</f>
        <v>0</v>
      </c>
      <c r="J24" s="160">
        <f t="shared" si="1"/>
        <v>37500</v>
      </c>
      <c r="N24" s="161">
        <f>SUMIF('R11'!$B$3:$B$3,$B24,'R11'!$D$3:$D$3)+SUMIF('R5'!$B$3:$B$3,$B24,'R5'!$I$3:$I$3)+SUMIF('R4'!$B$3:$B$3,$B24,'R4'!$D$3:$D$3)+SUMIF('R5'!$B$3:$B$3,$B24,'R5'!$F$3:$F$3)</f>
        <v>0</v>
      </c>
      <c r="O24" s="160">
        <f t="shared" si="2"/>
        <v>37500</v>
      </c>
      <c r="S24" s="161">
        <f>SUMIF('R12'!$B$3:$B$3,$B24,'R12'!$D$3:$D$3)+SUMIF('R8'!$B$3:$B$3,$B24,'R8'!$I$3:$I$3)+SUMIF('R7'!$B$3:$B$3,$B24,'R7'!$D$3:$D$3)+SUMIF('R8'!$B$3:$B$3,$B24,'R8'!$F$3:$F$3)</f>
        <v>0</v>
      </c>
      <c r="T24" s="160">
        <f t="shared" si="3"/>
        <v>37500</v>
      </c>
    </row>
    <row r="25" spans="1:20" x14ac:dyDescent="0.2">
      <c r="A25" s="161">
        <f t="shared" si="0"/>
        <v>0</v>
      </c>
      <c r="B25" s="160">
        <f>Months!F25</f>
        <v>37530</v>
      </c>
      <c r="I25" s="161">
        <f>SUMIF('R10'!$B$3:$B$3,$B25,'R10'!$D$3:$D$3)+SUMIF('R2'!$B$3:$B$3,$B25,'R2'!$I$3:$I$3)+SUMIF('R1'!$B$3:$B$3,$B25,'R1'!$D$3:$D$3)+SUMIF('R2'!$B$3:$B$3,$B25,'R2'!$F$3:$F$3)</f>
        <v>0</v>
      </c>
      <c r="J25" s="160">
        <f t="shared" si="1"/>
        <v>37530</v>
      </c>
      <c r="N25" s="161">
        <f>SUMIF('R11'!$B$3:$B$3,$B25,'R11'!$D$3:$D$3)+SUMIF('R5'!$B$3:$B$3,$B25,'R5'!$I$3:$I$3)+SUMIF('R4'!$B$3:$B$3,$B25,'R4'!$D$3:$D$3)+SUMIF('R5'!$B$3:$B$3,$B25,'R5'!$F$3:$F$3)</f>
        <v>0</v>
      </c>
      <c r="O25" s="160">
        <f t="shared" si="2"/>
        <v>37530</v>
      </c>
      <c r="S25" s="161">
        <f>SUMIF('R12'!$B$3:$B$3,$B25,'R12'!$D$3:$D$3)+SUMIF('R8'!$B$3:$B$3,$B25,'R8'!$I$3:$I$3)+SUMIF('R7'!$B$3:$B$3,$B25,'R7'!$D$3:$D$3)+SUMIF('R8'!$B$3:$B$3,$B25,'R8'!$F$3:$F$3)</f>
        <v>0</v>
      </c>
      <c r="T25" s="160">
        <f t="shared" si="3"/>
        <v>37530</v>
      </c>
    </row>
    <row r="26" spans="1:20" x14ac:dyDescent="0.2">
      <c r="A26" s="161">
        <f t="shared" si="0"/>
        <v>0</v>
      </c>
      <c r="B26" s="160">
        <f>Months!F26</f>
        <v>37561</v>
      </c>
      <c r="I26" s="161">
        <f>SUMIF('R10'!$B$3:$B$3,$B26,'R10'!$D$3:$D$3)+SUMIF('R2'!$B$3:$B$3,$B26,'R2'!$I$3:$I$3)+SUMIF('R1'!$B$3:$B$3,$B26,'R1'!$D$3:$D$3)+SUMIF('R2'!$B$3:$B$3,$B26,'R2'!$F$3:$F$3)</f>
        <v>0</v>
      </c>
      <c r="J26" s="160">
        <f t="shared" si="1"/>
        <v>37561</v>
      </c>
      <c r="N26" s="161">
        <f>SUMIF('R11'!$B$3:$B$3,$B26,'R11'!$D$3:$D$3)+SUMIF('R5'!$B$3:$B$3,$B26,'R5'!$I$3:$I$3)+SUMIF('R4'!$B$3:$B$3,$B26,'R4'!$D$3:$D$3)+SUMIF('R5'!$B$3:$B$3,$B26,'R5'!$F$3:$F$3)</f>
        <v>0</v>
      </c>
      <c r="O26" s="160">
        <f t="shared" si="2"/>
        <v>37561</v>
      </c>
      <c r="S26" s="161">
        <f>SUMIF('R12'!$B$3:$B$3,$B26,'R12'!$D$3:$D$3)+SUMIF('R8'!$B$3:$B$3,$B26,'R8'!$I$3:$I$3)+SUMIF('R7'!$B$3:$B$3,$B26,'R7'!$D$3:$D$3)+SUMIF('R8'!$B$3:$B$3,$B26,'R8'!$F$3:$F$3)</f>
        <v>0</v>
      </c>
      <c r="T26" s="160">
        <f t="shared" si="3"/>
        <v>37561</v>
      </c>
    </row>
    <row r="27" spans="1:20" x14ac:dyDescent="0.2">
      <c r="A27" s="161">
        <f t="shared" si="0"/>
        <v>0</v>
      </c>
      <c r="B27" s="160">
        <f>Months!F27</f>
        <v>37591</v>
      </c>
      <c r="I27" s="161">
        <f>SUMIF('R10'!$B$3:$B$3,$B27,'R10'!$D$3:$D$3)+SUMIF('R2'!$B$3:$B$3,$B27,'R2'!$I$3:$I$3)+SUMIF('R1'!$B$3:$B$3,$B27,'R1'!$D$3:$D$3)+SUMIF('R2'!$B$3:$B$3,$B27,'R2'!$F$3:$F$3)</f>
        <v>0</v>
      </c>
      <c r="J27" s="160">
        <f t="shared" si="1"/>
        <v>37591</v>
      </c>
      <c r="N27" s="161">
        <f>SUMIF('R11'!$B$3:$B$3,$B27,'R11'!$D$3:$D$3)+SUMIF('R5'!$B$3:$B$3,$B27,'R5'!$I$3:$I$3)+SUMIF('R4'!$B$3:$B$3,$B27,'R4'!$D$3:$D$3)+SUMIF('R5'!$B$3:$B$3,$B27,'R5'!$F$3:$F$3)</f>
        <v>0</v>
      </c>
      <c r="O27" s="160">
        <f t="shared" si="2"/>
        <v>37591</v>
      </c>
      <c r="S27" s="161">
        <f>SUMIF('R12'!$B$3:$B$3,$B27,'R12'!$D$3:$D$3)+SUMIF('R8'!$B$3:$B$3,$B27,'R8'!$I$3:$I$3)+SUMIF('R7'!$B$3:$B$3,$B27,'R7'!$D$3:$D$3)+SUMIF('R8'!$B$3:$B$3,$B27,'R8'!$F$3:$F$3)</f>
        <v>0</v>
      </c>
      <c r="T27" s="160">
        <f t="shared" si="3"/>
        <v>37591</v>
      </c>
    </row>
    <row r="28" spans="1:20" x14ac:dyDescent="0.2">
      <c r="A28" s="161">
        <f t="shared" si="0"/>
        <v>0</v>
      </c>
      <c r="B28" s="160">
        <f>Months!F28</f>
        <v>37622</v>
      </c>
      <c r="I28" s="161">
        <f>SUMIF('R10'!$B$3:$B$3,$B28,'R10'!$D$3:$D$3)+SUMIF('R2'!$B$3:$B$3,$B28,'R2'!$I$3:$I$3)+SUMIF('R1'!$B$3:$B$3,$B28,'R1'!$D$3:$D$3)+SUMIF('R2'!$B$3:$B$3,$B28,'R2'!$F$3:$F$3)</f>
        <v>0</v>
      </c>
      <c r="J28" s="160">
        <f t="shared" si="1"/>
        <v>37622</v>
      </c>
      <c r="N28" s="161">
        <f>SUMIF('R11'!$B$3:$B$3,$B28,'R11'!$D$3:$D$3)+SUMIF('R5'!$B$3:$B$3,$B28,'R5'!$I$3:$I$3)+SUMIF('R4'!$B$3:$B$3,$B28,'R4'!$D$3:$D$3)+SUMIF('R5'!$B$3:$B$3,$B28,'R5'!$F$3:$F$3)</f>
        <v>0</v>
      </c>
      <c r="O28" s="160">
        <f t="shared" si="2"/>
        <v>37622</v>
      </c>
      <c r="S28" s="161">
        <f>SUMIF('R12'!$B$3:$B$3,$B28,'R12'!$D$3:$D$3)+SUMIF('R8'!$B$3:$B$3,$B28,'R8'!$I$3:$I$3)+SUMIF('R7'!$B$3:$B$3,$B28,'R7'!$D$3:$D$3)+SUMIF('R8'!$B$3:$B$3,$B28,'R8'!$F$3:$F$3)</f>
        <v>0</v>
      </c>
      <c r="T28" s="160">
        <f t="shared" si="3"/>
        <v>37622</v>
      </c>
    </row>
    <row r="29" spans="1:20" x14ac:dyDescent="0.2">
      <c r="A29" s="161">
        <f t="shared" si="0"/>
        <v>0</v>
      </c>
      <c r="B29" s="160">
        <f>Months!F29</f>
        <v>37653</v>
      </c>
      <c r="I29" s="161">
        <f>SUMIF('R10'!$B$3:$B$3,$B29,'R10'!$D$3:$D$3)+SUMIF('R2'!$B$3:$B$3,$B29,'R2'!$I$3:$I$3)+SUMIF('R1'!$B$3:$B$3,$B29,'R1'!$D$3:$D$3)+SUMIF('R2'!$B$3:$B$3,$B29,'R2'!$F$3:$F$3)</f>
        <v>0</v>
      </c>
      <c r="J29" s="160">
        <f t="shared" si="1"/>
        <v>37653</v>
      </c>
      <c r="N29" s="161">
        <f>SUMIF('R11'!$B$3:$B$3,$B29,'R11'!$D$3:$D$3)+SUMIF('R5'!$B$3:$B$3,$B29,'R5'!$I$3:$I$3)+SUMIF('R4'!$B$3:$B$3,$B29,'R4'!$D$3:$D$3)+SUMIF('R5'!$B$3:$B$3,$B29,'R5'!$F$3:$F$3)</f>
        <v>0</v>
      </c>
      <c r="O29" s="160">
        <f t="shared" si="2"/>
        <v>37653</v>
      </c>
      <c r="S29" s="161">
        <f>SUMIF('R12'!$B$3:$B$3,$B29,'R12'!$D$3:$D$3)+SUMIF('R8'!$B$3:$B$3,$B29,'R8'!$I$3:$I$3)+SUMIF('R7'!$B$3:$B$3,$B29,'R7'!$D$3:$D$3)+SUMIF('R8'!$B$3:$B$3,$B29,'R8'!$F$3:$F$3)</f>
        <v>0</v>
      </c>
      <c r="T29" s="160">
        <f t="shared" si="3"/>
        <v>37653</v>
      </c>
    </row>
    <row r="30" spans="1:20" x14ac:dyDescent="0.2">
      <c r="A30" s="161">
        <f t="shared" si="0"/>
        <v>0</v>
      </c>
      <c r="B30" s="160">
        <f>Months!F30</f>
        <v>37681</v>
      </c>
      <c r="I30" s="161">
        <f>SUMIF('R10'!$B$3:$B$3,$B30,'R10'!$D$3:$D$3)+SUMIF('R2'!$B$3:$B$3,$B30,'R2'!$I$3:$I$3)+SUMIF('R1'!$B$3:$B$3,$B30,'R1'!$D$3:$D$3)+SUMIF('R2'!$B$3:$B$3,$B30,'R2'!$F$3:$F$3)</f>
        <v>0</v>
      </c>
      <c r="J30" s="160">
        <f t="shared" si="1"/>
        <v>37681</v>
      </c>
      <c r="N30" s="161">
        <f>SUMIF('R11'!$B$3:$B$3,$B30,'R11'!$D$3:$D$3)+SUMIF('R5'!$B$3:$B$3,$B30,'R5'!$I$3:$I$3)+SUMIF('R4'!$B$3:$B$3,$B30,'R4'!$D$3:$D$3)+SUMIF('R5'!$B$3:$B$3,$B30,'R5'!$F$3:$F$3)</f>
        <v>0</v>
      </c>
      <c r="O30" s="160">
        <f t="shared" si="2"/>
        <v>37681</v>
      </c>
      <c r="S30" s="161">
        <f>SUMIF('R12'!$B$3:$B$3,$B30,'R12'!$D$3:$D$3)+SUMIF('R8'!$B$3:$B$3,$B30,'R8'!$I$3:$I$3)+SUMIF('R7'!$B$3:$B$3,$B30,'R7'!$D$3:$D$3)+SUMIF('R8'!$B$3:$B$3,$B30,'R8'!$F$3:$F$3)</f>
        <v>0</v>
      </c>
      <c r="T30" s="160">
        <f t="shared" si="3"/>
        <v>37681</v>
      </c>
    </row>
    <row r="31" spans="1:20" x14ac:dyDescent="0.2">
      <c r="A31" s="161">
        <f t="shared" si="0"/>
        <v>0</v>
      </c>
      <c r="B31" s="160">
        <f>Months!F31</f>
        <v>37712</v>
      </c>
      <c r="I31" s="161">
        <f>SUMIF('R10'!$B$3:$B$3,$B31,'R10'!$D$3:$D$3)+SUMIF('R2'!$B$3:$B$3,$B31,'R2'!$I$3:$I$3)+SUMIF('R1'!$B$3:$B$3,$B31,'R1'!$D$3:$D$3)+SUMIF('R2'!$B$3:$B$3,$B31,'R2'!$F$3:$F$3)</f>
        <v>0</v>
      </c>
      <c r="J31" s="160">
        <f t="shared" si="1"/>
        <v>37712</v>
      </c>
      <c r="N31" s="161">
        <f>SUMIF('R11'!$B$3:$B$3,$B31,'R11'!$D$3:$D$3)+SUMIF('R5'!$B$3:$B$3,$B31,'R5'!$I$3:$I$3)+SUMIF('R4'!$B$3:$B$3,$B31,'R4'!$D$3:$D$3)+SUMIF('R5'!$B$3:$B$3,$B31,'R5'!$F$3:$F$3)</f>
        <v>0</v>
      </c>
      <c r="O31" s="160">
        <f t="shared" si="2"/>
        <v>37712</v>
      </c>
      <c r="S31" s="161">
        <f>SUMIF('R12'!$B$3:$B$3,$B31,'R12'!$D$3:$D$3)+SUMIF('R8'!$B$3:$B$3,$B31,'R8'!$I$3:$I$3)+SUMIF('R7'!$B$3:$B$3,$B31,'R7'!$D$3:$D$3)+SUMIF('R8'!$B$3:$B$3,$B31,'R8'!$F$3:$F$3)</f>
        <v>0</v>
      </c>
      <c r="T31" s="160">
        <f t="shared" si="3"/>
        <v>37712</v>
      </c>
    </row>
    <row r="32" spans="1:20" x14ac:dyDescent="0.2">
      <c r="A32" s="161">
        <f t="shared" si="0"/>
        <v>0</v>
      </c>
      <c r="B32" s="160">
        <f>Months!F32</f>
        <v>37742</v>
      </c>
      <c r="I32" s="161">
        <f>SUMIF('R10'!$B$3:$B$3,$B32,'R10'!$D$3:$D$3)+SUMIF('R2'!$B$3:$B$3,$B32,'R2'!$I$3:$I$3)+SUMIF('R1'!$B$3:$B$3,$B32,'R1'!$D$3:$D$3)+SUMIF('R2'!$B$3:$B$3,$B32,'R2'!$F$3:$F$3)</f>
        <v>0</v>
      </c>
      <c r="J32" s="160">
        <f t="shared" si="1"/>
        <v>37742</v>
      </c>
      <c r="N32" s="161">
        <f>SUMIF('R11'!$B$3:$B$3,$B32,'R11'!$D$3:$D$3)+SUMIF('R5'!$B$3:$B$3,$B32,'R5'!$I$3:$I$3)+SUMIF('R4'!$B$3:$B$3,$B32,'R4'!$D$3:$D$3)+SUMIF('R5'!$B$3:$B$3,$B32,'R5'!$F$3:$F$3)</f>
        <v>0</v>
      </c>
      <c r="O32" s="160">
        <f t="shared" si="2"/>
        <v>37742</v>
      </c>
      <c r="S32" s="161">
        <f>SUMIF('R12'!$B$3:$B$3,$B32,'R12'!$D$3:$D$3)+SUMIF('R8'!$B$3:$B$3,$B32,'R8'!$I$3:$I$3)+SUMIF('R7'!$B$3:$B$3,$B32,'R7'!$D$3:$D$3)+SUMIF('R8'!$B$3:$B$3,$B32,'R8'!$F$3:$F$3)</f>
        <v>0</v>
      </c>
      <c r="T32" s="160">
        <f t="shared" si="3"/>
        <v>37742</v>
      </c>
    </row>
    <row r="33" spans="1:20" x14ac:dyDescent="0.2">
      <c r="A33" s="161">
        <f t="shared" si="0"/>
        <v>0</v>
      </c>
      <c r="B33" s="160">
        <f>Months!F33</f>
        <v>37773</v>
      </c>
      <c r="I33" s="161">
        <f>SUMIF('R10'!$B$3:$B$3,$B33,'R10'!$D$3:$D$3)+SUMIF('R2'!$B$3:$B$3,$B33,'R2'!$I$3:$I$3)+SUMIF('R1'!$B$3:$B$3,$B33,'R1'!$D$3:$D$3)+SUMIF('R2'!$B$3:$B$3,$B33,'R2'!$F$3:$F$3)</f>
        <v>0</v>
      </c>
      <c r="J33" s="160">
        <f t="shared" si="1"/>
        <v>37773</v>
      </c>
      <c r="N33" s="161">
        <f>SUMIF('R11'!$B$3:$B$3,$B33,'R11'!$D$3:$D$3)+SUMIF('R5'!$B$3:$B$3,$B33,'R5'!$I$3:$I$3)+SUMIF('R4'!$B$3:$B$3,$B33,'R4'!$D$3:$D$3)+SUMIF('R5'!$B$3:$B$3,$B33,'R5'!$F$3:$F$3)</f>
        <v>0</v>
      </c>
      <c r="O33" s="160">
        <f t="shared" si="2"/>
        <v>37773</v>
      </c>
      <c r="S33" s="161">
        <f>SUMIF('R12'!$B$3:$B$3,$B33,'R12'!$D$3:$D$3)+SUMIF('R8'!$B$3:$B$3,$B33,'R8'!$I$3:$I$3)+SUMIF('R7'!$B$3:$B$3,$B33,'R7'!$D$3:$D$3)+SUMIF('R8'!$B$3:$B$3,$B33,'R8'!$F$3:$F$3)</f>
        <v>0</v>
      </c>
      <c r="T33" s="160">
        <f t="shared" si="3"/>
        <v>37773</v>
      </c>
    </row>
    <row r="34" spans="1:20" x14ac:dyDescent="0.2">
      <c r="A34" s="161">
        <f t="shared" si="0"/>
        <v>0</v>
      </c>
      <c r="B34" s="160">
        <f>Months!F34</f>
        <v>37803</v>
      </c>
      <c r="I34" s="161">
        <f>SUMIF('R10'!$B$3:$B$3,$B34,'R10'!$D$3:$D$3)+SUMIF('R2'!$B$3:$B$3,$B34,'R2'!$I$3:$I$3)+SUMIF('R1'!$B$3:$B$3,$B34,'R1'!$D$3:$D$3)+SUMIF('R2'!$B$3:$B$3,$B34,'R2'!$F$3:$F$3)</f>
        <v>0</v>
      </c>
      <c r="J34" s="160">
        <f t="shared" si="1"/>
        <v>37803</v>
      </c>
      <c r="N34" s="161">
        <f>SUMIF('R11'!$B$3:$B$3,$B34,'R11'!$D$3:$D$3)+SUMIF('R5'!$B$3:$B$3,$B34,'R5'!$I$3:$I$3)+SUMIF('R4'!$B$3:$B$3,$B34,'R4'!$D$3:$D$3)+SUMIF('R5'!$B$3:$B$3,$B34,'R5'!$F$3:$F$3)</f>
        <v>0</v>
      </c>
      <c r="O34" s="160">
        <f t="shared" si="2"/>
        <v>37803</v>
      </c>
      <c r="S34" s="161">
        <f>SUMIF('R12'!$B$3:$B$3,$B34,'R12'!$D$3:$D$3)+SUMIF('R8'!$B$3:$B$3,$B34,'R8'!$I$3:$I$3)+SUMIF('R7'!$B$3:$B$3,$B34,'R7'!$D$3:$D$3)+SUMIF('R8'!$B$3:$B$3,$B34,'R8'!$F$3:$F$3)</f>
        <v>0</v>
      </c>
      <c r="T34" s="160">
        <f t="shared" si="3"/>
        <v>37803</v>
      </c>
    </row>
    <row r="35" spans="1:20" x14ac:dyDescent="0.2">
      <c r="A35" s="161">
        <f t="shared" si="0"/>
        <v>0</v>
      </c>
      <c r="B35" s="160">
        <f>Months!F35</f>
        <v>37834</v>
      </c>
      <c r="I35" s="161">
        <f>SUMIF('R10'!$B$3:$B$3,$B35,'R10'!$D$3:$D$3)+SUMIF('R2'!$B$3:$B$3,$B35,'R2'!$I$3:$I$3)+SUMIF('R1'!$B$3:$B$3,$B35,'R1'!$D$3:$D$3)+SUMIF('R2'!$B$3:$B$3,$B35,'R2'!$F$3:$F$3)</f>
        <v>0</v>
      </c>
      <c r="J35" s="160">
        <f t="shared" si="1"/>
        <v>37834</v>
      </c>
      <c r="N35" s="161">
        <f>SUMIF('R11'!$B$3:$B$3,$B35,'R11'!$D$3:$D$3)+SUMIF('R5'!$B$3:$B$3,$B35,'R5'!$I$3:$I$3)+SUMIF('R4'!$B$3:$B$3,$B35,'R4'!$D$3:$D$3)+SUMIF('R5'!$B$3:$B$3,$B35,'R5'!$F$3:$F$3)</f>
        <v>0</v>
      </c>
      <c r="O35" s="160">
        <f t="shared" si="2"/>
        <v>37834</v>
      </c>
      <c r="S35" s="161">
        <f>SUMIF('R12'!$B$3:$B$3,$B35,'R12'!$D$3:$D$3)+SUMIF('R8'!$B$3:$B$3,$B35,'R8'!$I$3:$I$3)+SUMIF('R7'!$B$3:$B$3,$B35,'R7'!$D$3:$D$3)+SUMIF('R8'!$B$3:$B$3,$B35,'R8'!$F$3:$F$3)</f>
        <v>0</v>
      </c>
      <c r="T35" s="160">
        <f t="shared" si="3"/>
        <v>37834</v>
      </c>
    </row>
    <row r="36" spans="1:20" x14ac:dyDescent="0.2">
      <c r="A36" s="161">
        <f t="shared" si="0"/>
        <v>0</v>
      </c>
      <c r="B36" s="160">
        <f>Months!F36</f>
        <v>37865</v>
      </c>
      <c r="I36" s="161">
        <f>SUMIF('R10'!$B$3:$B$3,$B36,'R10'!$D$3:$D$3)+SUMIF('R2'!$B$3:$B$3,$B36,'R2'!$I$3:$I$3)+SUMIF('R1'!$B$3:$B$3,$B36,'R1'!$D$3:$D$3)+SUMIF('R2'!$B$3:$B$3,$B36,'R2'!$F$3:$F$3)</f>
        <v>0</v>
      </c>
      <c r="J36" s="160">
        <f t="shared" si="1"/>
        <v>37865</v>
      </c>
      <c r="N36" s="161">
        <f>SUMIF('R11'!$B$3:$B$3,$B36,'R11'!$D$3:$D$3)+SUMIF('R5'!$B$3:$B$3,$B36,'R5'!$I$3:$I$3)+SUMIF('R4'!$B$3:$B$3,$B36,'R4'!$D$3:$D$3)+SUMIF('R5'!$B$3:$B$3,$B36,'R5'!$F$3:$F$3)</f>
        <v>0</v>
      </c>
      <c r="O36" s="160">
        <f t="shared" si="2"/>
        <v>37865</v>
      </c>
      <c r="S36" s="161">
        <f>SUMIF('R12'!$B$3:$B$3,$B36,'R12'!$D$3:$D$3)+SUMIF('R8'!$B$3:$B$3,$B36,'R8'!$I$3:$I$3)+SUMIF('R7'!$B$3:$B$3,$B36,'R7'!$D$3:$D$3)+SUMIF('R8'!$B$3:$B$3,$B36,'R8'!$F$3:$F$3)</f>
        <v>0</v>
      </c>
      <c r="T36" s="160">
        <f t="shared" si="3"/>
        <v>37865</v>
      </c>
    </row>
    <row r="37" spans="1:20" x14ac:dyDescent="0.2">
      <c r="A37" s="161">
        <f t="shared" si="0"/>
        <v>0</v>
      </c>
      <c r="B37" s="160">
        <f>Months!F37</f>
        <v>37895</v>
      </c>
      <c r="I37" s="161">
        <f>SUMIF('R10'!$B$3:$B$3,$B37,'R10'!$D$3:$D$3)+SUMIF('R2'!$B$3:$B$3,$B37,'R2'!$I$3:$I$3)+SUMIF('R1'!$B$3:$B$3,$B37,'R1'!$D$3:$D$3)+SUMIF('R2'!$B$3:$B$3,$B37,'R2'!$F$3:$F$3)</f>
        <v>0</v>
      </c>
      <c r="J37" s="160">
        <f t="shared" si="1"/>
        <v>37895</v>
      </c>
      <c r="N37" s="161">
        <f>SUMIF('R11'!$B$3:$B$3,$B37,'R11'!$D$3:$D$3)+SUMIF('R5'!$B$3:$B$3,$B37,'R5'!$I$3:$I$3)+SUMIF('R4'!$B$3:$B$3,$B37,'R4'!$D$3:$D$3)+SUMIF('R5'!$B$3:$B$3,$B37,'R5'!$F$3:$F$3)</f>
        <v>0</v>
      </c>
      <c r="O37" s="160">
        <f t="shared" si="2"/>
        <v>37895</v>
      </c>
      <c r="S37" s="161">
        <f>SUMIF('R12'!$B$3:$B$3,$B37,'R12'!$D$3:$D$3)+SUMIF('R8'!$B$3:$B$3,$B37,'R8'!$I$3:$I$3)+SUMIF('R7'!$B$3:$B$3,$B37,'R7'!$D$3:$D$3)+SUMIF('R8'!$B$3:$B$3,$B37,'R8'!$F$3:$F$3)</f>
        <v>0</v>
      </c>
      <c r="T37" s="160">
        <f t="shared" si="3"/>
        <v>37895</v>
      </c>
    </row>
    <row r="38" spans="1:20" x14ac:dyDescent="0.2">
      <c r="A38" s="161">
        <f t="shared" si="0"/>
        <v>0</v>
      </c>
      <c r="B38" s="160">
        <f>Months!F38</f>
        <v>37926</v>
      </c>
      <c r="I38" s="161">
        <f>SUMIF('R10'!$B$3:$B$3,$B38,'R10'!$D$3:$D$3)+SUMIF('R2'!$B$3:$B$3,$B38,'R2'!$I$3:$I$3)+SUMIF('R1'!$B$3:$B$3,$B38,'R1'!$D$3:$D$3)+SUMIF('R2'!$B$3:$B$3,$B38,'R2'!$F$3:$F$3)</f>
        <v>0</v>
      </c>
      <c r="J38" s="160">
        <f t="shared" si="1"/>
        <v>37926</v>
      </c>
      <c r="N38" s="161">
        <f>SUMIF('R11'!$B$3:$B$3,$B38,'R11'!$D$3:$D$3)+SUMIF('R5'!$B$3:$B$3,$B38,'R5'!$I$3:$I$3)+SUMIF('R4'!$B$3:$B$3,$B38,'R4'!$D$3:$D$3)+SUMIF('R5'!$B$3:$B$3,$B38,'R5'!$F$3:$F$3)</f>
        <v>0</v>
      </c>
      <c r="O38" s="160">
        <f t="shared" si="2"/>
        <v>37926</v>
      </c>
      <c r="S38" s="161">
        <f>SUMIF('R12'!$B$3:$B$3,$B38,'R12'!$D$3:$D$3)+SUMIF('R8'!$B$3:$B$3,$B38,'R8'!$I$3:$I$3)+SUMIF('R7'!$B$3:$B$3,$B38,'R7'!$D$3:$D$3)+SUMIF('R8'!$B$3:$B$3,$B38,'R8'!$F$3:$F$3)</f>
        <v>0</v>
      </c>
      <c r="T38" s="160">
        <f t="shared" si="3"/>
        <v>37926</v>
      </c>
    </row>
    <row r="39" spans="1:20" x14ac:dyDescent="0.2">
      <c r="A39" s="161">
        <f t="shared" si="0"/>
        <v>0</v>
      </c>
      <c r="B39" s="160">
        <f>Months!F39</f>
        <v>37956</v>
      </c>
      <c r="I39" s="161">
        <f>SUMIF('R10'!$B$3:$B$3,$B39,'R10'!$D$3:$D$3)+SUMIF('R2'!$B$3:$B$3,$B39,'R2'!$I$3:$I$3)+SUMIF('R1'!$B$3:$B$3,$B39,'R1'!$D$3:$D$3)+SUMIF('R2'!$B$3:$B$3,$B39,'R2'!$F$3:$F$3)</f>
        <v>0</v>
      </c>
      <c r="J39" s="160">
        <f t="shared" si="1"/>
        <v>37956</v>
      </c>
      <c r="N39" s="161">
        <f>SUMIF('R11'!$B$3:$B$3,$B39,'R11'!$D$3:$D$3)+SUMIF('R5'!$B$3:$B$3,$B39,'R5'!$I$3:$I$3)+SUMIF('R4'!$B$3:$B$3,$B39,'R4'!$D$3:$D$3)+SUMIF('R5'!$B$3:$B$3,$B39,'R5'!$F$3:$F$3)</f>
        <v>0</v>
      </c>
      <c r="O39" s="160">
        <f t="shared" si="2"/>
        <v>37956</v>
      </c>
      <c r="S39" s="161">
        <f>SUMIF('R12'!$B$3:$B$3,$B39,'R12'!$D$3:$D$3)+SUMIF('R8'!$B$3:$B$3,$B39,'R8'!$I$3:$I$3)+SUMIF('R7'!$B$3:$B$3,$B39,'R7'!$D$3:$D$3)+SUMIF('R8'!$B$3:$B$3,$B39,'R8'!$F$3:$F$3)</f>
        <v>0</v>
      </c>
      <c r="T39" s="160">
        <f t="shared" si="3"/>
        <v>37956</v>
      </c>
    </row>
    <row r="40" spans="1:20" x14ac:dyDescent="0.2">
      <c r="A40" s="161">
        <f t="shared" si="0"/>
        <v>0</v>
      </c>
      <c r="B40" s="160">
        <f>Months!F40</f>
        <v>37987</v>
      </c>
      <c r="I40" s="161">
        <f>SUMIF('R10'!$B$3:$B$3,$B40,'R10'!$D$3:$D$3)+SUMIF('R2'!$B$3:$B$3,$B40,'R2'!$I$3:$I$3)+SUMIF('R1'!$B$3:$B$3,$B40,'R1'!$D$3:$D$3)+SUMIF('R2'!$B$3:$B$3,$B40,'R2'!$F$3:$F$3)</f>
        <v>0</v>
      </c>
      <c r="J40" s="160">
        <f t="shared" si="1"/>
        <v>37987</v>
      </c>
      <c r="N40" s="161">
        <f>SUMIF('R11'!$B$3:$B$3,$B40,'R11'!$D$3:$D$3)+SUMIF('R5'!$B$3:$B$3,$B40,'R5'!$I$3:$I$3)+SUMIF('R4'!$B$3:$B$3,$B40,'R4'!$D$3:$D$3)+SUMIF('R5'!$B$3:$B$3,$B40,'R5'!$F$3:$F$3)</f>
        <v>0</v>
      </c>
      <c r="O40" s="160">
        <f t="shared" si="2"/>
        <v>37987</v>
      </c>
      <c r="S40" s="161">
        <f>SUMIF('R12'!$B$3:$B$3,$B40,'R12'!$D$3:$D$3)+SUMIF('R8'!$B$3:$B$3,$B40,'R8'!$I$3:$I$3)+SUMIF('R7'!$B$3:$B$3,$B40,'R7'!$D$3:$D$3)+SUMIF('R8'!$B$3:$B$3,$B40,'R8'!$F$3:$F$3)</f>
        <v>0</v>
      </c>
      <c r="T40" s="160">
        <f t="shared" si="3"/>
        <v>37987</v>
      </c>
    </row>
    <row r="41" spans="1:20" x14ac:dyDescent="0.2">
      <c r="A41" s="161">
        <f t="shared" si="0"/>
        <v>0</v>
      </c>
      <c r="B41" s="160">
        <f>Months!F41</f>
        <v>38018</v>
      </c>
      <c r="I41" s="161">
        <f>SUMIF('R10'!$B$3:$B$3,$B41,'R10'!$D$3:$D$3)+SUMIF('R2'!$B$3:$B$3,$B41,'R2'!$I$3:$I$3)+SUMIF('R1'!$B$3:$B$3,$B41,'R1'!$D$3:$D$3)+SUMIF('R2'!$B$3:$B$3,$B41,'R2'!$F$3:$F$3)</f>
        <v>0</v>
      </c>
      <c r="J41" s="160">
        <f t="shared" si="1"/>
        <v>38018</v>
      </c>
      <c r="N41" s="161">
        <f>SUMIF('R11'!$B$3:$B$3,$B41,'R11'!$D$3:$D$3)+SUMIF('R5'!$B$3:$B$3,$B41,'R5'!$I$3:$I$3)+SUMIF('R4'!$B$3:$B$3,$B41,'R4'!$D$3:$D$3)+SUMIF('R5'!$B$3:$B$3,$B41,'R5'!$F$3:$F$3)</f>
        <v>0</v>
      </c>
      <c r="O41" s="160">
        <f t="shared" si="2"/>
        <v>38018</v>
      </c>
      <c r="S41" s="161">
        <f>SUMIF('R12'!$B$3:$B$3,$B41,'R12'!$D$3:$D$3)+SUMIF('R8'!$B$3:$B$3,$B41,'R8'!$I$3:$I$3)+SUMIF('R7'!$B$3:$B$3,$B41,'R7'!$D$3:$D$3)+SUMIF('R8'!$B$3:$B$3,$B41,'R8'!$F$3:$F$3)</f>
        <v>0</v>
      </c>
      <c r="T41" s="160">
        <f t="shared" si="3"/>
        <v>38018</v>
      </c>
    </row>
    <row r="42" spans="1:20" x14ac:dyDescent="0.2">
      <c r="A42" s="161">
        <f t="shared" si="0"/>
        <v>0</v>
      </c>
      <c r="B42" s="160">
        <f>Months!F42</f>
        <v>38047</v>
      </c>
      <c r="I42" s="161">
        <f>SUMIF('R10'!$B$3:$B$3,$B42,'R10'!$D$3:$D$3)+SUMIF('R2'!$B$3:$B$3,$B42,'R2'!$I$3:$I$3)+SUMIF('R1'!$B$3:$B$3,$B42,'R1'!$D$3:$D$3)+SUMIF('R2'!$B$3:$B$3,$B42,'R2'!$F$3:$F$3)</f>
        <v>0</v>
      </c>
      <c r="J42" s="160">
        <f t="shared" si="1"/>
        <v>38047</v>
      </c>
      <c r="N42" s="161">
        <f>SUMIF('R11'!$B$3:$B$3,$B42,'R11'!$D$3:$D$3)+SUMIF('R5'!$B$3:$B$3,$B42,'R5'!$I$3:$I$3)+SUMIF('R4'!$B$3:$B$3,$B42,'R4'!$D$3:$D$3)+SUMIF('R5'!$B$3:$B$3,$B42,'R5'!$F$3:$F$3)</f>
        <v>0</v>
      </c>
      <c r="O42" s="160">
        <f t="shared" si="2"/>
        <v>38047</v>
      </c>
      <c r="S42" s="161">
        <f>SUMIF('R12'!$B$3:$B$3,$B42,'R12'!$D$3:$D$3)+SUMIF('R8'!$B$3:$B$3,$B42,'R8'!$I$3:$I$3)+SUMIF('R7'!$B$3:$B$3,$B42,'R7'!$D$3:$D$3)+SUMIF('R8'!$B$3:$B$3,$B42,'R8'!$F$3:$F$3)</f>
        <v>0</v>
      </c>
      <c r="T42" s="160">
        <f t="shared" si="3"/>
        <v>38047</v>
      </c>
    </row>
    <row r="43" spans="1:20" x14ac:dyDescent="0.2">
      <c r="A43" s="161">
        <f t="shared" si="0"/>
        <v>0</v>
      </c>
      <c r="B43" s="160">
        <f>Months!F43</f>
        <v>38078</v>
      </c>
      <c r="I43" s="161">
        <f>SUMIF('R10'!$B$3:$B$3,$B43,'R10'!$D$3:$D$3)+SUMIF('R2'!$B$3:$B$3,$B43,'R2'!$I$3:$I$3)+SUMIF('R1'!$B$3:$B$3,$B43,'R1'!$D$3:$D$3)+SUMIF('R2'!$B$3:$B$3,$B43,'R2'!$F$3:$F$3)</f>
        <v>0</v>
      </c>
      <c r="J43" s="160">
        <f t="shared" si="1"/>
        <v>38078</v>
      </c>
      <c r="N43" s="161">
        <f>SUMIF('R11'!$B$3:$B$3,$B43,'R11'!$D$3:$D$3)+SUMIF('R5'!$B$3:$B$3,$B43,'R5'!$I$3:$I$3)+SUMIF('R4'!$B$3:$B$3,$B43,'R4'!$D$3:$D$3)+SUMIF('R5'!$B$3:$B$3,$B43,'R5'!$F$3:$F$3)</f>
        <v>0</v>
      </c>
      <c r="O43" s="160">
        <f t="shared" si="2"/>
        <v>38078</v>
      </c>
      <c r="S43" s="161">
        <f>SUMIF('R12'!$B$3:$B$3,$B43,'R12'!$D$3:$D$3)+SUMIF('R8'!$B$3:$B$3,$B43,'R8'!$I$3:$I$3)+SUMIF('R7'!$B$3:$B$3,$B43,'R7'!$D$3:$D$3)+SUMIF('R8'!$B$3:$B$3,$B43,'R8'!$F$3:$F$3)</f>
        <v>0</v>
      </c>
      <c r="T43" s="160">
        <f t="shared" si="3"/>
        <v>38078</v>
      </c>
    </row>
    <row r="44" spans="1:20" x14ac:dyDescent="0.2">
      <c r="A44" s="161">
        <f t="shared" si="0"/>
        <v>0</v>
      </c>
      <c r="B44" s="160">
        <f>Months!F44</f>
        <v>38108</v>
      </c>
      <c r="I44" s="161">
        <f>SUMIF('R10'!$B$3:$B$3,$B44,'R10'!$D$3:$D$3)+SUMIF('R2'!$B$3:$B$3,$B44,'R2'!$I$3:$I$3)+SUMIF('R1'!$B$3:$B$3,$B44,'R1'!$D$3:$D$3)+SUMIF('R2'!$B$3:$B$3,$B44,'R2'!$F$3:$F$3)</f>
        <v>0</v>
      </c>
      <c r="J44" s="160">
        <f t="shared" si="1"/>
        <v>38108</v>
      </c>
      <c r="N44" s="161">
        <f>SUMIF('R11'!$B$3:$B$3,$B44,'R11'!$D$3:$D$3)+SUMIF('R5'!$B$3:$B$3,$B44,'R5'!$I$3:$I$3)+SUMIF('R4'!$B$3:$B$3,$B44,'R4'!$D$3:$D$3)+SUMIF('R5'!$B$3:$B$3,$B44,'R5'!$F$3:$F$3)</f>
        <v>0</v>
      </c>
      <c r="O44" s="160">
        <f t="shared" si="2"/>
        <v>38108</v>
      </c>
      <c r="S44" s="161">
        <f>SUMIF('R12'!$B$3:$B$3,$B44,'R12'!$D$3:$D$3)+SUMIF('R8'!$B$3:$B$3,$B44,'R8'!$I$3:$I$3)+SUMIF('R7'!$B$3:$B$3,$B44,'R7'!$D$3:$D$3)+SUMIF('R8'!$B$3:$B$3,$B44,'R8'!$F$3:$F$3)</f>
        <v>0</v>
      </c>
      <c r="T44" s="160">
        <f t="shared" si="3"/>
        <v>38108</v>
      </c>
    </row>
    <row r="45" spans="1:20" x14ac:dyDescent="0.2">
      <c r="A45" s="161">
        <f t="shared" si="0"/>
        <v>0</v>
      </c>
      <c r="B45" s="160">
        <f>Months!F45</f>
        <v>38139</v>
      </c>
      <c r="I45" s="161">
        <f>SUMIF('R10'!$B$3:$B$3,$B45,'R10'!$D$3:$D$3)+SUMIF('R2'!$B$3:$B$3,$B45,'R2'!$I$3:$I$3)+SUMIF('R1'!$B$3:$B$3,$B45,'R1'!$D$3:$D$3)+SUMIF('R2'!$B$3:$B$3,$B45,'R2'!$F$3:$F$3)</f>
        <v>0</v>
      </c>
      <c r="J45" s="160">
        <f t="shared" si="1"/>
        <v>38139</v>
      </c>
      <c r="N45" s="161">
        <f>SUMIF('R11'!$B$3:$B$3,$B45,'R11'!$D$3:$D$3)+SUMIF('R5'!$B$3:$B$3,$B45,'R5'!$I$3:$I$3)+SUMIF('R4'!$B$3:$B$3,$B45,'R4'!$D$3:$D$3)+SUMIF('R5'!$B$3:$B$3,$B45,'R5'!$F$3:$F$3)</f>
        <v>0</v>
      </c>
      <c r="O45" s="160">
        <f t="shared" si="2"/>
        <v>38139</v>
      </c>
      <c r="S45" s="161">
        <f>SUMIF('R12'!$B$3:$B$3,$B45,'R12'!$D$3:$D$3)+SUMIF('R8'!$B$3:$B$3,$B45,'R8'!$I$3:$I$3)+SUMIF('R7'!$B$3:$B$3,$B45,'R7'!$D$3:$D$3)+SUMIF('R8'!$B$3:$B$3,$B45,'R8'!$F$3:$F$3)</f>
        <v>0</v>
      </c>
      <c r="T45" s="160">
        <f t="shared" si="3"/>
        <v>38139</v>
      </c>
    </row>
    <row r="46" spans="1:20" x14ac:dyDescent="0.2">
      <c r="A46" s="161">
        <f t="shared" si="0"/>
        <v>0</v>
      </c>
      <c r="B46" s="160">
        <f>Months!F46</f>
        <v>38169</v>
      </c>
      <c r="I46" s="161">
        <f>SUMIF('R10'!$B$3:$B$3,$B46,'R10'!$D$3:$D$3)+SUMIF('R2'!$B$3:$B$3,$B46,'R2'!$I$3:$I$3)+SUMIF('R1'!$B$3:$B$3,$B46,'R1'!$D$3:$D$3)+SUMIF('R2'!$B$3:$B$3,$B46,'R2'!$F$3:$F$3)</f>
        <v>0</v>
      </c>
      <c r="J46" s="160">
        <f t="shared" si="1"/>
        <v>38169</v>
      </c>
      <c r="N46" s="161">
        <f>SUMIF('R11'!$B$3:$B$3,$B46,'R11'!$D$3:$D$3)+SUMIF('R5'!$B$3:$B$3,$B46,'R5'!$I$3:$I$3)+SUMIF('R4'!$B$3:$B$3,$B46,'R4'!$D$3:$D$3)+SUMIF('R5'!$B$3:$B$3,$B46,'R5'!$F$3:$F$3)</f>
        <v>0</v>
      </c>
      <c r="O46" s="160">
        <f t="shared" si="2"/>
        <v>38169</v>
      </c>
      <c r="S46" s="161">
        <f>SUMIF('R12'!$B$3:$B$3,$B46,'R12'!$D$3:$D$3)+SUMIF('R8'!$B$3:$B$3,$B46,'R8'!$I$3:$I$3)+SUMIF('R7'!$B$3:$B$3,$B46,'R7'!$D$3:$D$3)+SUMIF('R8'!$B$3:$B$3,$B46,'R8'!$F$3:$F$3)</f>
        <v>0</v>
      </c>
      <c r="T46" s="160">
        <f t="shared" si="3"/>
        <v>38169</v>
      </c>
    </row>
    <row r="47" spans="1:20" x14ac:dyDescent="0.2">
      <c r="A47" s="161">
        <f t="shared" si="0"/>
        <v>0</v>
      </c>
      <c r="B47" s="160">
        <f>Months!F47</f>
        <v>38200</v>
      </c>
      <c r="I47" s="161">
        <f>SUMIF('R10'!$B$3:$B$3,$B47,'R10'!$D$3:$D$3)+SUMIF('R2'!$B$3:$B$3,$B47,'R2'!$I$3:$I$3)+SUMIF('R1'!$B$3:$B$3,$B47,'R1'!$D$3:$D$3)+SUMIF('R2'!$B$3:$B$3,$B47,'R2'!$F$3:$F$3)</f>
        <v>0</v>
      </c>
      <c r="J47" s="160">
        <f t="shared" si="1"/>
        <v>38200</v>
      </c>
      <c r="N47" s="161">
        <f>SUMIF('R11'!$B$3:$B$3,$B47,'R11'!$D$3:$D$3)+SUMIF('R5'!$B$3:$B$3,$B47,'R5'!$I$3:$I$3)+SUMIF('R4'!$B$3:$B$3,$B47,'R4'!$D$3:$D$3)+SUMIF('R5'!$B$3:$B$3,$B47,'R5'!$F$3:$F$3)</f>
        <v>0</v>
      </c>
      <c r="O47" s="160">
        <f t="shared" si="2"/>
        <v>38200</v>
      </c>
      <c r="S47" s="161">
        <f>SUMIF('R12'!$B$3:$B$3,$B47,'R12'!$D$3:$D$3)+SUMIF('R8'!$B$3:$B$3,$B47,'R8'!$I$3:$I$3)+SUMIF('R7'!$B$3:$B$3,$B47,'R7'!$D$3:$D$3)+SUMIF('R8'!$B$3:$B$3,$B47,'R8'!$F$3:$F$3)</f>
        <v>0</v>
      </c>
      <c r="T47" s="160">
        <f t="shared" si="3"/>
        <v>38200</v>
      </c>
    </row>
    <row r="48" spans="1:20" x14ac:dyDescent="0.2">
      <c r="A48" s="161">
        <f t="shared" si="0"/>
        <v>0</v>
      </c>
      <c r="B48" s="160">
        <f>Months!F48</f>
        <v>38231</v>
      </c>
      <c r="I48" s="161">
        <f>SUMIF('R10'!$B$3:$B$3,$B48,'R10'!$D$3:$D$3)+SUMIF('R2'!$B$3:$B$3,$B48,'R2'!$I$3:$I$3)+SUMIF('R1'!$B$3:$B$3,$B48,'R1'!$D$3:$D$3)+SUMIF('R2'!$B$3:$B$3,$B48,'R2'!$F$3:$F$3)</f>
        <v>0</v>
      </c>
      <c r="J48" s="160">
        <f t="shared" si="1"/>
        <v>38231</v>
      </c>
      <c r="N48" s="161">
        <f>SUMIF('R11'!$B$3:$B$3,$B48,'R11'!$D$3:$D$3)+SUMIF('R5'!$B$3:$B$3,$B48,'R5'!$I$3:$I$3)+SUMIF('R4'!$B$3:$B$3,$B48,'R4'!$D$3:$D$3)+SUMIF('R5'!$B$3:$B$3,$B48,'R5'!$F$3:$F$3)</f>
        <v>0</v>
      </c>
      <c r="O48" s="160">
        <f t="shared" si="2"/>
        <v>38231</v>
      </c>
      <c r="S48" s="161">
        <f>SUMIF('R12'!$B$3:$B$3,$B48,'R12'!$D$3:$D$3)+SUMIF('R8'!$B$3:$B$3,$B48,'R8'!$I$3:$I$3)+SUMIF('R7'!$B$3:$B$3,$B48,'R7'!$D$3:$D$3)+SUMIF('R8'!$B$3:$B$3,$B48,'R8'!$F$3:$F$3)</f>
        <v>0</v>
      </c>
      <c r="T48" s="160">
        <f t="shared" si="3"/>
        <v>38231</v>
      </c>
    </row>
    <row r="49" spans="1:20" x14ac:dyDescent="0.2">
      <c r="A49" s="161">
        <f t="shared" si="0"/>
        <v>0</v>
      </c>
      <c r="B49" s="160">
        <f>Months!F49</f>
        <v>38261</v>
      </c>
      <c r="I49" s="161">
        <f>SUMIF('R10'!$B$3:$B$3,$B49,'R10'!$D$3:$D$3)+SUMIF('R2'!$B$3:$B$3,$B49,'R2'!$I$3:$I$3)+SUMIF('R1'!$B$3:$B$3,$B49,'R1'!$D$3:$D$3)+SUMIF('R2'!$B$3:$B$3,$B49,'R2'!$F$3:$F$3)</f>
        <v>0</v>
      </c>
      <c r="J49" s="160">
        <f t="shared" si="1"/>
        <v>38261</v>
      </c>
      <c r="N49" s="161">
        <f>SUMIF('R11'!$B$3:$B$3,$B49,'R11'!$D$3:$D$3)+SUMIF('R5'!$B$3:$B$3,$B49,'R5'!$I$3:$I$3)+SUMIF('R4'!$B$3:$B$3,$B49,'R4'!$D$3:$D$3)+SUMIF('R5'!$B$3:$B$3,$B49,'R5'!$F$3:$F$3)</f>
        <v>0</v>
      </c>
      <c r="O49" s="160">
        <f t="shared" si="2"/>
        <v>38261</v>
      </c>
      <c r="S49" s="161">
        <f>SUMIF('R12'!$B$3:$B$3,$B49,'R12'!$D$3:$D$3)+SUMIF('R8'!$B$3:$B$3,$B49,'R8'!$I$3:$I$3)+SUMIF('R7'!$B$3:$B$3,$B49,'R7'!$D$3:$D$3)+SUMIF('R8'!$B$3:$B$3,$B49,'R8'!$F$3:$F$3)</f>
        <v>0</v>
      </c>
      <c r="T49" s="160">
        <f t="shared" si="3"/>
        <v>38261</v>
      </c>
    </row>
    <row r="50" spans="1:20" x14ac:dyDescent="0.2">
      <c r="A50" s="161">
        <f t="shared" si="0"/>
        <v>0</v>
      </c>
      <c r="B50" s="160">
        <f>Months!F50</f>
        <v>38292</v>
      </c>
      <c r="I50" s="161">
        <f>SUMIF('R10'!$B$3:$B$3,$B50,'R10'!$D$3:$D$3)+SUMIF('R2'!$B$3:$B$3,$B50,'R2'!$I$3:$I$3)+SUMIF('R1'!$B$3:$B$3,$B50,'R1'!$D$3:$D$3)+SUMIF('R2'!$B$3:$B$3,$B50,'R2'!$F$3:$F$3)</f>
        <v>0</v>
      </c>
      <c r="J50" s="160">
        <f t="shared" si="1"/>
        <v>38292</v>
      </c>
      <c r="N50" s="161">
        <f>SUMIF('R11'!$B$3:$B$3,$B50,'R11'!$D$3:$D$3)+SUMIF('R5'!$B$3:$B$3,$B50,'R5'!$I$3:$I$3)+SUMIF('R4'!$B$3:$B$3,$B50,'R4'!$D$3:$D$3)+SUMIF('R5'!$B$3:$B$3,$B50,'R5'!$F$3:$F$3)</f>
        <v>0</v>
      </c>
      <c r="O50" s="160">
        <f t="shared" si="2"/>
        <v>38292</v>
      </c>
      <c r="S50" s="161">
        <f>SUMIF('R12'!$B$3:$B$3,$B50,'R12'!$D$3:$D$3)+SUMIF('R8'!$B$3:$B$3,$B50,'R8'!$I$3:$I$3)+SUMIF('R7'!$B$3:$B$3,$B50,'R7'!$D$3:$D$3)+SUMIF('R8'!$B$3:$B$3,$B50,'R8'!$F$3:$F$3)</f>
        <v>0</v>
      </c>
      <c r="T50" s="160">
        <f t="shared" si="3"/>
        <v>38292</v>
      </c>
    </row>
    <row r="51" spans="1:20" x14ac:dyDescent="0.2">
      <c r="A51" s="161">
        <f t="shared" si="0"/>
        <v>0</v>
      </c>
      <c r="B51" s="160">
        <f>Months!F51</f>
        <v>38322</v>
      </c>
      <c r="I51" s="161">
        <f>SUMIF('R10'!$B$3:$B$3,$B51,'R10'!$D$3:$D$3)+SUMIF('R2'!$B$3:$B$3,$B51,'R2'!$I$3:$I$3)+SUMIF('R1'!$B$3:$B$3,$B51,'R1'!$D$3:$D$3)+SUMIF('R2'!$B$3:$B$3,$B51,'R2'!$F$3:$F$3)</f>
        <v>0</v>
      </c>
      <c r="J51" s="160">
        <f t="shared" si="1"/>
        <v>38322</v>
      </c>
      <c r="N51" s="161">
        <f>SUMIF('R11'!$B$3:$B$3,$B51,'R11'!$D$3:$D$3)+SUMIF('R5'!$B$3:$B$3,$B51,'R5'!$I$3:$I$3)+SUMIF('R4'!$B$3:$B$3,$B51,'R4'!$D$3:$D$3)+SUMIF('R5'!$B$3:$B$3,$B51,'R5'!$F$3:$F$3)</f>
        <v>0</v>
      </c>
      <c r="O51" s="160">
        <f t="shared" si="2"/>
        <v>38322</v>
      </c>
      <c r="S51" s="161">
        <f>SUMIF('R12'!$B$3:$B$3,$B51,'R12'!$D$3:$D$3)+SUMIF('R8'!$B$3:$B$3,$B51,'R8'!$I$3:$I$3)+SUMIF('R7'!$B$3:$B$3,$B51,'R7'!$D$3:$D$3)+SUMIF('R8'!$B$3:$B$3,$B51,'R8'!$F$3:$F$3)</f>
        <v>0</v>
      </c>
      <c r="T51" s="160">
        <f t="shared" si="3"/>
        <v>38322</v>
      </c>
    </row>
    <row r="52" spans="1:20" x14ac:dyDescent="0.2">
      <c r="A52" s="161">
        <f t="shared" si="0"/>
        <v>0</v>
      </c>
      <c r="B52" s="160">
        <f>Months!F52</f>
        <v>38353</v>
      </c>
      <c r="I52" s="161">
        <f>SUMIF('R10'!$B$3:$B$3,$B52,'R10'!$D$3:$D$3)+SUMIF('R2'!$B$3:$B$3,$B52,'R2'!$I$3:$I$3)+SUMIF('R1'!$B$3:$B$3,$B52,'R1'!$D$3:$D$3)+SUMIF('R2'!$B$3:$B$3,$B52,'R2'!$F$3:$F$3)</f>
        <v>0</v>
      </c>
      <c r="J52" s="160">
        <f t="shared" si="1"/>
        <v>38353</v>
      </c>
      <c r="N52" s="161">
        <f>SUMIF('R11'!$B$3:$B$3,$B52,'R11'!$D$3:$D$3)+SUMIF('R5'!$B$3:$B$3,$B52,'R5'!$I$3:$I$3)+SUMIF('R4'!$B$3:$B$3,$B52,'R4'!$D$3:$D$3)+SUMIF('R5'!$B$3:$B$3,$B52,'R5'!$F$3:$F$3)</f>
        <v>0</v>
      </c>
      <c r="O52" s="160">
        <f t="shared" si="2"/>
        <v>38353</v>
      </c>
      <c r="S52" s="161">
        <f>SUMIF('R12'!$B$3:$B$3,$B52,'R12'!$D$3:$D$3)+SUMIF('R8'!$B$3:$B$3,$B52,'R8'!$I$3:$I$3)+SUMIF('R7'!$B$3:$B$3,$B52,'R7'!$D$3:$D$3)+SUMIF('R8'!$B$3:$B$3,$B52,'R8'!$F$3:$F$3)</f>
        <v>0</v>
      </c>
      <c r="T52" s="160">
        <f t="shared" si="3"/>
        <v>38353</v>
      </c>
    </row>
    <row r="53" spans="1:20" x14ac:dyDescent="0.2">
      <c r="A53" s="161">
        <f t="shared" si="0"/>
        <v>0</v>
      </c>
      <c r="B53" s="160">
        <f>Months!F53</f>
        <v>38384</v>
      </c>
      <c r="I53" s="161">
        <f>SUMIF('R10'!$B$3:$B$3,$B53,'R10'!$D$3:$D$3)+SUMIF('R2'!$B$3:$B$3,$B53,'R2'!$I$3:$I$3)+SUMIF('R1'!$B$3:$B$3,$B53,'R1'!$D$3:$D$3)+SUMIF('R2'!$B$3:$B$3,$B53,'R2'!$F$3:$F$3)</f>
        <v>0</v>
      </c>
      <c r="J53" s="160">
        <f t="shared" si="1"/>
        <v>38384</v>
      </c>
      <c r="N53" s="161">
        <f>SUMIF('R11'!$B$3:$B$3,$B53,'R11'!$D$3:$D$3)+SUMIF('R5'!$B$3:$B$3,$B53,'R5'!$I$3:$I$3)+SUMIF('R4'!$B$3:$B$3,$B53,'R4'!$D$3:$D$3)+SUMIF('R5'!$B$3:$B$3,$B53,'R5'!$F$3:$F$3)</f>
        <v>0</v>
      </c>
      <c r="O53" s="160">
        <f t="shared" si="2"/>
        <v>38384</v>
      </c>
      <c r="S53" s="161">
        <f>SUMIF('R12'!$B$3:$B$3,$B53,'R12'!$D$3:$D$3)+SUMIF('R8'!$B$3:$B$3,$B53,'R8'!$I$3:$I$3)+SUMIF('R7'!$B$3:$B$3,$B53,'R7'!$D$3:$D$3)+SUMIF('R8'!$B$3:$B$3,$B53,'R8'!$F$3:$F$3)</f>
        <v>0</v>
      </c>
      <c r="T53" s="160">
        <f t="shared" si="3"/>
        <v>38384</v>
      </c>
    </row>
    <row r="54" spans="1:20" x14ac:dyDescent="0.2">
      <c r="A54" s="161">
        <f t="shared" si="0"/>
        <v>0</v>
      </c>
      <c r="B54" s="160">
        <f>Months!F54</f>
        <v>38412</v>
      </c>
      <c r="I54" s="161">
        <f>SUMIF('R10'!$B$3:$B$3,$B54,'R10'!$D$3:$D$3)+SUMIF('R2'!$B$3:$B$3,$B54,'R2'!$I$3:$I$3)+SUMIF('R1'!$B$3:$B$3,$B54,'R1'!$D$3:$D$3)+SUMIF('R2'!$B$3:$B$3,$B54,'R2'!$F$3:$F$3)</f>
        <v>0</v>
      </c>
      <c r="J54" s="160">
        <f t="shared" si="1"/>
        <v>38412</v>
      </c>
      <c r="N54" s="161">
        <f>SUMIF('R11'!$B$3:$B$3,$B54,'R11'!$D$3:$D$3)+SUMIF('R5'!$B$3:$B$3,$B54,'R5'!$I$3:$I$3)+SUMIF('R4'!$B$3:$B$3,$B54,'R4'!$D$3:$D$3)+SUMIF('R5'!$B$3:$B$3,$B54,'R5'!$F$3:$F$3)</f>
        <v>0</v>
      </c>
      <c r="O54" s="160">
        <f t="shared" si="2"/>
        <v>38412</v>
      </c>
      <c r="S54" s="161">
        <f>SUMIF('R12'!$B$3:$B$3,$B54,'R12'!$D$3:$D$3)+SUMIF('R8'!$B$3:$B$3,$B54,'R8'!$I$3:$I$3)+SUMIF('R7'!$B$3:$B$3,$B54,'R7'!$D$3:$D$3)+SUMIF('R8'!$B$3:$B$3,$B54,'R8'!$F$3:$F$3)</f>
        <v>0</v>
      </c>
      <c r="T54" s="160">
        <f t="shared" si="3"/>
        <v>38412</v>
      </c>
    </row>
    <row r="55" spans="1:20" x14ac:dyDescent="0.2">
      <c r="A55" s="161">
        <f t="shared" si="0"/>
        <v>0</v>
      </c>
      <c r="B55" s="160">
        <f>Months!F55</f>
        <v>38443</v>
      </c>
      <c r="I55" s="161">
        <f>SUMIF('R10'!$B$3:$B$3,$B55,'R10'!$D$3:$D$3)+SUMIF('R2'!$B$3:$B$3,$B55,'R2'!$I$3:$I$3)+SUMIF('R1'!$B$3:$B$3,$B55,'R1'!$D$3:$D$3)+SUMIF('R2'!$B$3:$B$3,$B55,'R2'!$F$3:$F$3)</f>
        <v>0</v>
      </c>
      <c r="J55" s="160">
        <f t="shared" si="1"/>
        <v>38443</v>
      </c>
      <c r="N55" s="161">
        <f>SUMIF('R11'!$B$3:$B$3,$B55,'R11'!$D$3:$D$3)+SUMIF('R5'!$B$3:$B$3,$B55,'R5'!$I$3:$I$3)+SUMIF('R4'!$B$3:$B$3,$B55,'R4'!$D$3:$D$3)+SUMIF('R5'!$B$3:$B$3,$B55,'R5'!$F$3:$F$3)</f>
        <v>0</v>
      </c>
      <c r="O55" s="160">
        <f t="shared" si="2"/>
        <v>38443</v>
      </c>
      <c r="S55" s="161">
        <f>SUMIF('R12'!$B$3:$B$3,$B55,'R12'!$D$3:$D$3)+SUMIF('R8'!$B$3:$B$3,$B55,'R8'!$I$3:$I$3)+SUMIF('R7'!$B$3:$B$3,$B55,'R7'!$D$3:$D$3)+SUMIF('R8'!$B$3:$B$3,$B55,'R8'!$F$3:$F$3)</f>
        <v>0</v>
      </c>
      <c r="T55" s="160">
        <f t="shared" si="3"/>
        <v>38443</v>
      </c>
    </row>
    <row r="56" spans="1:20" x14ac:dyDescent="0.2">
      <c r="A56" s="161">
        <f t="shared" si="0"/>
        <v>0</v>
      </c>
      <c r="B56" s="160">
        <f>Months!F56</f>
        <v>38473</v>
      </c>
      <c r="I56" s="161">
        <f>SUMIF('R10'!$B$3:$B$3,$B56,'R10'!$D$3:$D$3)+SUMIF('R2'!$B$3:$B$3,$B56,'R2'!$I$3:$I$3)+SUMIF('R1'!$B$3:$B$3,$B56,'R1'!$D$3:$D$3)+SUMIF('R2'!$B$3:$B$3,$B56,'R2'!$F$3:$F$3)</f>
        <v>0</v>
      </c>
      <c r="J56" s="160">
        <f t="shared" si="1"/>
        <v>38473</v>
      </c>
      <c r="N56" s="161">
        <f>SUMIF('R11'!$B$3:$B$3,$B56,'R11'!$D$3:$D$3)+SUMIF('R5'!$B$3:$B$3,$B56,'R5'!$I$3:$I$3)+SUMIF('R4'!$B$3:$B$3,$B56,'R4'!$D$3:$D$3)+SUMIF('R5'!$B$3:$B$3,$B56,'R5'!$F$3:$F$3)</f>
        <v>0</v>
      </c>
      <c r="O56" s="160">
        <f t="shared" si="2"/>
        <v>38473</v>
      </c>
      <c r="S56" s="161">
        <f>SUMIF('R12'!$B$3:$B$3,$B56,'R12'!$D$3:$D$3)+SUMIF('R8'!$B$3:$B$3,$B56,'R8'!$I$3:$I$3)+SUMIF('R7'!$B$3:$B$3,$B56,'R7'!$D$3:$D$3)+SUMIF('R8'!$B$3:$B$3,$B56,'R8'!$F$3:$F$3)</f>
        <v>0</v>
      </c>
      <c r="T56" s="160">
        <f t="shared" si="3"/>
        <v>38473</v>
      </c>
    </row>
    <row r="57" spans="1:20" x14ac:dyDescent="0.2">
      <c r="A57" s="161">
        <f t="shared" si="0"/>
        <v>0</v>
      </c>
      <c r="B57" s="160">
        <f>Months!F57</f>
        <v>38504</v>
      </c>
      <c r="I57" s="161">
        <f>SUMIF('R10'!$B$3:$B$3,$B57,'R10'!$D$3:$D$3)+SUMIF('R2'!$B$3:$B$3,$B57,'R2'!$I$3:$I$3)+SUMIF('R1'!$B$3:$B$3,$B57,'R1'!$D$3:$D$3)+SUMIF('R2'!$B$3:$B$3,$B57,'R2'!$F$3:$F$3)</f>
        <v>0</v>
      </c>
      <c r="J57" s="160">
        <f t="shared" si="1"/>
        <v>38504</v>
      </c>
      <c r="N57" s="161">
        <f>SUMIF('R11'!$B$3:$B$3,$B57,'R11'!$D$3:$D$3)+SUMIF('R5'!$B$3:$B$3,$B57,'R5'!$I$3:$I$3)+SUMIF('R4'!$B$3:$B$3,$B57,'R4'!$D$3:$D$3)+SUMIF('R5'!$B$3:$B$3,$B57,'R5'!$F$3:$F$3)</f>
        <v>0</v>
      </c>
      <c r="O57" s="160">
        <f t="shared" si="2"/>
        <v>38504</v>
      </c>
      <c r="S57" s="161">
        <f>SUMIF('R12'!$B$3:$B$3,$B57,'R12'!$D$3:$D$3)+SUMIF('R8'!$B$3:$B$3,$B57,'R8'!$I$3:$I$3)+SUMIF('R7'!$B$3:$B$3,$B57,'R7'!$D$3:$D$3)+SUMIF('R8'!$B$3:$B$3,$B57,'R8'!$F$3:$F$3)</f>
        <v>0</v>
      </c>
      <c r="T57" s="160">
        <f t="shared" si="3"/>
        <v>38504</v>
      </c>
    </row>
    <row r="58" spans="1:20" x14ac:dyDescent="0.2">
      <c r="A58" s="161">
        <f t="shared" si="0"/>
        <v>0</v>
      </c>
      <c r="B58" s="160">
        <f>Months!F58</f>
        <v>38534</v>
      </c>
      <c r="I58" s="161">
        <f>SUMIF('R10'!$B$3:$B$3,$B58,'R10'!$D$3:$D$3)+SUMIF('R2'!$B$3:$B$3,$B58,'R2'!$I$3:$I$3)+SUMIF('R1'!$B$3:$B$3,$B58,'R1'!$D$3:$D$3)+SUMIF('R2'!$B$3:$B$3,$B58,'R2'!$F$3:$F$3)</f>
        <v>0</v>
      </c>
      <c r="J58" s="160">
        <f t="shared" si="1"/>
        <v>38534</v>
      </c>
      <c r="N58" s="161">
        <f>SUMIF('R11'!$B$3:$B$3,$B58,'R11'!$D$3:$D$3)+SUMIF('R5'!$B$3:$B$3,$B58,'R5'!$I$3:$I$3)+SUMIF('R4'!$B$3:$B$3,$B58,'R4'!$D$3:$D$3)+SUMIF('R5'!$B$3:$B$3,$B58,'R5'!$F$3:$F$3)</f>
        <v>0</v>
      </c>
      <c r="O58" s="160">
        <f t="shared" si="2"/>
        <v>38534</v>
      </c>
      <c r="S58" s="161">
        <f>SUMIF('R12'!$B$3:$B$3,$B58,'R12'!$D$3:$D$3)+SUMIF('R8'!$B$3:$B$3,$B58,'R8'!$I$3:$I$3)+SUMIF('R7'!$B$3:$B$3,$B58,'R7'!$D$3:$D$3)+SUMIF('R8'!$B$3:$B$3,$B58,'R8'!$F$3:$F$3)</f>
        <v>0</v>
      </c>
      <c r="T58" s="160">
        <f t="shared" si="3"/>
        <v>38534</v>
      </c>
    </row>
    <row r="59" spans="1:20" x14ac:dyDescent="0.2">
      <c r="A59" s="161">
        <f t="shared" si="0"/>
        <v>0</v>
      </c>
      <c r="B59" s="160">
        <f>Months!F59</f>
        <v>38565</v>
      </c>
      <c r="I59" s="161">
        <f>SUMIF('R10'!$B$3:$B$3,$B59,'R10'!$D$3:$D$3)+SUMIF('R2'!$B$3:$B$3,$B59,'R2'!$I$3:$I$3)+SUMIF('R1'!$B$3:$B$3,$B59,'R1'!$D$3:$D$3)+SUMIF('R2'!$B$3:$B$3,$B59,'R2'!$F$3:$F$3)</f>
        <v>0</v>
      </c>
      <c r="J59" s="160">
        <f t="shared" si="1"/>
        <v>38565</v>
      </c>
      <c r="N59" s="161">
        <f>SUMIF('R11'!$B$3:$B$3,$B59,'R11'!$D$3:$D$3)+SUMIF('R5'!$B$3:$B$3,$B59,'R5'!$I$3:$I$3)+SUMIF('R4'!$B$3:$B$3,$B59,'R4'!$D$3:$D$3)+SUMIF('R5'!$B$3:$B$3,$B59,'R5'!$F$3:$F$3)</f>
        <v>0</v>
      </c>
      <c r="O59" s="160">
        <f t="shared" si="2"/>
        <v>38565</v>
      </c>
      <c r="S59" s="161">
        <f>SUMIF('R12'!$B$3:$B$3,$B59,'R12'!$D$3:$D$3)+SUMIF('R8'!$B$3:$B$3,$B59,'R8'!$I$3:$I$3)+SUMIF('R7'!$B$3:$B$3,$B59,'R7'!$D$3:$D$3)+SUMIF('R8'!$B$3:$B$3,$B59,'R8'!$F$3:$F$3)</f>
        <v>0</v>
      </c>
      <c r="T59" s="160">
        <f t="shared" si="3"/>
        <v>38565</v>
      </c>
    </row>
    <row r="60" spans="1:20" x14ac:dyDescent="0.2">
      <c r="A60" s="161">
        <f t="shared" si="0"/>
        <v>0</v>
      </c>
      <c r="B60" s="160">
        <f>Months!F60</f>
        <v>38596</v>
      </c>
      <c r="I60" s="161">
        <f>SUMIF('R10'!$B$3:$B$3,$B60,'R10'!$D$3:$D$3)+SUMIF('R2'!$B$3:$B$3,$B60,'R2'!$I$3:$I$3)+SUMIF('R1'!$B$3:$B$3,$B60,'R1'!$D$3:$D$3)+SUMIF('R2'!$B$3:$B$3,$B60,'R2'!$F$3:$F$3)</f>
        <v>0</v>
      </c>
      <c r="J60" s="160">
        <f t="shared" si="1"/>
        <v>38596</v>
      </c>
      <c r="N60" s="161">
        <f>SUMIF('R11'!$B$3:$B$3,$B60,'R11'!$D$3:$D$3)+SUMIF('R5'!$B$3:$B$3,$B60,'R5'!$I$3:$I$3)+SUMIF('R4'!$B$3:$B$3,$B60,'R4'!$D$3:$D$3)+SUMIF('R5'!$B$3:$B$3,$B60,'R5'!$F$3:$F$3)</f>
        <v>0</v>
      </c>
      <c r="O60" s="160">
        <f t="shared" si="2"/>
        <v>38596</v>
      </c>
      <c r="S60" s="161">
        <f>SUMIF('R12'!$B$3:$B$3,$B60,'R12'!$D$3:$D$3)+SUMIF('R8'!$B$3:$B$3,$B60,'R8'!$I$3:$I$3)+SUMIF('R7'!$B$3:$B$3,$B60,'R7'!$D$3:$D$3)+SUMIF('R8'!$B$3:$B$3,$B60,'R8'!$F$3:$F$3)</f>
        <v>0</v>
      </c>
      <c r="T60" s="160">
        <f t="shared" si="3"/>
        <v>38596</v>
      </c>
    </row>
    <row r="61" spans="1:20" x14ac:dyDescent="0.2">
      <c r="A61" s="161">
        <f t="shared" si="0"/>
        <v>0</v>
      </c>
      <c r="B61" s="160">
        <f>Months!F61</f>
        <v>38626</v>
      </c>
      <c r="I61" s="161">
        <f>SUMIF('R10'!$B$3:$B$3,$B61,'R10'!$D$3:$D$3)+SUMIF('R2'!$B$3:$B$3,$B61,'R2'!$I$3:$I$3)+SUMIF('R1'!$B$3:$B$3,$B61,'R1'!$D$3:$D$3)+SUMIF('R2'!$B$3:$B$3,$B61,'R2'!$F$3:$F$3)</f>
        <v>0</v>
      </c>
      <c r="J61" s="160">
        <f t="shared" si="1"/>
        <v>38626</v>
      </c>
      <c r="N61" s="161">
        <f>SUMIF('R11'!$B$3:$B$3,$B61,'R11'!$D$3:$D$3)+SUMIF('R5'!$B$3:$B$3,$B61,'R5'!$I$3:$I$3)+SUMIF('R4'!$B$3:$B$3,$B61,'R4'!$D$3:$D$3)+SUMIF('R5'!$B$3:$B$3,$B61,'R5'!$F$3:$F$3)</f>
        <v>0</v>
      </c>
      <c r="O61" s="160">
        <f t="shared" si="2"/>
        <v>38626</v>
      </c>
      <c r="S61" s="161">
        <f>SUMIF('R12'!$B$3:$B$3,$B61,'R12'!$D$3:$D$3)+SUMIF('R8'!$B$3:$B$3,$B61,'R8'!$I$3:$I$3)+SUMIF('R7'!$B$3:$B$3,$B61,'R7'!$D$3:$D$3)+SUMIF('R8'!$B$3:$B$3,$B61,'R8'!$F$3:$F$3)</f>
        <v>0</v>
      </c>
      <c r="T61" s="160">
        <f t="shared" si="3"/>
        <v>38626</v>
      </c>
    </row>
    <row r="62" spans="1:20" x14ac:dyDescent="0.2">
      <c r="A62" s="161">
        <f t="shared" si="0"/>
        <v>0</v>
      </c>
      <c r="B62" s="160">
        <f>Months!F62</f>
        <v>38657</v>
      </c>
      <c r="I62" s="161">
        <f>SUMIF('R10'!$B$3:$B$3,$B62,'R10'!$D$3:$D$3)+SUMIF('R2'!$B$3:$B$3,$B62,'R2'!$I$3:$I$3)+SUMIF('R1'!$B$3:$B$3,$B62,'R1'!$D$3:$D$3)+SUMIF('R2'!$B$3:$B$3,$B62,'R2'!$F$3:$F$3)</f>
        <v>0</v>
      </c>
      <c r="J62" s="160">
        <f t="shared" si="1"/>
        <v>38657</v>
      </c>
      <c r="N62" s="161">
        <f>SUMIF('R11'!$B$3:$B$3,$B62,'R11'!$D$3:$D$3)+SUMIF('R5'!$B$3:$B$3,$B62,'R5'!$I$3:$I$3)+SUMIF('R4'!$B$3:$B$3,$B62,'R4'!$D$3:$D$3)+SUMIF('R5'!$B$3:$B$3,$B62,'R5'!$F$3:$F$3)</f>
        <v>0</v>
      </c>
      <c r="O62" s="160">
        <f t="shared" si="2"/>
        <v>38657</v>
      </c>
      <c r="S62" s="161">
        <f>SUMIF('R12'!$B$3:$B$3,$B62,'R12'!$D$3:$D$3)+SUMIF('R8'!$B$3:$B$3,$B62,'R8'!$I$3:$I$3)+SUMIF('R7'!$B$3:$B$3,$B62,'R7'!$D$3:$D$3)+SUMIF('R8'!$B$3:$B$3,$B62,'R8'!$F$3:$F$3)</f>
        <v>0</v>
      </c>
      <c r="T62" s="160">
        <f t="shared" si="3"/>
        <v>38657</v>
      </c>
    </row>
    <row r="63" spans="1:20" x14ac:dyDescent="0.2">
      <c r="A63" s="161">
        <f t="shared" si="0"/>
        <v>0</v>
      </c>
      <c r="B63" s="160">
        <f>Months!F63</f>
        <v>38687</v>
      </c>
      <c r="I63" s="161">
        <f>SUMIF('R10'!$B$3:$B$3,$B63,'R10'!$D$3:$D$3)+SUMIF('R2'!$B$3:$B$3,$B63,'R2'!$I$3:$I$3)+SUMIF('R1'!$B$3:$B$3,$B63,'R1'!$D$3:$D$3)+SUMIF('R2'!$B$3:$B$3,$B63,'R2'!$F$3:$F$3)</f>
        <v>0</v>
      </c>
      <c r="J63" s="160">
        <f t="shared" si="1"/>
        <v>38687</v>
      </c>
      <c r="N63" s="161">
        <f>SUMIF('R11'!$B$3:$B$3,$B63,'R11'!$D$3:$D$3)+SUMIF('R5'!$B$3:$B$3,$B63,'R5'!$I$3:$I$3)+SUMIF('R4'!$B$3:$B$3,$B63,'R4'!$D$3:$D$3)+SUMIF('R5'!$B$3:$B$3,$B63,'R5'!$F$3:$F$3)</f>
        <v>0</v>
      </c>
      <c r="O63" s="160">
        <f t="shared" si="2"/>
        <v>38687</v>
      </c>
      <c r="S63" s="161">
        <f>SUMIF('R12'!$B$3:$B$3,$B63,'R12'!$D$3:$D$3)+SUMIF('R8'!$B$3:$B$3,$B63,'R8'!$I$3:$I$3)+SUMIF('R7'!$B$3:$B$3,$B63,'R7'!$D$3:$D$3)+SUMIF('R8'!$B$3:$B$3,$B63,'R8'!$F$3:$F$3)</f>
        <v>0</v>
      </c>
      <c r="T63" s="160">
        <f t="shared" si="3"/>
        <v>38687</v>
      </c>
    </row>
    <row r="64" spans="1:20" x14ac:dyDescent="0.2">
      <c r="A64" s="161">
        <f t="shared" si="0"/>
        <v>0</v>
      </c>
      <c r="B64" s="160">
        <f>Months!F64</f>
        <v>38718</v>
      </c>
      <c r="I64" s="161">
        <f>SUMIF('R10'!$B$3:$B$3,$B64,'R10'!$D$3:$D$3)+SUMIF('R2'!$B$3:$B$3,$B64,'R2'!$I$3:$I$3)+SUMIF('R1'!$B$3:$B$3,$B64,'R1'!$D$3:$D$3)+SUMIF('R2'!$B$3:$B$3,$B64,'R2'!$F$3:$F$3)</f>
        <v>0</v>
      </c>
      <c r="J64" s="160">
        <f t="shared" si="1"/>
        <v>38718</v>
      </c>
      <c r="N64" s="161">
        <f>SUMIF('R11'!$B$3:$B$3,$B64,'R11'!$D$3:$D$3)+SUMIF('R5'!$B$3:$B$3,$B64,'R5'!$I$3:$I$3)+SUMIF('R4'!$B$3:$B$3,$B64,'R4'!$D$3:$D$3)+SUMIF('R5'!$B$3:$B$3,$B64,'R5'!$F$3:$F$3)</f>
        <v>0</v>
      </c>
      <c r="O64" s="160">
        <f t="shared" si="2"/>
        <v>38718</v>
      </c>
      <c r="S64" s="161">
        <f>SUMIF('R12'!$B$3:$B$3,$B64,'R12'!$D$3:$D$3)+SUMIF('R8'!$B$3:$B$3,$B64,'R8'!$I$3:$I$3)+SUMIF('R7'!$B$3:$B$3,$B64,'R7'!$D$3:$D$3)+SUMIF('R8'!$B$3:$B$3,$B64,'R8'!$F$3:$F$3)</f>
        <v>0</v>
      </c>
      <c r="T64" s="160">
        <f t="shared" si="3"/>
        <v>38718</v>
      </c>
    </row>
    <row r="65" spans="1:20" x14ac:dyDescent="0.2">
      <c r="A65" s="161">
        <f t="shared" si="0"/>
        <v>0</v>
      </c>
      <c r="B65" s="160">
        <f>Months!F65</f>
        <v>38749</v>
      </c>
      <c r="I65" s="161">
        <f>SUMIF('R10'!$B$3:$B$3,$B65,'R10'!$D$3:$D$3)+SUMIF('R2'!$B$3:$B$3,$B65,'R2'!$I$3:$I$3)+SUMIF('R1'!$B$3:$B$3,$B65,'R1'!$D$3:$D$3)+SUMIF('R2'!$B$3:$B$3,$B65,'R2'!$F$3:$F$3)</f>
        <v>0</v>
      </c>
      <c r="J65" s="160">
        <f t="shared" si="1"/>
        <v>38749</v>
      </c>
      <c r="N65" s="161">
        <f>SUMIF('R11'!$B$3:$B$3,$B65,'R11'!$D$3:$D$3)+SUMIF('R5'!$B$3:$B$3,$B65,'R5'!$I$3:$I$3)+SUMIF('R4'!$B$3:$B$3,$B65,'R4'!$D$3:$D$3)+SUMIF('R5'!$B$3:$B$3,$B65,'R5'!$F$3:$F$3)</f>
        <v>0</v>
      </c>
      <c r="O65" s="160">
        <f t="shared" si="2"/>
        <v>38749</v>
      </c>
      <c r="S65" s="161">
        <f>SUMIF('R12'!$B$3:$B$3,$B65,'R12'!$D$3:$D$3)+SUMIF('R8'!$B$3:$B$3,$B65,'R8'!$I$3:$I$3)+SUMIF('R7'!$B$3:$B$3,$B65,'R7'!$D$3:$D$3)+SUMIF('R8'!$B$3:$B$3,$B65,'R8'!$F$3:$F$3)</f>
        <v>0</v>
      </c>
      <c r="T65" s="160">
        <f t="shared" si="3"/>
        <v>38749</v>
      </c>
    </row>
    <row r="66" spans="1:20" x14ac:dyDescent="0.2">
      <c r="A66" s="161">
        <f t="shared" si="0"/>
        <v>0</v>
      </c>
      <c r="B66" s="160">
        <f>Months!F66</f>
        <v>38777</v>
      </c>
      <c r="I66" s="161">
        <f>SUMIF('R10'!$B$3:$B$3,$B66,'R10'!$D$3:$D$3)+SUMIF('R2'!$B$3:$B$3,$B66,'R2'!$I$3:$I$3)+SUMIF('R1'!$B$3:$B$3,$B66,'R1'!$D$3:$D$3)+SUMIF('R2'!$B$3:$B$3,$B66,'R2'!$F$3:$F$3)</f>
        <v>0</v>
      </c>
      <c r="J66" s="160">
        <f t="shared" si="1"/>
        <v>38777</v>
      </c>
      <c r="N66" s="161">
        <f>SUMIF('R11'!$B$3:$B$3,$B66,'R11'!$D$3:$D$3)+SUMIF('R5'!$B$3:$B$3,$B66,'R5'!$I$3:$I$3)+SUMIF('R4'!$B$3:$B$3,$B66,'R4'!$D$3:$D$3)+SUMIF('R5'!$B$3:$B$3,$B66,'R5'!$F$3:$F$3)</f>
        <v>0</v>
      </c>
      <c r="O66" s="160">
        <f t="shared" si="2"/>
        <v>38777</v>
      </c>
      <c r="S66" s="161">
        <f>SUMIF('R12'!$B$3:$B$3,$B66,'R12'!$D$3:$D$3)+SUMIF('R8'!$B$3:$B$3,$B66,'R8'!$I$3:$I$3)+SUMIF('R7'!$B$3:$B$3,$B66,'R7'!$D$3:$D$3)+SUMIF('R8'!$B$3:$B$3,$B66,'R8'!$F$3:$F$3)</f>
        <v>0</v>
      </c>
      <c r="T66" s="160">
        <f t="shared" si="3"/>
        <v>38777</v>
      </c>
    </row>
    <row r="67" spans="1:20" x14ac:dyDescent="0.2">
      <c r="A67" s="161">
        <f t="shared" si="0"/>
        <v>0</v>
      </c>
      <c r="B67" s="160">
        <f>Months!F67</f>
        <v>38808</v>
      </c>
      <c r="I67" s="161">
        <f>SUMIF('R10'!$B$3:$B$3,$B67,'R10'!$D$3:$D$3)+SUMIF('R2'!$B$3:$B$3,$B67,'R2'!$I$3:$I$3)+SUMIF('R1'!$B$3:$B$3,$B67,'R1'!$D$3:$D$3)+SUMIF('R2'!$B$3:$B$3,$B67,'R2'!$F$3:$F$3)</f>
        <v>0</v>
      </c>
      <c r="J67" s="160">
        <f t="shared" si="1"/>
        <v>38808</v>
      </c>
      <c r="N67" s="161">
        <f>SUMIF('R11'!$B$3:$B$3,$B67,'R11'!$D$3:$D$3)+SUMIF('R5'!$B$3:$B$3,$B67,'R5'!$I$3:$I$3)+SUMIF('R4'!$B$3:$B$3,$B67,'R4'!$D$3:$D$3)+SUMIF('R5'!$B$3:$B$3,$B67,'R5'!$F$3:$F$3)</f>
        <v>0</v>
      </c>
      <c r="O67" s="160">
        <f t="shared" si="2"/>
        <v>38808</v>
      </c>
      <c r="S67" s="161">
        <f>SUMIF('R12'!$B$3:$B$3,$B67,'R12'!$D$3:$D$3)+SUMIF('R8'!$B$3:$B$3,$B67,'R8'!$I$3:$I$3)+SUMIF('R7'!$B$3:$B$3,$B67,'R7'!$D$3:$D$3)+SUMIF('R8'!$B$3:$B$3,$B67,'R8'!$F$3:$F$3)</f>
        <v>0</v>
      </c>
      <c r="T67" s="160">
        <f t="shared" si="3"/>
        <v>38808</v>
      </c>
    </row>
    <row r="68" spans="1:20" x14ac:dyDescent="0.2">
      <c r="A68" s="161">
        <f t="shared" si="0"/>
        <v>0</v>
      </c>
      <c r="B68" s="160">
        <f>Months!F68</f>
        <v>38838</v>
      </c>
      <c r="I68" s="161">
        <f>SUMIF('R10'!$B$3:$B$3,$B68,'R10'!$D$3:$D$3)+SUMIF('R2'!$B$3:$B$3,$B68,'R2'!$I$3:$I$3)+SUMIF('R1'!$B$3:$B$3,$B68,'R1'!$D$3:$D$3)+SUMIF('R2'!$B$3:$B$3,$B68,'R2'!$F$3:$F$3)</f>
        <v>0</v>
      </c>
      <c r="J68" s="160">
        <f t="shared" si="1"/>
        <v>38838</v>
      </c>
      <c r="N68" s="161">
        <f>SUMIF('R11'!$B$3:$B$3,$B68,'R11'!$D$3:$D$3)+SUMIF('R5'!$B$3:$B$3,$B68,'R5'!$I$3:$I$3)+SUMIF('R4'!$B$3:$B$3,$B68,'R4'!$D$3:$D$3)+SUMIF('R5'!$B$3:$B$3,$B68,'R5'!$F$3:$F$3)</f>
        <v>0</v>
      </c>
      <c r="O68" s="160">
        <f t="shared" si="2"/>
        <v>38838</v>
      </c>
      <c r="S68" s="161">
        <f>SUMIF('R12'!$B$3:$B$3,$B68,'R12'!$D$3:$D$3)+SUMIF('R8'!$B$3:$B$3,$B68,'R8'!$I$3:$I$3)+SUMIF('R7'!$B$3:$B$3,$B68,'R7'!$D$3:$D$3)+SUMIF('R8'!$B$3:$B$3,$B68,'R8'!$F$3:$F$3)</f>
        <v>0</v>
      </c>
      <c r="T68" s="160">
        <f t="shared" si="3"/>
        <v>38838</v>
      </c>
    </row>
    <row r="69" spans="1:20" x14ac:dyDescent="0.2">
      <c r="A69" s="161">
        <f t="shared" ref="A69:A132" si="4">I69+N69+S69</f>
        <v>0</v>
      </c>
      <c r="B69" s="160">
        <f>Months!F69</f>
        <v>38869</v>
      </c>
      <c r="I69" s="161">
        <f>SUMIF('R10'!$B$3:$B$3,$B69,'R10'!$D$3:$D$3)+SUMIF('R2'!$B$3:$B$3,$B69,'R2'!$I$3:$I$3)+SUMIF('R1'!$B$3:$B$3,$B69,'R1'!$D$3:$D$3)+SUMIF('R2'!$B$3:$B$3,$B69,'R2'!$F$3:$F$3)</f>
        <v>0</v>
      </c>
      <c r="J69" s="160">
        <f t="shared" ref="J69:J132" si="5">B69</f>
        <v>38869</v>
      </c>
      <c r="N69" s="161">
        <f>SUMIF('R11'!$B$3:$B$3,$B69,'R11'!$D$3:$D$3)+SUMIF('R5'!$B$3:$B$3,$B69,'R5'!$I$3:$I$3)+SUMIF('R4'!$B$3:$B$3,$B69,'R4'!$D$3:$D$3)+SUMIF('R5'!$B$3:$B$3,$B69,'R5'!$F$3:$F$3)</f>
        <v>0</v>
      </c>
      <c r="O69" s="160">
        <f t="shared" ref="O69:O132" si="6">B69</f>
        <v>38869</v>
      </c>
      <c r="S69" s="161">
        <f>SUMIF('R12'!$B$3:$B$3,$B69,'R12'!$D$3:$D$3)+SUMIF('R8'!$B$3:$B$3,$B69,'R8'!$I$3:$I$3)+SUMIF('R7'!$B$3:$B$3,$B69,'R7'!$D$3:$D$3)+SUMIF('R8'!$B$3:$B$3,$B69,'R8'!$F$3:$F$3)</f>
        <v>0</v>
      </c>
      <c r="T69" s="160">
        <f t="shared" ref="T69:T132" si="7">B69</f>
        <v>38869</v>
      </c>
    </row>
    <row r="70" spans="1:20" x14ac:dyDescent="0.2">
      <c r="A70" s="161">
        <f t="shared" si="4"/>
        <v>0</v>
      </c>
      <c r="B70" s="160">
        <f>Months!F70</f>
        <v>38899</v>
      </c>
      <c r="I70" s="161">
        <f>SUMIF('R10'!$B$3:$B$3,$B70,'R10'!$D$3:$D$3)+SUMIF('R2'!$B$3:$B$3,$B70,'R2'!$I$3:$I$3)+SUMIF('R1'!$B$3:$B$3,$B70,'R1'!$D$3:$D$3)+SUMIF('R2'!$B$3:$B$3,$B70,'R2'!$F$3:$F$3)</f>
        <v>0</v>
      </c>
      <c r="J70" s="160">
        <f t="shared" si="5"/>
        <v>38899</v>
      </c>
      <c r="N70" s="161">
        <f>SUMIF('R11'!$B$3:$B$3,$B70,'R11'!$D$3:$D$3)+SUMIF('R5'!$B$3:$B$3,$B70,'R5'!$I$3:$I$3)+SUMIF('R4'!$B$3:$B$3,$B70,'R4'!$D$3:$D$3)+SUMIF('R5'!$B$3:$B$3,$B70,'R5'!$F$3:$F$3)</f>
        <v>0</v>
      </c>
      <c r="O70" s="160">
        <f t="shared" si="6"/>
        <v>38899</v>
      </c>
      <c r="S70" s="161">
        <f>SUMIF('R12'!$B$3:$B$3,$B70,'R12'!$D$3:$D$3)+SUMIF('R8'!$B$3:$B$3,$B70,'R8'!$I$3:$I$3)+SUMIF('R7'!$B$3:$B$3,$B70,'R7'!$D$3:$D$3)+SUMIF('R8'!$B$3:$B$3,$B70,'R8'!$F$3:$F$3)</f>
        <v>0</v>
      </c>
      <c r="T70" s="160">
        <f t="shared" si="7"/>
        <v>38899</v>
      </c>
    </row>
    <row r="71" spans="1:20" x14ac:dyDescent="0.2">
      <c r="A71" s="161">
        <f t="shared" si="4"/>
        <v>0</v>
      </c>
      <c r="B71" s="160">
        <f>Months!F71</f>
        <v>38930</v>
      </c>
      <c r="I71" s="161">
        <f>SUMIF('R10'!$B$3:$B$3,$B71,'R10'!$D$3:$D$3)+SUMIF('R2'!$B$3:$B$3,$B71,'R2'!$I$3:$I$3)+SUMIF('R1'!$B$3:$B$3,$B71,'R1'!$D$3:$D$3)+SUMIF('R2'!$B$3:$B$3,$B71,'R2'!$F$3:$F$3)</f>
        <v>0</v>
      </c>
      <c r="J71" s="160">
        <f t="shared" si="5"/>
        <v>38930</v>
      </c>
      <c r="N71" s="161">
        <f>SUMIF('R11'!$B$3:$B$3,$B71,'R11'!$D$3:$D$3)+SUMIF('R5'!$B$3:$B$3,$B71,'R5'!$I$3:$I$3)+SUMIF('R4'!$B$3:$B$3,$B71,'R4'!$D$3:$D$3)+SUMIF('R5'!$B$3:$B$3,$B71,'R5'!$F$3:$F$3)</f>
        <v>0</v>
      </c>
      <c r="O71" s="160">
        <f t="shared" si="6"/>
        <v>38930</v>
      </c>
      <c r="S71" s="161">
        <f>SUMIF('R12'!$B$3:$B$3,$B71,'R12'!$D$3:$D$3)+SUMIF('R8'!$B$3:$B$3,$B71,'R8'!$I$3:$I$3)+SUMIF('R7'!$B$3:$B$3,$B71,'R7'!$D$3:$D$3)+SUMIF('R8'!$B$3:$B$3,$B71,'R8'!$F$3:$F$3)</f>
        <v>0</v>
      </c>
      <c r="T71" s="160">
        <f t="shared" si="7"/>
        <v>38930</v>
      </c>
    </row>
    <row r="72" spans="1:20" x14ac:dyDescent="0.2">
      <c r="A72" s="161">
        <f t="shared" si="4"/>
        <v>0</v>
      </c>
      <c r="B72" s="160">
        <f>Months!F72</f>
        <v>38961</v>
      </c>
      <c r="I72" s="161">
        <f>SUMIF('R10'!$B$3:$B$3,$B72,'R10'!$D$3:$D$3)+SUMIF('R2'!$B$3:$B$3,$B72,'R2'!$I$3:$I$3)+SUMIF('R1'!$B$3:$B$3,$B72,'R1'!$D$3:$D$3)+SUMIF('R2'!$B$3:$B$3,$B72,'R2'!$F$3:$F$3)</f>
        <v>0</v>
      </c>
      <c r="J72" s="160">
        <f t="shared" si="5"/>
        <v>38961</v>
      </c>
      <c r="N72" s="161">
        <f>SUMIF('R11'!$B$3:$B$3,$B72,'R11'!$D$3:$D$3)+SUMIF('R5'!$B$3:$B$3,$B72,'R5'!$I$3:$I$3)+SUMIF('R4'!$B$3:$B$3,$B72,'R4'!$D$3:$D$3)+SUMIF('R5'!$B$3:$B$3,$B72,'R5'!$F$3:$F$3)</f>
        <v>0</v>
      </c>
      <c r="O72" s="160">
        <f t="shared" si="6"/>
        <v>38961</v>
      </c>
      <c r="S72" s="161">
        <f>SUMIF('R12'!$B$3:$B$3,$B72,'R12'!$D$3:$D$3)+SUMIF('R8'!$B$3:$B$3,$B72,'R8'!$I$3:$I$3)+SUMIF('R7'!$B$3:$B$3,$B72,'R7'!$D$3:$D$3)+SUMIF('R8'!$B$3:$B$3,$B72,'R8'!$F$3:$F$3)</f>
        <v>0</v>
      </c>
      <c r="T72" s="160">
        <f t="shared" si="7"/>
        <v>38961</v>
      </c>
    </row>
    <row r="73" spans="1:20" x14ac:dyDescent="0.2">
      <c r="A73" s="161">
        <f t="shared" si="4"/>
        <v>0</v>
      </c>
      <c r="B73" s="160">
        <f>Months!F73</f>
        <v>38991</v>
      </c>
      <c r="I73" s="161">
        <f>SUMIF('R10'!$B$3:$B$3,$B73,'R10'!$D$3:$D$3)+SUMIF('R2'!$B$3:$B$3,$B73,'R2'!$I$3:$I$3)+SUMIF('R1'!$B$3:$B$3,$B73,'R1'!$D$3:$D$3)+SUMIF('R2'!$B$3:$B$3,$B73,'R2'!$F$3:$F$3)</f>
        <v>0</v>
      </c>
      <c r="J73" s="160">
        <f t="shared" si="5"/>
        <v>38991</v>
      </c>
      <c r="N73" s="161">
        <f>SUMIF('R11'!$B$3:$B$3,$B73,'R11'!$D$3:$D$3)+SUMIF('R5'!$B$3:$B$3,$B73,'R5'!$I$3:$I$3)+SUMIF('R4'!$B$3:$B$3,$B73,'R4'!$D$3:$D$3)+SUMIF('R5'!$B$3:$B$3,$B73,'R5'!$F$3:$F$3)</f>
        <v>0</v>
      </c>
      <c r="O73" s="160">
        <f t="shared" si="6"/>
        <v>38991</v>
      </c>
      <c r="S73" s="161">
        <f>SUMIF('R12'!$B$3:$B$3,$B73,'R12'!$D$3:$D$3)+SUMIF('R8'!$B$3:$B$3,$B73,'R8'!$I$3:$I$3)+SUMIF('R7'!$B$3:$B$3,$B73,'R7'!$D$3:$D$3)+SUMIF('R8'!$B$3:$B$3,$B73,'R8'!$F$3:$F$3)</f>
        <v>0</v>
      </c>
      <c r="T73" s="160">
        <f t="shared" si="7"/>
        <v>38991</v>
      </c>
    </row>
    <row r="74" spans="1:20" x14ac:dyDescent="0.2">
      <c r="A74" s="161">
        <f t="shared" si="4"/>
        <v>0</v>
      </c>
      <c r="B74" s="160">
        <f>Months!F74</f>
        <v>39022</v>
      </c>
      <c r="I74" s="161">
        <f>SUMIF('R10'!$B$3:$B$3,$B74,'R10'!$D$3:$D$3)+SUMIF('R2'!$B$3:$B$3,$B74,'R2'!$I$3:$I$3)+SUMIF('R1'!$B$3:$B$3,$B74,'R1'!$D$3:$D$3)+SUMIF('R2'!$B$3:$B$3,$B74,'R2'!$F$3:$F$3)</f>
        <v>0</v>
      </c>
      <c r="J74" s="160">
        <f t="shared" si="5"/>
        <v>39022</v>
      </c>
      <c r="N74" s="161">
        <f>SUMIF('R11'!$B$3:$B$3,$B74,'R11'!$D$3:$D$3)+SUMIF('R5'!$B$3:$B$3,$B74,'R5'!$I$3:$I$3)+SUMIF('R4'!$B$3:$B$3,$B74,'R4'!$D$3:$D$3)+SUMIF('R5'!$B$3:$B$3,$B74,'R5'!$F$3:$F$3)</f>
        <v>0</v>
      </c>
      <c r="O74" s="160">
        <f t="shared" si="6"/>
        <v>39022</v>
      </c>
      <c r="S74" s="161">
        <f>SUMIF('R12'!$B$3:$B$3,$B74,'R12'!$D$3:$D$3)+SUMIF('R8'!$B$3:$B$3,$B74,'R8'!$I$3:$I$3)+SUMIF('R7'!$B$3:$B$3,$B74,'R7'!$D$3:$D$3)+SUMIF('R8'!$B$3:$B$3,$B74,'R8'!$F$3:$F$3)</f>
        <v>0</v>
      </c>
      <c r="T74" s="160">
        <f t="shared" si="7"/>
        <v>39022</v>
      </c>
    </row>
    <row r="75" spans="1:20" x14ac:dyDescent="0.2">
      <c r="A75" s="161">
        <f t="shared" si="4"/>
        <v>0</v>
      </c>
      <c r="B75" s="160">
        <f>Months!F75</f>
        <v>39052</v>
      </c>
      <c r="I75" s="161">
        <f>SUMIF('R10'!$B$3:$B$3,$B75,'R10'!$D$3:$D$3)+SUMIF('R2'!$B$3:$B$3,$B75,'R2'!$I$3:$I$3)+SUMIF('R1'!$B$3:$B$3,$B75,'R1'!$D$3:$D$3)+SUMIF('R2'!$B$3:$B$3,$B75,'R2'!$F$3:$F$3)</f>
        <v>0</v>
      </c>
      <c r="J75" s="160">
        <f t="shared" si="5"/>
        <v>39052</v>
      </c>
      <c r="N75" s="161">
        <f>SUMIF('R11'!$B$3:$B$3,$B75,'R11'!$D$3:$D$3)+SUMIF('R5'!$B$3:$B$3,$B75,'R5'!$I$3:$I$3)+SUMIF('R4'!$B$3:$B$3,$B75,'R4'!$D$3:$D$3)+SUMIF('R5'!$B$3:$B$3,$B75,'R5'!$F$3:$F$3)</f>
        <v>0</v>
      </c>
      <c r="O75" s="160">
        <f t="shared" si="6"/>
        <v>39052</v>
      </c>
      <c r="S75" s="161">
        <f>SUMIF('R12'!$B$3:$B$3,$B75,'R12'!$D$3:$D$3)+SUMIF('R8'!$B$3:$B$3,$B75,'R8'!$I$3:$I$3)+SUMIF('R7'!$B$3:$B$3,$B75,'R7'!$D$3:$D$3)+SUMIF('R8'!$B$3:$B$3,$B75,'R8'!$F$3:$F$3)</f>
        <v>0</v>
      </c>
      <c r="T75" s="160">
        <f t="shared" si="7"/>
        <v>39052</v>
      </c>
    </row>
    <row r="76" spans="1:20" x14ac:dyDescent="0.2">
      <c r="A76" s="161">
        <f t="shared" si="4"/>
        <v>0</v>
      </c>
      <c r="B76" s="160">
        <f>Months!F76</f>
        <v>39083</v>
      </c>
      <c r="I76" s="161">
        <f>SUMIF('R10'!$B$3:$B$3,$B76,'R10'!$D$3:$D$3)+SUMIF('R2'!$B$3:$B$3,$B76,'R2'!$I$3:$I$3)+SUMIF('R1'!$B$3:$B$3,$B76,'R1'!$D$3:$D$3)+SUMIF('R2'!$B$3:$B$3,$B76,'R2'!$F$3:$F$3)</f>
        <v>0</v>
      </c>
      <c r="J76" s="160">
        <f t="shared" si="5"/>
        <v>39083</v>
      </c>
      <c r="N76" s="161">
        <f>SUMIF('R11'!$B$3:$B$3,$B76,'R11'!$D$3:$D$3)+SUMIF('R5'!$B$3:$B$3,$B76,'R5'!$I$3:$I$3)+SUMIF('R4'!$B$3:$B$3,$B76,'R4'!$D$3:$D$3)+SUMIF('R5'!$B$3:$B$3,$B76,'R5'!$F$3:$F$3)</f>
        <v>0</v>
      </c>
      <c r="O76" s="160">
        <f t="shared" si="6"/>
        <v>39083</v>
      </c>
      <c r="S76" s="161">
        <f>SUMIF('R12'!$B$3:$B$3,$B76,'R12'!$D$3:$D$3)+SUMIF('R8'!$B$3:$B$3,$B76,'R8'!$I$3:$I$3)+SUMIF('R7'!$B$3:$B$3,$B76,'R7'!$D$3:$D$3)+SUMIF('R8'!$B$3:$B$3,$B76,'R8'!$F$3:$F$3)</f>
        <v>0</v>
      </c>
      <c r="T76" s="160">
        <f t="shared" si="7"/>
        <v>39083</v>
      </c>
    </row>
    <row r="77" spans="1:20" x14ac:dyDescent="0.2">
      <c r="A77" s="161">
        <f t="shared" si="4"/>
        <v>0</v>
      </c>
      <c r="B77" s="160">
        <f>Months!F77</f>
        <v>39114</v>
      </c>
      <c r="I77" s="161">
        <f>SUMIF('R10'!$B$3:$B$3,$B77,'R10'!$D$3:$D$3)+SUMIF('R2'!$B$3:$B$3,$B77,'R2'!$I$3:$I$3)+SUMIF('R1'!$B$3:$B$3,$B77,'R1'!$D$3:$D$3)+SUMIF('R2'!$B$3:$B$3,$B77,'R2'!$F$3:$F$3)</f>
        <v>0</v>
      </c>
      <c r="J77" s="160">
        <f t="shared" si="5"/>
        <v>39114</v>
      </c>
      <c r="N77" s="161">
        <f>SUMIF('R11'!$B$3:$B$3,$B77,'R11'!$D$3:$D$3)+SUMIF('R5'!$B$3:$B$3,$B77,'R5'!$I$3:$I$3)+SUMIF('R4'!$B$3:$B$3,$B77,'R4'!$D$3:$D$3)+SUMIF('R5'!$B$3:$B$3,$B77,'R5'!$F$3:$F$3)</f>
        <v>0</v>
      </c>
      <c r="O77" s="160">
        <f t="shared" si="6"/>
        <v>39114</v>
      </c>
      <c r="S77" s="161">
        <f>SUMIF('R12'!$B$3:$B$3,$B77,'R12'!$D$3:$D$3)+SUMIF('R8'!$B$3:$B$3,$B77,'R8'!$I$3:$I$3)+SUMIF('R7'!$B$3:$B$3,$B77,'R7'!$D$3:$D$3)+SUMIF('R8'!$B$3:$B$3,$B77,'R8'!$F$3:$F$3)</f>
        <v>0</v>
      </c>
      <c r="T77" s="160">
        <f t="shared" si="7"/>
        <v>39114</v>
      </c>
    </row>
    <row r="78" spans="1:20" x14ac:dyDescent="0.2">
      <c r="A78" s="161">
        <f t="shared" si="4"/>
        <v>0</v>
      </c>
      <c r="B78" s="160">
        <f>Months!F78</f>
        <v>39142</v>
      </c>
      <c r="I78" s="161">
        <f>SUMIF('R10'!$B$3:$B$3,$B78,'R10'!$D$3:$D$3)+SUMIF('R2'!$B$3:$B$3,$B78,'R2'!$I$3:$I$3)+SUMIF('R1'!$B$3:$B$3,$B78,'R1'!$D$3:$D$3)+SUMIF('R2'!$B$3:$B$3,$B78,'R2'!$F$3:$F$3)</f>
        <v>0</v>
      </c>
      <c r="J78" s="160">
        <f t="shared" si="5"/>
        <v>39142</v>
      </c>
      <c r="N78" s="161">
        <f>SUMIF('R11'!$B$3:$B$3,$B78,'R11'!$D$3:$D$3)+SUMIF('R5'!$B$3:$B$3,$B78,'R5'!$I$3:$I$3)+SUMIF('R4'!$B$3:$B$3,$B78,'R4'!$D$3:$D$3)+SUMIF('R5'!$B$3:$B$3,$B78,'R5'!$F$3:$F$3)</f>
        <v>0</v>
      </c>
      <c r="O78" s="160">
        <f t="shared" si="6"/>
        <v>39142</v>
      </c>
      <c r="S78" s="161">
        <f>SUMIF('R12'!$B$3:$B$3,$B78,'R12'!$D$3:$D$3)+SUMIF('R8'!$B$3:$B$3,$B78,'R8'!$I$3:$I$3)+SUMIF('R7'!$B$3:$B$3,$B78,'R7'!$D$3:$D$3)+SUMIF('R8'!$B$3:$B$3,$B78,'R8'!$F$3:$F$3)</f>
        <v>0</v>
      </c>
      <c r="T78" s="160">
        <f t="shared" si="7"/>
        <v>39142</v>
      </c>
    </row>
    <row r="79" spans="1:20" x14ac:dyDescent="0.2">
      <c r="A79" s="161">
        <f t="shared" si="4"/>
        <v>0</v>
      </c>
      <c r="B79" s="160">
        <f>Months!F79</f>
        <v>39173</v>
      </c>
      <c r="I79" s="161">
        <f>SUMIF('R10'!$B$3:$B$3,$B79,'R10'!$D$3:$D$3)+SUMIF('R2'!$B$3:$B$3,$B79,'R2'!$I$3:$I$3)+SUMIF('R1'!$B$3:$B$3,$B79,'R1'!$D$3:$D$3)+SUMIF('R2'!$B$3:$B$3,$B79,'R2'!$F$3:$F$3)</f>
        <v>0</v>
      </c>
      <c r="J79" s="160">
        <f t="shared" si="5"/>
        <v>39173</v>
      </c>
      <c r="N79" s="161">
        <f>SUMIF('R11'!$B$3:$B$3,$B79,'R11'!$D$3:$D$3)+SUMIF('R5'!$B$3:$B$3,$B79,'R5'!$I$3:$I$3)+SUMIF('R4'!$B$3:$B$3,$B79,'R4'!$D$3:$D$3)+SUMIF('R5'!$B$3:$B$3,$B79,'R5'!$F$3:$F$3)</f>
        <v>0</v>
      </c>
      <c r="O79" s="160">
        <f t="shared" si="6"/>
        <v>39173</v>
      </c>
      <c r="S79" s="161">
        <f>SUMIF('R12'!$B$3:$B$3,$B79,'R12'!$D$3:$D$3)+SUMIF('R8'!$B$3:$B$3,$B79,'R8'!$I$3:$I$3)+SUMIF('R7'!$B$3:$B$3,$B79,'R7'!$D$3:$D$3)+SUMIF('R8'!$B$3:$B$3,$B79,'R8'!$F$3:$F$3)</f>
        <v>0</v>
      </c>
      <c r="T79" s="160">
        <f t="shared" si="7"/>
        <v>39173</v>
      </c>
    </row>
    <row r="80" spans="1:20" x14ac:dyDescent="0.2">
      <c r="A80" s="161">
        <f t="shared" si="4"/>
        <v>0</v>
      </c>
      <c r="B80" s="160">
        <f>Months!F80</f>
        <v>39203</v>
      </c>
      <c r="I80" s="161">
        <f>SUMIF('R10'!$B$3:$B$3,$B80,'R10'!$D$3:$D$3)+SUMIF('R2'!$B$3:$B$3,$B80,'R2'!$I$3:$I$3)+SUMIF('R1'!$B$3:$B$3,$B80,'R1'!$D$3:$D$3)+SUMIF('R2'!$B$3:$B$3,$B80,'R2'!$F$3:$F$3)</f>
        <v>0</v>
      </c>
      <c r="J80" s="160">
        <f t="shared" si="5"/>
        <v>39203</v>
      </c>
      <c r="N80" s="161">
        <f>SUMIF('R11'!$B$3:$B$3,$B80,'R11'!$D$3:$D$3)+SUMIF('R5'!$B$3:$B$3,$B80,'R5'!$I$3:$I$3)+SUMIF('R4'!$B$3:$B$3,$B80,'R4'!$D$3:$D$3)+SUMIF('R5'!$B$3:$B$3,$B80,'R5'!$F$3:$F$3)</f>
        <v>0</v>
      </c>
      <c r="O80" s="160">
        <f t="shared" si="6"/>
        <v>39203</v>
      </c>
      <c r="S80" s="161">
        <f>SUMIF('R12'!$B$3:$B$3,$B80,'R12'!$D$3:$D$3)+SUMIF('R8'!$B$3:$B$3,$B80,'R8'!$I$3:$I$3)+SUMIF('R7'!$B$3:$B$3,$B80,'R7'!$D$3:$D$3)+SUMIF('R8'!$B$3:$B$3,$B80,'R8'!$F$3:$F$3)</f>
        <v>0</v>
      </c>
      <c r="T80" s="160">
        <f t="shared" si="7"/>
        <v>39203</v>
      </c>
    </row>
    <row r="81" spans="1:20" x14ac:dyDescent="0.2">
      <c r="A81" s="161">
        <f t="shared" si="4"/>
        <v>0</v>
      </c>
      <c r="B81" s="160">
        <f>Months!F81</f>
        <v>39234</v>
      </c>
      <c r="I81" s="161">
        <f>SUMIF('R10'!$B$3:$B$3,$B81,'R10'!$D$3:$D$3)+SUMIF('R2'!$B$3:$B$3,$B81,'R2'!$I$3:$I$3)+SUMIF('R1'!$B$3:$B$3,$B81,'R1'!$D$3:$D$3)+SUMIF('R2'!$B$3:$B$3,$B81,'R2'!$F$3:$F$3)</f>
        <v>0</v>
      </c>
      <c r="J81" s="160">
        <f t="shared" si="5"/>
        <v>39234</v>
      </c>
      <c r="N81" s="161">
        <f>SUMIF('R11'!$B$3:$B$3,$B81,'R11'!$D$3:$D$3)+SUMIF('R5'!$B$3:$B$3,$B81,'R5'!$I$3:$I$3)+SUMIF('R4'!$B$3:$B$3,$B81,'R4'!$D$3:$D$3)+SUMIF('R5'!$B$3:$B$3,$B81,'R5'!$F$3:$F$3)</f>
        <v>0</v>
      </c>
      <c r="O81" s="160">
        <f t="shared" si="6"/>
        <v>39234</v>
      </c>
      <c r="S81" s="161">
        <f>SUMIF('R12'!$B$3:$B$3,$B81,'R12'!$D$3:$D$3)+SUMIF('R8'!$B$3:$B$3,$B81,'R8'!$I$3:$I$3)+SUMIF('R7'!$B$3:$B$3,$B81,'R7'!$D$3:$D$3)+SUMIF('R8'!$B$3:$B$3,$B81,'R8'!$F$3:$F$3)</f>
        <v>0</v>
      </c>
      <c r="T81" s="160">
        <f t="shared" si="7"/>
        <v>39234</v>
      </c>
    </row>
    <row r="82" spans="1:20" x14ac:dyDescent="0.2">
      <c r="A82" s="161">
        <f t="shared" si="4"/>
        <v>0</v>
      </c>
      <c r="B82" s="160">
        <f>Months!F82</f>
        <v>39264</v>
      </c>
      <c r="I82" s="161">
        <f>SUMIF('R10'!$B$3:$B$3,$B82,'R10'!$D$3:$D$3)+SUMIF('R2'!$B$3:$B$3,$B82,'R2'!$I$3:$I$3)+SUMIF('R1'!$B$3:$B$3,$B82,'R1'!$D$3:$D$3)+SUMIF('R2'!$B$3:$B$3,$B82,'R2'!$F$3:$F$3)</f>
        <v>0</v>
      </c>
      <c r="J82" s="160">
        <f t="shared" si="5"/>
        <v>39264</v>
      </c>
      <c r="N82" s="161">
        <f>SUMIF('R11'!$B$3:$B$3,$B82,'R11'!$D$3:$D$3)+SUMIF('R5'!$B$3:$B$3,$B82,'R5'!$I$3:$I$3)+SUMIF('R4'!$B$3:$B$3,$B82,'R4'!$D$3:$D$3)+SUMIF('R5'!$B$3:$B$3,$B82,'R5'!$F$3:$F$3)</f>
        <v>0</v>
      </c>
      <c r="O82" s="160">
        <f t="shared" si="6"/>
        <v>39264</v>
      </c>
      <c r="S82" s="161">
        <f>SUMIF('R12'!$B$3:$B$3,$B82,'R12'!$D$3:$D$3)+SUMIF('R8'!$B$3:$B$3,$B82,'R8'!$I$3:$I$3)+SUMIF('R7'!$B$3:$B$3,$B82,'R7'!$D$3:$D$3)+SUMIF('R8'!$B$3:$B$3,$B82,'R8'!$F$3:$F$3)</f>
        <v>0</v>
      </c>
      <c r="T82" s="160">
        <f t="shared" si="7"/>
        <v>39264</v>
      </c>
    </row>
    <row r="83" spans="1:20" x14ac:dyDescent="0.2">
      <c r="A83" s="161">
        <f t="shared" si="4"/>
        <v>0</v>
      </c>
      <c r="B83" s="160">
        <f>Months!F83</f>
        <v>39295</v>
      </c>
      <c r="I83" s="161">
        <f>SUMIF('R10'!$B$3:$B$3,$B83,'R10'!$D$3:$D$3)+SUMIF('R2'!$B$3:$B$3,$B83,'R2'!$I$3:$I$3)+SUMIF('R1'!$B$3:$B$3,$B83,'R1'!$D$3:$D$3)+SUMIF('R2'!$B$3:$B$3,$B83,'R2'!$F$3:$F$3)</f>
        <v>0</v>
      </c>
      <c r="J83" s="160">
        <f t="shared" si="5"/>
        <v>39295</v>
      </c>
      <c r="N83" s="161">
        <f>SUMIF('R11'!$B$3:$B$3,$B83,'R11'!$D$3:$D$3)+SUMIF('R5'!$B$3:$B$3,$B83,'R5'!$I$3:$I$3)+SUMIF('R4'!$B$3:$B$3,$B83,'R4'!$D$3:$D$3)+SUMIF('R5'!$B$3:$B$3,$B83,'R5'!$F$3:$F$3)</f>
        <v>0</v>
      </c>
      <c r="O83" s="160">
        <f t="shared" si="6"/>
        <v>39295</v>
      </c>
      <c r="S83" s="161">
        <f>SUMIF('R12'!$B$3:$B$3,$B83,'R12'!$D$3:$D$3)+SUMIF('R8'!$B$3:$B$3,$B83,'R8'!$I$3:$I$3)+SUMIF('R7'!$B$3:$B$3,$B83,'R7'!$D$3:$D$3)+SUMIF('R8'!$B$3:$B$3,$B83,'R8'!$F$3:$F$3)</f>
        <v>0</v>
      </c>
      <c r="T83" s="160">
        <f t="shared" si="7"/>
        <v>39295</v>
      </c>
    </row>
    <row r="84" spans="1:20" x14ac:dyDescent="0.2">
      <c r="A84" s="161">
        <f t="shared" si="4"/>
        <v>0</v>
      </c>
      <c r="B84" s="160">
        <f>Months!F84</f>
        <v>39326</v>
      </c>
      <c r="I84" s="161">
        <f>SUMIF('R10'!$B$3:$B$3,$B84,'R10'!$D$3:$D$3)+SUMIF('R2'!$B$3:$B$3,$B84,'R2'!$I$3:$I$3)+SUMIF('R1'!$B$3:$B$3,$B84,'R1'!$D$3:$D$3)+SUMIF('R2'!$B$3:$B$3,$B84,'R2'!$F$3:$F$3)</f>
        <v>0</v>
      </c>
      <c r="J84" s="160">
        <f t="shared" si="5"/>
        <v>39326</v>
      </c>
      <c r="N84" s="161">
        <f>SUMIF('R11'!$B$3:$B$3,$B84,'R11'!$D$3:$D$3)+SUMIF('R5'!$B$3:$B$3,$B84,'R5'!$I$3:$I$3)+SUMIF('R4'!$B$3:$B$3,$B84,'R4'!$D$3:$D$3)+SUMIF('R5'!$B$3:$B$3,$B84,'R5'!$F$3:$F$3)</f>
        <v>0</v>
      </c>
      <c r="O84" s="160">
        <f t="shared" si="6"/>
        <v>39326</v>
      </c>
      <c r="S84" s="161">
        <f>SUMIF('R12'!$B$3:$B$3,$B84,'R12'!$D$3:$D$3)+SUMIF('R8'!$B$3:$B$3,$B84,'R8'!$I$3:$I$3)+SUMIF('R7'!$B$3:$B$3,$B84,'R7'!$D$3:$D$3)+SUMIF('R8'!$B$3:$B$3,$B84,'R8'!$F$3:$F$3)</f>
        <v>0</v>
      </c>
      <c r="T84" s="160">
        <f t="shared" si="7"/>
        <v>39326</v>
      </c>
    </row>
    <row r="85" spans="1:20" x14ac:dyDescent="0.2">
      <c r="A85" s="161">
        <f t="shared" si="4"/>
        <v>0</v>
      </c>
      <c r="B85" s="160">
        <f>Months!F85</f>
        <v>39356</v>
      </c>
      <c r="I85" s="161">
        <f>SUMIF('R10'!$B$3:$B$3,$B85,'R10'!$D$3:$D$3)+SUMIF('R2'!$B$3:$B$3,$B85,'R2'!$I$3:$I$3)+SUMIF('R1'!$B$3:$B$3,$B85,'R1'!$D$3:$D$3)+SUMIF('R2'!$B$3:$B$3,$B85,'R2'!$F$3:$F$3)</f>
        <v>0</v>
      </c>
      <c r="J85" s="160">
        <f t="shared" si="5"/>
        <v>39356</v>
      </c>
      <c r="N85" s="161">
        <f>SUMIF('R11'!$B$3:$B$3,$B85,'R11'!$D$3:$D$3)+SUMIF('R5'!$B$3:$B$3,$B85,'R5'!$I$3:$I$3)+SUMIF('R4'!$B$3:$B$3,$B85,'R4'!$D$3:$D$3)+SUMIF('R5'!$B$3:$B$3,$B85,'R5'!$F$3:$F$3)</f>
        <v>0</v>
      </c>
      <c r="O85" s="160">
        <f t="shared" si="6"/>
        <v>39356</v>
      </c>
      <c r="S85" s="161">
        <f>SUMIF('R12'!$B$3:$B$3,$B85,'R12'!$D$3:$D$3)+SUMIF('R8'!$B$3:$B$3,$B85,'R8'!$I$3:$I$3)+SUMIF('R7'!$B$3:$B$3,$B85,'R7'!$D$3:$D$3)+SUMIF('R8'!$B$3:$B$3,$B85,'R8'!$F$3:$F$3)</f>
        <v>0</v>
      </c>
      <c r="T85" s="160">
        <f t="shared" si="7"/>
        <v>39356</v>
      </c>
    </row>
    <row r="86" spans="1:20" x14ac:dyDescent="0.2">
      <c r="A86" s="161">
        <f t="shared" si="4"/>
        <v>0</v>
      </c>
      <c r="B86" s="160">
        <f>Months!F86</f>
        <v>39387</v>
      </c>
      <c r="I86" s="161">
        <f>SUMIF('R10'!$B$3:$B$3,$B86,'R10'!$D$3:$D$3)+SUMIF('R2'!$B$3:$B$3,$B86,'R2'!$I$3:$I$3)+SUMIF('R1'!$B$3:$B$3,$B86,'R1'!$D$3:$D$3)+SUMIF('R2'!$B$3:$B$3,$B86,'R2'!$F$3:$F$3)</f>
        <v>0</v>
      </c>
      <c r="J86" s="160">
        <f t="shared" si="5"/>
        <v>39387</v>
      </c>
      <c r="N86" s="161">
        <f>SUMIF('R11'!$B$3:$B$3,$B86,'R11'!$D$3:$D$3)+SUMIF('R5'!$B$3:$B$3,$B86,'R5'!$I$3:$I$3)+SUMIF('R4'!$B$3:$B$3,$B86,'R4'!$D$3:$D$3)+SUMIF('R5'!$B$3:$B$3,$B86,'R5'!$F$3:$F$3)</f>
        <v>0</v>
      </c>
      <c r="O86" s="160">
        <f t="shared" si="6"/>
        <v>39387</v>
      </c>
      <c r="S86" s="161">
        <f>SUMIF('R12'!$B$3:$B$3,$B86,'R12'!$D$3:$D$3)+SUMIF('R8'!$B$3:$B$3,$B86,'R8'!$I$3:$I$3)+SUMIF('R7'!$B$3:$B$3,$B86,'R7'!$D$3:$D$3)+SUMIF('R8'!$B$3:$B$3,$B86,'R8'!$F$3:$F$3)</f>
        <v>0</v>
      </c>
      <c r="T86" s="160">
        <f t="shared" si="7"/>
        <v>39387</v>
      </c>
    </row>
    <row r="87" spans="1:20" x14ac:dyDescent="0.2">
      <c r="A87" s="161">
        <f t="shared" si="4"/>
        <v>0</v>
      </c>
      <c r="B87" s="160">
        <f>Months!F87</f>
        <v>39417</v>
      </c>
      <c r="I87" s="161">
        <f>SUMIF('R10'!$B$3:$B$3,$B87,'R10'!$D$3:$D$3)+SUMIF('R2'!$B$3:$B$3,$B87,'R2'!$I$3:$I$3)+SUMIF('R1'!$B$3:$B$3,$B87,'R1'!$D$3:$D$3)+SUMIF('R2'!$B$3:$B$3,$B87,'R2'!$F$3:$F$3)</f>
        <v>0</v>
      </c>
      <c r="J87" s="160">
        <f t="shared" si="5"/>
        <v>39417</v>
      </c>
      <c r="N87" s="161">
        <f>SUMIF('R11'!$B$3:$B$3,$B87,'R11'!$D$3:$D$3)+SUMIF('R5'!$B$3:$B$3,$B87,'R5'!$I$3:$I$3)+SUMIF('R4'!$B$3:$B$3,$B87,'R4'!$D$3:$D$3)+SUMIF('R5'!$B$3:$B$3,$B87,'R5'!$F$3:$F$3)</f>
        <v>0</v>
      </c>
      <c r="O87" s="160">
        <f t="shared" si="6"/>
        <v>39417</v>
      </c>
      <c r="S87" s="161">
        <f>SUMIF('R12'!$B$3:$B$3,$B87,'R12'!$D$3:$D$3)+SUMIF('R8'!$B$3:$B$3,$B87,'R8'!$I$3:$I$3)+SUMIF('R7'!$B$3:$B$3,$B87,'R7'!$D$3:$D$3)+SUMIF('R8'!$B$3:$B$3,$B87,'R8'!$F$3:$F$3)</f>
        <v>0</v>
      </c>
      <c r="T87" s="160">
        <f t="shared" si="7"/>
        <v>39417</v>
      </c>
    </row>
    <row r="88" spans="1:20" x14ac:dyDescent="0.2">
      <c r="A88" s="161">
        <f t="shared" si="4"/>
        <v>0</v>
      </c>
      <c r="B88" s="160">
        <f>Months!F88</f>
        <v>39448</v>
      </c>
      <c r="I88" s="161">
        <f>SUMIF('R10'!$B$3:$B$3,$B88,'R10'!$D$3:$D$3)+SUMIF('R2'!$B$3:$B$3,$B88,'R2'!$I$3:$I$3)+SUMIF('R1'!$B$3:$B$3,$B88,'R1'!$D$3:$D$3)+SUMIF('R2'!$B$3:$B$3,$B88,'R2'!$F$3:$F$3)</f>
        <v>0</v>
      </c>
      <c r="J88" s="160">
        <f t="shared" si="5"/>
        <v>39448</v>
      </c>
      <c r="N88" s="161">
        <f>SUMIF('R11'!$B$3:$B$3,$B88,'R11'!$D$3:$D$3)+SUMIF('R5'!$B$3:$B$3,$B88,'R5'!$I$3:$I$3)+SUMIF('R4'!$B$3:$B$3,$B88,'R4'!$D$3:$D$3)+SUMIF('R5'!$B$3:$B$3,$B88,'R5'!$F$3:$F$3)</f>
        <v>0</v>
      </c>
      <c r="O88" s="160">
        <f t="shared" si="6"/>
        <v>39448</v>
      </c>
      <c r="S88" s="161">
        <f>SUMIF('R12'!$B$3:$B$3,$B88,'R12'!$D$3:$D$3)+SUMIF('R8'!$B$3:$B$3,$B88,'R8'!$I$3:$I$3)+SUMIF('R7'!$B$3:$B$3,$B88,'R7'!$D$3:$D$3)+SUMIF('R8'!$B$3:$B$3,$B88,'R8'!$F$3:$F$3)</f>
        <v>0</v>
      </c>
      <c r="T88" s="160">
        <f t="shared" si="7"/>
        <v>39448</v>
      </c>
    </row>
    <row r="89" spans="1:20" x14ac:dyDescent="0.2">
      <c r="A89" s="161">
        <f t="shared" si="4"/>
        <v>0</v>
      </c>
      <c r="B89" s="160">
        <f>Months!F89</f>
        <v>39479</v>
      </c>
      <c r="I89" s="161">
        <f>SUMIF('R10'!$B$3:$B$3,$B89,'R10'!$D$3:$D$3)+SUMIF('R2'!$B$3:$B$3,$B89,'R2'!$I$3:$I$3)+SUMIF('R1'!$B$3:$B$3,$B89,'R1'!$D$3:$D$3)+SUMIF('R2'!$B$3:$B$3,$B89,'R2'!$F$3:$F$3)</f>
        <v>0</v>
      </c>
      <c r="J89" s="160">
        <f t="shared" si="5"/>
        <v>39479</v>
      </c>
      <c r="N89" s="161">
        <f>SUMIF('R11'!$B$3:$B$3,$B89,'R11'!$D$3:$D$3)+SUMIF('R5'!$B$3:$B$3,$B89,'R5'!$I$3:$I$3)+SUMIF('R4'!$B$3:$B$3,$B89,'R4'!$D$3:$D$3)+SUMIF('R5'!$B$3:$B$3,$B89,'R5'!$F$3:$F$3)</f>
        <v>0</v>
      </c>
      <c r="O89" s="160">
        <f t="shared" si="6"/>
        <v>39479</v>
      </c>
      <c r="S89" s="161">
        <f>SUMIF('R12'!$B$3:$B$3,$B89,'R12'!$D$3:$D$3)+SUMIF('R8'!$B$3:$B$3,$B89,'R8'!$I$3:$I$3)+SUMIF('R7'!$B$3:$B$3,$B89,'R7'!$D$3:$D$3)+SUMIF('R8'!$B$3:$B$3,$B89,'R8'!$F$3:$F$3)</f>
        <v>0</v>
      </c>
      <c r="T89" s="160">
        <f t="shared" si="7"/>
        <v>39479</v>
      </c>
    </row>
    <row r="90" spans="1:20" x14ac:dyDescent="0.2">
      <c r="A90" s="161">
        <f t="shared" si="4"/>
        <v>0</v>
      </c>
      <c r="B90" s="160">
        <f>Months!F90</f>
        <v>39508</v>
      </c>
      <c r="I90" s="161">
        <f>SUMIF('R10'!$B$3:$B$3,$B90,'R10'!$D$3:$D$3)+SUMIF('R2'!$B$3:$B$3,$B90,'R2'!$I$3:$I$3)+SUMIF('R1'!$B$3:$B$3,$B90,'R1'!$D$3:$D$3)+SUMIF('R2'!$B$3:$B$3,$B90,'R2'!$F$3:$F$3)</f>
        <v>0</v>
      </c>
      <c r="J90" s="160">
        <f t="shared" si="5"/>
        <v>39508</v>
      </c>
      <c r="N90" s="161">
        <f>SUMIF('R11'!$B$3:$B$3,$B90,'R11'!$D$3:$D$3)+SUMIF('R5'!$B$3:$B$3,$B90,'R5'!$I$3:$I$3)+SUMIF('R4'!$B$3:$B$3,$B90,'R4'!$D$3:$D$3)+SUMIF('R5'!$B$3:$B$3,$B90,'R5'!$F$3:$F$3)</f>
        <v>0</v>
      </c>
      <c r="O90" s="160">
        <f t="shared" si="6"/>
        <v>39508</v>
      </c>
      <c r="S90" s="161">
        <f>SUMIF('R12'!$B$3:$B$3,$B90,'R12'!$D$3:$D$3)+SUMIF('R8'!$B$3:$B$3,$B90,'R8'!$I$3:$I$3)+SUMIF('R7'!$B$3:$B$3,$B90,'R7'!$D$3:$D$3)+SUMIF('R8'!$B$3:$B$3,$B90,'R8'!$F$3:$F$3)</f>
        <v>0</v>
      </c>
      <c r="T90" s="160">
        <f t="shared" si="7"/>
        <v>39508</v>
      </c>
    </row>
    <row r="91" spans="1:20" x14ac:dyDescent="0.2">
      <c r="A91" s="161">
        <f t="shared" si="4"/>
        <v>0</v>
      </c>
      <c r="B91" s="160">
        <f>Months!F91</f>
        <v>39539</v>
      </c>
      <c r="I91" s="161">
        <f>SUMIF('R10'!$B$3:$B$3,$B91,'R10'!$D$3:$D$3)+SUMIF('R2'!$B$3:$B$3,$B91,'R2'!$I$3:$I$3)+SUMIF('R1'!$B$3:$B$3,$B91,'R1'!$D$3:$D$3)+SUMIF('R2'!$B$3:$B$3,$B91,'R2'!$F$3:$F$3)</f>
        <v>0</v>
      </c>
      <c r="J91" s="160">
        <f t="shared" si="5"/>
        <v>39539</v>
      </c>
      <c r="N91" s="161">
        <f>SUMIF('R11'!$B$3:$B$3,$B91,'R11'!$D$3:$D$3)+SUMIF('R5'!$B$3:$B$3,$B91,'R5'!$I$3:$I$3)+SUMIF('R4'!$B$3:$B$3,$B91,'R4'!$D$3:$D$3)+SUMIF('R5'!$B$3:$B$3,$B91,'R5'!$F$3:$F$3)</f>
        <v>0</v>
      </c>
      <c r="O91" s="160">
        <f t="shared" si="6"/>
        <v>39539</v>
      </c>
      <c r="S91" s="161">
        <f>SUMIF('R12'!$B$3:$B$3,$B91,'R12'!$D$3:$D$3)+SUMIF('R8'!$B$3:$B$3,$B91,'R8'!$I$3:$I$3)+SUMIF('R7'!$B$3:$B$3,$B91,'R7'!$D$3:$D$3)+SUMIF('R8'!$B$3:$B$3,$B91,'R8'!$F$3:$F$3)</f>
        <v>0</v>
      </c>
      <c r="T91" s="160">
        <f t="shared" si="7"/>
        <v>39539</v>
      </c>
    </row>
    <row r="92" spans="1:20" x14ac:dyDescent="0.2">
      <c r="A92" s="161">
        <f t="shared" si="4"/>
        <v>0</v>
      </c>
      <c r="B92" s="160">
        <f>Months!F92</f>
        <v>39569</v>
      </c>
      <c r="I92" s="161">
        <f>SUMIF('R10'!$B$3:$B$3,$B92,'R10'!$D$3:$D$3)+SUMIF('R2'!$B$3:$B$3,$B92,'R2'!$I$3:$I$3)+SUMIF('R1'!$B$3:$B$3,$B92,'R1'!$D$3:$D$3)+SUMIF('R2'!$B$3:$B$3,$B92,'R2'!$F$3:$F$3)</f>
        <v>0</v>
      </c>
      <c r="J92" s="160">
        <f t="shared" si="5"/>
        <v>39569</v>
      </c>
      <c r="N92" s="161">
        <f>SUMIF('R11'!$B$3:$B$3,$B92,'R11'!$D$3:$D$3)+SUMIF('R5'!$B$3:$B$3,$B92,'R5'!$I$3:$I$3)+SUMIF('R4'!$B$3:$B$3,$B92,'R4'!$D$3:$D$3)+SUMIF('R5'!$B$3:$B$3,$B92,'R5'!$F$3:$F$3)</f>
        <v>0</v>
      </c>
      <c r="O92" s="160">
        <f t="shared" si="6"/>
        <v>39569</v>
      </c>
      <c r="S92" s="161">
        <f>SUMIF('R12'!$B$3:$B$3,$B92,'R12'!$D$3:$D$3)+SUMIF('R8'!$B$3:$B$3,$B92,'R8'!$I$3:$I$3)+SUMIF('R7'!$B$3:$B$3,$B92,'R7'!$D$3:$D$3)+SUMIF('R8'!$B$3:$B$3,$B92,'R8'!$F$3:$F$3)</f>
        <v>0</v>
      </c>
      <c r="T92" s="160">
        <f t="shared" si="7"/>
        <v>39569</v>
      </c>
    </row>
    <row r="93" spans="1:20" x14ac:dyDescent="0.2">
      <c r="A93" s="161">
        <f t="shared" si="4"/>
        <v>0</v>
      </c>
      <c r="B93" s="160">
        <f>Months!F93</f>
        <v>39600</v>
      </c>
      <c r="I93" s="161">
        <f>SUMIF('R10'!$B$3:$B$3,$B93,'R10'!$D$3:$D$3)+SUMIF('R2'!$B$3:$B$3,$B93,'R2'!$I$3:$I$3)+SUMIF('R1'!$B$3:$B$3,$B93,'R1'!$D$3:$D$3)+SUMIF('R2'!$B$3:$B$3,$B93,'R2'!$F$3:$F$3)</f>
        <v>0</v>
      </c>
      <c r="J93" s="160">
        <f t="shared" si="5"/>
        <v>39600</v>
      </c>
      <c r="N93" s="161">
        <f>SUMIF('R11'!$B$3:$B$3,$B93,'R11'!$D$3:$D$3)+SUMIF('R5'!$B$3:$B$3,$B93,'R5'!$I$3:$I$3)+SUMIF('R4'!$B$3:$B$3,$B93,'R4'!$D$3:$D$3)+SUMIF('R5'!$B$3:$B$3,$B93,'R5'!$F$3:$F$3)</f>
        <v>0</v>
      </c>
      <c r="O93" s="160">
        <f t="shared" si="6"/>
        <v>39600</v>
      </c>
      <c r="S93" s="161">
        <f>SUMIF('R12'!$B$3:$B$3,$B93,'R12'!$D$3:$D$3)+SUMIF('R8'!$B$3:$B$3,$B93,'R8'!$I$3:$I$3)+SUMIF('R7'!$B$3:$B$3,$B93,'R7'!$D$3:$D$3)+SUMIF('R8'!$B$3:$B$3,$B93,'R8'!$F$3:$F$3)</f>
        <v>0</v>
      </c>
      <c r="T93" s="160">
        <f t="shared" si="7"/>
        <v>39600</v>
      </c>
    </row>
    <row r="94" spans="1:20" x14ac:dyDescent="0.2">
      <c r="A94" s="161">
        <f t="shared" si="4"/>
        <v>0</v>
      </c>
      <c r="B94" s="160">
        <f>Months!F94</f>
        <v>39630</v>
      </c>
      <c r="I94" s="161">
        <f>SUMIF('R10'!$B$3:$B$3,$B94,'R10'!$D$3:$D$3)+SUMIF('R2'!$B$3:$B$3,$B94,'R2'!$I$3:$I$3)+SUMIF('R1'!$B$3:$B$3,$B94,'R1'!$D$3:$D$3)+SUMIF('R2'!$B$3:$B$3,$B94,'R2'!$F$3:$F$3)</f>
        <v>0</v>
      </c>
      <c r="J94" s="160">
        <f t="shared" si="5"/>
        <v>39630</v>
      </c>
      <c r="N94" s="161">
        <f>SUMIF('R11'!$B$3:$B$3,$B94,'R11'!$D$3:$D$3)+SUMIF('R5'!$B$3:$B$3,$B94,'R5'!$I$3:$I$3)+SUMIF('R4'!$B$3:$B$3,$B94,'R4'!$D$3:$D$3)+SUMIF('R5'!$B$3:$B$3,$B94,'R5'!$F$3:$F$3)</f>
        <v>0</v>
      </c>
      <c r="O94" s="160">
        <f t="shared" si="6"/>
        <v>39630</v>
      </c>
      <c r="S94" s="161">
        <f>SUMIF('R12'!$B$3:$B$3,$B94,'R12'!$D$3:$D$3)+SUMIF('R8'!$B$3:$B$3,$B94,'R8'!$I$3:$I$3)+SUMIF('R7'!$B$3:$B$3,$B94,'R7'!$D$3:$D$3)+SUMIF('R8'!$B$3:$B$3,$B94,'R8'!$F$3:$F$3)</f>
        <v>0</v>
      </c>
      <c r="T94" s="160">
        <f t="shared" si="7"/>
        <v>39630</v>
      </c>
    </row>
    <row r="95" spans="1:20" x14ac:dyDescent="0.2">
      <c r="A95" s="161">
        <f t="shared" si="4"/>
        <v>0</v>
      </c>
      <c r="B95" s="160">
        <f>Months!F95</f>
        <v>39661</v>
      </c>
      <c r="I95" s="161">
        <f>SUMIF('R10'!$B$3:$B$3,$B95,'R10'!$D$3:$D$3)+SUMIF('R2'!$B$3:$B$3,$B95,'R2'!$I$3:$I$3)+SUMIF('R1'!$B$3:$B$3,$B95,'R1'!$D$3:$D$3)+SUMIF('R2'!$B$3:$B$3,$B95,'R2'!$F$3:$F$3)</f>
        <v>0</v>
      </c>
      <c r="J95" s="160">
        <f t="shared" si="5"/>
        <v>39661</v>
      </c>
      <c r="N95" s="161">
        <f>SUMIF('R11'!$B$3:$B$3,$B95,'R11'!$D$3:$D$3)+SUMIF('R5'!$B$3:$B$3,$B95,'R5'!$I$3:$I$3)+SUMIF('R4'!$B$3:$B$3,$B95,'R4'!$D$3:$D$3)+SUMIF('R5'!$B$3:$B$3,$B95,'R5'!$F$3:$F$3)</f>
        <v>0</v>
      </c>
      <c r="O95" s="160">
        <f t="shared" si="6"/>
        <v>39661</v>
      </c>
      <c r="S95" s="161">
        <f>SUMIF('R12'!$B$3:$B$3,$B95,'R12'!$D$3:$D$3)+SUMIF('R8'!$B$3:$B$3,$B95,'R8'!$I$3:$I$3)+SUMIF('R7'!$B$3:$B$3,$B95,'R7'!$D$3:$D$3)+SUMIF('R8'!$B$3:$B$3,$B95,'R8'!$F$3:$F$3)</f>
        <v>0</v>
      </c>
      <c r="T95" s="160">
        <f t="shared" si="7"/>
        <v>39661</v>
      </c>
    </row>
    <row r="96" spans="1:20" x14ac:dyDescent="0.2">
      <c r="A96" s="161">
        <f t="shared" si="4"/>
        <v>0</v>
      </c>
      <c r="B96" s="160">
        <f>Months!F96</f>
        <v>39692</v>
      </c>
      <c r="I96" s="161">
        <f>SUMIF('R10'!$B$3:$B$3,$B96,'R10'!$D$3:$D$3)+SUMIF('R2'!$B$3:$B$3,$B96,'R2'!$I$3:$I$3)+SUMIF('R1'!$B$3:$B$3,$B96,'R1'!$D$3:$D$3)+SUMIF('R2'!$B$3:$B$3,$B96,'R2'!$F$3:$F$3)</f>
        <v>0</v>
      </c>
      <c r="J96" s="160">
        <f t="shared" si="5"/>
        <v>39692</v>
      </c>
      <c r="N96" s="161">
        <f>SUMIF('R11'!$B$3:$B$3,$B96,'R11'!$D$3:$D$3)+SUMIF('R5'!$B$3:$B$3,$B96,'R5'!$I$3:$I$3)+SUMIF('R4'!$B$3:$B$3,$B96,'R4'!$D$3:$D$3)+SUMIF('R5'!$B$3:$B$3,$B96,'R5'!$F$3:$F$3)</f>
        <v>0</v>
      </c>
      <c r="O96" s="160">
        <f t="shared" si="6"/>
        <v>39692</v>
      </c>
      <c r="S96" s="161">
        <f>SUMIF('R12'!$B$3:$B$3,$B96,'R12'!$D$3:$D$3)+SUMIF('R8'!$B$3:$B$3,$B96,'R8'!$I$3:$I$3)+SUMIF('R7'!$B$3:$B$3,$B96,'R7'!$D$3:$D$3)+SUMIF('R8'!$B$3:$B$3,$B96,'R8'!$F$3:$F$3)</f>
        <v>0</v>
      </c>
      <c r="T96" s="160">
        <f t="shared" si="7"/>
        <v>39692</v>
      </c>
    </row>
    <row r="97" spans="1:20" x14ac:dyDescent="0.2">
      <c r="A97" s="161">
        <f t="shared" si="4"/>
        <v>0</v>
      </c>
      <c r="B97" s="160">
        <f>Months!F97</f>
        <v>39722</v>
      </c>
      <c r="I97" s="161">
        <f>SUMIF('R10'!$B$3:$B$3,$B97,'R10'!$D$3:$D$3)+SUMIF('R2'!$B$3:$B$3,$B97,'R2'!$I$3:$I$3)+SUMIF('R1'!$B$3:$B$3,$B97,'R1'!$D$3:$D$3)+SUMIF('R2'!$B$3:$B$3,$B97,'R2'!$F$3:$F$3)</f>
        <v>0</v>
      </c>
      <c r="J97" s="160">
        <f t="shared" si="5"/>
        <v>39722</v>
      </c>
      <c r="N97" s="161">
        <f>SUMIF('R11'!$B$3:$B$3,$B97,'R11'!$D$3:$D$3)+SUMIF('R5'!$B$3:$B$3,$B97,'R5'!$I$3:$I$3)+SUMIF('R4'!$B$3:$B$3,$B97,'R4'!$D$3:$D$3)+SUMIF('R5'!$B$3:$B$3,$B97,'R5'!$F$3:$F$3)</f>
        <v>0</v>
      </c>
      <c r="O97" s="160">
        <f t="shared" si="6"/>
        <v>39722</v>
      </c>
      <c r="S97" s="161">
        <f>SUMIF('R12'!$B$3:$B$3,$B97,'R12'!$D$3:$D$3)+SUMIF('R8'!$B$3:$B$3,$B97,'R8'!$I$3:$I$3)+SUMIF('R7'!$B$3:$B$3,$B97,'R7'!$D$3:$D$3)+SUMIF('R8'!$B$3:$B$3,$B97,'R8'!$F$3:$F$3)</f>
        <v>0</v>
      </c>
      <c r="T97" s="160">
        <f t="shared" si="7"/>
        <v>39722</v>
      </c>
    </row>
    <row r="98" spans="1:20" x14ac:dyDescent="0.2">
      <c r="A98" s="161">
        <f t="shared" si="4"/>
        <v>0</v>
      </c>
      <c r="B98" s="160">
        <f>Months!F98</f>
        <v>39753</v>
      </c>
      <c r="I98" s="161">
        <f>SUMIF('R10'!$B$3:$B$3,$B98,'R10'!$D$3:$D$3)+SUMIF('R2'!$B$3:$B$3,$B98,'R2'!$I$3:$I$3)+SUMIF('R1'!$B$3:$B$3,$B98,'R1'!$D$3:$D$3)+SUMIF('R2'!$B$3:$B$3,$B98,'R2'!$F$3:$F$3)</f>
        <v>0</v>
      </c>
      <c r="J98" s="160">
        <f t="shared" si="5"/>
        <v>39753</v>
      </c>
      <c r="N98" s="161">
        <f>SUMIF('R11'!$B$3:$B$3,$B98,'R11'!$D$3:$D$3)+SUMIF('R5'!$B$3:$B$3,$B98,'R5'!$I$3:$I$3)+SUMIF('R4'!$B$3:$B$3,$B98,'R4'!$D$3:$D$3)+SUMIF('R5'!$B$3:$B$3,$B98,'R5'!$F$3:$F$3)</f>
        <v>0</v>
      </c>
      <c r="O98" s="160">
        <f t="shared" si="6"/>
        <v>39753</v>
      </c>
      <c r="S98" s="161">
        <f>SUMIF('R12'!$B$3:$B$3,$B98,'R12'!$D$3:$D$3)+SUMIF('R8'!$B$3:$B$3,$B98,'R8'!$I$3:$I$3)+SUMIF('R7'!$B$3:$B$3,$B98,'R7'!$D$3:$D$3)+SUMIF('R8'!$B$3:$B$3,$B98,'R8'!$F$3:$F$3)</f>
        <v>0</v>
      </c>
      <c r="T98" s="160">
        <f t="shared" si="7"/>
        <v>39753</v>
      </c>
    </row>
    <row r="99" spans="1:20" x14ac:dyDescent="0.2">
      <c r="A99" s="161">
        <f t="shared" si="4"/>
        <v>0</v>
      </c>
      <c r="B99" s="160">
        <f>Months!F99</f>
        <v>39783</v>
      </c>
      <c r="I99" s="161">
        <f>SUMIF('R10'!$B$3:$B$3,$B99,'R10'!$D$3:$D$3)+SUMIF('R2'!$B$3:$B$3,$B99,'R2'!$I$3:$I$3)+SUMIF('R1'!$B$3:$B$3,$B99,'R1'!$D$3:$D$3)+SUMIF('R2'!$B$3:$B$3,$B99,'R2'!$F$3:$F$3)</f>
        <v>0</v>
      </c>
      <c r="J99" s="160">
        <f t="shared" si="5"/>
        <v>39783</v>
      </c>
      <c r="N99" s="161">
        <f>SUMIF('R11'!$B$3:$B$3,$B99,'R11'!$D$3:$D$3)+SUMIF('R5'!$B$3:$B$3,$B99,'R5'!$I$3:$I$3)+SUMIF('R4'!$B$3:$B$3,$B99,'R4'!$D$3:$D$3)+SUMIF('R5'!$B$3:$B$3,$B99,'R5'!$F$3:$F$3)</f>
        <v>0</v>
      </c>
      <c r="O99" s="160">
        <f t="shared" si="6"/>
        <v>39783</v>
      </c>
      <c r="S99" s="161">
        <f>SUMIF('R12'!$B$3:$B$3,$B99,'R12'!$D$3:$D$3)+SUMIF('R8'!$B$3:$B$3,$B99,'R8'!$I$3:$I$3)+SUMIF('R7'!$B$3:$B$3,$B99,'R7'!$D$3:$D$3)+SUMIF('R8'!$B$3:$B$3,$B99,'R8'!$F$3:$F$3)</f>
        <v>0</v>
      </c>
      <c r="T99" s="160">
        <f t="shared" si="7"/>
        <v>39783</v>
      </c>
    </row>
    <row r="100" spans="1:20" x14ac:dyDescent="0.2">
      <c r="A100" s="161">
        <f t="shared" si="4"/>
        <v>0</v>
      </c>
      <c r="B100" s="160">
        <f>Months!F100</f>
        <v>39814</v>
      </c>
      <c r="I100" s="161">
        <f>SUMIF('R10'!$B$3:$B$3,$B100,'R10'!$D$3:$D$3)+SUMIF('R2'!$B$3:$B$3,$B100,'R2'!$I$3:$I$3)+SUMIF('R1'!$B$3:$B$3,$B100,'R1'!$D$3:$D$3)+SUMIF('R2'!$B$3:$B$3,$B100,'R2'!$F$3:$F$3)</f>
        <v>0</v>
      </c>
      <c r="J100" s="160">
        <f t="shared" si="5"/>
        <v>39814</v>
      </c>
      <c r="N100" s="161">
        <f>SUMIF('R11'!$B$3:$B$3,$B100,'R11'!$D$3:$D$3)+SUMIF('R5'!$B$3:$B$3,$B100,'R5'!$I$3:$I$3)+SUMIF('R4'!$B$3:$B$3,$B100,'R4'!$D$3:$D$3)+SUMIF('R5'!$B$3:$B$3,$B100,'R5'!$F$3:$F$3)</f>
        <v>0</v>
      </c>
      <c r="O100" s="160">
        <f t="shared" si="6"/>
        <v>39814</v>
      </c>
      <c r="S100" s="161">
        <f>SUMIF('R12'!$B$3:$B$3,$B100,'R12'!$D$3:$D$3)+SUMIF('R8'!$B$3:$B$3,$B100,'R8'!$I$3:$I$3)+SUMIF('R7'!$B$3:$B$3,$B100,'R7'!$D$3:$D$3)+SUMIF('R8'!$B$3:$B$3,$B100,'R8'!$F$3:$F$3)</f>
        <v>0</v>
      </c>
      <c r="T100" s="160">
        <f t="shared" si="7"/>
        <v>39814</v>
      </c>
    </row>
    <row r="101" spans="1:20" x14ac:dyDescent="0.2">
      <c r="A101" s="161">
        <f t="shared" si="4"/>
        <v>0</v>
      </c>
      <c r="B101" s="160">
        <f>Months!F101</f>
        <v>39845</v>
      </c>
      <c r="I101" s="161">
        <f>SUMIF('R10'!$B$3:$B$3,$B101,'R10'!$D$3:$D$3)+SUMIF('R2'!$B$3:$B$3,$B101,'R2'!$I$3:$I$3)+SUMIF('R1'!$B$3:$B$3,$B101,'R1'!$D$3:$D$3)+SUMIF('R2'!$B$3:$B$3,$B101,'R2'!$F$3:$F$3)</f>
        <v>0</v>
      </c>
      <c r="J101" s="160">
        <f t="shared" si="5"/>
        <v>39845</v>
      </c>
      <c r="N101" s="161">
        <f>SUMIF('R11'!$B$3:$B$3,$B101,'R11'!$D$3:$D$3)+SUMIF('R5'!$B$3:$B$3,$B101,'R5'!$I$3:$I$3)+SUMIF('R4'!$B$3:$B$3,$B101,'R4'!$D$3:$D$3)+SUMIF('R5'!$B$3:$B$3,$B101,'R5'!$F$3:$F$3)</f>
        <v>0</v>
      </c>
      <c r="O101" s="160">
        <f t="shared" si="6"/>
        <v>39845</v>
      </c>
      <c r="S101" s="161">
        <f>SUMIF('R12'!$B$3:$B$3,$B101,'R12'!$D$3:$D$3)+SUMIF('R8'!$B$3:$B$3,$B101,'R8'!$I$3:$I$3)+SUMIF('R7'!$B$3:$B$3,$B101,'R7'!$D$3:$D$3)+SUMIF('R8'!$B$3:$B$3,$B101,'R8'!$F$3:$F$3)</f>
        <v>0</v>
      </c>
      <c r="T101" s="160">
        <f t="shared" si="7"/>
        <v>39845</v>
      </c>
    </row>
    <row r="102" spans="1:20" x14ac:dyDescent="0.2">
      <c r="A102" s="161">
        <f t="shared" si="4"/>
        <v>0</v>
      </c>
      <c r="B102" s="160">
        <f>Months!F102</f>
        <v>39873</v>
      </c>
      <c r="I102" s="161">
        <f>SUMIF('R10'!$B$3:$B$3,$B102,'R10'!$D$3:$D$3)+SUMIF('R2'!$B$3:$B$3,$B102,'R2'!$I$3:$I$3)+SUMIF('R1'!$B$3:$B$3,$B102,'R1'!$D$3:$D$3)+SUMIF('R2'!$B$3:$B$3,$B102,'R2'!$F$3:$F$3)</f>
        <v>0</v>
      </c>
      <c r="J102" s="160">
        <f t="shared" si="5"/>
        <v>39873</v>
      </c>
      <c r="N102" s="161">
        <f>SUMIF('R11'!$B$3:$B$3,$B102,'R11'!$D$3:$D$3)+SUMIF('R5'!$B$3:$B$3,$B102,'R5'!$I$3:$I$3)+SUMIF('R4'!$B$3:$B$3,$B102,'R4'!$D$3:$D$3)+SUMIF('R5'!$B$3:$B$3,$B102,'R5'!$F$3:$F$3)</f>
        <v>0</v>
      </c>
      <c r="O102" s="160">
        <f t="shared" si="6"/>
        <v>39873</v>
      </c>
      <c r="S102" s="161">
        <f>SUMIF('R12'!$B$3:$B$3,$B102,'R12'!$D$3:$D$3)+SUMIF('R8'!$B$3:$B$3,$B102,'R8'!$I$3:$I$3)+SUMIF('R7'!$B$3:$B$3,$B102,'R7'!$D$3:$D$3)+SUMIF('R8'!$B$3:$B$3,$B102,'R8'!$F$3:$F$3)</f>
        <v>0</v>
      </c>
      <c r="T102" s="160">
        <f t="shared" si="7"/>
        <v>39873</v>
      </c>
    </row>
    <row r="103" spans="1:20" x14ac:dyDescent="0.2">
      <c r="A103" s="161">
        <f t="shared" si="4"/>
        <v>0</v>
      </c>
      <c r="B103" s="160">
        <f>Months!F103</f>
        <v>39904</v>
      </c>
      <c r="I103" s="161">
        <f>SUMIF('R10'!$B$3:$B$3,$B103,'R10'!$D$3:$D$3)+SUMIF('R2'!$B$3:$B$3,$B103,'R2'!$I$3:$I$3)+SUMIF('R1'!$B$3:$B$3,$B103,'R1'!$D$3:$D$3)+SUMIF('R2'!$B$3:$B$3,$B103,'R2'!$F$3:$F$3)</f>
        <v>0</v>
      </c>
      <c r="J103" s="160">
        <f t="shared" si="5"/>
        <v>39904</v>
      </c>
      <c r="N103" s="161">
        <f>SUMIF('R11'!$B$3:$B$3,$B103,'R11'!$D$3:$D$3)+SUMIF('R5'!$B$3:$B$3,$B103,'R5'!$I$3:$I$3)+SUMIF('R4'!$B$3:$B$3,$B103,'R4'!$D$3:$D$3)+SUMIF('R5'!$B$3:$B$3,$B103,'R5'!$F$3:$F$3)</f>
        <v>0</v>
      </c>
      <c r="O103" s="160">
        <f t="shared" si="6"/>
        <v>39904</v>
      </c>
      <c r="S103" s="161">
        <f>SUMIF('R12'!$B$3:$B$3,$B103,'R12'!$D$3:$D$3)+SUMIF('R8'!$B$3:$B$3,$B103,'R8'!$I$3:$I$3)+SUMIF('R7'!$B$3:$B$3,$B103,'R7'!$D$3:$D$3)+SUMIF('R8'!$B$3:$B$3,$B103,'R8'!$F$3:$F$3)</f>
        <v>0</v>
      </c>
      <c r="T103" s="160">
        <f t="shared" si="7"/>
        <v>39904</v>
      </c>
    </row>
    <row r="104" spans="1:20" x14ac:dyDescent="0.2">
      <c r="A104" s="161">
        <f t="shared" si="4"/>
        <v>0</v>
      </c>
      <c r="B104" s="160">
        <f>Months!F104</f>
        <v>39934</v>
      </c>
      <c r="I104" s="161">
        <f>SUMIF('R10'!$B$3:$B$3,$B104,'R10'!$D$3:$D$3)+SUMIF('R2'!$B$3:$B$3,$B104,'R2'!$I$3:$I$3)+SUMIF('R1'!$B$3:$B$3,$B104,'R1'!$D$3:$D$3)+SUMIF('R2'!$B$3:$B$3,$B104,'R2'!$F$3:$F$3)</f>
        <v>0</v>
      </c>
      <c r="J104" s="160">
        <f t="shared" si="5"/>
        <v>39934</v>
      </c>
      <c r="N104" s="161">
        <f>SUMIF('R11'!$B$3:$B$3,$B104,'R11'!$D$3:$D$3)+SUMIF('R5'!$B$3:$B$3,$B104,'R5'!$I$3:$I$3)+SUMIF('R4'!$B$3:$B$3,$B104,'R4'!$D$3:$D$3)+SUMIF('R5'!$B$3:$B$3,$B104,'R5'!$F$3:$F$3)</f>
        <v>0</v>
      </c>
      <c r="O104" s="160">
        <f t="shared" si="6"/>
        <v>39934</v>
      </c>
      <c r="S104" s="161">
        <f>SUMIF('R12'!$B$3:$B$3,$B104,'R12'!$D$3:$D$3)+SUMIF('R8'!$B$3:$B$3,$B104,'R8'!$I$3:$I$3)+SUMIF('R7'!$B$3:$B$3,$B104,'R7'!$D$3:$D$3)+SUMIF('R8'!$B$3:$B$3,$B104,'R8'!$F$3:$F$3)</f>
        <v>0</v>
      </c>
      <c r="T104" s="160">
        <f t="shared" si="7"/>
        <v>39934</v>
      </c>
    </row>
    <row r="105" spans="1:20" x14ac:dyDescent="0.2">
      <c r="A105" s="161">
        <f t="shared" si="4"/>
        <v>0</v>
      </c>
      <c r="B105" s="160">
        <f>Months!F105</f>
        <v>39965</v>
      </c>
      <c r="I105" s="161">
        <f>SUMIF('R10'!$B$3:$B$3,$B105,'R10'!$D$3:$D$3)+SUMIF('R2'!$B$3:$B$3,$B105,'R2'!$I$3:$I$3)+SUMIF('R1'!$B$3:$B$3,$B105,'R1'!$D$3:$D$3)+SUMIF('R2'!$B$3:$B$3,$B105,'R2'!$F$3:$F$3)</f>
        <v>0</v>
      </c>
      <c r="J105" s="160">
        <f t="shared" si="5"/>
        <v>39965</v>
      </c>
      <c r="N105" s="161">
        <f>SUMIF('R11'!$B$3:$B$3,$B105,'R11'!$D$3:$D$3)+SUMIF('R5'!$B$3:$B$3,$B105,'R5'!$I$3:$I$3)+SUMIF('R4'!$B$3:$B$3,$B105,'R4'!$D$3:$D$3)+SUMIF('R5'!$B$3:$B$3,$B105,'R5'!$F$3:$F$3)</f>
        <v>0</v>
      </c>
      <c r="O105" s="160">
        <f t="shared" si="6"/>
        <v>39965</v>
      </c>
      <c r="S105" s="161">
        <f>SUMIF('R12'!$B$3:$B$3,$B105,'R12'!$D$3:$D$3)+SUMIF('R8'!$B$3:$B$3,$B105,'R8'!$I$3:$I$3)+SUMIF('R7'!$B$3:$B$3,$B105,'R7'!$D$3:$D$3)+SUMIF('R8'!$B$3:$B$3,$B105,'R8'!$F$3:$F$3)</f>
        <v>0</v>
      </c>
      <c r="T105" s="160">
        <f t="shared" si="7"/>
        <v>39965</v>
      </c>
    </row>
    <row r="106" spans="1:20" x14ac:dyDescent="0.2">
      <c r="A106" s="161">
        <f t="shared" si="4"/>
        <v>0</v>
      </c>
      <c r="B106" s="160">
        <f>Months!F106</f>
        <v>39995</v>
      </c>
      <c r="I106" s="161">
        <f>SUMIF('R10'!$B$3:$B$3,$B106,'R10'!$D$3:$D$3)+SUMIF('R2'!$B$3:$B$3,$B106,'R2'!$I$3:$I$3)+SUMIF('R1'!$B$3:$B$3,$B106,'R1'!$D$3:$D$3)+SUMIF('R2'!$B$3:$B$3,$B106,'R2'!$F$3:$F$3)</f>
        <v>0</v>
      </c>
      <c r="J106" s="160">
        <f t="shared" si="5"/>
        <v>39995</v>
      </c>
      <c r="N106" s="161">
        <f>SUMIF('R11'!$B$3:$B$3,$B106,'R11'!$D$3:$D$3)+SUMIF('R5'!$B$3:$B$3,$B106,'R5'!$I$3:$I$3)+SUMIF('R4'!$B$3:$B$3,$B106,'R4'!$D$3:$D$3)+SUMIF('R5'!$B$3:$B$3,$B106,'R5'!$F$3:$F$3)</f>
        <v>0</v>
      </c>
      <c r="O106" s="160">
        <f t="shared" si="6"/>
        <v>39995</v>
      </c>
      <c r="S106" s="161">
        <f>SUMIF('R12'!$B$3:$B$3,$B106,'R12'!$D$3:$D$3)+SUMIF('R8'!$B$3:$B$3,$B106,'R8'!$I$3:$I$3)+SUMIF('R7'!$B$3:$B$3,$B106,'R7'!$D$3:$D$3)+SUMIF('R8'!$B$3:$B$3,$B106,'R8'!$F$3:$F$3)</f>
        <v>0</v>
      </c>
      <c r="T106" s="160">
        <f t="shared" si="7"/>
        <v>39995</v>
      </c>
    </row>
    <row r="107" spans="1:20" x14ac:dyDescent="0.2">
      <c r="A107" s="161">
        <f t="shared" si="4"/>
        <v>0</v>
      </c>
      <c r="B107" s="160">
        <f>Months!F107</f>
        <v>40026</v>
      </c>
      <c r="I107" s="161">
        <f>SUMIF('R10'!$B$3:$B$3,$B107,'R10'!$D$3:$D$3)+SUMIF('R2'!$B$3:$B$3,$B107,'R2'!$I$3:$I$3)+SUMIF('R1'!$B$3:$B$3,$B107,'R1'!$D$3:$D$3)+SUMIF('R2'!$B$3:$B$3,$B107,'R2'!$F$3:$F$3)</f>
        <v>0</v>
      </c>
      <c r="J107" s="160">
        <f t="shared" si="5"/>
        <v>40026</v>
      </c>
      <c r="N107" s="161">
        <f>SUMIF('R11'!$B$3:$B$3,$B107,'R11'!$D$3:$D$3)+SUMIF('R5'!$B$3:$B$3,$B107,'R5'!$I$3:$I$3)+SUMIF('R4'!$B$3:$B$3,$B107,'R4'!$D$3:$D$3)+SUMIF('R5'!$B$3:$B$3,$B107,'R5'!$F$3:$F$3)</f>
        <v>0</v>
      </c>
      <c r="O107" s="160">
        <f t="shared" si="6"/>
        <v>40026</v>
      </c>
      <c r="S107" s="161">
        <f>SUMIF('R12'!$B$3:$B$3,$B107,'R12'!$D$3:$D$3)+SUMIF('R8'!$B$3:$B$3,$B107,'R8'!$I$3:$I$3)+SUMIF('R7'!$B$3:$B$3,$B107,'R7'!$D$3:$D$3)+SUMIF('R8'!$B$3:$B$3,$B107,'R8'!$F$3:$F$3)</f>
        <v>0</v>
      </c>
      <c r="T107" s="160">
        <f t="shared" si="7"/>
        <v>40026</v>
      </c>
    </row>
    <row r="108" spans="1:20" x14ac:dyDescent="0.2">
      <c r="A108" s="161">
        <f t="shared" si="4"/>
        <v>0</v>
      </c>
      <c r="B108" s="160">
        <f>Months!F108</f>
        <v>40057</v>
      </c>
      <c r="I108" s="161">
        <f>SUMIF('R10'!$B$3:$B$3,$B108,'R10'!$D$3:$D$3)+SUMIF('R2'!$B$3:$B$3,$B108,'R2'!$I$3:$I$3)+SUMIF('R1'!$B$3:$B$3,$B108,'R1'!$D$3:$D$3)+SUMIF('R2'!$B$3:$B$3,$B108,'R2'!$F$3:$F$3)</f>
        <v>0</v>
      </c>
      <c r="J108" s="160">
        <f t="shared" si="5"/>
        <v>40057</v>
      </c>
      <c r="N108" s="161">
        <f>SUMIF('R11'!$B$3:$B$3,$B108,'R11'!$D$3:$D$3)+SUMIF('R5'!$B$3:$B$3,$B108,'R5'!$I$3:$I$3)+SUMIF('R4'!$B$3:$B$3,$B108,'R4'!$D$3:$D$3)+SUMIF('R5'!$B$3:$B$3,$B108,'R5'!$F$3:$F$3)</f>
        <v>0</v>
      </c>
      <c r="O108" s="160">
        <f t="shared" si="6"/>
        <v>40057</v>
      </c>
      <c r="S108" s="161">
        <f>SUMIF('R12'!$B$3:$B$3,$B108,'R12'!$D$3:$D$3)+SUMIF('R8'!$B$3:$B$3,$B108,'R8'!$I$3:$I$3)+SUMIF('R7'!$B$3:$B$3,$B108,'R7'!$D$3:$D$3)+SUMIF('R8'!$B$3:$B$3,$B108,'R8'!$F$3:$F$3)</f>
        <v>0</v>
      </c>
      <c r="T108" s="160">
        <f t="shared" si="7"/>
        <v>40057</v>
      </c>
    </row>
    <row r="109" spans="1:20" x14ac:dyDescent="0.2">
      <c r="A109" s="161">
        <f t="shared" si="4"/>
        <v>0</v>
      </c>
      <c r="B109" s="160">
        <f>Months!F109</f>
        <v>40087</v>
      </c>
      <c r="I109" s="161">
        <f>SUMIF('R10'!$B$3:$B$3,$B109,'R10'!$D$3:$D$3)+SUMIF('R2'!$B$3:$B$3,$B109,'R2'!$I$3:$I$3)+SUMIF('R1'!$B$3:$B$3,$B109,'R1'!$D$3:$D$3)+SUMIF('R2'!$B$3:$B$3,$B109,'R2'!$F$3:$F$3)</f>
        <v>0</v>
      </c>
      <c r="J109" s="160">
        <f t="shared" si="5"/>
        <v>40087</v>
      </c>
      <c r="N109" s="161">
        <f>SUMIF('R11'!$B$3:$B$3,$B109,'R11'!$D$3:$D$3)+SUMIF('R5'!$B$3:$B$3,$B109,'R5'!$I$3:$I$3)+SUMIF('R4'!$B$3:$B$3,$B109,'R4'!$D$3:$D$3)+SUMIF('R5'!$B$3:$B$3,$B109,'R5'!$F$3:$F$3)</f>
        <v>0</v>
      </c>
      <c r="O109" s="160">
        <f t="shared" si="6"/>
        <v>40087</v>
      </c>
      <c r="S109" s="161">
        <f>SUMIF('R12'!$B$3:$B$3,$B109,'R12'!$D$3:$D$3)+SUMIF('R8'!$B$3:$B$3,$B109,'R8'!$I$3:$I$3)+SUMIF('R7'!$B$3:$B$3,$B109,'R7'!$D$3:$D$3)+SUMIF('R8'!$B$3:$B$3,$B109,'R8'!$F$3:$F$3)</f>
        <v>0</v>
      </c>
      <c r="T109" s="160">
        <f t="shared" si="7"/>
        <v>40087</v>
      </c>
    </row>
    <row r="110" spans="1:20" x14ac:dyDescent="0.2">
      <c r="A110" s="161">
        <f t="shared" si="4"/>
        <v>0</v>
      </c>
      <c r="B110" s="160">
        <f>Months!F110</f>
        <v>40118</v>
      </c>
      <c r="I110" s="161">
        <f>SUMIF('R10'!$B$3:$B$3,$B110,'R10'!$D$3:$D$3)+SUMIF('R2'!$B$3:$B$3,$B110,'R2'!$I$3:$I$3)+SUMIF('R1'!$B$3:$B$3,$B110,'R1'!$D$3:$D$3)+SUMIF('R2'!$B$3:$B$3,$B110,'R2'!$F$3:$F$3)</f>
        <v>0</v>
      </c>
      <c r="J110" s="160">
        <f t="shared" si="5"/>
        <v>40118</v>
      </c>
      <c r="N110" s="161">
        <f>SUMIF('R11'!$B$3:$B$3,$B110,'R11'!$D$3:$D$3)+SUMIF('R5'!$B$3:$B$3,$B110,'R5'!$I$3:$I$3)+SUMIF('R4'!$B$3:$B$3,$B110,'R4'!$D$3:$D$3)+SUMIF('R5'!$B$3:$B$3,$B110,'R5'!$F$3:$F$3)</f>
        <v>0</v>
      </c>
      <c r="O110" s="160">
        <f t="shared" si="6"/>
        <v>40118</v>
      </c>
      <c r="S110" s="161">
        <f>SUMIF('R12'!$B$3:$B$3,$B110,'R12'!$D$3:$D$3)+SUMIF('R8'!$B$3:$B$3,$B110,'R8'!$I$3:$I$3)+SUMIF('R7'!$B$3:$B$3,$B110,'R7'!$D$3:$D$3)+SUMIF('R8'!$B$3:$B$3,$B110,'R8'!$F$3:$F$3)</f>
        <v>0</v>
      </c>
      <c r="T110" s="160">
        <f t="shared" si="7"/>
        <v>40118</v>
      </c>
    </row>
    <row r="111" spans="1:20" x14ac:dyDescent="0.2">
      <c r="A111" s="161">
        <f t="shared" si="4"/>
        <v>0</v>
      </c>
      <c r="B111" s="160">
        <f>Months!F111</f>
        <v>40148</v>
      </c>
      <c r="I111" s="161">
        <f>SUMIF('R10'!$B$3:$B$3,$B111,'R10'!$D$3:$D$3)+SUMIF('R2'!$B$3:$B$3,$B111,'R2'!$I$3:$I$3)+SUMIF('R1'!$B$3:$B$3,$B111,'R1'!$D$3:$D$3)+SUMIF('R2'!$B$3:$B$3,$B111,'R2'!$F$3:$F$3)</f>
        <v>0</v>
      </c>
      <c r="J111" s="160">
        <f t="shared" si="5"/>
        <v>40148</v>
      </c>
      <c r="N111" s="161">
        <f>SUMIF('R11'!$B$3:$B$3,$B111,'R11'!$D$3:$D$3)+SUMIF('R5'!$B$3:$B$3,$B111,'R5'!$I$3:$I$3)+SUMIF('R4'!$B$3:$B$3,$B111,'R4'!$D$3:$D$3)+SUMIF('R5'!$B$3:$B$3,$B111,'R5'!$F$3:$F$3)</f>
        <v>0</v>
      </c>
      <c r="O111" s="160">
        <f t="shared" si="6"/>
        <v>40148</v>
      </c>
      <c r="S111" s="161">
        <f>SUMIF('R12'!$B$3:$B$3,$B111,'R12'!$D$3:$D$3)+SUMIF('R8'!$B$3:$B$3,$B111,'R8'!$I$3:$I$3)+SUMIF('R7'!$B$3:$B$3,$B111,'R7'!$D$3:$D$3)+SUMIF('R8'!$B$3:$B$3,$B111,'R8'!$F$3:$F$3)</f>
        <v>0</v>
      </c>
      <c r="T111" s="160">
        <f t="shared" si="7"/>
        <v>40148</v>
      </c>
    </row>
    <row r="112" spans="1:20" x14ac:dyDescent="0.2">
      <c r="A112" s="161">
        <f t="shared" si="4"/>
        <v>0</v>
      </c>
      <c r="B112" s="160">
        <f>Months!F112</f>
        <v>40179</v>
      </c>
      <c r="I112" s="161">
        <f>SUMIF('R10'!$B$3:$B$3,$B112,'R10'!$D$3:$D$3)+SUMIF('R2'!$B$3:$B$3,$B112,'R2'!$I$3:$I$3)+SUMIF('R1'!$B$3:$B$3,$B112,'R1'!$D$3:$D$3)+SUMIF('R2'!$B$3:$B$3,$B112,'R2'!$F$3:$F$3)</f>
        <v>0</v>
      </c>
      <c r="J112" s="160">
        <f t="shared" si="5"/>
        <v>40179</v>
      </c>
      <c r="N112" s="161">
        <f>SUMIF('R11'!$B$3:$B$3,$B112,'R11'!$D$3:$D$3)+SUMIF('R5'!$B$3:$B$3,$B112,'R5'!$I$3:$I$3)+SUMIF('R4'!$B$3:$B$3,$B112,'R4'!$D$3:$D$3)+SUMIF('R5'!$B$3:$B$3,$B112,'R5'!$F$3:$F$3)</f>
        <v>0</v>
      </c>
      <c r="O112" s="160">
        <f t="shared" si="6"/>
        <v>40179</v>
      </c>
      <c r="S112" s="161">
        <f>SUMIF('R12'!$B$3:$B$3,$B112,'R12'!$D$3:$D$3)+SUMIF('R8'!$B$3:$B$3,$B112,'R8'!$I$3:$I$3)+SUMIF('R7'!$B$3:$B$3,$B112,'R7'!$D$3:$D$3)+SUMIF('R8'!$B$3:$B$3,$B112,'R8'!$F$3:$F$3)</f>
        <v>0</v>
      </c>
      <c r="T112" s="160">
        <f t="shared" si="7"/>
        <v>40179</v>
      </c>
    </row>
    <row r="113" spans="1:20" x14ac:dyDescent="0.2">
      <c r="A113" s="161">
        <f t="shared" si="4"/>
        <v>0</v>
      </c>
      <c r="B113" s="160">
        <f>Months!F113</f>
        <v>40210</v>
      </c>
      <c r="I113" s="161">
        <f>SUMIF('R10'!$B$3:$B$3,$B113,'R10'!$D$3:$D$3)+SUMIF('R2'!$B$3:$B$3,$B113,'R2'!$I$3:$I$3)+SUMIF('R1'!$B$3:$B$3,$B113,'R1'!$D$3:$D$3)+SUMIF('R2'!$B$3:$B$3,$B113,'R2'!$F$3:$F$3)</f>
        <v>0</v>
      </c>
      <c r="J113" s="160">
        <f t="shared" si="5"/>
        <v>40210</v>
      </c>
      <c r="N113" s="161">
        <f>SUMIF('R11'!$B$3:$B$3,$B113,'R11'!$D$3:$D$3)+SUMIF('R5'!$B$3:$B$3,$B113,'R5'!$I$3:$I$3)+SUMIF('R4'!$B$3:$B$3,$B113,'R4'!$D$3:$D$3)+SUMIF('R5'!$B$3:$B$3,$B113,'R5'!$F$3:$F$3)</f>
        <v>0</v>
      </c>
      <c r="O113" s="160">
        <f t="shared" si="6"/>
        <v>40210</v>
      </c>
      <c r="S113" s="161">
        <f>SUMIF('R12'!$B$3:$B$3,$B113,'R12'!$D$3:$D$3)+SUMIF('R8'!$B$3:$B$3,$B113,'R8'!$I$3:$I$3)+SUMIF('R7'!$B$3:$B$3,$B113,'R7'!$D$3:$D$3)+SUMIF('R8'!$B$3:$B$3,$B113,'R8'!$F$3:$F$3)</f>
        <v>0</v>
      </c>
      <c r="T113" s="160">
        <f t="shared" si="7"/>
        <v>40210</v>
      </c>
    </row>
    <row r="114" spans="1:20" x14ac:dyDescent="0.2">
      <c r="A114" s="161">
        <f t="shared" si="4"/>
        <v>0</v>
      </c>
      <c r="B114" s="160">
        <f>Months!F114</f>
        <v>40238</v>
      </c>
      <c r="I114" s="161">
        <f>SUMIF('R10'!$B$3:$B$3,$B114,'R10'!$D$3:$D$3)+SUMIF('R2'!$B$3:$B$3,$B114,'R2'!$I$3:$I$3)+SUMIF('R1'!$B$3:$B$3,$B114,'R1'!$D$3:$D$3)+SUMIF('R2'!$B$3:$B$3,$B114,'R2'!$F$3:$F$3)</f>
        <v>0</v>
      </c>
      <c r="J114" s="160">
        <f t="shared" si="5"/>
        <v>40238</v>
      </c>
      <c r="N114" s="161">
        <f>SUMIF('R11'!$B$3:$B$3,$B114,'R11'!$D$3:$D$3)+SUMIF('R5'!$B$3:$B$3,$B114,'R5'!$I$3:$I$3)+SUMIF('R4'!$B$3:$B$3,$B114,'R4'!$D$3:$D$3)+SUMIF('R5'!$B$3:$B$3,$B114,'R5'!$F$3:$F$3)</f>
        <v>0</v>
      </c>
      <c r="O114" s="160">
        <f t="shared" si="6"/>
        <v>40238</v>
      </c>
      <c r="S114" s="161">
        <f>SUMIF('R12'!$B$3:$B$3,$B114,'R12'!$D$3:$D$3)+SUMIF('R8'!$B$3:$B$3,$B114,'R8'!$I$3:$I$3)+SUMIF('R7'!$B$3:$B$3,$B114,'R7'!$D$3:$D$3)+SUMIF('R8'!$B$3:$B$3,$B114,'R8'!$F$3:$F$3)</f>
        <v>0</v>
      </c>
      <c r="T114" s="160">
        <f t="shared" si="7"/>
        <v>40238</v>
      </c>
    </row>
    <row r="115" spans="1:20" x14ac:dyDescent="0.2">
      <c r="A115" s="161">
        <f t="shared" si="4"/>
        <v>0</v>
      </c>
      <c r="B115" s="160">
        <f>Months!F115</f>
        <v>40269</v>
      </c>
      <c r="I115" s="161">
        <f>SUMIF('R10'!$B$3:$B$3,$B115,'R10'!$D$3:$D$3)+SUMIF('R2'!$B$3:$B$3,$B115,'R2'!$I$3:$I$3)+SUMIF('R1'!$B$3:$B$3,$B115,'R1'!$D$3:$D$3)+SUMIF('R2'!$B$3:$B$3,$B115,'R2'!$F$3:$F$3)</f>
        <v>0</v>
      </c>
      <c r="J115" s="160">
        <f t="shared" si="5"/>
        <v>40269</v>
      </c>
      <c r="N115" s="161">
        <f>SUMIF('R11'!$B$3:$B$3,$B115,'R11'!$D$3:$D$3)+SUMIF('R5'!$B$3:$B$3,$B115,'R5'!$I$3:$I$3)+SUMIF('R4'!$B$3:$B$3,$B115,'R4'!$D$3:$D$3)+SUMIF('R5'!$B$3:$B$3,$B115,'R5'!$F$3:$F$3)</f>
        <v>0</v>
      </c>
      <c r="O115" s="160">
        <f t="shared" si="6"/>
        <v>40269</v>
      </c>
      <c r="S115" s="161">
        <f>SUMIF('R12'!$B$3:$B$3,$B115,'R12'!$D$3:$D$3)+SUMIF('R8'!$B$3:$B$3,$B115,'R8'!$I$3:$I$3)+SUMIF('R7'!$B$3:$B$3,$B115,'R7'!$D$3:$D$3)+SUMIF('R8'!$B$3:$B$3,$B115,'R8'!$F$3:$F$3)</f>
        <v>0</v>
      </c>
      <c r="T115" s="160">
        <f t="shared" si="7"/>
        <v>40269</v>
      </c>
    </row>
    <row r="116" spans="1:20" x14ac:dyDescent="0.2">
      <c r="A116" s="161">
        <f t="shared" si="4"/>
        <v>0</v>
      </c>
      <c r="B116" s="160">
        <f>Months!F116</f>
        <v>40299</v>
      </c>
      <c r="I116" s="161">
        <f>SUMIF('R10'!$B$3:$B$3,$B116,'R10'!$D$3:$D$3)+SUMIF('R2'!$B$3:$B$3,$B116,'R2'!$I$3:$I$3)+SUMIF('R1'!$B$3:$B$3,$B116,'R1'!$D$3:$D$3)+SUMIF('R2'!$B$3:$B$3,$B116,'R2'!$F$3:$F$3)</f>
        <v>0</v>
      </c>
      <c r="J116" s="160">
        <f t="shared" si="5"/>
        <v>40299</v>
      </c>
      <c r="N116" s="161">
        <f>SUMIF('R11'!$B$3:$B$3,$B116,'R11'!$D$3:$D$3)+SUMIF('R5'!$B$3:$B$3,$B116,'R5'!$I$3:$I$3)+SUMIF('R4'!$B$3:$B$3,$B116,'R4'!$D$3:$D$3)+SUMIF('R5'!$B$3:$B$3,$B116,'R5'!$F$3:$F$3)</f>
        <v>0</v>
      </c>
      <c r="O116" s="160">
        <f t="shared" si="6"/>
        <v>40299</v>
      </c>
      <c r="S116" s="161">
        <f>SUMIF('R12'!$B$3:$B$3,$B116,'R12'!$D$3:$D$3)+SUMIF('R8'!$B$3:$B$3,$B116,'R8'!$I$3:$I$3)+SUMIF('R7'!$B$3:$B$3,$B116,'R7'!$D$3:$D$3)+SUMIF('R8'!$B$3:$B$3,$B116,'R8'!$F$3:$F$3)</f>
        <v>0</v>
      </c>
      <c r="T116" s="160">
        <f t="shared" si="7"/>
        <v>40299</v>
      </c>
    </row>
    <row r="117" spans="1:20" x14ac:dyDescent="0.2">
      <c r="A117" s="161">
        <f t="shared" si="4"/>
        <v>0</v>
      </c>
      <c r="B117" s="160">
        <f>Months!F117</f>
        <v>40330</v>
      </c>
      <c r="I117" s="161">
        <f>SUMIF('R10'!$B$3:$B$3,$B117,'R10'!$D$3:$D$3)+SUMIF('R2'!$B$3:$B$3,$B117,'R2'!$I$3:$I$3)+SUMIF('R1'!$B$3:$B$3,$B117,'R1'!$D$3:$D$3)+SUMIF('R2'!$B$3:$B$3,$B117,'R2'!$F$3:$F$3)</f>
        <v>0</v>
      </c>
      <c r="J117" s="160">
        <f t="shared" si="5"/>
        <v>40330</v>
      </c>
      <c r="N117" s="161">
        <f>SUMIF('R11'!$B$3:$B$3,$B117,'R11'!$D$3:$D$3)+SUMIF('R5'!$B$3:$B$3,$B117,'R5'!$I$3:$I$3)+SUMIF('R4'!$B$3:$B$3,$B117,'R4'!$D$3:$D$3)+SUMIF('R5'!$B$3:$B$3,$B117,'R5'!$F$3:$F$3)</f>
        <v>0</v>
      </c>
      <c r="O117" s="160">
        <f t="shared" si="6"/>
        <v>40330</v>
      </c>
      <c r="S117" s="161">
        <f>SUMIF('R12'!$B$3:$B$3,$B117,'R12'!$D$3:$D$3)+SUMIF('R8'!$B$3:$B$3,$B117,'R8'!$I$3:$I$3)+SUMIF('R7'!$B$3:$B$3,$B117,'R7'!$D$3:$D$3)+SUMIF('R8'!$B$3:$B$3,$B117,'R8'!$F$3:$F$3)</f>
        <v>0</v>
      </c>
      <c r="T117" s="160">
        <f t="shared" si="7"/>
        <v>40330</v>
      </c>
    </row>
    <row r="118" spans="1:20" x14ac:dyDescent="0.2">
      <c r="A118" s="161">
        <f t="shared" si="4"/>
        <v>0</v>
      </c>
      <c r="B118" s="160">
        <f>Months!F118</f>
        <v>40360</v>
      </c>
      <c r="I118" s="161">
        <f>SUMIF('R10'!$B$3:$B$3,$B118,'R10'!$D$3:$D$3)+SUMIF('R2'!$B$3:$B$3,$B118,'R2'!$I$3:$I$3)+SUMIF('R1'!$B$3:$B$3,$B118,'R1'!$D$3:$D$3)+SUMIF('R2'!$B$3:$B$3,$B118,'R2'!$F$3:$F$3)</f>
        <v>0</v>
      </c>
      <c r="J118" s="160">
        <f t="shared" si="5"/>
        <v>40360</v>
      </c>
      <c r="N118" s="161">
        <f>SUMIF('R11'!$B$3:$B$3,$B118,'R11'!$D$3:$D$3)+SUMIF('R5'!$B$3:$B$3,$B118,'R5'!$I$3:$I$3)+SUMIF('R4'!$B$3:$B$3,$B118,'R4'!$D$3:$D$3)+SUMIF('R5'!$B$3:$B$3,$B118,'R5'!$F$3:$F$3)</f>
        <v>0</v>
      </c>
      <c r="O118" s="160">
        <f t="shared" si="6"/>
        <v>40360</v>
      </c>
      <c r="S118" s="161">
        <f>SUMIF('R12'!$B$3:$B$3,$B118,'R12'!$D$3:$D$3)+SUMIF('R8'!$B$3:$B$3,$B118,'R8'!$I$3:$I$3)+SUMIF('R7'!$B$3:$B$3,$B118,'R7'!$D$3:$D$3)+SUMIF('R8'!$B$3:$B$3,$B118,'R8'!$F$3:$F$3)</f>
        <v>0</v>
      </c>
      <c r="T118" s="160">
        <f t="shared" si="7"/>
        <v>40360</v>
      </c>
    </row>
    <row r="119" spans="1:20" x14ac:dyDescent="0.2">
      <c r="A119" s="161">
        <f t="shared" si="4"/>
        <v>0</v>
      </c>
      <c r="B119" s="160">
        <f>Months!F119</f>
        <v>40391</v>
      </c>
      <c r="I119" s="161">
        <f>SUMIF('R10'!$B$3:$B$3,$B119,'R10'!$D$3:$D$3)+SUMIF('R2'!$B$3:$B$3,$B119,'R2'!$I$3:$I$3)+SUMIF('R1'!$B$3:$B$3,$B119,'R1'!$D$3:$D$3)+SUMIF('R2'!$B$3:$B$3,$B119,'R2'!$F$3:$F$3)</f>
        <v>0</v>
      </c>
      <c r="J119" s="160">
        <f t="shared" si="5"/>
        <v>40391</v>
      </c>
      <c r="N119" s="161">
        <f>SUMIF('R11'!$B$3:$B$3,$B119,'R11'!$D$3:$D$3)+SUMIF('R5'!$B$3:$B$3,$B119,'R5'!$I$3:$I$3)+SUMIF('R4'!$B$3:$B$3,$B119,'R4'!$D$3:$D$3)+SUMIF('R5'!$B$3:$B$3,$B119,'R5'!$F$3:$F$3)</f>
        <v>0</v>
      </c>
      <c r="O119" s="160">
        <f t="shared" si="6"/>
        <v>40391</v>
      </c>
      <c r="S119" s="161">
        <f>SUMIF('R12'!$B$3:$B$3,$B119,'R12'!$D$3:$D$3)+SUMIF('R8'!$B$3:$B$3,$B119,'R8'!$I$3:$I$3)+SUMIF('R7'!$B$3:$B$3,$B119,'R7'!$D$3:$D$3)+SUMIF('R8'!$B$3:$B$3,$B119,'R8'!$F$3:$F$3)</f>
        <v>0</v>
      </c>
      <c r="T119" s="160">
        <f t="shared" si="7"/>
        <v>40391</v>
      </c>
    </row>
    <row r="120" spans="1:20" x14ac:dyDescent="0.2">
      <c r="A120" s="161">
        <f t="shared" si="4"/>
        <v>0</v>
      </c>
      <c r="B120" s="160">
        <f>Months!F120</f>
        <v>40422</v>
      </c>
      <c r="I120" s="161">
        <f>SUMIF('R10'!$B$3:$B$3,$B120,'R10'!$D$3:$D$3)+SUMIF('R2'!$B$3:$B$3,$B120,'R2'!$I$3:$I$3)+SUMIF('R1'!$B$3:$B$3,$B120,'R1'!$D$3:$D$3)+SUMIF('R2'!$B$3:$B$3,$B120,'R2'!$F$3:$F$3)</f>
        <v>0</v>
      </c>
      <c r="J120" s="160">
        <f t="shared" si="5"/>
        <v>40422</v>
      </c>
      <c r="N120" s="161">
        <f>SUMIF('R11'!$B$3:$B$3,$B120,'R11'!$D$3:$D$3)+SUMIF('R5'!$B$3:$B$3,$B120,'R5'!$I$3:$I$3)+SUMIF('R4'!$B$3:$B$3,$B120,'R4'!$D$3:$D$3)+SUMIF('R5'!$B$3:$B$3,$B120,'R5'!$F$3:$F$3)</f>
        <v>0</v>
      </c>
      <c r="O120" s="160">
        <f t="shared" si="6"/>
        <v>40422</v>
      </c>
      <c r="S120" s="161">
        <f>SUMIF('R12'!$B$3:$B$3,$B120,'R12'!$D$3:$D$3)+SUMIF('R8'!$B$3:$B$3,$B120,'R8'!$I$3:$I$3)+SUMIF('R7'!$B$3:$B$3,$B120,'R7'!$D$3:$D$3)+SUMIF('R8'!$B$3:$B$3,$B120,'R8'!$F$3:$F$3)</f>
        <v>0</v>
      </c>
      <c r="T120" s="160">
        <f t="shared" si="7"/>
        <v>40422</v>
      </c>
    </row>
    <row r="121" spans="1:20" x14ac:dyDescent="0.2">
      <c r="A121" s="161">
        <f t="shared" si="4"/>
        <v>0</v>
      </c>
      <c r="B121" s="160">
        <f>Months!F121</f>
        <v>40452</v>
      </c>
      <c r="I121" s="161">
        <f>SUMIF('R10'!$B$3:$B$3,$B121,'R10'!$D$3:$D$3)+SUMIF('R2'!$B$3:$B$3,$B121,'R2'!$I$3:$I$3)+SUMIF('R1'!$B$3:$B$3,$B121,'R1'!$D$3:$D$3)+SUMIF('R2'!$B$3:$B$3,$B121,'R2'!$F$3:$F$3)</f>
        <v>0</v>
      </c>
      <c r="J121" s="160">
        <f t="shared" si="5"/>
        <v>40452</v>
      </c>
      <c r="N121" s="161">
        <f>SUMIF('R11'!$B$3:$B$3,$B121,'R11'!$D$3:$D$3)+SUMIF('R5'!$B$3:$B$3,$B121,'R5'!$I$3:$I$3)+SUMIF('R4'!$B$3:$B$3,$B121,'R4'!$D$3:$D$3)+SUMIF('R5'!$B$3:$B$3,$B121,'R5'!$F$3:$F$3)</f>
        <v>0</v>
      </c>
      <c r="O121" s="160">
        <f t="shared" si="6"/>
        <v>40452</v>
      </c>
      <c r="S121" s="161">
        <f>SUMIF('R12'!$B$3:$B$3,$B121,'R12'!$D$3:$D$3)+SUMIF('R8'!$B$3:$B$3,$B121,'R8'!$I$3:$I$3)+SUMIF('R7'!$B$3:$B$3,$B121,'R7'!$D$3:$D$3)+SUMIF('R8'!$B$3:$B$3,$B121,'R8'!$F$3:$F$3)</f>
        <v>0</v>
      </c>
      <c r="T121" s="160">
        <f t="shared" si="7"/>
        <v>40452</v>
      </c>
    </row>
    <row r="122" spans="1:20" x14ac:dyDescent="0.2">
      <c r="A122" s="161">
        <f t="shared" si="4"/>
        <v>0</v>
      </c>
      <c r="B122" s="160">
        <f>Months!F122</f>
        <v>40483</v>
      </c>
      <c r="I122" s="161">
        <f>SUMIF('R10'!$B$3:$B$3,$B122,'R10'!$D$3:$D$3)+SUMIF('R2'!$B$3:$B$3,$B122,'R2'!$I$3:$I$3)+SUMIF('R1'!$B$3:$B$3,$B122,'R1'!$D$3:$D$3)+SUMIF('R2'!$B$3:$B$3,$B122,'R2'!$F$3:$F$3)</f>
        <v>0</v>
      </c>
      <c r="J122" s="160">
        <f t="shared" si="5"/>
        <v>40483</v>
      </c>
      <c r="N122" s="161">
        <f>SUMIF('R11'!$B$3:$B$3,$B122,'R11'!$D$3:$D$3)+SUMIF('R5'!$B$3:$B$3,$B122,'R5'!$I$3:$I$3)+SUMIF('R4'!$B$3:$B$3,$B122,'R4'!$D$3:$D$3)+SUMIF('R5'!$B$3:$B$3,$B122,'R5'!$F$3:$F$3)</f>
        <v>0</v>
      </c>
      <c r="O122" s="160">
        <f t="shared" si="6"/>
        <v>40483</v>
      </c>
      <c r="S122" s="161">
        <f>SUMIF('R12'!$B$3:$B$3,$B122,'R12'!$D$3:$D$3)+SUMIF('R8'!$B$3:$B$3,$B122,'R8'!$I$3:$I$3)+SUMIF('R7'!$B$3:$B$3,$B122,'R7'!$D$3:$D$3)+SUMIF('R8'!$B$3:$B$3,$B122,'R8'!$F$3:$F$3)</f>
        <v>0</v>
      </c>
      <c r="T122" s="160">
        <f t="shared" si="7"/>
        <v>40483</v>
      </c>
    </row>
    <row r="123" spans="1:20" x14ac:dyDescent="0.2">
      <c r="A123" s="161">
        <f t="shared" si="4"/>
        <v>0</v>
      </c>
      <c r="B123" s="160">
        <f>Months!F123</f>
        <v>40513</v>
      </c>
      <c r="I123" s="161">
        <f>SUMIF('R10'!$B$3:$B$3,$B123,'R10'!$D$3:$D$3)+SUMIF('R2'!$B$3:$B$3,$B123,'R2'!$I$3:$I$3)+SUMIF('R1'!$B$3:$B$3,$B123,'R1'!$D$3:$D$3)+SUMIF('R2'!$B$3:$B$3,$B123,'R2'!$F$3:$F$3)</f>
        <v>0</v>
      </c>
      <c r="J123" s="160">
        <f t="shared" si="5"/>
        <v>40513</v>
      </c>
      <c r="N123" s="161">
        <f>SUMIF('R11'!$B$3:$B$3,$B123,'R11'!$D$3:$D$3)+SUMIF('R5'!$B$3:$B$3,$B123,'R5'!$I$3:$I$3)+SUMIF('R4'!$B$3:$B$3,$B123,'R4'!$D$3:$D$3)+SUMIF('R5'!$B$3:$B$3,$B123,'R5'!$F$3:$F$3)</f>
        <v>0</v>
      </c>
      <c r="O123" s="160">
        <f t="shared" si="6"/>
        <v>40513</v>
      </c>
      <c r="S123" s="161">
        <f>SUMIF('R12'!$B$3:$B$3,$B123,'R12'!$D$3:$D$3)+SUMIF('R8'!$B$3:$B$3,$B123,'R8'!$I$3:$I$3)+SUMIF('R7'!$B$3:$B$3,$B123,'R7'!$D$3:$D$3)+SUMIF('R8'!$B$3:$B$3,$B123,'R8'!$F$3:$F$3)</f>
        <v>0</v>
      </c>
      <c r="T123" s="160">
        <f t="shared" si="7"/>
        <v>40513</v>
      </c>
    </row>
    <row r="124" spans="1:20" x14ac:dyDescent="0.2">
      <c r="A124" s="161">
        <f t="shared" si="4"/>
        <v>0</v>
      </c>
      <c r="B124" s="160">
        <f>Months!F124</f>
        <v>40544</v>
      </c>
      <c r="I124" s="161">
        <f>SUMIF('R10'!$B$3:$B$3,$B124,'R10'!$D$3:$D$3)+SUMIF('R2'!$B$3:$B$3,$B124,'R2'!$I$3:$I$3)+SUMIF('R1'!$B$3:$B$3,$B124,'R1'!$D$3:$D$3)+SUMIF('R2'!$B$3:$B$3,$B124,'R2'!$F$3:$F$3)</f>
        <v>0</v>
      </c>
      <c r="J124" s="160">
        <f t="shared" si="5"/>
        <v>40544</v>
      </c>
      <c r="N124" s="161">
        <f>SUMIF('R11'!$B$3:$B$3,$B124,'R11'!$D$3:$D$3)+SUMIF('R5'!$B$3:$B$3,$B124,'R5'!$I$3:$I$3)+SUMIF('R4'!$B$3:$B$3,$B124,'R4'!$D$3:$D$3)+SUMIF('R5'!$B$3:$B$3,$B124,'R5'!$F$3:$F$3)</f>
        <v>0</v>
      </c>
      <c r="O124" s="160">
        <f t="shared" si="6"/>
        <v>40544</v>
      </c>
      <c r="S124" s="161">
        <f>SUMIF('R12'!$B$3:$B$3,$B124,'R12'!$D$3:$D$3)+SUMIF('R8'!$B$3:$B$3,$B124,'R8'!$I$3:$I$3)+SUMIF('R7'!$B$3:$B$3,$B124,'R7'!$D$3:$D$3)+SUMIF('R8'!$B$3:$B$3,$B124,'R8'!$F$3:$F$3)</f>
        <v>0</v>
      </c>
      <c r="T124" s="160">
        <f t="shared" si="7"/>
        <v>40544</v>
      </c>
    </row>
    <row r="125" spans="1:20" x14ac:dyDescent="0.2">
      <c r="A125" s="161">
        <f t="shared" si="4"/>
        <v>0</v>
      </c>
      <c r="B125" s="160">
        <f>Months!F125</f>
        <v>40575</v>
      </c>
      <c r="I125" s="161">
        <f>SUMIF('R10'!$B$3:$B$3,$B125,'R10'!$D$3:$D$3)+SUMIF('R2'!$B$3:$B$3,$B125,'R2'!$I$3:$I$3)+SUMIF('R1'!$B$3:$B$3,$B125,'R1'!$D$3:$D$3)+SUMIF('R2'!$B$3:$B$3,$B125,'R2'!$F$3:$F$3)</f>
        <v>0</v>
      </c>
      <c r="J125" s="160">
        <f t="shared" si="5"/>
        <v>40575</v>
      </c>
      <c r="N125" s="161">
        <f>SUMIF('R11'!$B$3:$B$3,$B125,'R11'!$D$3:$D$3)+SUMIF('R5'!$B$3:$B$3,$B125,'R5'!$I$3:$I$3)+SUMIF('R4'!$B$3:$B$3,$B125,'R4'!$D$3:$D$3)+SUMIF('R5'!$B$3:$B$3,$B125,'R5'!$F$3:$F$3)</f>
        <v>0</v>
      </c>
      <c r="O125" s="160">
        <f t="shared" si="6"/>
        <v>40575</v>
      </c>
      <c r="S125" s="161">
        <f>SUMIF('R12'!$B$3:$B$3,$B125,'R12'!$D$3:$D$3)+SUMIF('R8'!$B$3:$B$3,$B125,'R8'!$I$3:$I$3)+SUMIF('R7'!$B$3:$B$3,$B125,'R7'!$D$3:$D$3)+SUMIF('R8'!$B$3:$B$3,$B125,'R8'!$F$3:$F$3)</f>
        <v>0</v>
      </c>
      <c r="T125" s="160">
        <f t="shared" si="7"/>
        <v>40575</v>
      </c>
    </row>
    <row r="126" spans="1:20" x14ac:dyDescent="0.2">
      <c r="A126" s="161">
        <f t="shared" si="4"/>
        <v>0</v>
      </c>
      <c r="B126" s="160">
        <f>Months!F126</f>
        <v>40603</v>
      </c>
      <c r="I126" s="161">
        <f>SUMIF('R10'!$B$3:$B$3,$B126,'R10'!$D$3:$D$3)+SUMIF('R2'!$B$3:$B$3,$B126,'R2'!$I$3:$I$3)+SUMIF('R1'!$B$3:$B$3,$B126,'R1'!$D$3:$D$3)+SUMIF('R2'!$B$3:$B$3,$B126,'R2'!$F$3:$F$3)</f>
        <v>0</v>
      </c>
      <c r="J126" s="160">
        <f t="shared" si="5"/>
        <v>40603</v>
      </c>
      <c r="N126" s="161">
        <f>SUMIF('R11'!$B$3:$B$3,$B126,'R11'!$D$3:$D$3)+SUMIF('R5'!$B$3:$B$3,$B126,'R5'!$I$3:$I$3)+SUMIF('R4'!$B$3:$B$3,$B126,'R4'!$D$3:$D$3)+SUMIF('R5'!$B$3:$B$3,$B126,'R5'!$F$3:$F$3)</f>
        <v>0</v>
      </c>
      <c r="O126" s="160">
        <f t="shared" si="6"/>
        <v>40603</v>
      </c>
      <c r="S126" s="161">
        <f>SUMIF('R12'!$B$3:$B$3,$B126,'R12'!$D$3:$D$3)+SUMIF('R8'!$B$3:$B$3,$B126,'R8'!$I$3:$I$3)+SUMIF('R7'!$B$3:$B$3,$B126,'R7'!$D$3:$D$3)+SUMIF('R8'!$B$3:$B$3,$B126,'R8'!$F$3:$F$3)</f>
        <v>0</v>
      </c>
      <c r="T126" s="160">
        <f t="shared" si="7"/>
        <v>40603</v>
      </c>
    </row>
    <row r="127" spans="1:20" x14ac:dyDescent="0.2">
      <c r="A127" s="161">
        <f t="shared" si="4"/>
        <v>0</v>
      </c>
      <c r="B127" s="160">
        <f>Months!F127</f>
        <v>40634</v>
      </c>
      <c r="I127" s="161">
        <f>SUMIF('R10'!$B$3:$B$3,$B127,'R10'!$D$3:$D$3)+SUMIF('R2'!$B$3:$B$3,$B127,'R2'!$I$3:$I$3)+SUMIF('R1'!$B$3:$B$3,$B127,'R1'!$D$3:$D$3)+SUMIF('R2'!$B$3:$B$3,$B127,'R2'!$F$3:$F$3)</f>
        <v>0</v>
      </c>
      <c r="J127" s="160">
        <f t="shared" si="5"/>
        <v>40634</v>
      </c>
      <c r="N127" s="161">
        <f>SUMIF('R11'!$B$3:$B$3,$B127,'R11'!$D$3:$D$3)+SUMIF('R5'!$B$3:$B$3,$B127,'R5'!$I$3:$I$3)+SUMIF('R4'!$B$3:$B$3,$B127,'R4'!$D$3:$D$3)+SUMIF('R5'!$B$3:$B$3,$B127,'R5'!$F$3:$F$3)</f>
        <v>0</v>
      </c>
      <c r="O127" s="160">
        <f t="shared" si="6"/>
        <v>40634</v>
      </c>
      <c r="S127" s="161">
        <f>SUMIF('R12'!$B$3:$B$3,$B127,'R12'!$D$3:$D$3)+SUMIF('R8'!$B$3:$B$3,$B127,'R8'!$I$3:$I$3)+SUMIF('R7'!$B$3:$B$3,$B127,'R7'!$D$3:$D$3)+SUMIF('R8'!$B$3:$B$3,$B127,'R8'!$F$3:$F$3)</f>
        <v>0</v>
      </c>
      <c r="T127" s="160">
        <f t="shared" si="7"/>
        <v>40634</v>
      </c>
    </row>
    <row r="128" spans="1:20" x14ac:dyDescent="0.2">
      <c r="A128" s="161">
        <f t="shared" si="4"/>
        <v>0</v>
      </c>
      <c r="B128" s="160">
        <f>Months!F128</f>
        <v>40664</v>
      </c>
      <c r="I128" s="161">
        <f>SUMIF('R10'!$B$3:$B$3,$B128,'R10'!$D$3:$D$3)+SUMIF('R2'!$B$3:$B$3,$B128,'R2'!$I$3:$I$3)+SUMIF('R1'!$B$3:$B$3,$B128,'R1'!$D$3:$D$3)+SUMIF('R2'!$B$3:$B$3,$B128,'R2'!$F$3:$F$3)</f>
        <v>0</v>
      </c>
      <c r="J128" s="160">
        <f t="shared" si="5"/>
        <v>40664</v>
      </c>
      <c r="N128" s="161">
        <f>SUMIF('R11'!$B$3:$B$3,$B128,'R11'!$D$3:$D$3)+SUMIF('R5'!$B$3:$B$3,$B128,'R5'!$I$3:$I$3)+SUMIF('R4'!$B$3:$B$3,$B128,'R4'!$D$3:$D$3)+SUMIF('R5'!$B$3:$B$3,$B128,'R5'!$F$3:$F$3)</f>
        <v>0</v>
      </c>
      <c r="O128" s="160">
        <f t="shared" si="6"/>
        <v>40664</v>
      </c>
      <c r="S128" s="161">
        <f>SUMIF('R12'!$B$3:$B$3,$B128,'R12'!$D$3:$D$3)+SUMIF('R8'!$B$3:$B$3,$B128,'R8'!$I$3:$I$3)+SUMIF('R7'!$B$3:$B$3,$B128,'R7'!$D$3:$D$3)+SUMIF('R8'!$B$3:$B$3,$B128,'R8'!$F$3:$F$3)</f>
        <v>0</v>
      </c>
      <c r="T128" s="160">
        <f t="shared" si="7"/>
        <v>40664</v>
      </c>
    </row>
    <row r="129" spans="1:20" x14ac:dyDescent="0.2">
      <c r="A129" s="161">
        <f t="shared" si="4"/>
        <v>0</v>
      </c>
      <c r="B129" s="160">
        <f>Months!F129</f>
        <v>40695</v>
      </c>
      <c r="I129" s="161">
        <f>SUMIF('R10'!$B$3:$B$3,$B129,'R10'!$D$3:$D$3)+SUMIF('R2'!$B$3:$B$3,$B129,'R2'!$I$3:$I$3)+SUMIF('R1'!$B$3:$B$3,$B129,'R1'!$D$3:$D$3)+SUMIF('R2'!$B$3:$B$3,$B129,'R2'!$F$3:$F$3)</f>
        <v>0</v>
      </c>
      <c r="J129" s="160">
        <f t="shared" si="5"/>
        <v>40695</v>
      </c>
      <c r="N129" s="161">
        <f>SUMIF('R11'!$B$3:$B$3,$B129,'R11'!$D$3:$D$3)+SUMIF('R5'!$B$3:$B$3,$B129,'R5'!$I$3:$I$3)+SUMIF('R4'!$B$3:$B$3,$B129,'R4'!$D$3:$D$3)+SUMIF('R5'!$B$3:$B$3,$B129,'R5'!$F$3:$F$3)</f>
        <v>0</v>
      </c>
      <c r="O129" s="160">
        <f t="shared" si="6"/>
        <v>40695</v>
      </c>
      <c r="S129" s="161">
        <f>SUMIF('R12'!$B$3:$B$3,$B129,'R12'!$D$3:$D$3)+SUMIF('R8'!$B$3:$B$3,$B129,'R8'!$I$3:$I$3)+SUMIF('R7'!$B$3:$B$3,$B129,'R7'!$D$3:$D$3)+SUMIF('R8'!$B$3:$B$3,$B129,'R8'!$F$3:$F$3)</f>
        <v>0</v>
      </c>
      <c r="T129" s="160">
        <f t="shared" si="7"/>
        <v>40695</v>
      </c>
    </row>
    <row r="130" spans="1:20" x14ac:dyDescent="0.2">
      <c r="A130" s="161">
        <f t="shared" si="4"/>
        <v>0</v>
      </c>
      <c r="B130" s="160">
        <f>Months!F130</f>
        <v>40725</v>
      </c>
      <c r="I130" s="161">
        <f>SUMIF('R10'!$B$3:$B$3,$B130,'R10'!$D$3:$D$3)+SUMIF('R2'!$B$3:$B$3,$B130,'R2'!$I$3:$I$3)+SUMIF('R1'!$B$3:$B$3,$B130,'R1'!$D$3:$D$3)+SUMIF('R2'!$B$3:$B$3,$B130,'R2'!$F$3:$F$3)</f>
        <v>0</v>
      </c>
      <c r="J130" s="160">
        <f t="shared" si="5"/>
        <v>40725</v>
      </c>
      <c r="N130" s="161">
        <f>SUMIF('R11'!$B$3:$B$3,$B130,'R11'!$D$3:$D$3)+SUMIF('R5'!$B$3:$B$3,$B130,'R5'!$I$3:$I$3)+SUMIF('R4'!$B$3:$B$3,$B130,'R4'!$D$3:$D$3)+SUMIF('R5'!$B$3:$B$3,$B130,'R5'!$F$3:$F$3)</f>
        <v>0</v>
      </c>
      <c r="O130" s="160">
        <f t="shared" si="6"/>
        <v>40725</v>
      </c>
      <c r="S130" s="161">
        <f>SUMIF('R12'!$B$3:$B$3,$B130,'R12'!$D$3:$D$3)+SUMIF('R8'!$B$3:$B$3,$B130,'R8'!$I$3:$I$3)+SUMIF('R7'!$B$3:$B$3,$B130,'R7'!$D$3:$D$3)+SUMIF('R8'!$B$3:$B$3,$B130,'R8'!$F$3:$F$3)</f>
        <v>0</v>
      </c>
      <c r="T130" s="160">
        <f t="shared" si="7"/>
        <v>40725</v>
      </c>
    </row>
    <row r="131" spans="1:20" x14ac:dyDescent="0.2">
      <c r="A131" s="161">
        <f t="shared" si="4"/>
        <v>0</v>
      </c>
      <c r="B131" s="160">
        <f>Months!F131</f>
        <v>40756</v>
      </c>
      <c r="I131" s="161">
        <f>SUMIF('R10'!$B$3:$B$3,$B131,'R10'!$D$3:$D$3)+SUMIF('R2'!$B$3:$B$3,$B131,'R2'!$I$3:$I$3)+SUMIF('R1'!$B$3:$B$3,$B131,'R1'!$D$3:$D$3)+SUMIF('R2'!$B$3:$B$3,$B131,'R2'!$F$3:$F$3)</f>
        <v>0</v>
      </c>
      <c r="J131" s="160">
        <f t="shared" si="5"/>
        <v>40756</v>
      </c>
      <c r="N131" s="161">
        <f>SUMIF('R11'!$B$3:$B$3,$B131,'R11'!$D$3:$D$3)+SUMIF('R5'!$B$3:$B$3,$B131,'R5'!$I$3:$I$3)+SUMIF('R4'!$B$3:$B$3,$B131,'R4'!$D$3:$D$3)+SUMIF('R5'!$B$3:$B$3,$B131,'R5'!$F$3:$F$3)</f>
        <v>0</v>
      </c>
      <c r="O131" s="160">
        <f t="shared" si="6"/>
        <v>40756</v>
      </c>
      <c r="S131" s="161">
        <f>SUMIF('R12'!$B$3:$B$3,$B131,'R12'!$D$3:$D$3)+SUMIF('R8'!$B$3:$B$3,$B131,'R8'!$I$3:$I$3)+SUMIF('R7'!$B$3:$B$3,$B131,'R7'!$D$3:$D$3)+SUMIF('R8'!$B$3:$B$3,$B131,'R8'!$F$3:$F$3)</f>
        <v>0</v>
      </c>
      <c r="T131" s="160">
        <f t="shared" si="7"/>
        <v>40756</v>
      </c>
    </row>
    <row r="132" spans="1:20" x14ac:dyDescent="0.2">
      <c r="A132" s="161">
        <f t="shared" si="4"/>
        <v>0</v>
      </c>
      <c r="B132" s="160">
        <f>Months!F132</f>
        <v>40787</v>
      </c>
      <c r="I132" s="161">
        <f>SUMIF('R10'!$B$3:$B$3,$B132,'R10'!$D$3:$D$3)+SUMIF('R2'!$B$3:$B$3,$B132,'R2'!$I$3:$I$3)+SUMIF('R1'!$B$3:$B$3,$B132,'R1'!$D$3:$D$3)+SUMIF('R2'!$B$3:$B$3,$B132,'R2'!$F$3:$F$3)</f>
        <v>0</v>
      </c>
      <c r="J132" s="160">
        <f t="shared" si="5"/>
        <v>40787</v>
      </c>
      <c r="N132" s="161">
        <f>SUMIF('R11'!$B$3:$B$3,$B132,'R11'!$D$3:$D$3)+SUMIF('R5'!$B$3:$B$3,$B132,'R5'!$I$3:$I$3)+SUMIF('R4'!$B$3:$B$3,$B132,'R4'!$D$3:$D$3)+SUMIF('R5'!$B$3:$B$3,$B132,'R5'!$F$3:$F$3)</f>
        <v>0</v>
      </c>
      <c r="O132" s="160">
        <f t="shared" si="6"/>
        <v>40787</v>
      </c>
      <c r="S132" s="161">
        <f>SUMIF('R12'!$B$3:$B$3,$B132,'R12'!$D$3:$D$3)+SUMIF('R8'!$B$3:$B$3,$B132,'R8'!$I$3:$I$3)+SUMIF('R7'!$B$3:$B$3,$B132,'R7'!$D$3:$D$3)+SUMIF('R8'!$B$3:$B$3,$B132,'R8'!$F$3:$F$3)</f>
        <v>0</v>
      </c>
      <c r="T132" s="160">
        <f t="shared" si="7"/>
        <v>40787</v>
      </c>
    </row>
    <row r="133" spans="1:20" x14ac:dyDescent="0.2">
      <c r="A133" s="161">
        <f t="shared" ref="A133:A196" si="8">I133+N133+S133</f>
        <v>0</v>
      </c>
      <c r="B133" s="160">
        <f>Months!F133</f>
        <v>40817</v>
      </c>
      <c r="I133" s="161">
        <f>SUMIF('R10'!$B$3:$B$3,$B133,'R10'!$D$3:$D$3)+SUMIF('R2'!$B$3:$B$3,$B133,'R2'!$I$3:$I$3)+SUMIF('R1'!$B$3:$B$3,$B133,'R1'!$D$3:$D$3)+SUMIF('R2'!$B$3:$B$3,$B133,'R2'!$F$3:$F$3)</f>
        <v>0</v>
      </c>
      <c r="J133" s="160">
        <f t="shared" ref="J133:J196" si="9">B133</f>
        <v>40817</v>
      </c>
      <c r="N133" s="161">
        <f>SUMIF('R11'!$B$3:$B$3,$B133,'R11'!$D$3:$D$3)+SUMIF('R5'!$B$3:$B$3,$B133,'R5'!$I$3:$I$3)+SUMIF('R4'!$B$3:$B$3,$B133,'R4'!$D$3:$D$3)+SUMIF('R5'!$B$3:$B$3,$B133,'R5'!$F$3:$F$3)</f>
        <v>0</v>
      </c>
      <c r="O133" s="160">
        <f t="shared" ref="O133:O196" si="10">B133</f>
        <v>40817</v>
      </c>
      <c r="S133" s="161">
        <f>SUMIF('R12'!$B$3:$B$3,$B133,'R12'!$D$3:$D$3)+SUMIF('R8'!$B$3:$B$3,$B133,'R8'!$I$3:$I$3)+SUMIF('R7'!$B$3:$B$3,$B133,'R7'!$D$3:$D$3)+SUMIF('R8'!$B$3:$B$3,$B133,'R8'!$F$3:$F$3)</f>
        <v>0</v>
      </c>
      <c r="T133" s="160">
        <f t="shared" ref="T133:T196" si="11">B133</f>
        <v>40817</v>
      </c>
    </row>
    <row r="134" spans="1:20" x14ac:dyDescent="0.2">
      <c r="A134" s="161">
        <f t="shared" si="8"/>
        <v>0</v>
      </c>
      <c r="B134" s="160">
        <f>Months!F134</f>
        <v>40848</v>
      </c>
      <c r="I134" s="161">
        <f>SUMIF('R10'!$B$3:$B$3,$B134,'R10'!$D$3:$D$3)+SUMIF('R2'!$B$3:$B$3,$B134,'R2'!$I$3:$I$3)+SUMIF('R1'!$B$3:$B$3,$B134,'R1'!$D$3:$D$3)+SUMIF('R2'!$B$3:$B$3,$B134,'R2'!$F$3:$F$3)</f>
        <v>0</v>
      </c>
      <c r="J134" s="160">
        <f t="shared" si="9"/>
        <v>40848</v>
      </c>
      <c r="N134" s="161">
        <f>SUMIF('R11'!$B$3:$B$3,$B134,'R11'!$D$3:$D$3)+SUMIF('R5'!$B$3:$B$3,$B134,'R5'!$I$3:$I$3)+SUMIF('R4'!$B$3:$B$3,$B134,'R4'!$D$3:$D$3)+SUMIF('R5'!$B$3:$B$3,$B134,'R5'!$F$3:$F$3)</f>
        <v>0</v>
      </c>
      <c r="O134" s="160">
        <f t="shared" si="10"/>
        <v>40848</v>
      </c>
      <c r="S134" s="161">
        <f>SUMIF('R12'!$B$3:$B$3,$B134,'R12'!$D$3:$D$3)+SUMIF('R8'!$B$3:$B$3,$B134,'R8'!$I$3:$I$3)+SUMIF('R7'!$B$3:$B$3,$B134,'R7'!$D$3:$D$3)+SUMIF('R8'!$B$3:$B$3,$B134,'R8'!$F$3:$F$3)</f>
        <v>0</v>
      </c>
      <c r="T134" s="160">
        <f t="shared" si="11"/>
        <v>40848</v>
      </c>
    </row>
    <row r="135" spans="1:20" x14ac:dyDescent="0.2">
      <c r="A135" s="161">
        <f t="shared" si="8"/>
        <v>0</v>
      </c>
      <c r="B135" s="160">
        <f>Months!F135</f>
        <v>40878</v>
      </c>
      <c r="I135" s="161">
        <f>SUMIF('R10'!$B$3:$B$3,$B135,'R10'!$D$3:$D$3)+SUMIF('R2'!$B$3:$B$3,$B135,'R2'!$I$3:$I$3)+SUMIF('R1'!$B$3:$B$3,$B135,'R1'!$D$3:$D$3)+SUMIF('R2'!$B$3:$B$3,$B135,'R2'!$F$3:$F$3)</f>
        <v>0</v>
      </c>
      <c r="J135" s="160">
        <f t="shared" si="9"/>
        <v>40878</v>
      </c>
      <c r="N135" s="161">
        <f>SUMIF('R11'!$B$3:$B$3,$B135,'R11'!$D$3:$D$3)+SUMIF('R5'!$B$3:$B$3,$B135,'R5'!$I$3:$I$3)+SUMIF('R4'!$B$3:$B$3,$B135,'R4'!$D$3:$D$3)+SUMIF('R5'!$B$3:$B$3,$B135,'R5'!$F$3:$F$3)</f>
        <v>0</v>
      </c>
      <c r="O135" s="160">
        <f t="shared" si="10"/>
        <v>40878</v>
      </c>
      <c r="S135" s="161">
        <f>SUMIF('R12'!$B$3:$B$3,$B135,'R12'!$D$3:$D$3)+SUMIF('R8'!$B$3:$B$3,$B135,'R8'!$I$3:$I$3)+SUMIF('R7'!$B$3:$B$3,$B135,'R7'!$D$3:$D$3)+SUMIF('R8'!$B$3:$B$3,$B135,'R8'!$F$3:$F$3)</f>
        <v>0</v>
      </c>
      <c r="T135" s="160">
        <f t="shared" si="11"/>
        <v>40878</v>
      </c>
    </row>
    <row r="136" spans="1:20" x14ac:dyDescent="0.2">
      <c r="A136" s="161">
        <f t="shared" si="8"/>
        <v>0</v>
      </c>
      <c r="B136" s="160">
        <f>Months!F136</f>
        <v>40909</v>
      </c>
      <c r="I136" s="161">
        <f>SUMIF('R10'!$B$3:$B$3,$B136,'R10'!$D$3:$D$3)+SUMIF('R2'!$B$3:$B$3,$B136,'R2'!$I$3:$I$3)+SUMIF('R1'!$B$3:$B$3,$B136,'R1'!$D$3:$D$3)+SUMIF('R2'!$B$3:$B$3,$B136,'R2'!$F$3:$F$3)</f>
        <v>0</v>
      </c>
      <c r="J136" s="160">
        <f t="shared" si="9"/>
        <v>40909</v>
      </c>
      <c r="N136" s="161">
        <f>SUMIF('R11'!$B$3:$B$3,$B136,'R11'!$D$3:$D$3)+SUMIF('R5'!$B$3:$B$3,$B136,'R5'!$I$3:$I$3)+SUMIF('R4'!$B$3:$B$3,$B136,'R4'!$D$3:$D$3)+SUMIF('R5'!$B$3:$B$3,$B136,'R5'!$F$3:$F$3)</f>
        <v>0</v>
      </c>
      <c r="O136" s="160">
        <f t="shared" si="10"/>
        <v>40909</v>
      </c>
      <c r="S136" s="161">
        <f>SUMIF('R12'!$B$3:$B$3,$B136,'R12'!$D$3:$D$3)+SUMIF('R8'!$B$3:$B$3,$B136,'R8'!$I$3:$I$3)+SUMIF('R7'!$B$3:$B$3,$B136,'R7'!$D$3:$D$3)+SUMIF('R8'!$B$3:$B$3,$B136,'R8'!$F$3:$F$3)</f>
        <v>0</v>
      </c>
      <c r="T136" s="160">
        <f t="shared" si="11"/>
        <v>40909</v>
      </c>
    </row>
    <row r="137" spans="1:20" x14ac:dyDescent="0.2">
      <c r="A137" s="161">
        <f t="shared" si="8"/>
        <v>0</v>
      </c>
      <c r="B137" s="160">
        <f>Months!F137</f>
        <v>40940</v>
      </c>
      <c r="I137" s="161">
        <f>SUMIF('R10'!$B$3:$B$3,$B137,'R10'!$D$3:$D$3)+SUMIF('R2'!$B$3:$B$3,$B137,'R2'!$I$3:$I$3)+SUMIF('R1'!$B$3:$B$3,$B137,'R1'!$D$3:$D$3)+SUMIF('R2'!$B$3:$B$3,$B137,'R2'!$F$3:$F$3)</f>
        <v>0</v>
      </c>
      <c r="J137" s="160">
        <f t="shared" si="9"/>
        <v>40940</v>
      </c>
      <c r="N137" s="161">
        <f>SUMIF('R11'!$B$3:$B$3,$B137,'R11'!$D$3:$D$3)+SUMIF('R5'!$B$3:$B$3,$B137,'R5'!$I$3:$I$3)+SUMIF('R4'!$B$3:$B$3,$B137,'R4'!$D$3:$D$3)+SUMIF('R5'!$B$3:$B$3,$B137,'R5'!$F$3:$F$3)</f>
        <v>0</v>
      </c>
      <c r="O137" s="160">
        <f t="shared" si="10"/>
        <v>40940</v>
      </c>
      <c r="S137" s="161">
        <f>SUMIF('R12'!$B$3:$B$3,$B137,'R12'!$D$3:$D$3)+SUMIF('R8'!$B$3:$B$3,$B137,'R8'!$I$3:$I$3)+SUMIF('R7'!$B$3:$B$3,$B137,'R7'!$D$3:$D$3)+SUMIF('R8'!$B$3:$B$3,$B137,'R8'!$F$3:$F$3)</f>
        <v>0</v>
      </c>
      <c r="T137" s="160">
        <f t="shared" si="11"/>
        <v>40940</v>
      </c>
    </row>
    <row r="138" spans="1:20" x14ac:dyDescent="0.2">
      <c r="A138" s="161">
        <f t="shared" si="8"/>
        <v>0</v>
      </c>
      <c r="B138" s="160">
        <f>Months!F138</f>
        <v>40969</v>
      </c>
      <c r="I138" s="161">
        <f>SUMIF('R10'!$B$3:$B$3,$B138,'R10'!$D$3:$D$3)+SUMIF('R2'!$B$3:$B$3,$B138,'R2'!$I$3:$I$3)+SUMIF('R1'!$B$3:$B$3,$B138,'R1'!$D$3:$D$3)+SUMIF('R2'!$B$3:$B$3,$B138,'R2'!$F$3:$F$3)</f>
        <v>0</v>
      </c>
      <c r="J138" s="160">
        <f t="shared" si="9"/>
        <v>40969</v>
      </c>
      <c r="N138" s="161">
        <f>SUMIF('R11'!$B$3:$B$3,$B138,'R11'!$D$3:$D$3)+SUMIF('R5'!$B$3:$B$3,$B138,'R5'!$I$3:$I$3)+SUMIF('R4'!$B$3:$B$3,$B138,'R4'!$D$3:$D$3)+SUMIF('R5'!$B$3:$B$3,$B138,'R5'!$F$3:$F$3)</f>
        <v>0</v>
      </c>
      <c r="O138" s="160">
        <f t="shared" si="10"/>
        <v>40969</v>
      </c>
      <c r="S138" s="161">
        <f>SUMIF('R12'!$B$3:$B$3,$B138,'R12'!$D$3:$D$3)+SUMIF('R8'!$B$3:$B$3,$B138,'R8'!$I$3:$I$3)+SUMIF('R7'!$B$3:$B$3,$B138,'R7'!$D$3:$D$3)+SUMIF('R8'!$B$3:$B$3,$B138,'R8'!$F$3:$F$3)</f>
        <v>0</v>
      </c>
      <c r="T138" s="160">
        <f t="shared" si="11"/>
        <v>40969</v>
      </c>
    </row>
    <row r="139" spans="1:20" x14ac:dyDescent="0.2">
      <c r="A139" s="161">
        <f t="shared" si="8"/>
        <v>0</v>
      </c>
      <c r="B139" s="160">
        <f>Months!F139</f>
        <v>41000</v>
      </c>
      <c r="I139" s="161">
        <f>SUMIF('R10'!$B$3:$B$3,$B139,'R10'!$D$3:$D$3)+SUMIF('R2'!$B$3:$B$3,$B139,'R2'!$I$3:$I$3)+SUMIF('R1'!$B$3:$B$3,$B139,'R1'!$D$3:$D$3)+SUMIF('R2'!$B$3:$B$3,$B139,'R2'!$F$3:$F$3)</f>
        <v>0</v>
      </c>
      <c r="J139" s="160">
        <f t="shared" si="9"/>
        <v>41000</v>
      </c>
      <c r="N139" s="161">
        <f>SUMIF('R11'!$B$3:$B$3,$B139,'R11'!$D$3:$D$3)+SUMIF('R5'!$B$3:$B$3,$B139,'R5'!$I$3:$I$3)+SUMIF('R4'!$B$3:$B$3,$B139,'R4'!$D$3:$D$3)+SUMIF('R5'!$B$3:$B$3,$B139,'R5'!$F$3:$F$3)</f>
        <v>0</v>
      </c>
      <c r="O139" s="160">
        <f t="shared" si="10"/>
        <v>41000</v>
      </c>
      <c r="S139" s="161">
        <f>SUMIF('R12'!$B$3:$B$3,$B139,'R12'!$D$3:$D$3)+SUMIF('R8'!$B$3:$B$3,$B139,'R8'!$I$3:$I$3)+SUMIF('R7'!$B$3:$B$3,$B139,'R7'!$D$3:$D$3)+SUMIF('R8'!$B$3:$B$3,$B139,'R8'!$F$3:$F$3)</f>
        <v>0</v>
      </c>
      <c r="T139" s="160">
        <f t="shared" si="11"/>
        <v>41000</v>
      </c>
    </row>
    <row r="140" spans="1:20" x14ac:dyDescent="0.2">
      <c r="A140" s="161">
        <f t="shared" si="8"/>
        <v>0</v>
      </c>
      <c r="B140" s="160">
        <f>Months!F140</f>
        <v>41030</v>
      </c>
      <c r="I140" s="161">
        <f>SUMIF('R10'!$B$3:$B$3,$B140,'R10'!$D$3:$D$3)+SUMIF('R2'!$B$3:$B$3,$B140,'R2'!$I$3:$I$3)+SUMIF('R1'!$B$3:$B$3,$B140,'R1'!$D$3:$D$3)+SUMIF('R2'!$B$3:$B$3,$B140,'R2'!$F$3:$F$3)</f>
        <v>0</v>
      </c>
      <c r="J140" s="160">
        <f t="shared" si="9"/>
        <v>41030</v>
      </c>
      <c r="N140" s="161">
        <f>SUMIF('R11'!$B$3:$B$3,$B140,'R11'!$D$3:$D$3)+SUMIF('R5'!$B$3:$B$3,$B140,'R5'!$I$3:$I$3)+SUMIF('R4'!$B$3:$B$3,$B140,'R4'!$D$3:$D$3)+SUMIF('R5'!$B$3:$B$3,$B140,'R5'!$F$3:$F$3)</f>
        <v>0</v>
      </c>
      <c r="O140" s="160">
        <f t="shared" si="10"/>
        <v>41030</v>
      </c>
      <c r="S140" s="161">
        <f>SUMIF('R12'!$B$3:$B$3,$B140,'R12'!$D$3:$D$3)+SUMIF('R8'!$B$3:$B$3,$B140,'R8'!$I$3:$I$3)+SUMIF('R7'!$B$3:$B$3,$B140,'R7'!$D$3:$D$3)+SUMIF('R8'!$B$3:$B$3,$B140,'R8'!$F$3:$F$3)</f>
        <v>0</v>
      </c>
      <c r="T140" s="160">
        <f t="shared" si="11"/>
        <v>41030</v>
      </c>
    </row>
    <row r="141" spans="1:20" x14ac:dyDescent="0.2">
      <c r="A141" s="161">
        <f t="shared" si="8"/>
        <v>0</v>
      </c>
      <c r="B141" s="160">
        <f>Months!F141</f>
        <v>41061</v>
      </c>
      <c r="I141" s="161">
        <f>SUMIF('R10'!$B$3:$B$3,$B141,'R10'!$D$3:$D$3)+SUMIF('R2'!$B$3:$B$3,$B141,'R2'!$I$3:$I$3)+SUMIF('R1'!$B$3:$B$3,$B141,'R1'!$D$3:$D$3)+SUMIF('R2'!$B$3:$B$3,$B141,'R2'!$F$3:$F$3)</f>
        <v>0</v>
      </c>
      <c r="J141" s="160">
        <f t="shared" si="9"/>
        <v>41061</v>
      </c>
      <c r="N141" s="161">
        <f>SUMIF('R11'!$B$3:$B$3,$B141,'R11'!$D$3:$D$3)+SUMIF('R5'!$B$3:$B$3,$B141,'R5'!$I$3:$I$3)+SUMIF('R4'!$B$3:$B$3,$B141,'R4'!$D$3:$D$3)+SUMIF('R5'!$B$3:$B$3,$B141,'R5'!$F$3:$F$3)</f>
        <v>0</v>
      </c>
      <c r="O141" s="160">
        <f t="shared" si="10"/>
        <v>41061</v>
      </c>
      <c r="S141" s="161">
        <f>SUMIF('R12'!$B$3:$B$3,$B141,'R12'!$D$3:$D$3)+SUMIF('R8'!$B$3:$B$3,$B141,'R8'!$I$3:$I$3)+SUMIF('R7'!$B$3:$B$3,$B141,'R7'!$D$3:$D$3)+SUMIF('R8'!$B$3:$B$3,$B141,'R8'!$F$3:$F$3)</f>
        <v>0</v>
      </c>
      <c r="T141" s="160">
        <f t="shared" si="11"/>
        <v>41061</v>
      </c>
    </row>
    <row r="142" spans="1:20" x14ac:dyDescent="0.2">
      <c r="A142" s="161">
        <f t="shared" si="8"/>
        <v>0</v>
      </c>
      <c r="B142" s="160">
        <f>Months!F142</f>
        <v>41091</v>
      </c>
      <c r="I142" s="161">
        <f>SUMIF('R10'!$B$3:$B$3,$B142,'R10'!$D$3:$D$3)+SUMIF('R2'!$B$3:$B$3,$B142,'R2'!$I$3:$I$3)+SUMIF('R1'!$B$3:$B$3,$B142,'R1'!$D$3:$D$3)+SUMIF('R2'!$B$3:$B$3,$B142,'R2'!$F$3:$F$3)</f>
        <v>0</v>
      </c>
      <c r="J142" s="160">
        <f t="shared" si="9"/>
        <v>41091</v>
      </c>
      <c r="N142" s="161">
        <f>SUMIF('R11'!$B$3:$B$3,$B142,'R11'!$D$3:$D$3)+SUMIF('R5'!$B$3:$B$3,$B142,'R5'!$I$3:$I$3)+SUMIF('R4'!$B$3:$B$3,$B142,'R4'!$D$3:$D$3)+SUMIF('R5'!$B$3:$B$3,$B142,'R5'!$F$3:$F$3)</f>
        <v>0</v>
      </c>
      <c r="O142" s="160">
        <f t="shared" si="10"/>
        <v>41091</v>
      </c>
      <c r="S142" s="161">
        <f>SUMIF('R12'!$B$3:$B$3,$B142,'R12'!$D$3:$D$3)+SUMIF('R8'!$B$3:$B$3,$B142,'R8'!$I$3:$I$3)+SUMIF('R7'!$B$3:$B$3,$B142,'R7'!$D$3:$D$3)+SUMIF('R8'!$B$3:$B$3,$B142,'R8'!$F$3:$F$3)</f>
        <v>0</v>
      </c>
      <c r="T142" s="160">
        <f t="shared" si="11"/>
        <v>41091</v>
      </c>
    </row>
    <row r="143" spans="1:20" x14ac:dyDescent="0.2">
      <c r="A143" s="161">
        <f t="shared" si="8"/>
        <v>0</v>
      </c>
      <c r="B143" s="160">
        <f>Months!F143</f>
        <v>41122</v>
      </c>
      <c r="I143" s="161">
        <f>SUMIF('R10'!$B$3:$B$3,$B143,'R10'!$D$3:$D$3)+SUMIF('R2'!$B$3:$B$3,$B143,'R2'!$I$3:$I$3)+SUMIF('R1'!$B$3:$B$3,$B143,'R1'!$D$3:$D$3)+SUMIF('R2'!$B$3:$B$3,$B143,'R2'!$F$3:$F$3)</f>
        <v>0</v>
      </c>
      <c r="J143" s="160">
        <f t="shared" si="9"/>
        <v>41122</v>
      </c>
      <c r="N143" s="161">
        <f>SUMIF('R11'!$B$3:$B$3,$B143,'R11'!$D$3:$D$3)+SUMIF('R5'!$B$3:$B$3,$B143,'R5'!$I$3:$I$3)+SUMIF('R4'!$B$3:$B$3,$B143,'R4'!$D$3:$D$3)+SUMIF('R5'!$B$3:$B$3,$B143,'R5'!$F$3:$F$3)</f>
        <v>0</v>
      </c>
      <c r="O143" s="160">
        <f t="shared" si="10"/>
        <v>41122</v>
      </c>
      <c r="S143" s="161">
        <f>SUMIF('R12'!$B$3:$B$3,$B143,'R12'!$D$3:$D$3)+SUMIF('R8'!$B$3:$B$3,$B143,'R8'!$I$3:$I$3)+SUMIF('R7'!$B$3:$B$3,$B143,'R7'!$D$3:$D$3)+SUMIF('R8'!$B$3:$B$3,$B143,'R8'!$F$3:$F$3)</f>
        <v>0</v>
      </c>
      <c r="T143" s="160">
        <f t="shared" si="11"/>
        <v>41122</v>
      </c>
    </row>
    <row r="144" spans="1:20" x14ac:dyDescent="0.2">
      <c r="A144" s="161">
        <f t="shared" si="8"/>
        <v>0</v>
      </c>
      <c r="B144" s="160">
        <f>Months!F144</f>
        <v>41153</v>
      </c>
      <c r="I144" s="161">
        <f>SUMIF('R10'!$B$3:$B$3,$B144,'R10'!$D$3:$D$3)+SUMIF('R2'!$B$3:$B$3,$B144,'R2'!$I$3:$I$3)+SUMIF('R1'!$B$3:$B$3,$B144,'R1'!$D$3:$D$3)+SUMIF('R2'!$B$3:$B$3,$B144,'R2'!$F$3:$F$3)</f>
        <v>0</v>
      </c>
      <c r="J144" s="160">
        <f t="shared" si="9"/>
        <v>41153</v>
      </c>
      <c r="N144" s="161">
        <f>SUMIF('R11'!$B$3:$B$3,$B144,'R11'!$D$3:$D$3)+SUMIF('R5'!$B$3:$B$3,$B144,'R5'!$I$3:$I$3)+SUMIF('R4'!$B$3:$B$3,$B144,'R4'!$D$3:$D$3)+SUMIF('R5'!$B$3:$B$3,$B144,'R5'!$F$3:$F$3)</f>
        <v>0</v>
      </c>
      <c r="O144" s="160">
        <f t="shared" si="10"/>
        <v>41153</v>
      </c>
      <c r="S144" s="161">
        <f>SUMIF('R12'!$B$3:$B$3,$B144,'R12'!$D$3:$D$3)+SUMIF('R8'!$B$3:$B$3,$B144,'R8'!$I$3:$I$3)+SUMIF('R7'!$B$3:$B$3,$B144,'R7'!$D$3:$D$3)+SUMIF('R8'!$B$3:$B$3,$B144,'R8'!$F$3:$F$3)</f>
        <v>0</v>
      </c>
      <c r="T144" s="160">
        <f t="shared" si="11"/>
        <v>41153</v>
      </c>
    </row>
    <row r="145" spans="1:20" x14ac:dyDescent="0.2">
      <c r="A145" s="161">
        <f t="shared" si="8"/>
        <v>0</v>
      </c>
      <c r="B145" s="160">
        <f>Months!F145</f>
        <v>41183</v>
      </c>
      <c r="I145" s="161">
        <f>SUMIF('R10'!$B$3:$B$3,$B145,'R10'!$D$3:$D$3)+SUMIF('R2'!$B$3:$B$3,$B145,'R2'!$I$3:$I$3)+SUMIF('R1'!$B$3:$B$3,$B145,'R1'!$D$3:$D$3)+SUMIF('R2'!$B$3:$B$3,$B145,'R2'!$F$3:$F$3)</f>
        <v>0</v>
      </c>
      <c r="J145" s="160">
        <f t="shared" si="9"/>
        <v>41183</v>
      </c>
      <c r="N145" s="161">
        <f>SUMIF('R11'!$B$3:$B$3,$B145,'R11'!$D$3:$D$3)+SUMIF('R5'!$B$3:$B$3,$B145,'R5'!$I$3:$I$3)+SUMIF('R4'!$B$3:$B$3,$B145,'R4'!$D$3:$D$3)+SUMIF('R5'!$B$3:$B$3,$B145,'R5'!$F$3:$F$3)</f>
        <v>0</v>
      </c>
      <c r="O145" s="160">
        <f t="shared" si="10"/>
        <v>41183</v>
      </c>
      <c r="S145" s="161">
        <f>SUMIF('R12'!$B$3:$B$3,$B145,'R12'!$D$3:$D$3)+SUMIF('R8'!$B$3:$B$3,$B145,'R8'!$I$3:$I$3)+SUMIF('R7'!$B$3:$B$3,$B145,'R7'!$D$3:$D$3)+SUMIF('R8'!$B$3:$B$3,$B145,'R8'!$F$3:$F$3)</f>
        <v>0</v>
      </c>
      <c r="T145" s="160">
        <f t="shared" si="11"/>
        <v>41183</v>
      </c>
    </row>
    <row r="146" spans="1:20" x14ac:dyDescent="0.2">
      <c r="A146" s="161">
        <f t="shared" si="8"/>
        <v>0</v>
      </c>
      <c r="B146" s="160">
        <f>Months!F146</f>
        <v>41214</v>
      </c>
      <c r="I146" s="161">
        <f>SUMIF('R10'!$B$3:$B$3,$B146,'R10'!$D$3:$D$3)+SUMIF('R2'!$B$3:$B$3,$B146,'R2'!$I$3:$I$3)+SUMIF('R1'!$B$3:$B$3,$B146,'R1'!$D$3:$D$3)+SUMIF('R2'!$B$3:$B$3,$B146,'R2'!$F$3:$F$3)</f>
        <v>0</v>
      </c>
      <c r="J146" s="160">
        <f t="shared" si="9"/>
        <v>41214</v>
      </c>
      <c r="N146" s="161">
        <f>SUMIF('R11'!$B$3:$B$3,$B146,'R11'!$D$3:$D$3)+SUMIF('R5'!$B$3:$B$3,$B146,'R5'!$I$3:$I$3)+SUMIF('R4'!$B$3:$B$3,$B146,'R4'!$D$3:$D$3)+SUMIF('R5'!$B$3:$B$3,$B146,'R5'!$F$3:$F$3)</f>
        <v>0</v>
      </c>
      <c r="O146" s="160">
        <f t="shared" si="10"/>
        <v>41214</v>
      </c>
      <c r="S146" s="161">
        <f>SUMIF('R12'!$B$3:$B$3,$B146,'R12'!$D$3:$D$3)+SUMIF('R8'!$B$3:$B$3,$B146,'R8'!$I$3:$I$3)+SUMIF('R7'!$B$3:$B$3,$B146,'R7'!$D$3:$D$3)+SUMIF('R8'!$B$3:$B$3,$B146,'R8'!$F$3:$F$3)</f>
        <v>0</v>
      </c>
      <c r="T146" s="160">
        <f t="shared" si="11"/>
        <v>41214</v>
      </c>
    </row>
    <row r="147" spans="1:20" x14ac:dyDescent="0.2">
      <c r="A147" s="161">
        <f t="shared" si="8"/>
        <v>0</v>
      </c>
      <c r="B147" s="160">
        <f>Months!F147</f>
        <v>41244</v>
      </c>
      <c r="I147" s="161">
        <f>SUMIF('R10'!$B$3:$B$3,$B147,'R10'!$D$3:$D$3)+SUMIF('R2'!$B$3:$B$3,$B147,'R2'!$I$3:$I$3)+SUMIF('R1'!$B$3:$B$3,$B147,'R1'!$D$3:$D$3)+SUMIF('R2'!$B$3:$B$3,$B147,'R2'!$F$3:$F$3)</f>
        <v>0</v>
      </c>
      <c r="J147" s="160">
        <f t="shared" si="9"/>
        <v>41244</v>
      </c>
      <c r="N147" s="161">
        <f>SUMIF('R11'!$B$3:$B$3,$B147,'R11'!$D$3:$D$3)+SUMIF('R5'!$B$3:$B$3,$B147,'R5'!$I$3:$I$3)+SUMIF('R4'!$B$3:$B$3,$B147,'R4'!$D$3:$D$3)+SUMIF('R5'!$B$3:$B$3,$B147,'R5'!$F$3:$F$3)</f>
        <v>0</v>
      </c>
      <c r="O147" s="160">
        <f t="shared" si="10"/>
        <v>41244</v>
      </c>
      <c r="S147" s="161">
        <f>SUMIF('R12'!$B$3:$B$3,$B147,'R12'!$D$3:$D$3)+SUMIF('R8'!$B$3:$B$3,$B147,'R8'!$I$3:$I$3)+SUMIF('R7'!$B$3:$B$3,$B147,'R7'!$D$3:$D$3)+SUMIF('R8'!$B$3:$B$3,$B147,'R8'!$F$3:$F$3)</f>
        <v>0</v>
      </c>
      <c r="T147" s="160">
        <f t="shared" si="11"/>
        <v>41244</v>
      </c>
    </row>
    <row r="148" spans="1:20" x14ac:dyDescent="0.2">
      <c r="A148" s="161">
        <f t="shared" si="8"/>
        <v>0</v>
      </c>
      <c r="B148" s="160">
        <f>Months!F148</f>
        <v>41275</v>
      </c>
      <c r="I148" s="161">
        <f>SUMIF('R10'!$B$3:$B$3,$B148,'R10'!$D$3:$D$3)+SUMIF('R2'!$B$3:$B$3,$B148,'R2'!$I$3:$I$3)+SUMIF('R1'!$B$3:$B$3,$B148,'R1'!$D$3:$D$3)+SUMIF('R2'!$B$3:$B$3,$B148,'R2'!$F$3:$F$3)</f>
        <v>0</v>
      </c>
      <c r="J148" s="160">
        <f t="shared" si="9"/>
        <v>41275</v>
      </c>
      <c r="N148" s="161">
        <f>SUMIF('R11'!$B$3:$B$3,$B148,'R11'!$D$3:$D$3)+SUMIF('R5'!$B$3:$B$3,$B148,'R5'!$I$3:$I$3)+SUMIF('R4'!$B$3:$B$3,$B148,'R4'!$D$3:$D$3)+SUMIF('R5'!$B$3:$B$3,$B148,'R5'!$F$3:$F$3)</f>
        <v>0</v>
      </c>
      <c r="O148" s="160">
        <f t="shared" si="10"/>
        <v>41275</v>
      </c>
      <c r="S148" s="161">
        <f>SUMIF('R12'!$B$3:$B$3,$B148,'R12'!$D$3:$D$3)+SUMIF('R8'!$B$3:$B$3,$B148,'R8'!$I$3:$I$3)+SUMIF('R7'!$B$3:$B$3,$B148,'R7'!$D$3:$D$3)+SUMIF('R8'!$B$3:$B$3,$B148,'R8'!$F$3:$F$3)</f>
        <v>0</v>
      </c>
      <c r="T148" s="160">
        <f t="shared" si="11"/>
        <v>41275</v>
      </c>
    </row>
    <row r="149" spans="1:20" x14ac:dyDescent="0.2">
      <c r="A149" s="161">
        <f t="shared" si="8"/>
        <v>0</v>
      </c>
      <c r="B149" s="160">
        <f>Months!F149</f>
        <v>41306</v>
      </c>
      <c r="I149" s="161">
        <f>SUMIF('R10'!$B$3:$B$3,$B149,'R10'!$D$3:$D$3)+SUMIF('R2'!$B$3:$B$3,$B149,'R2'!$I$3:$I$3)+SUMIF('R1'!$B$3:$B$3,$B149,'R1'!$D$3:$D$3)+SUMIF('R2'!$B$3:$B$3,$B149,'R2'!$F$3:$F$3)</f>
        <v>0</v>
      </c>
      <c r="J149" s="160">
        <f t="shared" si="9"/>
        <v>41306</v>
      </c>
      <c r="N149" s="161">
        <f>SUMIF('R11'!$B$3:$B$3,$B149,'R11'!$D$3:$D$3)+SUMIF('R5'!$B$3:$B$3,$B149,'R5'!$I$3:$I$3)+SUMIF('R4'!$B$3:$B$3,$B149,'R4'!$D$3:$D$3)+SUMIF('R5'!$B$3:$B$3,$B149,'R5'!$F$3:$F$3)</f>
        <v>0</v>
      </c>
      <c r="O149" s="160">
        <f t="shared" si="10"/>
        <v>41306</v>
      </c>
      <c r="S149" s="161">
        <f>SUMIF('R12'!$B$3:$B$3,$B149,'R12'!$D$3:$D$3)+SUMIF('R8'!$B$3:$B$3,$B149,'R8'!$I$3:$I$3)+SUMIF('R7'!$B$3:$B$3,$B149,'R7'!$D$3:$D$3)+SUMIF('R8'!$B$3:$B$3,$B149,'R8'!$F$3:$F$3)</f>
        <v>0</v>
      </c>
      <c r="T149" s="160">
        <f t="shared" si="11"/>
        <v>41306</v>
      </c>
    </row>
    <row r="150" spans="1:20" x14ac:dyDescent="0.2">
      <c r="A150" s="161">
        <f t="shared" si="8"/>
        <v>0</v>
      </c>
      <c r="B150" s="160">
        <f>Months!F150</f>
        <v>41334</v>
      </c>
      <c r="I150" s="161">
        <f>SUMIF('R10'!$B$3:$B$3,$B150,'R10'!$D$3:$D$3)+SUMIF('R2'!$B$3:$B$3,$B150,'R2'!$I$3:$I$3)+SUMIF('R1'!$B$3:$B$3,$B150,'R1'!$D$3:$D$3)+SUMIF('R2'!$B$3:$B$3,$B150,'R2'!$F$3:$F$3)</f>
        <v>0</v>
      </c>
      <c r="J150" s="160">
        <f t="shared" si="9"/>
        <v>41334</v>
      </c>
      <c r="N150" s="161">
        <f>SUMIF('R11'!$B$3:$B$3,$B150,'R11'!$D$3:$D$3)+SUMIF('R5'!$B$3:$B$3,$B150,'R5'!$I$3:$I$3)+SUMIF('R4'!$B$3:$B$3,$B150,'R4'!$D$3:$D$3)+SUMIF('R5'!$B$3:$B$3,$B150,'R5'!$F$3:$F$3)</f>
        <v>0</v>
      </c>
      <c r="O150" s="160">
        <f t="shared" si="10"/>
        <v>41334</v>
      </c>
      <c r="S150" s="161">
        <f>SUMIF('R12'!$B$3:$B$3,$B150,'R12'!$D$3:$D$3)+SUMIF('R8'!$B$3:$B$3,$B150,'R8'!$I$3:$I$3)+SUMIF('R7'!$B$3:$B$3,$B150,'R7'!$D$3:$D$3)+SUMIF('R8'!$B$3:$B$3,$B150,'R8'!$F$3:$F$3)</f>
        <v>0</v>
      </c>
      <c r="T150" s="160">
        <f t="shared" si="11"/>
        <v>41334</v>
      </c>
    </row>
    <row r="151" spans="1:20" x14ac:dyDescent="0.2">
      <c r="A151" s="161">
        <f t="shared" si="8"/>
        <v>0</v>
      </c>
      <c r="B151" s="160">
        <f>Months!F151</f>
        <v>41365</v>
      </c>
      <c r="I151" s="161">
        <f>SUMIF('R10'!$B$3:$B$3,$B151,'R10'!$D$3:$D$3)+SUMIF('R2'!$B$3:$B$3,$B151,'R2'!$I$3:$I$3)+SUMIF('R1'!$B$3:$B$3,$B151,'R1'!$D$3:$D$3)+SUMIF('R2'!$B$3:$B$3,$B151,'R2'!$F$3:$F$3)</f>
        <v>0</v>
      </c>
      <c r="J151" s="160">
        <f t="shared" si="9"/>
        <v>41365</v>
      </c>
      <c r="N151" s="161">
        <f>SUMIF('R11'!$B$3:$B$3,$B151,'R11'!$D$3:$D$3)+SUMIF('R5'!$B$3:$B$3,$B151,'R5'!$I$3:$I$3)+SUMIF('R4'!$B$3:$B$3,$B151,'R4'!$D$3:$D$3)+SUMIF('R5'!$B$3:$B$3,$B151,'R5'!$F$3:$F$3)</f>
        <v>0</v>
      </c>
      <c r="O151" s="160">
        <f t="shared" si="10"/>
        <v>41365</v>
      </c>
      <c r="S151" s="161">
        <f>SUMIF('R12'!$B$3:$B$3,$B151,'R12'!$D$3:$D$3)+SUMIF('R8'!$B$3:$B$3,$B151,'R8'!$I$3:$I$3)+SUMIF('R7'!$B$3:$B$3,$B151,'R7'!$D$3:$D$3)+SUMIF('R8'!$B$3:$B$3,$B151,'R8'!$F$3:$F$3)</f>
        <v>0</v>
      </c>
      <c r="T151" s="160">
        <f t="shared" si="11"/>
        <v>41365</v>
      </c>
    </row>
    <row r="152" spans="1:20" x14ac:dyDescent="0.2">
      <c r="A152" s="161">
        <f t="shared" si="8"/>
        <v>0</v>
      </c>
      <c r="B152" s="160">
        <f>Months!F152</f>
        <v>41395</v>
      </c>
      <c r="I152" s="161">
        <f>SUMIF('R10'!$B$3:$B$3,$B152,'R10'!$D$3:$D$3)+SUMIF('R2'!$B$3:$B$3,$B152,'R2'!$I$3:$I$3)+SUMIF('R1'!$B$3:$B$3,$B152,'R1'!$D$3:$D$3)+SUMIF('R2'!$B$3:$B$3,$B152,'R2'!$F$3:$F$3)</f>
        <v>0</v>
      </c>
      <c r="J152" s="160">
        <f t="shared" si="9"/>
        <v>41395</v>
      </c>
      <c r="N152" s="161">
        <f>SUMIF('R11'!$B$3:$B$3,$B152,'R11'!$D$3:$D$3)+SUMIF('R5'!$B$3:$B$3,$B152,'R5'!$I$3:$I$3)+SUMIF('R4'!$B$3:$B$3,$B152,'R4'!$D$3:$D$3)+SUMIF('R5'!$B$3:$B$3,$B152,'R5'!$F$3:$F$3)</f>
        <v>0</v>
      </c>
      <c r="O152" s="160">
        <f t="shared" si="10"/>
        <v>41395</v>
      </c>
      <c r="S152" s="161">
        <f>SUMIF('R12'!$B$3:$B$3,$B152,'R12'!$D$3:$D$3)+SUMIF('R8'!$B$3:$B$3,$B152,'R8'!$I$3:$I$3)+SUMIF('R7'!$B$3:$B$3,$B152,'R7'!$D$3:$D$3)+SUMIF('R8'!$B$3:$B$3,$B152,'R8'!$F$3:$F$3)</f>
        <v>0</v>
      </c>
      <c r="T152" s="160">
        <f t="shared" si="11"/>
        <v>41395</v>
      </c>
    </row>
    <row r="153" spans="1:20" x14ac:dyDescent="0.2">
      <c r="A153" s="161">
        <f t="shared" si="8"/>
        <v>0</v>
      </c>
      <c r="B153" s="160">
        <f>Months!F153</f>
        <v>41426</v>
      </c>
      <c r="I153" s="161">
        <f>SUMIF('R10'!$B$3:$B$3,$B153,'R10'!$D$3:$D$3)+SUMIF('R2'!$B$3:$B$3,$B153,'R2'!$I$3:$I$3)+SUMIF('R1'!$B$3:$B$3,$B153,'R1'!$D$3:$D$3)+SUMIF('R2'!$B$3:$B$3,$B153,'R2'!$F$3:$F$3)</f>
        <v>0</v>
      </c>
      <c r="J153" s="160">
        <f t="shared" si="9"/>
        <v>41426</v>
      </c>
      <c r="N153" s="161">
        <f>SUMIF('R11'!$B$3:$B$3,$B153,'R11'!$D$3:$D$3)+SUMIF('R5'!$B$3:$B$3,$B153,'R5'!$I$3:$I$3)+SUMIF('R4'!$B$3:$B$3,$B153,'R4'!$D$3:$D$3)+SUMIF('R5'!$B$3:$B$3,$B153,'R5'!$F$3:$F$3)</f>
        <v>0</v>
      </c>
      <c r="O153" s="160">
        <f t="shared" si="10"/>
        <v>41426</v>
      </c>
      <c r="S153" s="161">
        <f>SUMIF('R12'!$B$3:$B$3,$B153,'R12'!$D$3:$D$3)+SUMIF('R8'!$B$3:$B$3,$B153,'R8'!$I$3:$I$3)+SUMIF('R7'!$B$3:$B$3,$B153,'R7'!$D$3:$D$3)+SUMIF('R8'!$B$3:$B$3,$B153,'R8'!$F$3:$F$3)</f>
        <v>0</v>
      </c>
      <c r="T153" s="160">
        <f t="shared" si="11"/>
        <v>41426</v>
      </c>
    </row>
    <row r="154" spans="1:20" x14ac:dyDescent="0.2">
      <c r="A154" s="161">
        <f t="shared" si="8"/>
        <v>0</v>
      </c>
      <c r="B154" s="160">
        <f>Months!F154</f>
        <v>41456</v>
      </c>
      <c r="I154" s="161">
        <f>SUMIF('R10'!$B$3:$B$3,$B154,'R10'!$D$3:$D$3)+SUMIF('R2'!$B$3:$B$3,$B154,'R2'!$I$3:$I$3)+SUMIF('R1'!$B$3:$B$3,$B154,'R1'!$D$3:$D$3)+SUMIF('R2'!$B$3:$B$3,$B154,'R2'!$F$3:$F$3)</f>
        <v>0</v>
      </c>
      <c r="J154" s="160">
        <f t="shared" si="9"/>
        <v>41456</v>
      </c>
      <c r="N154" s="161">
        <f>SUMIF('R11'!$B$3:$B$3,$B154,'R11'!$D$3:$D$3)+SUMIF('R5'!$B$3:$B$3,$B154,'R5'!$I$3:$I$3)+SUMIF('R4'!$B$3:$B$3,$B154,'R4'!$D$3:$D$3)+SUMIF('R5'!$B$3:$B$3,$B154,'R5'!$F$3:$F$3)</f>
        <v>0</v>
      </c>
      <c r="O154" s="160">
        <f t="shared" si="10"/>
        <v>41456</v>
      </c>
      <c r="S154" s="161">
        <f>SUMIF('R12'!$B$3:$B$3,$B154,'R12'!$D$3:$D$3)+SUMIF('R8'!$B$3:$B$3,$B154,'R8'!$I$3:$I$3)+SUMIF('R7'!$B$3:$B$3,$B154,'R7'!$D$3:$D$3)+SUMIF('R8'!$B$3:$B$3,$B154,'R8'!$F$3:$F$3)</f>
        <v>0</v>
      </c>
      <c r="T154" s="160">
        <f t="shared" si="11"/>
        <v>41456</v>
      </c>
    </row>
    <row r="155" spans="1:20" x14ac:dyDescent="0.2">
      <c r="A155" s="161">
        <f t="shared" si="8"/>
        <v>0</v>
      </c>
      <c r="B155" s="160">
        <f>Months!F155</f>
        <v>41487</v>
      </c>
      <c r="I155" s="161">
        <f>SUMIF('R10'!$B$3:$B$3,$B155,'R10'!$D$3:$D$3)+SUMIF('R2'!$B$3:$B$3,$B155,'R2'!$I$3:$I$3)+SUMIF('R1'!$B$3:$B$3,$B155,'R1'!$D$3:$D$3)+SUMIF('R2'!$B$3:$B$3,$B155,'R2'!$F$3:$F$3)</f>
        <v>0</v>
      </c>
      <c r="J155" s="160">
        <f t="shared" si="9"/>
        <v>41487</v>
      </c>
      <c r="N155" s="161">
        <f>SUMIF('R11'!$B$3:$B$3,$B155,'R11'!$D$3:$D$3)+SUMIF('R5'!$B$3:$B$3,$B155,'R5'!$I$3:$I$3)+SUMIF('R4'!$B$3:$B$3,$B155,'R4'!$D$3:$D$3)+SUMIF('R5'!$B$3:$B$3,$B155,'R5'!$F$3:$F$3)</f>
        <v>0</v>
      </c>
      <c r="O155" s="160">
        <f t="shared" si="10"/>
        <v>41487</v>
      </c>
      <c r="S155" s="161">
        <f>SUMIF('R12'!$B$3:$B$3,$B155,'R12'!$D$3:$D$3)+SUMIF('R8'!$B$3:$B$3,$B155,'R8'!$I$3:$I$3)+SUMIF('R7'!$B$3:$B$3,$B155,'R7'!$D$3:$D$3)+SUMIF('R8'!$B$3:$B$3,$B155,'R8'!$F$3:$F$3)</f>
        <v>0</v>
      </c>
      <c r="T155" s="160">
        <f t="shared" si="11"/>
        <v>41487</v>
      </c>
    </row>
    <row r="156" spans="1:20" x14ac:dyDescent="0.2">
      <c r="A156" s="161">
        <f t="shared" si="8"/>
        <v>0</v>
      </c>
      <c r="B156" s="160">
        <f>Months!F156</f>
        <v>41518</v>
      </c>
      <c r="I156" s="161">
        <f>SUMIF('R10'!$B$3:$B$3,$B156,'R10'!$D$3:$D$3)+SUMIF('R2'!$B$3:$B$3,$B156,'R2'!$I$3:$I$3)+SUMIF('R1'!$B$3:$B$3,$B156,'R1'!$D$3:$D$3)+SUMIF('R2'!$B$3:$B$3,$B156,'R2'!$F$3:$F$3)</f>
        <v>0</v>
      </c>
      <c r="J156" s="160">
        <f t="shared" si="9"/>
        <v>41518</v>
      </c>
      <c r="N156" s="161">
        <f>SUMIF('R11'!$B$3:$B$3,$B156,'R11'!$D$3:$D$3)+SUMIF('R5'!$B$3:$B$3,$B156,'R5'!$I$3:$I$3)+SUMIF('R4'!$B$3:$B$3,$B156,'R4'!$D$3:$D$3)+SUMIF('R5'!$B$3:$B$3,$B156,'R5'!$F$3:$F$3)</f>
        <v>0</v>
      </c>
      <c r="O156" s="160">
        <f t="shared" si="10"/>
        <v>41518</v>
      </c>
      <c r="S156" s="161">
        <f>SUMIF('R12'!$B$3:$B$3,$B156,'R12'!$D$3:$D$3)+SUMIF('R8'!$B$3:$B$3,$B156,'R8'!$I$3:$I$3)+SUMIF('R7'!$B$3:$B$3,$B156,'R7'!$D$3:$D$3)+SUMIF('R8'!$B$3:$B$3,$B156,'R8'!$F$3:$F$3)</f>
        <v>0</v>
      </c>
      <c r="T156" s="160">
        <f t="shared" si="11"/>
        <v>41518</v>
      </c>
    </row>
    <row r="157" spans="1:20" x14ac:dyDescent="0.2">
      <c r="A157" s="161">
        <f t="shared" si="8"/>
        <v>0</v>
      </c>
      <c r="B157" s="160">
        <f>Months!F157</f>
        <v>41548</v>
      </c>
      <c r="I157" s="161">
        <f>SUMIF('R10'!$B$3:$B$3,$B157,'R10'!$D$3:$D$3)+SUMIF('R2'!$B$3:$B$3,$B157,'R2'!$I$3:$I$3)+SUMIF('R1'!$B$3:$B$3,$B157,'R1'!$D$3:$D$3)+SUMIF('R2'!$B$3:$B$3,$B157,'R2'!$F$3:$F$3)</f>
        <v>0</v>
      </c>
      <c r="J157" s="160">
        <f t="shared" si="9"/>
        <v>41548</v>
      </c>
      <c r="N157" s="161">
        <f>SUMIF('R11'!$B$3:$B$3,$B157,'R11'!$D$3:$D$3)+SUMIF('R5'!$B$3:$B$3,$B157,'R5'!$I$3:$I$3)+SUMIF('R4'!$B$3:$B$3,$B157,'R4'!$D$3:$D$3)+SUMIF('R5'!$B$3:$B$3,$B157,'R5'!$F$3:$F$3)</f>
        <v>0</v>
      </c>
      <c r="O157" s="160">
        <f t="shared" si="10"/>
        <v>41548</v>
      </c>
      <c r="S157" s="161">
        <f>SUMIF('R12'!$B$3:$B$3,$B157,'R12'!$D$3:$D$3)+SUMIF('R8'!$B$3:$B$3,$B157,'R8'!$I$3:$I$3)+SUMIF('R7'!$B$3:$B$3,$B157,'R7'!$D$3:$D$3)+SUMIF('R8'!$B$3:$B$3,$B157,'R8'!$F$3:$F$3)</f>
        <v>0</v>
      </c>
      <c r="T157" s="160">
        <f t="shared" si="11"/>
        <v>41548</v>
      </c>
    </row>
    <row r="158" spans="1:20" x14ac:dyDescent="0.2">
      <c r="A158" s="161">
        <f t="shared" si="8"/>
        <v>0</v>
      </c>
      <c r="B158" s="160">
        <f>Months!F158</f>
        <v>41579</v>
      </c>
      <c r="I158" s="161">
        <f>SUMIF('R10'!$B$3:$B$3,$B158,'R10'!$D$3:$D$3)+SUMIF('R2'!$B$3:$B$3,$B158,'R2'!$I$3:$I$3)+SUMIF('R1'!$B$3:$B$3,$B158,'R1'!$D$3:$D$3)+SUMIF('R2'!$B$3:$B$3,$B158,'R2'!$F$3:$F$3)</f>
        <v>0</v>
      </c>
      <c r="J158" s="160">
        <f t="shared" si="9"/>
        <v>41579</v>
      </c>
      <c r="N158" s="161">
        <f>SUMIF('R11'!$B$3:$B$3,$B158,'R11'!$D$3:$D$3)+SUMIF('R5'!$B$3:$B$3,$B158,'R5'!$I$3:$I$3)+SUMIF('R4'!$B$3:$B$3,$B158,'R4'!$D$3:$D$3)+SUMIF('R5'!$B$3:$B$3,$B158,'R5'!$F$3:$F$3)</f>
        <v>0</v>
      </c>
      <c r="O158" s="160">
        <f t="shared" si="10"/>
        <v>41579</v>
      </c>
      <c r="S158" s="161">
        <f>SUMIF('R12'!$B$3:$B$3,$B158,'R12'!$D$3:$D$3)+SUMIF('R8'!$B$3:$B$3,$B158,'R8'!$I$3:$I$3)+SUMIF('R7'!$B$3:$B$3,$B158,'R7'!$D$3:$D$3)+SUMIF('R8'!$B$3:$B$3,$B158,'R8'!$F$3:$F$3)</f>
        <v>0</v>
      </c>
      <c r="T158" s="160">
        <f t="shared" si="11"/>
        <v>41579</v>
      </c>
    </row>
    <row r="159" spans="1:20" x14ac:dyDescent="0.2">
      <c r="A159" s="161">
        <f t="shared" si="8"/>
        <v>0</v>
      </c>
      <c r="B159" s="160">
        <f>Months!F159</f>
        <v>41609</v>
      </c>
      <c r="I159" s="161">
        <f>SUMIF('R10'!$B$3:$B$3,$B159,'R10'!$D$3:$D$3)+SUMIF('R2'!$B$3:$B$3,$B159,'R2'!$I$3:$I$3)+SUMIF('R1'!$B$3:$B$3,$B159,'R1'!$D$3:$D$3)+SUMIF('R2'!$B$3:$B$3,$B159,'R2'!$F$3:$F$3)</f>
        <v>0</v>
      </c>
      <c r="J159" s="160">
        <f t="shared" si="9"/>
        <v>41609</v>
      </c>
      <c r="N159" s="161">
        <f>SUMIF('R11'!$B$3:$B$3,$B159,'R11'!$D$3:$D$3)+SUMIF('R5'!$B$3:$B$3,$B159,'R5'!$I$3:$I$3)+SUMIF('R4'!$B$3:$B$3,$B159,'R4'!$D$3:$D$3)+SUMIF('R5'!$B$3:$B$3,$B159,'R5'!$F$3:$F$3)</f>
        <v>0</v>
      </c>
      <c r="O159" s="160">
        <f t="shared" si="10"/>
        <v>41609</v>
      </c>
      <c r="S159" s="161">
        <f>SUMIF('R12'!$B$3:$B$3,$B159,'R12'!$D$3:$D$3)+SUMIF('R8'!$B$3:$B$3,$B159,'R8'!$I$3:$I$3)+SUMIF('R7'!$B$3:$B$3,$B159,'R7'!$D$3:$D$3)+SUMIF('R8'!$B$3:$B$3,$B159,'R8'!$F$3:$F$3)</f>
        <v>0</v>
      </c>
      <c r="T159" s="160">
        <f t="shared" si="11"/>
        <v>41609</v>
      </c>
    </row>
    <row r="160" spans="1:20" x14ac:dyDescent="0.2">
      <c r="A160" s="161">
        <f t="shared" si="8"/>
        <v>0</v>
      </c>
      <c r="B160" s="160">
        <f>Months!F160</f>
        <v>41640</v>
      </c>
      <c r="I160" s="161">
        <f>SUMIF('R10'!$B$3:$B$3,$B160,'R10'!$D$3:$D$3)+SUMIF('R2'!$B$3:$B$3,$B160,'R2'!$I$3:$I$3)+SUMIF('R1'!$B$3:$B$3,$B160,'R1'!$D$3:$D$3)+SUMIF('R2'!$B$3:$B$3,$B160,'R2'!$F$3:$F$3)</f>
        <v>0</v>
      </c>
      <c r="J160" s="160">
        <f t="shared" si="9"/>
        <v>41640</v>
      </c>
      <c r="N160" s="161">
        <f>SUMIF('R11'!$B$3:$B$3,$B160,'R11'!$D$3:$D$3)+SUMIF('R5'!$B$3:$B$3,$B160,'R5'!$I$3:$I$3)+SUMIF('R4'!$B$3:$B$3,$B160,'R4'!$D$3:$D$3)+SUMIF('R5'!$B$3:$B$3,$B160,'R5'!$F$3:$F$3)</f>
        <v>0</v>
      </c>
      <c r="O160" s="160">
        <f t="shared" si="10"/>
        <v>41640</v>
      </c>
      <c r="S160" s="161">
        <f>SUMIF('R12'!$B$3:$B$3,$B160,'R12'!$D$3:$D$3)+SUMIF('R8'!$B$3:$B$3,$B160,'R8'!$I$3:$I$3)+SUMIF('R7'!$B$3:$B$3,$B160,'R7'!$D$3:$D$3)+SUMIF('R8'!$B$3:$B$3,$B160,'R8'!$F$3:$F$3)</f>
        <v>0</v>
      </c>
      <c r="T160" s="160">
        <f t="shared" si="11"/>
        <v>41640</v>
      </c>
    </row>
    <row r="161" spans="1:20" x14ac:dyDescent="0.2">
      <c r="A161" s="161">
        <f t="shared" si="8"/>
        <v>0</v>
      </c>
      <c r="B161" s="160">
        <f>Months!F161</f>
        <v>41671</v>
      </c>
      <c r="I161" s="161">
        <f>SUMIF('R10'!$B$3:$B$3,$B161,'R10'!$D$3:$D$3)+SUMIF('R2'!$B$3:$B$3,$B161,'R2'!$I$3:$I$3)+SUMIF('R1'!$B$3:$B$3,$B161,'R1'!$D$3:$D$3)+SUMIF('R2'!$B$3:$B$3,$B161,'R2'!$F$3:$F$3)</f>
        <v>0</v>
      </c>
      <c r="J161" s="160">
        <f t="shared" si="9"/>
        <v>41671</v>
      </c>
      <c r="N161" s="161">
        <f>SUMIF('R11'!$B$3:$B$3,$B161,'R11'!$D$3:$D$3)+SUMIF('R5'!$B$3:$B$3,$B161,'R5'!$I$3:$I$3)+SUMIF('R4'!$B$3:$B$3,$B161,'R4'!$D$3:$D$3)+SUMIF('R5'!$B$3:$B$3,$B161,'R5'!$F$3:$F$3)</f>
        <v>0</v>
      </c>
      <c r="O161" s="160">
        <f t="shared" si="10"/>
        <v>41671</v>
      </c>
      <c r="S161" s="161">
        <f>SUMIF('R12'!$B$3:$B$3,$B161,'R12'!$D$3:$D$3)+SUMIF('R8'!$B$3:$B$3,$B161,'R8'!$I$3:$I$3)+SUMIF('R7'!$B$3:$B$3,$B161,'R7'!$D$3:$D$3)+SUMIF('R8'!$B$3:$B$3,$B161,'R8'!$F$3:$F$3)</f>
        <v>0</v>
      </c>
      <c r="T161" s="160">
        <f t="shared" si="11"/>
        <v>41671</v>
      </c>
    </row>
    <row r="162" spans="1:20" x14ac:dyDescent="0.2">
      <c r="A162" s="161">
        <f t="shared" si="8"/>
        <v>0</v>
      </c>
      <c r="B162" s="160">
        <f>Months!F162</f>
        <v>41699</v>
      </c>
      <c r="I162" s="161">
        <f>SUMIF('R10'!$B$3:$B$3,$B162,'R10'!$D$3:$D$3)+SUMIF('R2'!$B$3:$B$3,$B162,'R2'!$I$3:$I$3)+SUMIF('R1'!$B$3:$B$3,$B162,'R1'!$D$3:$D$3)+SUMIF('R2'!$B$3:$B$3,$B162,'R2'!$F$3:$F$3)</f>
        <v>0</v>
      </c>
      <c r="J162" s="160">
        <f t="shared" si="9"/>
        <v>41699</v>
      </c>
      <c r="N162" s="161">
        <f>SUMIF('R11'!$B$3:$B$3,$B162,'R11'!$D$3:$D$3)+SUMIF('R5'!$B$3:$B$3,$B162,'R5'!$I$3:$I$3)+SUMIF('R4'!$B$3:$B$3,$B162,'R4'!$D$3:$D$3)+SUMIF('R5'!$B$3:$B$3,$B162,'R5'!$F$3:$F$3)</f>
        <v>0</v>
      </c>
      <c r="O162" s="160">
        <f t="shared" si="10"/>
        <v>41699</v>
      </c>
      <c r="S162" s="161">
        <f>SUMIF('R12'!$B$3:$B$3,$B162,'R12'!$D$3:$D$3)+SUMIF('R8'!$B$3:$B$3,$B162,'R8'!$I$3:$I$3)+SUMIF('R7'!$B$3:$B$3,$B162,'R7'!$D$3:$D$3)+SUMIF('R8'!$B$3:$B$3,$B162,'R8'!$F$3:$F$3)</f>
        <v>0</v>
      </c>
      <c r="T162" s="160">
        <f t="shared" si="11"/>
        <v>41699</v>
      </c>
    </row>
    <row r="163" spans="1:20" x14ac:dyDescent="0.2">
      <c r="A163" s="161">
        <f t="shared" si="8"/>
        <v>0</v>
      </c>
      <c r="B163" s="160">
        <f>Months!F163</f>
        <v>41730</v>
      </c>
      <c r="I163" s="161">
        <f>SUMIF('R10'!$B$3:$B$3,$B163,'R10'!$D$3:$D$3)+SUMIF('R2'!$B$3:$B$3,$B163,'R2'!$I$3:$I$3)+SUMIF('R1'!$B$3:$B$3,$B163,'R1'!$D$3:$D$3)+SUMIF('R2'!$B$3:$B$3,$B163,'R2'!$F$3:$F$3)</f>
        <v>0</v>
      </c>
      <c r="J163" s="160">
        <f t="shared" si="9"/>
        <v>41730</v>
      </c>
      <c r="N163" s="161">
        <f>SUMIF('R11'!$B$3:$B$3,$B163,'R11'!$D$3:$D$3)+SUMIF('R5'!$B$3:$B$3,$B163,'R5'!$I$3:$I$3)+SUMIF('R4'!$B$3:$B$3,$B163,'R4'!$D$3:$D$3)+SUMIF('R5'!$B$3:$B$3,$B163,'R5'!$F$3:$F$3)</f>
        <v>0</v>
      </c>
      <c r="O163" s="160">
        <f t="shared" si="10"/>
        <v>41730</v>
      </c>
      <c r="S163" s="161">
        <f>SUMIF('R12'!$B$3:$B$3,$B163,'R12'!$D$3:$D$3)+SUMIF('R8'!$B$3:$B$3,$B163,'R8'!$I$3:$I$3)+SUMIF('R7'!$B$3:$B$3,$B163,'R7'!$D$3:$D$3)+SUMIF('R8'!$B$3:$B$3,$B163,'R8'!$F$3:$F$3)</f>
        <v>0</v>
      </c>
      <c r="T163" s="160">
        <f t="shared" si="11"/>
        <v>41730</v>
      </c>
    </row>
    <row r="164" spans="1:20" x14ac:dyDescent="0.2">
      <c r="A164" s="161">
        <f t="shared" si="8"/>
        <v>0</v>
      </c>
      <c r="B164" s="160">
        <f>Months!F164</f>
        <v>41760</v>
      </c>
      <c r="I164" s="161">
        <f>SUMIF('R10'!$B$3:$B$3,$B164,'R10'!$D$3:$D$3)+SUMIF('R2'!$B$3:$B$3,$B164,'R2'!$I$3:$I$3)+SUMIF('R1'!$B$3:$B$3,$B164,'R1'!$D$3:$D$3)+SUMIF('R2'!$B$3:$B$3,$B164,'R2'!$F$3:$F$3)</f>
        <v>0</v>
      </c>
      <c r="J164" s="160">
        <f t="shared" si="9"/>
        <v>41760</v>
      </c>
      <c r="N164" s="161">
        <f>SUMIF('R11'!$B$3:$B$3,$B164,'R11'!$D$3:$D$3)+SUMIF('R5'!$B$3:$B$3,$B164,'R5'!$I$3:$I$3)+SUMIF('R4'!$B$3:$B$3,$B164,'R4'!$D$3:$D$3)+SUMIF('R5'!$B$3:$B$3,$B164,'R5'!$F$3:$F$3)</f>
        <v>0</v>
      </c>
      <c r="O164" s="160">
        <f t="shared" si="10"/>
        <v>41760</v>
      </c>
      <c r="S164" s="161">
        <f>SUMIF('R12'!$B$3:$B$3,$B164,'R12'!$D$3:$D$3)+SUMIF('R8'!$B$3:$B$3,$B164,'R8'!$I$3:$I$3)+SUMIF('R7'!$B$3:$B$3,$B164,'R7'!$D$3:$D$3)+SUMIF('R8'!$B$3:$B$3,$B164,'R8'!$F$3:$F$3)</f>
        <v>0</v>
      </c>
      <c r="T164" s="160">
        <f t="shared" si="11"/>
        <v>41760</v>
      </c>
    </row>
    <row r="165" spans="1:20" x14ac:dyDescent="0.2">
      <c r="A165" s="161">
        <f t="shared" si="8"/>
        <v>0</v>
      </c>
      <c r="B165" s="160">
        <f>Months!F165</f>
        <v>41791</v>
      </c>
      <c r="I165" s="161">
        <f>SUMIF('R10'!$B$3:$B$3,$B165,'R10'!$D$3:$D$3)+SUMIF('R2'!$B$3:$B$3,$B165,'R2'!$I$3:$I$3)+SUMIF('R1'!$B$3:$B$3,$B165,'R1'!$D$3:$D$3)+SUMIF('R2'!$B$3:$B$3,$B165,'R2'!$F$3:$F$3)</f>
        <v>0</v>
      </c>
      <c r="J165" s="160">
        <f t="shared" si="9"/>
        <v>41791</v>
      </c>
      <c r="N165" s="161">
        <f>SUMIF('R11'!$B$3:$B$3,$B165,'R11'!$D$3:$D$3)+SUMIF('R5'!$B$3:$B$3,$B165,'R5'!$I$3:$I$3)+SUMIF('R4'!$B$3:$B$3,$B165,'R4'!$D$3:$D$3)+SUMIF('R5'!$B$3:$B$3,$B165,'R5'!$F$3:$F$3)</f>
        <v>0</v>
      </c>
      <c r="O165" s="160">
        <f t="shared" si="10"/>
        <v>41791</v>
      </c>
      <c r="S165" s="161">
        <f>SUMIF('R12'!$B$3:$B$3,$B165,'R12'!$D$3:$D$3)+SUMIF('R8'!$B$3:$B$3,$B165,'R8'!$I$3:$I$3)+SUMIF('R7'!$B$3:$B$3,$B165,'R7'!$D$3:$D$3)+SUMIF('R8'!$B$3:$B$3,$B165,'R8'!$F$3:$F$3)</f>
        <v>0</v>
      </c>
      <c r="T165" s="160">
        <f t="shared" si="11"/>
        <v>41791</v>
      </c>
    </row>
    <row r="166" spans="1:20" x14ac:dyDescent="0.2">
      <c r="A166" s="161">
        <f t="shared" si="8"/>
        <v>0</v>
      </c>
      <c r="B166" s="160">
        <f>Months!F166</f>
        <v>41821</v>
      </c>
      <c r="I166" s="161">
        <f>SUMIF('R10'!$B$3:$B$3,$B166,'R10'!$D$3:$D$3)+SUMIF('R2'!$B$3:$B$3,$B166,'R2'!$I$3:$I$3)+SUMIF('R1'!$B$3:$B$3,$B166,'R1'!$D$3:$D$3)+SUMIF('R2'!$B$3:$B$3,$B166,'R2'!$F$3:$F$3)</f>
        <v>0</v>
      </c>
      <c r="J166" s="160">
        <f t="shared" si="9"/>
        <v>41821</v>
      </c>
      <c r="N166" s="161">
        <f>SUMIF('R11'!$B$3:$B$3,$B166,'R11'!$D$3:$D$3)+SUMIF('R5'!$B$3:$B$3,$B166,'R5'!$I$3:$I$3)+SUMIF('R4'!$B$3:$B$3,$B166,'R4'!$D$3:$D$3)+SUMIF('R5'!$B$3:$B$3,$B166,'R5'!$F$3:$F$3)</f>
        <v>0</v>
      </c>
      <c r="O166" s="160">
        <f t="shared" si="10"/>
        <v>41821</v>
      </c>
      <c r="S166" s="161">
        <f>SUMIF('R12'!$B$3:$B$3,$B166,'R12'!$D$3:$D$3)+SUMIF('R8'!$B$3:$B$3,$B166,'R8'!$I$3:$I$3)+SUMIF('R7'!$B$3:$B$3,$B166,'R7'!$D$3:$D$3)+SUMIF('R8'!$B$3:$B$3,$B166,'R8'!$F$3:$F$3)</f>
        <v>0</v>
      </c>
      <c r="T166" s="160">
        <f t="shared" si="11"/>
        <v>41821</v>
      </c>
    </row>
    <row r="167" spans="1:20" x14ac:dyDescent="0.2">
      <c r="A167" s="161">
        <f t="shared" si="8"/>
        <v>0</v>
      </c>
      <c r="B167" s="160">
        <f>Months!F167</f>
        <v>41852</v>
      </c>
      <c r="I167" s="161">
        <f>SUMIF('R10'!$B$3:$B$3,$B167,'R10'!$D$3:$D$3)+SUMIF('R2'!$B$3:$B$3,$B167,'R2'!$I$3:$I$3)+SUMIF('R1'!$B$3:$B$3,$B167,'R1'!$D$3:$D$3)+SUMIF('R2'!$B$3:$B$3,$B167,'R2'!$F$3:$F$3)</f>
        <v>0</v>
      </c>
      <c r="J167" s="160">
        <f t="shared" si="9"/>
        <v>41852</v>
      </c>
      <c r="N167" s="161">
        <f>SUMIF('R11'!$B$3:$B$3,$B167,'R11'!$D$3:$D$3)+SUMIF('R5'!$B$3:$B$3,$B167,'R5'!$I$3:$I$3)+SUMIF('R4'!$B$3:$B$3,$B167,'R4'!$D$3:$D$3)+SUMIF('R5'!$B$3:$B$3,$B167,'R5'!$F$3:$F$3)</f>
        <v>0</v>
      </c>
      <c r="O167" s="160">
        <f t="shared" si="10"/>
        <v>41852</v>
      </c>
      <c r="S167" s="161">
        <f>SUMIF('R12'!$B$3:$B$3,$B167,'R12'!$D$3:$D$3)+SUMIF('R8'!$B$3:$B$3,$B167,'R8'!$I$3:$I$3)+SUMIF('R7'!$B$3:$B$3,$B167,'R7'!$D$3:$D$3)+SUMIF('R8'!$B$3:$B$3,$B167,'R8'!$F$3:$F$3)</f>
        <v>0</v>
      </c>
      <c r="T167" s="160">
        <f t="shared" si="11"/>
        <v>41852</v>
      </c>
    </row>
    <row r="168" spans="1:20" x14ac:dyDescent="0.2">
      <c r="A168" s="161">
        <f t="shared" si="8"/>
        <v>0</v>
      </c>
      <c r="B168" s="160">
        <f>Months!F168</f>
        <v>41883</v>
      </c>
      <c r="I168" s="161">
        <f>SUMIF('R10'!$B$3:$B$3,$B168,'R10'!$D$3:$D$3)+SUMIF('R2'!$B$3:$B$3,$B168,'R2'!$I$3:$I$3)+SUMIF('R1'!$B$3:$B$3,$B168,'R1'!$D$3:$D$3)+SUMIF('R2'!$B$3:$B$3,$B168,'R2'!$F$3:$F$3)</f>
        <v>0</v>
      </c>
      <c r="J168" s="160">
        <f t="shared" si="9"/>
        <v>41883</v>
      </c>
      <c r="N168" s="161">
        <f>SUMIF('R11'!$B$3:$B$3,$B168,'R11'!$D$3:$D$3)+SUMIF('R5'!$B$3:$B$3,$B168,'R5'!$I$3:$I$3)+SUMIF('R4'!$B$3:$B$3,$B168,'R4'!$D$3:$D$3)+SUMIF('R5'!$B$3:$B$3,$B168,'R5'!$F$3:$F$3)</f>
        <v>0</v>
      </c>
      <c r="O168" s="160">
        <f t="shared" si="10"/>
        <v>41883</v>
      </c>
      <c r="S168" s="161">
        <f>SUMIF('R12'!$B$3:$B$3,$B168,'R12'!$D$3:$D$3)+SUMIF('R8'!$B$3:$B$3,$B168,'R8'!$I$3:$I$3)+SUMIF('R7'!$B$3:$B$3,$B168,'R7'!$D$3:$D$3)+SUMIF('R8'!$B$3:$B$3,$B168,'R8'!$F$3:$F$3)</f>
        <v>0</v>
      </c>
      <c r="T168" s="160">
        <f t="shared" si="11"/>
        <v>41883</v>
      </c>
    </row>
    <row r="169" spans="1:20" x14ac:dyDescent="0.2">
      <c r="A169" s="161">
        <f t="shared" si="8"/>
        <v>0</v>
      </c>
      <c r="B169" s="160">
        <f>Months!F169</f>
        <v>41913</v>
      </c>
      <c r="I169" s="161">
        <f>SUMIF('R10'!$B$3:$B$3,$B169,'R10'!$D$3:$D$3)+SUMIF('R2'!$B$3:$B$3,$B169,'R2'!$I$3:$I$3)+SUMIF('R1'!$B$3:$B$3,$B169,'R1'!$D$3:$D$3)+SUMIF('R2'!$B$3:$B$3,$B169,'R2'!$F$3:$F$3)</f>
        <v>0</v>
      </c>
      <c r="J169" s="160">
        <f t="shared" si="9"/>
        <v>41913</v>
      </c>
      <c r="N169" s="161">
        <f>SUMIF('R11'!$B$3:$B$3,$B169,'R11'!$D$3:$D$3)+SUMIF('R5'!$B$3:$B$3,$B169,'R5'!$I$3:$I$3)+SUMIF('R4'!$B$3:$B$3,$B169,'R4'!$D$3:$D$3)+SUMIF('R5'!$B$3:$B$3,$B169,'R5'!$F$3:$F$3)</f>
        <v>0</v>
      </c>
      <c r="O169" s="160">
        <f t="shared" si="10"/>
        <v>41913</v>
      </c>
      <c r="S169" s="161">
        <f>SUMIF('R12'!$B$3:$B$3,$B169,'R12'!$D$3:$D$3)+SUMIF('R8'!$B$3:$B$3,$B169,'R8'!$I$3:$I$3)+SUMIF('R7'!$B$3:$B$3,$B169,'R7'!$D$3:$D$3)+SUMIF('R8'!$B$3:$B$3,$B169,'R8'!$F$3:$F$3)</f>
        <v>0</v>
      </c>
      <c r="T169" s="160">
        <f t="shared" si="11"/>
        <v>41913</v>
      </c>
    </row>
    <row r="170" spans="1:20" x14ac:dyDescent="0.2">
      <c r="A170" s="161">
        <f t="shared" si="8"/>
        <v>0</v>
      </c>
      <c r="B170" s="160">
        <f>Months!F170</f>
        <v>41944</v>
      </c>
      <c r="I170" s="161">
        <f>SUMIF('R10'!$B$3:$B$3,$B170,'R10'!$D$3:$D$3)+SUMIF('R2'!$B$3:$B$3,$B170,'R2'!$I$3:$I$3)+SUMIF('R1'!$B$3:$B$3,$B170,'R1'!$D$3:$D$3)+SUMIF('R2'!$B$3:$B$3,$B170,'R2'!$F$3:$F$3)</f>
        <v>0</v>
      </c>
      <c r="J170" s="160">
        <f t="shared" si="9"/>
        <v>41944</v>
      </c>
      <c r="N170" s="161">
        <f>SUMIF('R11'!$B$3:$B$3,$B170,'R11'!$D$3:$D$3)+SUMIF('R5'!$B$3:$B$3,$B170,'R5'!$I$3:$I$3)+SUMIF('R4'!$B$3:$B$3,$B170,'R4'!$D$3:$D$3)+SUMIF('R5'!$B$3:$B$3,$B170,'R5'!$F$3:$F$3)</f>
        <v>0</v>
      </c>
      <c r="O170" s="160">
        <f t="shared" si="10"/>
        <v>41944</v>
      </c>
      <c r="S170" s="161">
        <f>SUMIF('R12'!$B$3:$B$3,$B170,'R12'!$D$3:$D$3)+SUMIF('R8'!$B$3:$B$3,$B170,'R8'!$I$3:$I$3)+SUMIF('R7'!$B$3:$B$3,$B170,'R7'!$D$3:$D$3)+SUMIF('R8'!$B$3:$B$3,$B170,'R8'!$F$3:$F$3)</f>
        <v>0</v>
      </c>
      <c r="T170" s="160">
        <f t="shared" si="11"/>
        <v>41944</v>
      </c>
    </row>
    <row r="171" spans="1:20" x14ac:dyDescent="0.2">
      <c r="A171" s="161">
        <f t="shared" si="8"/>
        <v>0</v>
      </c>
      <c r="B171" s="160">
        <f>Months!F171</f>
        <v>41974</v>
      </c>
      <c r="I171" s="161">
        <f>SUMIF('R10'!$B$3:$B$3,$B171,'R10'!$D$3:$D$3)+SUMIF('R2'!$B$3:$B$3,$B171,'R2'!$I$3:$I$3)+SUMIF('R1'!$B$3:$B$3,$B171,'R1'!$D$3:$D$3)+SUMIF('R2'!$B$3:$B$3,$B171,'R2'!$F$3:$F$3)</f>
        <v>0</v>
      </c>
      <c r="J171" s="160">
        <f t="shared" si="9"/>
        <v>41974</v>
      </c>
      <c r="N171" s="161">
        <f>SUMIF('R11'!$B$3:$B$3,$B171,'R11'!$D$3:$D$3)+SUMIF('R5'!$B$3:$B$3,$B171,'R5'!$I$3:$I$3)+SUMIF('R4'!$B$3:$B$3,$B171,'R4'!$D$3:$D$3)+SUMIF('R5'!$B$3:$B$3,$B171,'R5'!$F$3:$F$3)</f>
        <v>0</v>
      </c>
      <c r="O171" s="160">
        <f t="shared" si="10"/>
        <v>41974</v>
      </c>
      <c r="S171" s="161">
        <f>SUMIF('R12'!$B$3:$B$3,$B171,'R12'!$D$3:$D$3)+SUMIF('R8'!$B$3:$B$3,$B171,'R8'!$I$3:$I$3)+SUMIF('R7'!$B$3:$B$3,$B171,'R7'!$D$3:$D$3)+SUMIF('R8'!$B$3:$B$3,$B171,'R8'!$F$3:$F$3)</f>
        <v>0</v>
      </c>
      <c r="T171" s="160">
        <f t="shared" si="11"/>
        <v>41974</v>
      </c>
    </row>
    <row r="172" spans="1:20" x14ac:dyDescent="0.2">
      <c r="A172" s="161">
        <f t="shared" si="8"/>
        <v>0</v>
      </c>
      <c r="B172" s="160">
        <f>Months!F172</f>
        <v>42005</v>
      </c>
      <c r="I172" s="161">
        <f>SUMIF('R10'!$B$3:$B$3,$B172,'R10'!$D$3:$D$3)+SUMIF('R2'!$B$3:$B$3,$B172,'R2'!$I$3:$I$3)+SUMIF('R1'!$B$3:$B$3,$B172,'R1'!$D$3:$D$3)+SUMIF('R2'!$B$3:$B$3,$B172,'R2'!$F$3:$F$3)</f>
        <v>0</v>
      </c>
      <c r="J172" s="160">
        <f t="shared" si="9"/>
        <v>42005</v>
      </c>
      <c r="N172" s="161">
        <f>SUMIF('R11'!$B$3:$B$3,$B172,'R11'!$D$3:$D$3)+SUMIF('R5'!$B$3:$B$3,$B172,'R5'!$I$3:$I$3)+SUMIF('R4'!$B$3:$B$3,$B172,'R4'!$D$3:$D$3)+SUMIF('R5'!$B$3:$B$3,$B172,'R5'!$F$3:$F$3)</f>
        <v>0</v>
      </c>
      <c r="O172" s="160">
        <f t="shared" si="10"/>
        <v>42005</v>
      </c>
      <c r="S172" s="161">
        <f>SUMIF('R12'!$B$3:$B$3,$B172,'R12'!$D$3:$D$3)+SUMIF('R8'!$B$3:$B$3,$B172,'R8'!$I$3:$I$3)+SUMIF('R7'!$B$3:$B$3,$B172,'R7'!$D$3:$D$3)+SUMIF('R8'!$B$3:$B$3,$B172,'R8'!$F$3:$F$3)</f>
        <v>0</v>
      </c>
      <c r="T172" s="160">
        <f t="shared" si="11"/>
        <v>42005</v>
      </c>
    </row>
    <row r="173" spans="1:20" x14ac:dyDescent="0.2">
      <c r="A173" s="161">
        <f t="shared" si="8"/>
        <v>0</v>
      </c>
      <c r="B173" s="160">
        <f>Months!F173</f>
        <v>42036</v>
      </c>
      <c r="I173" s="161">
        <f>SUMIF('R10'!$B$3:$B$3,$B173,'R10'!$D$3:$D$3)+SUMIF('R2'!$B$3:$B$3,$B173,'R2'!$I$3:$I$3)+SUMIF('R1'!$B$3:$B$3,$B173,'R1'!$D$3:$D$3)+SUMIF('R2'!$B$3:$B$3,$B173,'R2'!$F$3:$F$3)</f>
        <v>0</v>
      </c>
      <c r="J173" s="160">
        <f t="shared" si="9"/>
        <v>42036</v>
      </c>
      <c r="N173" s="161">
        <f>SUMIF('R11'!$B$3:$B$3,$B173,'R11'!$D$3:$D$3)+SUMIF('R5'!$B$3:$B$3,$B173,'R5'!$I$3:$I$3)+SUMIF('R4'!$B$3:$B$3,$B173,'R4'!$D$3:$D$3)+SUMIF('R5'!$B$3:$B$3,$B173,'R5'!$F$3:$F$3)</f>
        <v>0</v>
      </c>
      <c r="O173" s="160">
        <f t="shared" si="10"/>
        <v>42036</v>
      </c>
      <c r="S173" s="161">
        <f>SUMIF('R12'!$B$3:$B$3,$B173,'R12'!$D$3:$D$3)+SUMIF('R8'!$B$3:$B$3,$B173,'R8'!$I$3:$I$3)+SUMIF('R7'!$B$3:$B$3,$B173,'R7'!$D$3:$D$3)+SUMIF('R8'!$B$3:$B$3,$B173,'R8'!$F$3:$F$3)</f>
        <v>0</v>
      </c>
      <c r="T173" s="160">
        <f t="shared" si="11"/>
        <v>42036</v>
      </c>
    </row>
    <row r="174" spans="1:20" x14ac:dyDescent="0.2">
      <c r="A174" s="161">
        <f t="shared" si="8"/>
        <v>0</v>
      </c>
      <c r="B174" s="160">
        <f>Months!F174</f>
        <v>42064</v>
      </c>
      <c r="I174" s="161">
        <f>SUMIF('R10'!$B$3:$B$3,$B174,'R10'!$D$3:$D$3)+SUMIF('R2'!$B$3:$B$3,$B174,'R2'!$I$3:$I$3)+SUMIF('R1'!$B$3:$B$3,$B174,'R1'!$D$3:$D$3)+SUMIF('R2'!$B$3:$B$3,$B174,'R2'!$F$3:$F$3)</f>
        <v>0</v>
      </c>
      <c r="J174" s="160">
        <f t="shared" si="9"/>
        <v>42064</v>
      </c>
      <c r="N174" s="161">
        <f>SUMIF('R11'!$B$3:$B$3,$B174,'R11'!$D$3:$D$3)+SUMIF('R5'!$B$3:$B$3,$B174,'R5'!$I$3:$I$3)+SUMIF('R4'!$B$3:$B$3,$B174,'R4'!$D$3:$D$3)+SUMIF('R5'!$B$3:$B$3,$B174,'R5'!$F$3:$F$3)</f>
        <v>0</v>
      </c>
      <c r="O174" s="160">
        <f t="shared" si="10"/>
        <v>42064</v>
      </c>
      <c r="S174" s="161">
        <f>SUMIF('R12'!$B$3:$B$3,$B174,'R12'!$D$3:$D$3)+SUMIF('R8'!$B$3:$B$3,$B174,'R8'!$I$3:$I$3)+SUMIF('R7'!$B$3:$B$3,$B174,'R7'!$D$3:$D$3)+SUMIF('R8'!$B$3:$B$3,$B174,'R8'!$F$3:$F$3)</f>
        <v>0</v>
      </c>
      <c r="T174" s="160">
        <f t="shared" si="11"/>
        <v>42064</v>
      </c>
    </row>
    <row r="175" spans="1:20" x14ac:dyDescent="0.2">
      <c r="A175" s="161">
        <f t="shared" si="8"/>
        <v>0</v>
      </c>
      <c r="B175" s="160">
        <f>Months!F175</f>
        <v>42095</v>
      </c>
      <c r="I175" s="161">
        <f>SUMIF('R10'!$B$3:$B$3,$B175,'R10'!$D$3:$D$3)+SUMIF('R2'!$B$3:$B$3,$B175,'R2'!$I$3:$I$3)+SUMIF('R1'!$B$3:$B$3,$B175,'R1'!$D$3:$D$3)+SUMIF('R2'!$B$3:$B$3,$B175,'R2'!$F$3:$F$3)</f>
        <v>0</v>
      </c>
      <c r="J175" s="160">
        <f t="shared" si="9"/>
        <v>42095</v>
      </c>
      <c r="N175" s="161">
        <f>SUMIF('R11'!$B$3:$B$3,$B175,'R11'!$D$3:$D$3)+SUMIF('R5'!$B$3:$B$3,$B175,'R5'!$I$3:$I$3)+SUMIF('R4'!$B$3:$B$3,$B175,'R4'!$D$3:$D$3)+SUMIF('R5'!$B$3:$B$3,$B175,'R5'!$F$3:$F$3)</f>
        <v>0</v>
      </c>
      <c r="O175" s="160">
        <f t="shared" si="10"/>
        <v>42095</v>
      </c>
      <c r="S175" s="161">
        <f>SUMIF('R12'!$B$3:$B$3,$B175,'R12'!$D$3:$D$3)+SUMIF('R8'!$B$3:$B$3,$B175,'R8'!$I$3:$I$3)+SUMIF('R7'!$B$3:$B$3,$B175,'R7'!$D$3:$D$3)+SUMIF('R8'!$B$3:$B$3,$B175,'R8'!$F$3:$F$3)</f>
        <v>0</v>
      </c>
      <c r="T175" s="160">
        <f t="shared" si="11"/>
        <v>42095</v>
      </c>
    </row>
    <row r="176" spans="1:20" x14ac:dyDescent="0.2">
      <c r="A176" s="161">
        <f t="shared" si="8"/>
        <v>0</v>
      </c>
      <c r="B176" s="160">
        <f>Months!F176</f>
        <v>42125</v>
      </c>
      <c r="I176" s="161">
        <f>SUMIF('R10'!$B$3:$B$3,$B176,'R10'!$D$3:$D$3)+SUMIF('R2'!$B$3:$B$3,$B176,'R2'!$I$3:$I$3)+SUMIF('R1'!$B$3:$B$3,$B176,'R1'!$D$3:$D$3)+SUMIF('R2'!$B$3:$B$3,$B176,'R2'!$F$3:$F$3)</f>
        <v>0</v>
      </c>
      <c r="J176" s="160">
        <f t="shared" si="9"/>
        <v>42125</v>
      </c>
      <c r="N176" s="161">
        <f>SUMIF('R11'!$B$3:$B$3,$B176,'R11'!$D$3:$D$3)+SUMIF('R5'!$B$3:$B$3,$B176,'R5'!$I$3:$I$3)+SUMIF('R4'!$B$3:$B$3,$B176,'R4'!$D$3:$D$3)+SUMIF('R5'!$B$3:$B$3,$B176,'R5'!$F$3:$F$3)</f>
        <v>0</v>
      </c>
      <c r="O176" s="160">
        <f t="shared" si="10"/>
        <v>42125</v>
      </c>
      <c r="S176" s="161">
        <f>SUMIF('R12'!$B$3:$B$3,$B176,'R12'!$D$3:$D$3)+SUMIF('R8'!$B$3:$B$3,$B176,'R8'!$I$3:$I$3)+SUMIF('R7'!$B$3:$B$3,$B176,'R7'!$D$3:$D$3)+SUMIF('R8'!$B$3:$B$3,$B176,'R8'!$F$3:$F$3)</f>
        <v>0</v>
      </c>
      <c r="T176" s="160">
        <f t="shared" si="11"/>
        <v>42125</v>
      </c>
    </row>
    <row r="177" spans="1:20" x14ac:dyDescent="0.2">
      <c r="A177" s="161">
        <f t="shared" si="8"/>
        <v>0</v>
      </c>
      <c r="B177" s="160">
        <f>Months!F177</f>
        <v>42156</v>
      </c>
      <c r="I177" s="161">
        <f>SUMIF('R10'!$B$3:$B$3,$B177,'R10'!$D$3:$D$3)+SUMIF('R2'!$B$3:$B$3,$B177,'R2'!$I$3:$I$3)+SUMIF('R1'!$B$3:$B$3,$B177,'R1'!$D$3:$D$3)+SUMIF('R2'!$B$3:$B$3,$B177,'R2'!$F$3:$F$3)</f>
        <v>0</v>
      </c>
      <c r="J177" s="160">
        <f t="shared" si="9"/>
        <v>42156</v>
      </c>
      <c r="N177" s="161">
        <f>SUMIF('R11'!$B$3:$B$3,$B177,'R11'!$D$3:$D$3)+SUMIF('R5'!$B$3:$B$3,$B177,'R5'!$I$3:$I$3)+SUMIF('R4'!$B$3:$B$3,$B177,'R4'!$D$3:$D$3)+SUMIF('R5'!$B$3:$B$3,$B177,'R5'!$F$3:$F$3)</f>
        <v>0</v>
      </c>
      <c r="O177" s="160">
        <f t="shared" si="10"/>
        <v>42156</v>
      </c>
      <c r="S177" s="161">
        <f>SUMIF('R12'!$B$3:$B$3,$B177,'R12'!$D$3:$D$3)+SUMIF('R8'!$B$3:$B$3,$B177,'R8'!$I$3:$I$3)+SUMIF('R7'!$B$3:$B$3,$B177,'R7'!$D$3:$D$3)+SUMIF('R8'!$B$3:$B$3,$B177,'R8'!$F$3:$F$3)</f>
        <v>0</v>
      </c>
      <c r="T177" s="160">
        <f t="shared" si="11"/>
        <v>42156</v>
      </c>
    </row>
    <row r="178" spans="1:20" x14ac:dyDescent="0.2">
      <c r="A178" s="161">
        <f t="shared" si="8"/>
        <v>0</v>
      </c>
      <c r="B178" s="160">
        <f>Months!F178</f>
        <v>42186</v>
      </c>
      <c r="I178" s="161">
        <f>SUMIF('R10'!$B$3:$B$3,$B178,'R10'!$D$3:$D$3)+SUMIF('R2'!$B$3:$B$3,$B178,'R2'!$I$3:$I$3)+SUMIF('R1'!$B$3:$B$3,$B178,'R1'!$D$3:$D$3)+SUMIF('R2'!$B$3:$B$3,$B178,'R2'!$F$3:$F$3)</f>
        <v>0</v>
      </c>
      <c r="J178" s="160">
        <f t="shared" si="9"/>
        <v>42186</v>
      </c>
      <c r="N178" s="161">
        <f>SUMIF('R11'!$B$3:$B$3,$B178,'R11'!$D$3:$D$3)+SUMIF('R5'!$B$3:$B$3,$B178,'R5'!$I$3:$I$3)+SUMIF('R4'!$B$3:$B$3,$B178,'R4'!$D$3:$D$3)+SUMIF('R5'!$B$3:$B$3,$B178,'R5'!$F$3:$F$3)</f>
        <v>0</v>
      </c>
      <c r="O178" s="160">
        <f t="shared" si="10"/>
        <v>42186</v>
      </c>
      <c r="S178" s="161">
        <f>SUMIF('R12'!$B$3:$B$3,$B178,'R12'!$D$3:$D$3)+SUMIF('R8'!$B$3:$B$3,$B178,'R8'!$I$3:$I$3)+SUMIF('R7'!$B$3:$B$3,$B178,'R7'!$D$3:$D$3)+SUMIF('R8'!$B$3:$B$3,$B178,'R8'!$F$3:$F$3)</f>
        <v>0</v>
      </c>
      <c r="T178" s="160">
        <f t="shared" si="11"/>
        <v>42186</v>
      </c>
    </row>
    <row r="179" spans="1:20" x14ac:dyDescent="0.2">
      <c r="A179" s="161">
        <f t="shared" si="8"/>
        <v>0</v>
      </c>
      <c r="B179" s="160">
        <f>Months!F179</f>
        <v>42217</v>
      </c>
      <c r="I179" s="161">
        <f>SUMIF('R10'!$B$3:$B$3,$B179,'R10'!$D$3:$D$3)+SUMIF('R2'!$B$3:$B$3,$B179,'R2'!$I$3:$I$3)+SUMIF('R1'!$B$3:$B$3,$B179,'R1'!$D$3:$D$3)+SUMIF('R2'!$B$3:$B$3,$B179,'R2'!$F$3:$F$3)</f>
        <v>0</v>
      </c>
      <c r="J179" s="160">
        <f t="shared" si="9"/>
        <v>42217</v>
      </c>
      <c r="N179" s="161">
        <f>SUMIF('R11'!$B$3:$B$3,$B179,'R11'!$D$3:$D$3)+SUMIF('R5'!$B$3:$B$3,$B179,'R5'!$I$3:$I$3)+SUMIF('R4'!$B$3:$B$3,$B179,'R4'!$D$3:$D$3)+SUMIF('R5'!$B$3:$B$3,$B179,'R5'!$F$3:$F$3)</f>
        <v>0</v>
      </c>
      <c r="O179" s="160">
        <f t="shared" si="10"/>
        <v>42217</v>
      </c>
      <c r="S179" s="161">
        <f>SUMIF('R12'!$B$3:$B$3,$B179,'R12'!$D$3:$D$3)+SUMIF('R8'!$B$3:$B$3,$B179,'R8'!$I$3:$I$3)+SUMIF('R7'!$B$3:$B$3,$B179,'R7'!$D$3:$D$3)+SUMIF('R8'!$B$3:$B$3,$B179,'R8'!$F$3:$F$3)</f>
        <v>0</v>
      </c>
      <c r="T179" s="160">
        <f t="shared" si="11"/>
        <v>42217</v>
      </c>
    </row>
    <row r="180" spans="1:20" x14ac:dyDescent="0.2">
      <c r="A180" s="161">
        <f t="shared" si="8"/>
        <v>0</v>
      </c>
      <c r="B180" s="160">
        <f>Months!F180</f>
        <v>42248</v>
      </c>
      <c r="I180" s="161">
        <f>SUMIF('R10'!$B$3:$B$3,$B180,'R10'!$D$3:$D$3)+SUMIF('R2'!$B$3:$B$3,$B180,'R2'!$I$3:$I$3)+SUMIF('R1'!$B$3:$B$3,$B180,'R1'!$D$3:$D$3)+SUMIF('R2'!$B$3:$B$3,$B180,'R2'!$F$3:$F$3)</f>
        <v>0</v>
      </c>
      <c r="J180" s="160">
        <f t="shared" si="9"/>
        <v>42248</v>
      </c>
      <c r="N180" s="161">
        <f>SUMIF('R11'!$B$3:$B$3,$B180,'R11'!$D$3:$D$3)+SUMIF('R5'!$B$3:$B$3,$B180,'R5'!$I$3:$I$3)+SUMIF('R4'!$B$3:$B$3,$B180,'R4'!$D$3:$D$3)+SUMIF('R5'!$B$3:$B$3,$B180,'R5'!$F$3:$F$3)</f>
        <v>0</v>
      </c>
      <c r="O180" s="160">
        <f t="shared" si="10"/>
        <v>42248</v>
      </c>
      <c r="S180" s="161">
        <f>SUMIF('R12'!$B$3:$B$3,$B180,'R12'!$D$3:$D$3)+SUMIF('R8'!$B$3:$B$3,$B180,'R8'!$I$3:$I$3)+SUMIF('R7'!$B$3:$B$3,$B180,'R7'!$D$3:$D$3)+SUMIF('R8'!$B$3:$B$3,$B180,'R8'!$F$3:$F$3)</f>
        <v>0</v>
      </c>
      <c r="T180" s="160">
        <f t="shared" si="11"/>
        <v>42248</v>
      </c>
    </row>
    <row r="181" spans="1:20" x14ac:dyDescent="0.2">
      <c r="A181" s="161">
        <f t="shared" si="8"/>
        <v>0</v>
      </c>
      <c r="B181" s="160">
        <f>Months!F181</f>
        <v>42278</v>
      </c>
      <c r="I181" s="161">
        <f>SUMIF('R10'!$B$3:$B$3,$B181,'R10'!$D$3:$D$3)+SUMIF('R2'!$B$3:$B$3,$B181,'R2'!$I$3:$I$3)+SUMIF('R1'!$B$3:$B$3,$B181,'R1'!$D$3:$D$3)+SUMIF('R2'!$B$3:$B$3,$B181,'R2'!$F$3:$F$3)</f>
        <v>0</v>
      </c>
      <c r="J181" s="160">
        <f t="shared" si="9"/>
        <v>42278</v>
      </c>
      <c r="N181" s="161">
        <f>SUMIF('R11'!$B$3:$B$3,$B181,'R11'!$D$3:$D$3)+SUMIF('R5'!$B$3:$B$3,$B181,'R5'!$I$3:$I$3)+SUMIF('R4'!$B$3:$B$3,$B181,'R4'!$D$3:$D$3)+SUMIF('R5'!$B$3:$B$3,$B181,'R5'!$F$3:$F$3)</f>
        <v>0</v>
      </c>
      <c r="O181" s="160">
        <f t="shared" si="10"/>
        <v>42278</v>
      </c>
      <c r="S181" s="161">
        <f>SUMIF('R12'!$B$3:$B$3,$B181,'R12'!$D$3:$D$3)+SUMIF('R8'!$B$3:$B$3,$B181,'R8'!$I$3:$I$3)+SUMIF('R7'!$B$3:$B$3,$B181,'R7'!$D$3:$D$3)+SUMIF('R8'!$B$3:$B$3,$B181,'R8'!$F$3:$F$3)</f>
        <v>0</v>
      </c>
      <c r="T181" s="160">
        <f t="shared" si="11"/>
        <v>42278</v>
      </c>
    </row>
    <row r="182" spans="1:20" x14ac:dyDescent="0.2">
      <c r="A182" s="161">
        <f t="shared" si="8"/>
        <v>0</v>
      </c>
      <c r="B182" s="160">
        <f>Months!F182</f>
        <v>42309</v>
      </c>
      <c r="I182" s="161">
        <f>SUMIF('R10'!$B$3:$B$3,$B182,'R10'!$D$3:$D$3)+SUMIF('R2'!$B$3:$B$3,$B182,'R2'!$I$3:$I$3)+SUMIF('R1'!$B$3:$B$3,$B182,'R1'!$D$3:$D$3)+SUMIF('R2'!$B$3:$B$3,$B182,'R2'!$F$3:$F$3)</f>
        <v>0</v>
      </c>
      <c r="J182" s="160">
        <f t="shared" si="9"/>
        <v>42309</v>
      </c>
      <c r="N182" s="161">
        <f>SUMIF('R11'!$B$3:$B$3,$B182,'R11'!$D$3:$D$3)+SUMIF('R5'!$B$3:$B$3,$B182,'R5'!$I$3:$I$3)+SUMIF('R4'!$B$3:$B$3,$B182,'R4'!$D$3:$D$3)+SUMIF('R5'!$B$3:$B$3,$B182,'R5'!$F$3:$F$3)</f>
        <v>0</v>
      </c>
      <c r="O182" s="160">
        <f t="shared" si="10"/>
        <v>42309</v>
      </c>
      <c r="S182" s="161">
        <f>SUMIF('R12'!$B$3:$B$3,$B182,'R12'!$D$3:$D$3)+SUMIF('R8'!$B$3:$B$3,$B182,'R8'!$I$3:$I$3)+SUMIF('R7'!$B$3:$B$3,$B182,'R7'!$D$3:$D$3)+SUMIF('R8'!$B$3:$B$3,$B182,'R8'!$F$3:$F$3)</f>
        <v>0</v>
      </c>
      <c r="T182" s="160">
        <f t="shared" si="11"/>
        <v>42309</v>
      </c>
    </row>
    <row r="183" spans="1:20" x14ac:dyDescent="0.2">
      <c r="A183" s="161">
        <f t="shared" si="8"/>
        <v>0</v>
      </c>
      <c r="B183" s="160">
        <f>Months!F183</f>
        <v>42339</v>
      </c>
      <c r="I183" s="161">
        <f>SUMIF('R10'!$B$3:$B$3,$B183,'R10'!$D$3:$D$3)+SUMIF('R2'!$B$3:$B$3,$B183,'R2'!$I$3:$I$3)+SUMIF('R1'!$B$3:$B$3,$B183,'R1'!$D$3:$D$3)+SUMIF('R2'!$B$3:$B$3,$B183,'R2'!$F$3:$F$3)</f>
        <v>0</v>
      </c>
      <c r="J183" s="160">
        <f t="shared" si="9"/>
        <v>42339</v>
      </c>
      <c r="N183" s="161">
        <f>SUMIF('R11'!$B$3:$B$3,$B183,'R11'!$D$3:$D$3)+SUMIF('R5'!$B$3:$B$3,$B183,'R5'!$I$3:$I$3)+SUMIF('R4'!$B$3:$B$3,$B183,'R4'!$D$3:$D$3)+SUMIF('R5'!$B$3:$B$3,$B183,'R5'!$F$3:$F$3)</f>
        <v>0</v>
      </c>
      <c r="O183" s="160">
        <f t="shared" si="10"/>
        <v>42339</v>
      </c>
      <c r="S183" s="161">
        <f>SUMIF('R12'!$B$3:$B$3,$B183,'R12'!$D$3:$D$3)+SUMIF('R8'!$B$3:$B$3,$B183,'R8'!$I$3:$I$3)+SUMIF('R7'!$B$3:$B$3,$B183,'R7'!$D$3:$D$3)+SUMIF('R8'!$B$3:$B$3,$B183,'R8'!$F$3:$F$3)</f>
        <v>0</v>
      </c>
      <c r="T183" s="160">
        <f t="shared" si="11"/>
        <v>42339</v>
      </c>
    </row>
    <row r="184" spans="1:20" x14ac:dyDescent="0.2">
      <c r="A184" s="161">
        <f t="shared" si="8"/>
        <v>0</v>
      </c>
      <c r="B184" s="160">
        <f>Months!F184</f>
        <v>42370</v>
      </c>
      <c r="I184" s="161">
        <f>SUMIF('R10'!$B$3:$B$3,$B184,'R10'!$D$3:$D$3)+SUMIF('R2'!$B$3:$B$3,$B184,'R2'!$I$3:$I$3)+SUMIF('R1'!$B$3:$B$3,$B184,'R1'!$D$3:$D$3)+SUMIF('R2'!$B$3:$B$3,$B184,'R2'!$F$3:$F$3)</f>
        <v>0</v>
      </c>
      <c r="J184" s="160">
        <f t="shared" si="9"/>
        <v>42370</v>
      </c>
      <c r="N184" s="161">
        <f>SUMIF('R11'!$B$3:$B$3,$B184,'R11'!$D$3:$D$3)+SUMIF('R5'!$B$3:$B$3,$B184,'R5'!$I$3:$I$3)+SUMIF('R4'!$B$3:$B$3,$B184,'R4'!$D$3:$D$3)+SUMIF('R5'!$B$3:$B$3,$B184,'R5'!$F$3:$F$3)</f>
        <v>0</v>
      </c>
      <c r="O184" s="160">
        <f t="shared" si="10"/>
        <v>42370</v>
      </c>
      <c r="S184" s="161">
        <f>SUMIF('R12'!$B$3:$B$3,$B184,'R12'!$D$3:$D$3)+SUMIF('R8'!$B$3:$B$3,$B184,'R8'!$I$3:$I$3)+SUMIF('R7'!$B$3:$B$3,$B184,'R7'!$D$3:$D$3)+SUMIF('R8'!$B$3:$B$3,$B184,'R8'!$F$3:$F$3)</f>
        <v>0</v>
      </c>
      <c r="T184" s="160">
        <f t="shared" si="11"/>
        <v>42370</v>
      </c>
    </row>
    <row r="185" spans="1:20" x14ac:dyDescent="0.2">
      <c r="A185" s="161">
        <f t="shared" si="8"/>
        <v>0</v>
      </c>
      <c r="B185" s="160">
        <f>Months!F185</f>
        <v>42401</v>
      </c>
      <c r="I185" s="161">
        <f>SUMIF('R10'!$B$3:$B$3,$B185,'R10'!$D$3:$D$3)+SUMIF('R2'!$B$3:$B$3,$B185,'R2'!$I$3:$I$3)+SUMIF('R1'!$B$3:$B$3,$B185,'R1'!$D$3:$D$3)+SUMIF('R2'!$B$3:$B$3,$B185,'R2'!$F$3:$F$3)</f>
        <v>0</v>
      </c>
      <c r="J185" s="160">
        <f t="shared" si="9"/>
        <v>42401</v>
      </c>
      <c r="N185" s="161">
        <f>SUMIF('R11'!$B$3:$B$3,$B185,'R11'!$D$3:$D$3)+SUMIF('R5'!$B$3:$B$3,$B185,'R5'!$I$3:$I$3)+SUMIF('R4'!$B$3:$B$3,$B185,'R4'!$D$3:$D$3)+SUMIF('R5'!$B$3:$B$3,$B185,'R5'!$F$3:$F$3)</f>
        <v>0</v>
      </c>
      <c r="O185" s="160">
        <f t="shared" si="10"/>
        <v>42401</v>
      </c>
      <c r="S185" s="161">
        <f>SUMIF('R12'!$B$3:$B$3,$B185,'R12'!$D$3:$D$3)+SUMIF('R8'!$B$3:$B$3,$B185,'R8'!$I$3:$I$3)+SUMIF('R7'!$B$3:$B$3,$B185,'R7'!$D$3:$D$3)+SUMIF('R8'!$B$3:$B$3,$B185,'R8'!$F$3:$F$3)</f>
        <v>0</v>
      </c>
      <c r="T185" s="160">
        <f t="shared" si="11"/>
        <v>42401</v>
      </c>
    </row>
    <row r="186" spans="1:20" x14ac:dyDescent="0.2">
      <c r="A186" s="161">
        <f t="shared" si="8"/>
        <v>0</v>
      </c>
      <c r="B186" s="160">
        <f>Months!F186</f>
        <v>42430</v>
      </c>
      <c r="I186" s="161">
        <f>SUMIF('R10'!$B$3:$B$3,$B186,'R10'!$D$3:$D$3)+SUMIF('R2'!$B$3:$B$3,$B186,'R2'!$I$3:$I$3)+SUMIF('R1'!$B$3:$B$3,$B186,'R1'!$D$3:$D$3)+SUMIF('R2'!$B$3:$B$3,$B186,'R2'!$F$3:$F$3)</f>
        <v>0</v>
      </c>
      <c r="J186" s="160">
        <f t="shared" si="9"/>
        <v>42430</v>
      </c>
      <c r="N186" s="161">
        <f>SUMIF('R11'!$B$3:$B$3,$B186,'R11'!$D$3:$D$3)+SUMIF('R5'!$B$3:$B$3,$B186,'R5'!$I$3:$I$3)+SUMIF('R4'!$B$3:$B$3,$B186,'R4'!$D$3:$D$3)+SUMIF('R5'!$B$3:$B$3,$B186,'R5'!$F$3:$F$3)</f>
        <v>0</v>
      </c>
      <c r="O186" s="160">
        <f t="shared" si="10"/>
        <v>42430</v>
      </c>
      <c r="S186" s="161">
        <f>SUMIF('R12'!$B$3:$B$3,$B186,'R12'!$D$3:$D$3)+SUMIF('R8'!$B$3:$B$3,$B186,'R8'!$I$3:$I$3)+SUMIF('R7'!$B$3:$B$3,$B186,'R7'!$D$3:$D$3)+SUMIF('R8'!$B$3:$B$3,$B186,'R8'!$F$3:$F$3)</f>
        <v>0</v>
      </c>
      <c r="T186" s="160">
        <f t="shared" si="11"/>
        <v>42430</v>
      </c>
    </row>
    <row r="187" spans="1:20" x14ac:dyDescent="0.2">
      <c r="A187" s="161">
        <f t="shared" si="8"/>
        <v>0</v>
      </c>
      <c r="B187" s="160">
        <f>Months!F187</f>
        <v>42461</v>
      </c>
      <c r="I187" s="161">
        <f>SUMIF('R10'!$B$3:$B$3,$B187,'R10'!$D$3:$D$3)+SUMIF('R2'!$B$3:$B$3,$B187,'R2'!$I$3:$I$3)+SUMIF('R1'!$B$3:$B$3,$B187,'R1'!$D$3:$D$3)+SUMIF('R2'!$B$3:$B$3,$B187,'R2'!$F$3:$F$3)</f>
        <v>0</v>
      </c>
      <c r="J187" s="160">
        <f t="shared" si="9"/>
        <v>42461</v>
      </c>
      <c r="N187" s="161">
        <f>SUMIF('R11'!$B$3:$B$3,$B187,'R11'!$D$3:$D$3)+SUMIF('R5'!$B$3:$B$3,$B187,'R5'!$I$3:$I$3)+SUMIF('R4'!$B$3:$B$3,$B187,'R4'!$D$3:$D$3)+SUMIF('R5'!$B$3:$B$3,$B187,'R5'!$F$3:$F$3)</f>
        <v>0</v>
      </c>
      <c r="O187" s="160">
        <f t="shared" si="10"/>
        <v>42461</v>
      </c>
      <c r="S187" s="161">
        <f>SUMIF('R12'!$B$3:$B$3,$B187,'R12'!$D$3:$D$3)+SUMIF('R8'!$B$3:$B$3,$B187,'R8'!$I$3:$I$3)+SUMIF('R7'!$B$3:$B$3,$B187,'R7'!$D$3:$D$3)+SUMIF('R8'!$B$3:$B$3,$B187,'R8'!$F$3:$F$3)</f>
        <v>0</v>
      </c>
      <c r="T187" s="160">
        <f t="shared" si="11"/>
        <v>42461</v>
      </c>
    </row>
    <row r="188" spans="1:20" x14ac:dyDescent="0.2">
      <c r="A188" s="161">
        <f t="shared" si="8"/>
        <v>0</v>
      </c>
      <c r="B188" s="160">
        <f>Months!F188</f>
        <v>42491</v>
      </c>
      <c r="I188" s="161">
        <f>SUMIF('R10'!$B$3:$B$3,$B188,'R10'!$D$3:$D$3)+SUMIF('R2'!$B$3:$B$3,$B188,'R2'!$I$3:$I$3)+SUMIF('R1'!$B$3:$B$3,$B188,'R1'!$D$3:$D$3)+SUMIF('R2'!$B$3:$B$3,$B188,'R2'!$F$3:$F$3)</f>
        <v>0</v>
      </c>
      <c r="J188" s="160">
        <f t="shared" si="9"/>
        <v>42491</v>
      </c>
      <c r="N188" s="161">
        <f>SUMIF('R11'!$B$3:$B$3,$B188,'R11'!$D$3:$D$3)+SUMIF('R5'!$B$3:$B$3,$B188,'R5'!$I$3:$I$3)+SUMIF('R4'!$B$3:$B$3,$B188,'R4'!$D$3:$D$3)+SUMIF('R5'!$B$3:$B$3,$B188,'R5'!$F$3:$F$3)</f>
        <v>0</v>
      </c>
      <c r="O188" s="160">
        <f t="shared" si="10"/>
        <v>42491</v>
      </c>
      <c r="S188" s="161">
        <f>SUMIF('R12'!$B$3:$B$3,$B188,'R12'!$D$3:$D$3)+SUMIF('R8'!$B$3:$B$3,$B188,'R8'!$I$3:$I$3)+SUMIF('R7'!$B$3:$B$3,$B188,'R7'!$D$3:$D$3)+SUMIF('R8'!$B$3:$B$3,$B188,'R8'!$F$3:$F$3)</f>
        <v>0</v>
      </c>
      <c r="T188" s="160">
        <f t="shared" si="11"/>
        <v>42491</v>
      </c>
    </row>
    <row r="189" spans="1:20" x14ac:dyDescent="0.2">
      <c r="A189" s="161">
        <f t="shared" si="8"/>
        <v>0</v>
      </c>
      <c r="B189" s="160">
        <f>Months!F189</f>
        <v>42522</v>
      </c>
      <c r="I189" s="161">
        <f>SUMIF('R10'!$B$3:$B$3,$B189,'R10'!$D$3:$D$3)+SUMIF('R2'!$B$3:$B$3,$B189,'R2'!$I$3:$I$3)+SUMIF('R1'!$B$3:$B$3,$B189,'R1'!$D$3:$D$3)+SUMIF('R2'!$B$3:$B$3,$B189,'R2'!$F$3:$F$3)</f>
        <v>0</v>
      </c>
      <c r="J189" s="160">
        <f t="shared" si="9"/>
        <v>42522</v>
      </c>
      <c r="N189" s="161">
        <f>SUMIF('R11'!$B$3:$B$3,$B189,'R11'!$D$3:$D$3)+SUMIF('R5'!$B$3:$B$3,$B189,'R5'!$I$3:$I$3)+SUMIF('R4'!$B$3:$B$3,$B189,'R4'!$D$3:$D$3)+SUMIF('R5'!$B$3:$B$3,$B189,'R5'!$F$3:$F$3)</f>
        <v>0</v>
      </c>
      <c r="O189" s="160">
        <f t="shared" si="10"/>
        <v>42522</v>
      </c>
      <c r="S189" s="161">
        <f>SUMIF('R12'!$B$3:$B$3,$B189,'R12'!$D$3:$D$3)+SUMIF('R8'!$B$3:$B$3,$B189,'R8'!$I$3:$I$3)+SUMIF('R7'!$B$3:$B$3,$B189,'R7'!$D$3:$D$3)+SUMIF('R8'!$B$3:$B$3,$B189,'R8'!$F$3:$F$3)</f>
        <v>0</v>
      </c>
      <c r="T189" s="160">
        <f t="shared" si="11"/>
        <v>42522</v>
      </c>
    </row>
    <row r="190" spans="1:20" x14ac:dyDescent="0.2">
      <c r="A190" s="161">
        <f t="shared" si="8"/>
        <v>0</v>
      </c>
      <c r="B190" s="160">
        <f>Months!F190</f>
        <v>42552</v>
      </c>
      <c r="I190" s="161">
        <f>SUMIF('R10'!$B$3:$B$3,$B190,'R10'!$D$3:$D$3)+SUMIF('R2'!$B$3:$B$3,$B190,'R2'!$I$3:$I$3)+SUMIF('R1'!$B$3:$B$3,$B190,'R1'!$D$3:$D$3)+SUMIF('R2'!$B$3:$B$3,$B190,'R2'!$F$3:$F$3)</f>
        <v>0</v>
      </c>
      <c r="J190" s="160">
        <f t="shared" si="9"/>
        <v>42552</v>
      </c>
      <c r="N190" s="161">
        <f>SUMIF('R11'!$B$3:$B$3,$B190,'R11'!$D$3:$D$3)+SUMIF('R5'!$B$3:$B$3,$B190,'R5'!$I$3:$I$3)+SUMIF('R4'!$B$3:$B$3,$B190,'R4'!$D$3:$D$3)+SUMIF('R5'!$B$3:$B$3,$B190,'R5'!$F$3:$F$3)</f>
        <v>0</v>
      </c>
      <c r="O190" s="160">
        <f t="shared" si="10"/>
        <v>42552</v>
      </c>
      <c r="S190" s="161">
        <f>SUMIF('R12'!$B$3:$B$3,$B190,'R12'!$D$3:$D$3)+SUMIF('R8'!$B$3:$B$3,$B190,'R8'!$I$3:$I$3)+SUMIF('R7'!$B$3:$B$3,$B190,'R7'!$D$3:$D$3)+SUMIF('R8'!$B$3:$B$3,$B190,'R8'!$F$3:$F$3)</f>
        <v>0</v>
      </c>
      <c r="T190" s="160">
        <f t="shared" si="11"/>
        <v>42552</v>
      </c>
    </row>
    <row r="191" spans="1:20" x14ac:dyDescent="0.2">
      <c r="A191" s="161">
        <f t="shared" si="8"/>
        <v>0</v>
      </c>
      <c r="B191" s="160">
        <f>Months!F191</f>
        <v>42583</v>
      </c>
      <c r="I191" s="161">
        <f>SUMIF('R10'!$B$3:$B$3,$B191,'R10'!$D$3:$D$3)+SUMIF('R2'!$B$3:$B$3,$B191,'R2'!$I$3:$I$3)+SUMIF('R1'!$B$3:$B$3,$B191,'R1'!$D$3:$D$3)+SUMIF('R2'!$B$3:$B$3,$B191,'R2'!$F$3:$F$3)</f>
        <v>0</v>
      </c>
      <c r="J191" s="160">
        <f t="shared" si="9"/>
        <v>42583</v>
      </c>
      <c r="N191" s="161">
        <f>SUMIF('R11'!$B$3:$B$3,$B191,'R11'!$D$3:$D$3)+SUMIF('R5'!$B$3:$B$3,$B191,'R5'!$I$3:$I$3)+SUMIF('R4'!$B$3:$B$3,$B191,'R4'!$D$3:$D$3)+SUMIF('R5'!$B$3:$B$3,$B191,'R5'!$F$3:$F$3)</f>
        <v>0</v>
      </c>
      <c r="O191" s="160">
        <f t="shared" si="10"/>
        <v>42583</v>
      </c>
      <c r="S191" s="161">
        <f>SUMIF('R12'!$B$3:$B$3,$B191,'R12'!$D$3:$D$3)+SUMIF('R8'!$B$3:$B$3,$B191,'R8'!$I$3:$I$3)+SUMIF('R7'!$B$3:$B$3,$B191,'R7'!$D$3:$D$3)+SUMIF('R8'!$B$3:$B$3,$B191,'R8'!$F$3:$F$3)</f>
        <v>0</v>
      </c>
      <c r="T191" s="160">
        <f t="shared" si="11"/>
        <v>42583</v>
      </c>
    </row>
    <row r="192" spans="1:20" x14ac:dyDescent="0.2">
      <c r="A192" s="161">
        <f t="shared" si="8"/>
        <v>0</v>
      </c>
      <c r="B192" s="160">
        <f>Months!F192</f>
        <v>42614</v>
      </c>
      <c r="I192" s="161">
        <f>SUMIF('R10'!$B$3:$B$3,$B192,'R10'!$D$3:$D$3)+SUMIF('R2'!$B$3:$B$3,$B192,'R2'!$I$3:$I$3)+SUMIF('R1'!$B$3:$B$3,$B192,'R1'!$D$3:$D$3)+SUMIF('R2'!$B$3:$B$3,$B192,'R2'!$F$3:$F$3)</f>
        <v>0</v>
      </c>
      <c r="J192" s="160">
        <f t="shared" si="9"/>
        <v>42614</v>
      </c>
      <c r="N192" s="161">
        <f>SUMIF('R11'!$B$3:$B$3,$B192,'R11'!$D$3:$D$3)+SUMIF('R5'!$B$3:$B$3,$B192,'R5'!$I$3:$I$3)+SUMIF('R4'!$B$3:$B$3,$B192,'R4'!$D$3:$D$3)+SUMIF('R5'!$B$3:$B$3,$B192,'R5'!$F$3:$F$3)</f>
        <v>0</v>
      </c>
      <c r="O192" s="160">
        <f t="shared" si="10"/>
        <v>42614</v>
      </c>
      <c r="S192" s="161">
        <f>SUMIF('R12'!$B$3:$B$3,$B192,'R12'!$D$3:$D$3)+SUMIF('R8'!$B$3:$B$3,$B192,'R8'!$I$3:$I$3)+SUMIF('R7'!$B$3:$B$3,$B192,'R7'!$D$3:$D$3)+SUMIF('R8'!$B$3:$B$3,$B192,'R8'!$F$3:$F$3)</f>
        <v>0</v>
      </c>
      <c r="T192" s="160">
        <f t="shared" si="11"/>
        <v>42614</v>
      </c>
    </row>
    <row r="193" spans="1:20" x14ac:dyDescent="0.2">
      <c r="A193" s="161">
        <f t="shared" si="8"/>
        <v>0</v>
      </c>
      <c r="B193" s="160">
        <f>Months!F193</f>
        <v>42644</v>
      </c>
      <c r="I193" s="161">
        <f>SUMIF('R10'!$B$3:$B$3,$B193,'R10'!$D$3:$D$3)+SUMIF('R2'!$B$3:$B$3,$B193,'R2'!$I$3:$I$3)+SUMIF('R1'!$B$3:$B$3,$B193,'R1'!$D$3:$D$3)+SUMIF('R2'!$B$3:$B$3,$B193,'R2'!$F$3:$F$3)</f>
        <v>0</v>
      </c>
      <c r="J193" s="160">
        <f t="shared" si="9"/>
        <v>42644</v>
      </c>
      <c r="N193" s="161">
        <f>SUMIF('R11'!$B$3:$B$3,$B193,'R11'!$D$3:$D$3)+SUMIF('R5'!$B$3:$B$3,$B193,'R5'!$I$3:$I$3)+SUMIF('R4'!$B$3:$B$3,$B193,'R4'!$D$3:$D$3)+SUMIF('R5'!$B$3:$B$3,$B193,'R5'!$F$3:$F$3)</f>
        <v>0</v>
      </c>
      <c r="O193" s="160">
        <f t="shared" si="10"/>
        <v>42644</v>
      </c>
      <c r="S193" s="161">
        <f>SUMIF('R12'!$B$3:$B$3,$B193,'R12'!$D$3:$D$3)+SUMIF('R8'!$B$3:$B$3,$B193,'R8'!$I$3:$I$3)+SUMIF('R7'!$B$3:$B$3,$B193,'R7'!$D$3:$D$3)+SUMIF('R8'!$B$3:$B$3,$B193,'R8'!$F$3:$F$3)</f>
        <v>0</v>
      </c>
      <c r="T193" s="160">
        <f t="shared" si="11"/>
        <v>42644</v>
      </c>
    </row>
    <row r="194" spans="1:20" x14ac:dyDescent="0.2">
      <c r="A194" s="161">
        <f t="shared" si="8"/>
        <v>0</v>
      </c>
      <c r="B194" s="160">
        <f>Months!F194</f>
        <v>42675</v>
      </c>
      <c r="I194" s="161">
        <f>SUMIF('R10'!$B$3:$B$3,$B194,'R10'!$D$3:$D$3)+SUMIF('R2'!$B$3:$B$3,$B194,'R2'!$I$3:$I$3)+SUMIF('R1'!$B$3:$B$3,$B194,'R1'!$D$3:$D$3)+SUMIF('R2'!$B$3:$B$3,$B194,'R2'!$F$3:$F$3)</f>
        <v>0</v>
      </c>
      <c r="J194" s="160">
        <f t="shared" si="9"/>
        <v>42675</v>
      </c>
      <c r="N194" s="161">
        <f>SUMIF('R11'!$B$3:$B$3,$B194,'R11'!$D$3:$D$3)+SUMIF('R5'!$B$3:$B$3,$B194,'R5'!$I$3:$I$3)+SUMIF('R4'!$B$3:$B$3,$B194,'R4'!$D$3:$D$3)+SUMIF('R5'!$B$3:$B$3,$B194,'R5'!$F$3:$F$3)</f>
        <v>0</v>
      </c>
      <c r="O194" s="160">
        <f t="shared" si="10"/>
        <v>42675</v>
      </c>
      <c r="S194" s="161">
        <f>SUMIF('R12'!$B$3:$B$3,$B194,'R12'!$D$3:$D$3)+SUMIF('R8'!$B$3:$B$3,$B194,'R8'!$I$3:$I$3)+SUMIF('R7'!$B$3:$B$3,$B194,'R7'!$D$3:$D$3)+SUMIF('R8'!$B$3:$B$3,$B194,'R8'!$F$3:$F$3)</f>
        <v>0</v>
      </c>
      <c r="T194" s="160">
        <f t="shared" si="11"/>
        <v>42675</v>
      </c>
    </row>
    <row r="195" spans="1:20" x14ac:dyDescent="0.2">
      <c r="A195" s="161">
        <f t="shared" si="8"/>
        <v>0</v>
      </c>
      <c r="B195" s="160">
        <f>Months!F195</f>
        <v>42705</v>
      </c>
      <c r="I195" s="161">
        <f>SUMIF('R10'!$B$3:$B$3,$B195,'R10'!$D$3:$D$3)+SUMIF('R2'!$B$3:$B$3,$B195,'R2'!$I$3:$I$3)+SUMIF('R1'!$B$3:$B$3,$B195,'R1'!$D$3:$D$3)+SUMIF('R2'!$B$3:$B$3,$B195,'R2'!$F$3:$F$3)</f>
        <v>0</v>
      </c>
      <c r="J195" s="160">
        <f t="shared" si="9"/>
        <v>42705</v>
      </c>
      <c r="N195" s="161">
        <f>SUMIF('R11'!$B$3:$B$3,$B195,'R11'!$D$3:$D$3)+SUMIF('R5'!$B$3:$B$3,$B195,'R5'!$I$3:$I$3)+SUMIF('R4'!$B$3:$B$3,$B195,'R4'!$D$3:$D$3)+SUMIF('R5'!$B$3:$B$3,$B195,'R5'!$F$3:$F$3)</f>
        <v>0</v>
      </c>
      <c r="O195" s="160">
        <f t="shared" si="10"/>
        <v>42705</v>
      </c>
      <c r="S195" s="161">
        <f>SUMIF('R12'!$B$3:$B$3,$B195,'R12'!$D$3:$D$3)+SUMIF('R8'!$B$3:$B$3,$B195,'R8'!$I$3:$I$3)+SUMIF('R7'!$B$3:$B$3,$B195,'R7'!$D$3:$D$3)+SUMIF('R8'!$B$3:$B$3,$B195,'R8'!$F$3:$F$3)</f>
        <v>0</v>
      </c>
      <c r="T195" s="160">
        <f t="shared" si="11"/>
        <v>42705</v>
      </c>
    </row>
    <row r="196" spans="1:20" x14ac:dyDescent="0.2">
      <c r="A196" s="161">
        <f t="shared" si="8"/>
        <v>0</v>
      </c>
      <c r="B196" s="160">
        <f>Months!F196</f>
        <v>42736</v>
      </c>
      <c r="I196" s="161">
        <f>SUMIF('R10'!$B$3:$B$3,$B196,'R10'!$D$3:$D$3)+SUMIF('R2'!$B$3:$B$3,$B196,'R2'!$I$3:$I$3)+SUMIF('R1'!$B$3:$B$3,$B196,'R1'!$D$3:$D$3)+SUMIF('R2'!$B$3:$B$3,$B196,'R2'!$F$3:$F$3)</f>
        <v>0</v>
      </c>
      <c r="J196" s="160">
        <f t="shared" si="9"/>
        <v>42736</v>
      </c>
      <c r="N196" s="161">
        <f>SUMIF('R11'!$B$3:$B$3,$B196,'R11'!$D$3:$D$3)+SUMIF('R5'!$B$3:$B$3,$B196,'R5'!$I$3:$I$3)+SUMIF('R4'!$B$3:$B$3,$B196,'R4'!$D$3:$D$3)+SUMIF('R5'!$B$3:$B$3,$B196,'R5'!$F$3:$F$3)</f>
        <v>0</v>
      </c>
      <c r="O196" s="160">
        <f t="shared" si="10"/>
        <v>42736</v>
      </c>
      <c r="S196" s="161">
        <f>SUMIF('R12'!$B$3:$B$3,$B196,'R12'!$D$3:$D$3)+SUMIF('R8'!$B$3:$B$3,$B196,'R8'!$I$3:$I$3)+SUMIF('R7'!$B$3:$B$3,$B196,'R7'!$D$3:$D$3)+SUMIF('R8'!$B$3:$B$3,$B196,'R8'!$F$3:$F$3)</f>
        <v>0</v>
      </c>
      <c r="T196" s="160">
        <f t="shared" si="11"/>
        <v>42736</v>
      </c>
    </row>
    <row r="197" spans="1:20" x14ac:dyDescent="0.2">
      <c r="A197" s="161">
        <f t="shared" ref="A197:A260" si="12">I197+N197+S197</f>
        <v>0</v>
      </c>
      <c r="B197" s="160">
        <f>Months!F197</f>
        <v>42767</v>
      </c>
      <c r="I197" s="161">
        <f>SUMIF('R10'!$B$3:$B$3,$B197,'R10'!$D$3:$D$3)+SUMIF('R2'!$B$3:$B$3,$B197,'R2'!$I$3:$I$3)+SUMIF('R1'!$B$3:$B$3,$B197,'R1'!$D$3:$D$3)+SUMIF('R2'!$B$3:$B$3,$B197,'R2'!$F$3:$F$3)</f>
        <v>0</v>
      </c>
      <c r="J197" s="160">
        <f t="shared" ref="J197:J260" si="13">B197</f>
        <v>42767</v>
      </c>
      <c r="N197" s="161">
        <f>SUMIF('R11'!$B$3:$B$3,$B197,'R11'!$D$3:$D$3)+SUMIF('R5'!$B$3:$B$3,$B197,'R5'!$I$3:$I$3)+SUMIF('R4'!$B$3:$B$3,$B197,'R4'!$D$3:$D$3)+SUMIF('R5'!$B$3:$B$3,$B197,'R5'!$F$3:$F$3)</f>
        <v>0</v>
      </c>
      <c r="O197" s="160">
        <f t="shared" ref="O197:O260" si="14">B197</f>
        <v>42767</v>
      </c>
      <c r="S197" s="161">
        <f>SUMIF('R12'!$B$3:$B$3,$B197,'R12'!$D$3:$D$3)+SUMIF('R8'!$B$3:$B$3,$B197,'R8'!$I$3:$I$3)+SUMIF('R7'!$B$3:$B$3,$B197,'R7'!$D$3:$D$3)+SUMIF('R8'!$B$3:$B$3,$B197,'R8'!$F$3:$F$3)</f>
        <v>0</v>
      </c>
      <c r="T197" s="160">
        <f t="shared" ref="T197:T260" si="15">B197</f>
        <v>42767</v>
      </c>
    </row>
    <row r="198" spans="1:20" x14ac:dyDescent="0.2">
      <c r="A198" s="161">
        <f t="shared" si="12"/>
        <v>0</v>
      </c>
      <c r="B198" s="160">
        <f>Months!F198</f>
        <v>42795</v>
      </c>
      <c r="I198" s="161">
        <f>SUMIF('R10'!$B$3:$B$3,$B198,'R10'!$D$3:$D$3)+SUMIF('R2'!$B$3:$B$3,$B198,'R2'!$I$3:$I$3)+SUMIF('R1'!$B$3:$B$3,$B198,'R1'!$D$3:$D$3)+SUMIF('R2'!$B$3:$B$3,$B198,'R2'!$F$3:$F$3)</f>
        <v>0</v>
      </c>
      <c r="J198" s="160">
        <f t="shared" si="13"/>
        <v>42795</v>
      </c>
      <c r="N198" s="161">
        <f>SUMIF('R11'!$B$3:$B$3,$B198,'R11'!$D$3:$D$3)+SUMIF('R5'!$B$3:$B$3,$B198,'R5'!$I$3:$I$3)+SUMIF('R4'!$B$3:$B$3,$B198,'R4'!$D$3:$D$3)+SUMIF('R5'!$B$3:$B$3,$B198,'R5'!$F$3:$F$3)</f>
        <v>0</v>
      </c>
      <c r="O198" s="160">
        <f t="shared" si="14"/>
        <v>42795</v>
      </c>
      <c r="S198" s="161">
        <f>SUMIF('R12'!$B$3:$B$3,$B198,'R12'!$D$3:$D$3)+SUMIF('R8'!$B$3:$B$3,$B198,'R8'!$I$3:$I$3)+SUMIF('R7'!$B$3:$B$3,$B198,'R7'!$D$3:$D$3)+SUMIF('R8'!$B$3:$B$3,$B198,'R8'!$F$3:$F$3)</f>
        <v>0</v>
      </c>
      <c r="T198" s="160">
        <f t="shared" si="15"/>
        <v>42795</v>
      </c>
    </row>
    <row r="199" spans="1:20" x14ac:dyDescent="0.2">
      <c r="A199" s="161">
        <f t="shared" si="12"/>
        <v>0</v>
      </c>
      <c r="B199" s="160">
        <f>Months!F199</f>
        <v>42826</v>
      </c>
      <c r="I199" s="161">
        <f>SUMIF('R10'!$B$3:$B$3,$B199,'R10'!$D$3:$D$3)+SUMIF('R2'!$B$3:$B$3,$B199,'R2'!$I$3:$I$3)+SUMIF('R1'!$B$3:$B$3,$B199,'R1'!$D$3:$D$3)+SUMIF('R2'!$B$3:$B$3,$B199,'R2'!$F$3:$F$3)</f>
        <v>0</v>
      </c>
      <c r="J199" s="160">
        <f t="shared" si="13"/>
        <v>42826</v>
      </c>
      <c r="N199" s="161">
        <f>SUMIF('R11'!$B$3:$B$3,$B199,'R11'!$D$3:$D$3)+SUMIF('R5'!$B$3:$B$3,$B199,'R5'!$I$3:$I$3)+SUMIF('R4'!$B$3:$B$3,$B199,'R4'!$D$3:$D$3)+SUMIF('R5'!$B$3:$B$3,$B199,'R5'!$F$3:$F$3)</f>
        <v>0</v>
      </c>
      <c r="O199" s="160">
        <f t="shared" si="14"/>
        <v>42826</v>
      </c>
      <c r="S199" s="161">
        <f>SUMIF('R12'!$B$3:$B$3,$B199,'R12'!$D$3:$D$3)+SUMIF('R8'!$B$3:$B$3,$B199,'R8'!$I$3:$I$3)+SUMIF('R7'!$B$3:$B$3,$B199,'R7'!$D$3:$D$3)+SUMIF('R8'!$B$3:$B$3,$B199,'R8'!$F$3:$F$3)</f>
        <v>0</v>
      </c>
      <c r="T199" s="160">
        <f t="shared" si="15"/>
        <v>42826</v>
      </c>
    </row>
    <row r="200" spans="1:20" x14ac:dyDescent="0.2">
      <c r="A200" s="161">
        <f t="shared" si="12"/>
        <v>0</v>
      </c>
      <c r="B200" s="160">
        <f>Months!F200</f>
        <v>42856</v>
      </c>
      <c r="I200" s="161">
        <f>SUMIF('R10'!$B$3:$B$3,$B200,'R10'!$D$3:$D$3)+SUMIF('R2'!$B$3:$B$3,$B200,'R2'!$I$3:$I$3)+SUMIF('R1'!$B$3:$B$3,$B200,'R1'!$D$3:$D$3)+SUMIF('R2'!$B$3:$B$3,$B200,'R2'!$F$3:$F$3)</f>
        <v>0</v>
      </c>
      <c r="J200" s="160">
        <f t="shared" si="13"/>
        <v>42856</v>
      </c>
      <c r="N200" s="161">
        <f>SUMIF('R11'!$B$3:$B$3,$B200,'R11'!$D$3:$D$3)+SUMIF('R5'!$B$3:$B$3,$B200,'R5'!$I$3:$I$3)+SUMIF('R4'!$B$3:$B$3,$B200,'R4'!$D$3:$D$3)+SUMIF('R5'!$B$3:$B$3,$B200,'R5'!$F$3:$F$3)</f>
        <v>0</v>
      </c>
      <c r="O200" s="160">
        <f t="shared" si="14"/>
        <v>42856</v>
      </c>
      <c r="S200" s="161">
        <f>SUMIF('R12'!$B$3:$B$3,$B200,'R12'!$D$3:$D$3)+SUMIF('R8'!$B$3:$B$3,$B200,'R8'!$I$3:$I$3)+SUMIF('R7'!$B$3:$B$3,$B200,'R7'!$D$3:$D$3)+SUMIF('R8'!$B$3:$B$3,$B200,'R8'!$F$3:$F$3)</f>
        <v>0</v>
      </c>
      <c r="T200" s="160">
        <f t="shared" si="15"/>
        <v>42856</v>
      </c>
    </row>
    <row r="201" spans="1:20" x14ac:dyDescent="0.2">
      <c r="A201" s="161">
        <f t="shared" si="12"/>
        <v>0</v>
      </c>
      <c r="B201" s="160">
        <f>Months!F201</f>
        <v>42887</v>
      </c>
      <c r="I201" s="161">
        <f>SUMIF('R10'!$B$3:$B$3,$B201,'R10'!$D$3:$D$3)+SUMIF('R2'!$B$3:$B$3,$B201,'R2'!$I$3:$I$3)+SUMIF('R1'!$B$3:$B$3,$B201,'R1'!$D$3:$D$3)+SUMIF('R2'!$B$3:$B$3,$B201,'R2'!$F$3:$F$3)</f>
        <v>0</v>
      </c>
      <c r="J201" s="160">
        <f t="shared" si="13"/>
        <v>42887</v>
      </c>
      <c r="N201" s="161">
        <f>SUMIF('R11'!$B$3:$B$3,$B201,'R11'!$D$3:$D$3)+SUMIF('R5'!$B$3:$B$3,$B201,'R5'!$I$3:$I$3)+SUMIF('R4'!$B$3:$B$3,$B201,'R4'!$D$3:$D$3)+SUMIF('R5'!$B$3:$B$3,$B201,'R5'!$F$3:$F$3)</f>
        <v>0</v>
      </c>
      <c r="O201" s="160">
        <f t="shared" si="14"/>
        <v>42887</v>
      </c>
      <c r="S201" s="161">
        <f>SUMIF('R12'!$B$3:$B$3,$B201,'R12'!$D$3:$D$3)+SUMIF('R8'!$B$3:$B$3,$B201,'R8'!$I$3:$I$3)+SUMIF('R7'!$B$3:$B$3,$B201,'R7'!$D$3:$D$3)+SUMIF('R8'!$B$3:$B$3,$B201,'R8'!$F$3:$F$3)</f>
        <v>0</v>
      </c>
      <c r="T201" s="160">
        <f t="shared" si="15"/>
        <v>42887</v>
      </c>
    </row>
    <row r="202" spans="1:20" x14ac:dyDescent="0.2">
      <c r="A202" s="161">
        <f t="shared" si="12"/>
        <v>0</v>
      </c>
      <c r="B202" s="160">
        <f>Months!F202</f>
        <v>42917</v>
      </c>
      <c r="I202" s="161">
        <f>SUMIF('R10'!$B$3:$B$3,$B202,'R10'!$D$3:$D$3)+SUMIF('R2'!$B$3:$B$3,$B202,'R2'!$I$3:$I$3)+SUMIF('R1'!$B$3:$B$3,$B202,'R1'!$D$3:$D$3)+SUMIF('R2'!$B$3:$B$3,$B202,'R2'!$F$3:$F$3)</f>
        <v>0</v>
      </c>
      <c r="J202" s="160">
        <f t="shared" si="13"/>
        <v>42917</v>
      </c>
      <c r="N202" s="161">
        <f>SUMIF('R11'!$B$3:$B$3,$B202,'R11'!$D$3:$D$3)+SUMIF('R5'!$B$3:$B$3,$B202,'R5'!$I$3:$I$3)+SUMIF('R4'!$B$3:$B$3,$B202,'R4'!$D$3:$D$3)+SUMIF('R5'!$B$3:$B$3,$B202,'R5'!$F$3:$F$3)</f>
        <v>0</v>
      </c>
      <c r="O202" s="160">
        <f t="shared" si="14"/>
        <v>42917</v>
      </c>
      <c r="S202" s="161">
        <f>SUMIF('R12'!$B$3:$B$3,$B202,'R12'!$D$3:$D$3)+SUMIF('R8'!$B$3:$B$3,$B202,'R8'!$I$3:$I$3)+SUMIF('R7'!$B$3:$B$3,$B202,'R7'!$D$3:$D$3)+SUMIF('R8'!$B$3:$B$3,$B202,'R8'!$F$3:$F$3)</f>
        <v>0</v>
      </c>
      <c r="T202" s="160">
        <f t="shared" si="15"/>
        <v>42917</v>
      </c>
    </row>
    <row r="203" spans="1:20" x14ac:dyDescent="0.2">
      <c r="A203" s="161">
        <f t="shared" si="12"/>
        <v>0</v>
      </c>
      <c r="B203" s="160">
        <f>Months!F203</f>
        <v>42948</v>
      </c>
      <c r="I203" s="161">
        <f>SUMIF('R10'!$B$3:$B$3,$B203,'R10'!$D$3:$D$3)+SUMIF('R2'!$B$3:$B$3,$B203,'R2'!$I$3:$I$3)+SUMIF('R1'!$B$3:$B$3,$B203,'R1'!$D$3:$D$3)+SUMIF('R2'!$B$3:$B$3,$B203,'R2'!$F$3:$F$3)</f>
        <v>0</v>
      </c>
      <c r="J203" s="160">
        <f t="shared" si="13"/>
        <v>42948</v>
      </c>
      <c r="N203" s="161">
        <f>SUMIF('R11'!$B$3:$B$3,$B203,'R11'!$D$3:$D$3)+SUMIF('R5'!$B$3:$B$3,$B203,'R5'!$I$3:$I$3)+SUMIF('R4'!$B$3:$B$3,$B203,'R4'!$D$3:$D$3)+SUMIF('R5'!$B$3:$B$3,$B203,'R5'!$F$3:$F$3)</f>
        <v>0</v>
      </c>
      <c r="O203" s="160">
        <f t="shared" si="14"/>
        <v>42948</v>
      </c>
      <c r="S203" s="161">
        <f>SUMIF('R12'!$B$3:$B$3,$B203,'R12'!$D$3:$D$3)+SUMIF('R8'!$B$3:$B$3,$B203,'R8'!$I$3:$I$3)+SUMIF('R7'!$B$3:$B$3,$B203,'R7'!$D$3:$D$3)+SUMIF('R8'!$B$3:$B$3,$B203,'R8'!$F$3:$F$3)</f>
        <v>0</v>
      </c>
      <c r="T203" s="160">
        <f t="shared" si="15"/>
        <v>42948</v>
      </c>
    </row>
    <row r="204" spans="1:20" x14ac:dyDescent="0.2">
      <c r="A204" s="161">
        <f t="shared" si="12"/>
        <v>0</v>
      </c>
      <c r="B204" s="160">
        <f>Months!F204</f>
        <v>42979</v>
      </c>
      <c r="I204" s="161">
        <f>SUMIF('R10'!$B$3:$B$3,$B204,'R10'!$D$3:$D$3)+SUMIF('R2'!$B$3:$B$3,$B204,'R2'!$I$3:$I$3)+SUMIF('R1'!$B$3:$B$3,$B204,'R1'!$D$3:$D$3)+SUMIF('R2'!$B$3:$B$3,$B204,'R2'!$F$3:$F$3)</f>
        <v>0</v>
      </c>
      <c r="J204" s="160">
        <f t="shared" si="13"/>
        <v>42979</v>
      </c>
      <c r="N204" s="161">
        <f>SUMIF('R11'!$B$3:$B$3,$B204,'R11'!$D$3:$D$3)+SUMIF('R5'!$B$3:$B$3,$B204,'R5'!$I$3:$I$3)+SUMIF('R4'!$B$3:$B$3,$B204,'R4'!$D$3:$D$3)+SUMIF('R5'!$B$3:$B$3,$B204,'R5'!$F$3:$F$3)</f>
        <v>0</v>
      </c>
      <c r="O204" s="160">
        <f t="shared" si="14"/>
        <v>42979</v>
      </c>
      <c r="S204" s="161">
        <f>SUMIF('R12'!$B$3:$B$3,$B204,'R12'!$D$3:$D$3)+SUMIF('R8'!$B$3:$B$3,$B204,'R8'!$I$3:$I$3)+SUMIF('R7'!$B$3:$B$3,$B204,'R7'!$D$3:$D$3)+SUMIF('R8'!$B$3:$B$3,$B204,'R8'!$F$3:$F$3)</f>
        <v>0</v>
      </c>
      <c r="T204" s="160">
        <f t="shared" si="15"/>
        <v>42979</v>
      </c>
    </row>
    <row r="205" spans="1:20" x14ac:dyDescent="0.2">
      <c r="A205" s="161">
        <f t="shared" si="12"/>
        <v>0</v>
      </c>
      <c r="B205" s="160">
        <f>Months!F205</f>
        <v>43009</v>
      </c>
      <c r="I205" s="161">
        <f>SUMIF('R10'!$B$3:$B$3,$B205,'R10'!$D$3:$D$3)+SUMIF('R2'!$B$3:$B$3,$B205,'R2'!$I$3:$I$3)+SUMIF('R1'!$B$3:$B$3,$B205,'R1'!$D$3:$D$3)+SUMIF('R2'!$B$3:$B$3,$B205,'R2'!$F$3:$F$3)</f>
        <v>0</v>
      </c>
      <c r="J205" s="160">
        <f t="shared" si="13"/>
        <v>43009</v>
      </c>
      <c r="N205" s="161">
        <f>SUMIF('R11'!$B$3:$B$3,$B205,'R11'!$D$3:$D$3)+SUMIF('R5'!$B$3:$B$3,$B205,'R5'!$I$3:$I$3)+SUMIF('R4'!$B$3:$B$3,$B205,'R4'!$D$3:$D$3)+SUMIF('R5'!$B$3:$B$3,$B205,'R5'!$F$3:$F$3)</f>
        <v>0</v>
      </c>
      <c r="O205" s="160">
        <f t="shared" si="14"/>
        <v>43009</v>
      </c>
      <c r="S205" s="161">
        <f>SUMIF('R12'!$B$3:$B$3,$B205,'R12'!$D$3:$D$3)+SUMIF('R8'!$B$3:$B$3,$B205,'R8'!$I$3:$I$3)+SUMIF('R7'!$B$3:$B$3,$B205,'R7'!$D$3:$D$3)+SUMIF('R8'!$B$3:$B$3,$B205,'R8'!$F$3:$F$3)</f>
        <v>0</v>
      </c>
      <c r="T205" s="160">
        <f t="shared" si="15"/>
        <v>43009</v>
      </c>
    </row>
    <row r="206" spans="1:20" x14ac:dyDescent="0.2">
      <c r="A206" s="161">
        <f t="shared" si="12"/>
        <v>0</v>
      </c>
      <c r="B206" s="160">
        <f>Months!F206</f>
        <v>43040</v>
      </c>
      <c r="I206" s="161">
        <f>SUMIF('R10'!$B$3:$B$3,$B206,'R10'!$D$3:$D$3)+SUMIF('R2'!$B$3:$B$3,$B206,'R2'!$I$3:$I$3)+SUMIF('R1'!$B$3:$B$3,$B206,'R1'!$D$3:$D$3)+SUMIF('R2'!$B$3:$B$3,$B206,'R2'!$F$3:$F$3)</f>
        <v>0</v>
      </c>
      <c r="J206" s="160">
        <f t="shared" si="13"/>
        <v>43040</v>
      </c>
      <c r="N206" s="161">
        <f>SUMIF('R11'!$B$3:$B$3,$B206,'R11'!$D$3:$D$3)+SUMIF('R5'!$B$3:$B$3,$B206,'R5'!$I$3:$I$3)+SUMIF('R4'!$B$3:$B$3,$B206,'R4'!$D$3:$D$3)+SUMIF('R5'!$B$3:$B$3,$B206,'R5'!$F$3:$F$3)</f>
        <v>0</v>
      </c>
      <c r="O206" s="160">
        <f t="shared" si="14"/>
        <v>43040</v>
      </c>
      <c r="S206" s="161">
        <f>SUMIF('R12'!$B$3:$B$3,$B206,'R12'!$D$3:$D$3)+SUMIF('R8'!$B$3:$B$3,$B206,'R8'!$I$3:$I$3)+SUMIF('R7'!$B$3:$B$3,$B206,'R7'!$D$3:$D$3)+SUMIF('R8'!$B$3:$B$3,$B206,'R8'!$F$3:$F$3)</f>
        <v>0</v>
      </c>
      <c r="T206" s="160">
        <f t="shared" si="15"/>
        <v>43040</v>
      </c>
    </row>
    <row r="207" spans="1:20" x14ac:dyDescent="0.2">
      <c r="A207" s="161">
        <f t="shared" si="12"/>
        <v>0</v>
      </c>
      <c r="B207" s="160">
        <f>Months!F207</f>
        <v>43070</v>
      </c>
      <c r="I207" s="161">
        <f>SUMIF('R10'!$B$3:$B$3,$B207,'R10'!$D$3:$D$3)+SUMIF('R2'!$B$3:$B$3,$B207,'R2'!$I$3:$I$3)+SUMIF('R1'!$B$3:$B$3,$B207,'R1'!$D$3:$D$3)+SUMIF('R2'!$B$3:$B$3,$B207,'R2'!$F$3:$F$3)</f>
        <v>0</v>
      </c>
      <c r="J207" s="160">
        <f t="shared" si="13"/>
        <v>43070</v>
      </c>
      <c r="N207" s="161">
        <f>SUMIF('R11'!$B$3:$B$3,$B207,'R11'!$D$3:$D$3)+SUMIF('R5'!$B$3:$B$3,$B207,'R5'!$I$3:$I$3)+SUMIF('R4'!$B$3:$B$3,$B207,'R4'!$D$3:$D$3)+SUMIF('R5'!$B$3:$B$3,$B207,'R5'!$F$3:$F$3)</f>
        <v>0</v>
      </c>
      <c r="O207" s="160">
        <f t="shared" si="14"/>
        <v>43070</v>
      </c>
      <c r="S207" s="161">
        <f>SUMIF('R12'!$B$3:$B$3,$B207,'R12'!$D$3:$D$3)+SUMIF('R8'!$B$3:$B$3,$B207,'R8'!$I$3:$I$3)+SUMIF('R7'!$B$3:$B$3,$B207,'R7'!$D$3:$D$3)+SUMIF('R8'!$B$3:$B$3,$B207,'R8'!$F$3:$F$3)</f>
        <v>0</v>
      </c>
      <c r="T207" s="160">
        <f t="shared" si="15"/>
        <v>43070</v>
      </c>
    </row>
    <row r="208" spans="1:20" x14ac:dyDescent="0.2">
      <c r="A208" s="161">
        <f t="shared" si="12"/>
        <v>0</v>
      </c>
      <c r="B208" s="160">
        <f>Months!F208</f>
        <v>43101</v>
      </c>
      <c r="I208" s="161">
        <f>SUMIF('R10'!$B$3:$B$3,$B208,'R10'!$D$3:$D$3)+SUMIF('R2'!$B$3:$B$3,$B208,'R2'!$I$3:$I$3)+SUMIF('R1'!$B$3:$B$3,$B208,'R1'!$D$3:$D$3)+SUMIF('R2'!$B$3:$B$3,$B208,'R2'!$F$3:$F$3)</f>
        <v>0</v>
      </c>
      <c r="J208" s="160">
        <f t="shared" si="13"/>
        <v>43101</v>
      </c>
      <c r="N208" s="161">
        <f>SUMIF('R11'!$B$3:$B$3,$B208,'R11'!$D$3:$D$3)+SUMIF('R5'!$B$3:$B$3,$B208,'R5'!$I$3:$I$3)+SUMIF('R4'!$B$3:$B$3,$B208,'R4'!$D$3:$D$3)+SUMIF('R5'!$B$3:$B$3,$B208,'R5'!$F$3:$F$3)</f>
        <v>0</v>
      </c>
      <c r="O208" s="160">
        <f t="shared" si="14"/>
        <v>43101</v>
      </c>
      <c r="S208" s="161">
        <f>SUMIF('R12'!$B$3:$B$3,$B208,'R12'!$D$3:$D$3)+SUMIF('R8'!$B$3:$B$3,$B208,'R8'!$I$3:$I$3)+SUMIF('R7'!$B$3:$B$3,$B208,'R7'!$D$3:$D$3)+SUMIF('R8'!$B$3:$B$3,$B208,'R8'!$F$3:$F$3)</f>
        <v>0</v>
      </c>
      <c r="T208" s="160">
        <f t="shared" si="15"/>
        <v>43101</v>
      </c>
    </row>
    <row r="209" spans="1:20" x14ac:dyDescent="0.2">
      <c r="A209" s="161">
        <f t="shared" si="12"/>
        <v>0</v>
      </c>
      <c r="B209" s="160">
        <f>Months!F209</f>
        <v>43132</v>
      </c>
      <c r="I209" s="161">
        <f>SUMIF('R10'!$B$3:$B$3,$B209,'R10'!$D$3:$D$3)+SUMIF('R2'!$B$3:$B$3,$B209,'R2'!$I$3:$I$3)+SUMIF('R1'!$B$3:$B$3,$B209,'R1'!$D$3:$D$3)+SUMIF('R2'!$B$3:$B$3,$B209,'R2'!$F$3:$F$3)</f>
        <v>0</v>
      </c>
      <c r="J209" s="160">
        <f t="shared" si="13"/>
        <v>43132</v>
      </c>
      <c r="N209" s="161">
        <f>SUMIF('R11'!$B$3:$B$3,$B209,'R11'!$D$3:$D$3)+SUMIF('R5'!$B$3:$B$3,$B209,'R5'!$I$3:$I$3)+SUMIF('R4'!$B$3:$B$3,$B209,'R4'!$D$3:$D$3)+SUMIF('R5'!$B$3:$B$3,$B209,'R5'!$F$3:$F$3)</f>
        <v>0</v>
      </c>
      <c r="O209" s="160">
        <f t="shared" si="14"/>
        <v>43132</v>
      </c>
      <c r="S209" s="161">
        <f>SUMIF('R12'!$B$3:$B$3,$B209,'R12'!$D$3:$D$3)+SUMIF('R8'!$B$3:$B$3,$B209,'R8'!$I$3:$I$3)+SUMIF('R7'!$B$3:$B$3,$B209,'R7'!$D$3:$D$3)+SUMIF('R8'!$B$3:$B$3,$B209,'R8'!$F$3:$F$3)</f>
        <v>0</v>
      </c>
      <c r="T209" s="160">
        <f t="shared" si="15"/>
        <v>43132</v>
      </c>
    </row>
    <row r="210" spans="1:20" x14ac:dyDescent="0.2">
      <c r="A210" s="161">
        <f t="shared" si="12"/>
        <v>0</v>
      </c>
      <c r="B210" s="160">
        <f>Months!F210</f>
        <v>43160</v>
      </c>
      <c r="I210" s="161">
        <f>SUMIF('R10'!$B$3:$B$3,$B210,'R10'!$D$3:$D$3)+SUMIF('R2'!$B$3:$B$3,$B210,'R2'!$I$3:$I$3)+SUMIF('R1'!$B$3:$B$3,$B210,'R1'!$D$3:$D$3)+SUMIF('R2'!$B$3:$B$3,$B210,'R2'!$F$3:$F$3)</f>
        <v>0</v>
      </c>
      <c r="J210" s="160">
        <f t="shared" si="13"/>
        <v>43160</v>
      </c>
      <c r="N210" s="161">
        <f>SUMIF('R11'!$B$3:$B$3,$B210,'R11'!$D$3:$D$3)+SUMIF('R5'!$B$3:$B$3,$B210,'R5'!$I$3:$I$3)+SUMIF('R4'!$B$3:$B$3,$B210,'R4'!$D$3:$D$3)+SUMIF('R5'!$B$3:$B$3,$B210,'R5'!$F$3:$F$3)</f>
        <v>0</v>
      </c>
      <c r="O210" s="160">
        <f t="shared" si="14"/>
        <v>43160</v>
      </c>
      <c r="S210" s="161">
        <f>SUMIF('R12'!$B$3:$B$3,$B210,'R12'!$D$3:$D$3)+SUMIF('R8'!$B$3:$B$3,$B210,'R8'!$I$3:$I$3)+SUMIF('R7'!$B$3:$B$3,$B210,'R7'!$D$3:$D$3)+SUMIF('R8'!$B$3:$B$3,$B210,'R8'!$F$3:$F$3)</f>
        <v>0</v>
      </c>
      <c r="T210" s="160">
        <f t="shared" si="15"/>
        <v>43160</v>
      </c>
    </row>
    <row r="211" spans="1:20" x14ac:dyDescent="0.2">
      <c r="A211" s="161">
        <f t="shared" si="12"/>
        <v>0</v>
      </c>
      <c r="B211" s="160">
        <f>Months!F211</f>
        <v>43191</v>
      </c>
      <c r="I211" s="161">
        <f>SUMIF('R10'!$B$3:$B$3,$B211,'R10'!$D$3:$D$3)+SUMIF('R2'!$B$3:$B$3,$B211,'R2'!$I$3:$I$3)+SUMIF('R1'!$B$3:$B$3,$B211,'R1'!$D$3:$D$3)+SUMIF('R2'!$B$3:$B$3,$B211,'R2'!$F$3:$F$3)</f>
        <v>0</v>
      </c>
      <c r="J211" s="160">
        <f t="shared" si="13"/>
        <v>43191</v>
      </c>
      <c r="N211" s="161">
        <f>SUMIF('R11'!$B$3:$B$3,$B211,'R11'!$D$3:$D$3)+SUMIF('R5'!$B$3:$B$3,$B211,'R5'!$I$3:$I$3)+SUMIF('R4'!$B$3:$B$3,$B211,'R4'!$D$3:$D$3)+SUMIF('R5'!$B$3:$B$3,$B211,'R5'!$F$3:$F$3)</f>
        <v>0</v>
      </c>
      <c r="O211" s="160">
        <f t="shared" si="14"/>
        <v>43191</v>
      </c>
      <c r="S211" s="161">
        <f>SUMIF('R12'!$B$3:$B$3,$B211,'R12'!$D$3:$D$3)+SUMIF('R8'!$B$3:$B$3,$B211,'R8'!$I$3:$I$3)+SUMIF('R7'!$B$3:$B$3,$B211,'R7'!$D$3:$D$3)+SUMIF('R8'!$B$3:$B$3,$B211,'R8'!$F$3:$F$3)</f>
        <v>0</v>
      </c>
      <c r="T211" s="160">
        <f t="shared" si="15"/>
        <v>43191</v>
      </c>
    </row>
    <row r="212" spans="1:20" x14ac:dyDescent="0.2">
      <c r="A212" s="161">
        <f t="shared" si="12"/>
        <v>0</v>
      </c>
      <c r="B212" s="160">
        <f>Months!F212</f>
        <v>43221</v>
      </c>
      <c r="I212" s="161">
        <f>SUMIF('R10'!$B$3:$B$3,$B212,'R10'!$D$3:$D$3)+SUMIF('R2'!$B$3:$B$3,$B212,'R2'!$I$3:$I$3)+SUMIF('R1'!$B$3:$B$3,$B212,'R1'!$D$3:$D$3)+SUMIF('R2'!$B$3:$B$3,$B212,'R2'!$F$3:$F$3)</f>
        <v>0</v>
      </c>
      <c r="J212" s="160">
        <f t="shared" si="13"/>
        <v>43221</v>
      </c>
      <c r="N212" s="161">
        <f>SUMIF('R11'!$B$3:$B$3,$B212,'R11'!$D$3:$D$3)+SUMIF('R5'!$B$3:$B$3,$B212,'R5'!$I$3:$I$3)+SUMIF('R4'!$B$3:$B$3,$B212,'R4'!$D$3:$D$3)+SUMIF('R5'!$B$3:$B$3,$B212,'R5'!$F$3:$F$3)</f>
        <v>0</v>
      </c>
      <c r="O212" s="160">
        <f t="shared" si="14"/>
        <v>43221</v>
      </c>
      <c r="S212" s="161">
        <f>SUMIF('R12'!$B$3:$B$3,$B212,'R12'!$D$3:$D$3)+SUMIF('R8'!$B$3:$B$3,$B212,'R8'!$I$3:$I$3)+SUMIF('R7'!$B$3:$B$3,$B212,'R7'!$D$3:$D$3)+SUMIF('R8'!$B$3:$B$3,$B212,'R8'!$F$3:$F$3)</f>
        <v>0</v>
      </c>
      <c r="T212" s="160">
        <f t="shared" si="15"/>
        <v>43221</v>
      </c>
    </row>
    <row r="213" spans="1:20" x14ac:dyDescent="0.2">
      <c r="A213" s="161">
        <f t="shared" si="12"/>
        <v>0</v>
      </c>
      <c r="B213" s="160">
        <f>Months!F213</f>
        <v>43252</v>
      </c>
      <c r="I213" s="161">
        <f>SUMIF('R10'!$B$3:$B$3,$B213,'R10'!$D$3:$D$3)+SUMIF('R2'!$B$3:$B$3,$B213,'R2'!$I$3:$I$3)+SUMIF('R1'!$B$3:$B$3,$B213,'R1'!$D$3:$D$3)+SUMIF('R2'!$B$3:$B$3,$B213,'R2'!$F$3:$F$3)</f>
        <v>0</v>
      </c>
      <c r="J213" s="160">
        <f t="shared" si="13"/>
        <v>43252</v>
      </c>
      <c r="N213" s="161">
        <f>SUMIF('R11'!$B$3:$B$3,$B213,'R11'!$D$3:$D$3)+SUMIF('R5'!$B$3:$B$3,$B213,'R5'!$I$3:$I$3)+SUMIF('R4'!$B$3:$B$3,$B213,'R4'!$D$3:$D$3)+SUMIF('R5'!$B$3:$B$3,$B213,'R5'!$F$3:$F$3)</f>
        <v>0</v>
      </c>
      <c r="O213" s="160">
        <f t="shared" si="14"/>
        <v>43252</v>
      </c>
      <c r="S213" s="161">
        <f>SUMIF('R12'!$B$3:$B$3,$B213,'R12'!$D$3:$D$3)+SUMIF('R8'!$B$3:$B$3,$B213,'R8'!$I$3:$I$3)+SUMIF('R7'!$B$3:$B$3,$B213,'R7'!$D$3:$D$3)+SUMIF('R8'!$B$3:$B$3,$B213,'R8'!$F$3:$F$3)</f>
        <v>0</v>
      </c>
      <c r="T213" s="160">
        <f t="shared" si="15"/>
        <v>43252</v>
      </c>
    </row>
    <row r="214" spans="1:20" x14ac:dyDescent="0.2">
      <c r="A214" s="161">
        <f t="shared" si="12"/>
        <v>0</v>
      </c>
      <c r="B214" s="160">
        <f>Months!F214</f>
        <v>43282</v>
      </c>
      <c r="I214" s="161">
        <f>SUMIF('R10'!$B$3:$B$3,$B214,'R10'!$D$3:$D$3)+SUMIF('R2'!$B$3:$B$3,$B214,'R2'!$I$3:$I$3)+SUMIF('R1'!$B$3:$B$3,$B214,'R1'!$D$3:$D$3)+SUMIF('R2'!$B$3:$B$3,$B214,'R2'!$F$3:$F$3)</f>
        <v>0</v>
      </c>
      <c r="J214" s="160">
        <f t="shared" si="13"/>
        <v>43282</v>
      </c>
      <c r="N214" s="161">
        <f>SUMIF('R11'!$B$3:$B$3,$B214,'R11'!$D$3:$D$3)+SUMIF('R5'!$B$3:$B$3,$B214,'R5'!$I$3:$I$3)+SUMIF('R4'!$B$3:$B$3,$B214,'R4'!$D$3:$D$3)+SUMIF('R5'!$B$3:$B$3,$B214,'R5'!$F$3:$F$3)</f>
        <v>0</v>
      </c>
      <c r="O214" s="160">
        <f t="shared" si="14"/>
        <v>43282</v>
      </c>
      <c r="S214" s="161">
        <f>SUMIF('R12'!$B$3:$B$3,$B214,'R12'!$D$3:$D$3)+SUMIF('R8'!$B$3:$B$3,$B214,'R8'!$I$3:$I$3)+SUMIF('R7'!$B$3:$B$3,$B214,'R7'!$D$3:$D$3)+SUMIF('R8'!$B$3:$B$3,$B214,'R8'!$F$3:$F$3)</f>
        <v>0</v>
      </c>
      <c r="T214" s="160">
        <f t="shared" si="15"/>
        <v>43282</v>
      </c>
    </row>
    <row r="215" spans="1:20" x14ac:dyDescent="0.2">
      <c r="A215" s="161">
        <f t="shared" si="12"/>
        <v>0</v>
      </c>
      <c r="B215" s="160">
        <f>Months!F215</f>
        <v>43313</v>
      </c>
      <c r="I215" s="161">
        <f>SUMIF('R10'!$B$3:$B$3,$B215,'R10'!$D$3:$D$3)+SUMIF('R2'!$B$3:$B$3,$B215,'R2'!$I$3:$I$3)+SUMIF('R1'!$B$3:$B$3,$B215,'R1'!$D$3:$D$3)+SUMIF('R2'!$B$3:$B$3,$B215,'R2'!$F$3:$F$3)</f>
        <v>0</v>
      </c>
      <c r="J215" s="160">
        <f t="shared" si="13"/>
        <v>43313</v>
      </c>
      <c r="N215" s="161">
        <f>SUMIF('R11'!$B$3:$B$3,$B215,'R11'!$D$3:$D$3)+SUMIF('R5'!$B$3:$B$3,$B215,'R5'!$I$3:$I$3)+SUMIF('R4'!$B$3:$B$3,$B215,'R4'!$D$3:$D$3)+SUMIF('R5'!$B$3:$B$3,$B215,'R5'!$F$3:$F$3)</f>
        <v>0</v>
      </c>
      <c r="O215" s="160">
        <f t="shared" si="14"/>
        <v>43313</v>
      </c>
      <c r="S215" s="161">
        <f>SUMIF('R12'!$B$3:$B$3,$B215,'R12'!$D$3:$D$3)+SUMIF('R8'!$B$3:$B$3,$B215,'R8'!$I$3:$I$3)+SUMIF('R7'!$B$3:$B$3,$B215,'R7'!$D$3:$D$3)+SUMIF('R8'!$B$3:$B$3,$B215,'R8'!$F$3:$F$3)</f>
        <v>0</v>
      </c>
      <c r="T215" s="160">
        <f t="shared" si="15"/>
        <v>43313</v>
      </c>
    </row>
    <row r="216" spans="1:20" x14ac:dyDescent="0.2">
      <c r="A216" s="161">
        <f t="shared" si="12"/>
        <v>0</v>
      </c>
      <c r="B216" s="160">
        <f>Months!F216</f>
        <v>43344</v>
      </c>
      <c r="I216" s="161">
        <f>SUMIF('R10'!$B$3:$B$3,$B216,'R10'!$D$3:$D$3)+SUMIF('R2'!$B$3:$B$3,$B216,'R2'!$I$3:$I$3)+SUMIF('R1'!$B$3:$B$3,$B216,'R1'!$D$3:$D$3)+SUMIF('R2'!$B$3:$B$3,$B216,'R2'!$F$3:$F$3)</f>
        <v>0</v>
      </c>
      <c r="J216" s="160">
        <f t="shared" si="13"/>
        <v>43344</v>
      </c>
      <c r="N216" s="161">
        <f>SUMIF('R11'!$B$3:$B$3,$B216,'R11'!$D$3:$D$3)+SUMIF('R5'!$B$3:$B$3,$B216,'R5'!$I$3:$I$3)+SUMIF('R4'!$B$3:$B$3,$B216,'R4'!$D$3:$D$3)+SUMIF('R5'!$B$3:$B$3,$B216,'R5'!$F$3:$F$3)</f>
        <v>0</v>
      </c>
      <c r="O216" s="160">
        <f t="shared" si="14"/>
        <v>43344</v>
      </c>
      <c r="S216" s="161">
        <f>SUMIF('R12'!$B$3:$B$3,$B216,'R12'!$D$3:$D$3)+SUMIF('R8'!$B$3:$B$3,$B216,'R8'!$I$3:$I$3)+SUMIF('R7'!$B$3:$B$3,$B216,'R7'!$D$3:$D$3)+SUMIF('R8'!$B$3:$B$3,$B216,'R8'!$F$3:$F$3)</f>
        <v>0</v>
      </c>
      <c r="T216" s="160">
        <f t="shared" si="15"/>
        <v>43344</v>
      </c>
    </row>
    <row r="217" spans="1:20" x14ac:dyDescent="0.2">
      <c r="A217" s="161">
        <f t="shared" si="12"/>
        <v>0</v>
      </c>
      <c r="B217" s="160">
        <f>Months!F217</f>
        <v>43374</v>
      </c>
      <c r="I217" s="161">
        <f>SUMIF('R10'!$B$3:$B$3,$B217,'R10'!$D$3:$D$3)+SUMIF('R2'!$B$3:$B$3,$B217,'R2'!$I$3:$I$3)+SUMIF('R1'!$B$3:$B$3,$B217,'R1'!$D$3:$D$3)+SUMIF('R2'!$B$3:$B$3,$B217,'R2'!$F$3:$F$3)</f>
        <v>0</v>
      </c>
      <c r="J217" s="160">
        <f t="shared" si="13"/>
        <v>43374</v>
      </c>
      <c r="N217" s="161">
        <f>SUMIF('R11'!$B$3:$B$3,$B217,'R11'!$D$3:$D$3)+SUMIF('R5'!$B$3:$B$3,$B217,'R5'!$I$3:$I$3)+SUMIF('R4'!$B$3:$B$3,$B217,'R4'!$D$3:$D$3)+SUMIF('R5'!$B$3:$B$3,$B217,'R5'!$F$3:$F$3)</f>
        <v>0</v>
      </c>
      <c r="O217" s="160">
        <f t="shared" si="14"/>
        <v>43374</v>
      </c>
      <c r="S217" s="161">
        <f>SUMIF('R12'!$B$3:$B$3,$B217,'R12'!$D$3:$D$3)+SUMIF('R8'!$B$3:$B$3,$B217,'R8'!$I$3:$I$3)+SUMIF('R7'!$B$3:$B$3,$B217,'R7'!$D$3:$D$3)+SUMIF('R8'!$B$3:$B$3,$B217,'R8'!$F$3:$F$3)</f>
        <v>0</v>
      </c>
      <c r="T217" s="160">
        <f t="shared" si="15"/>
        <v>43374</v>
      </c>
    </row>
    <row r="218" spans="1:20" x14ac:dyDescent="0.2">
      <c r="A218" s="161">
        <f t="shared" si="12"/>
        <v>0</v>
      </c>
      <c r="B218" s="160">
        <f>Months!F218</f>
        <v>43405</v>
      </c>
      <c r="I218" s="161">
        <f>SUMIF('R10'!$B$3:$B$3,$B218,'R10'!$D$3:$D$3)+SUMIF('R2'!$B$3:$B$3,$B218,'R2'!$I$3:$I$3)+SUMIF('R1'!$B$3:$B$3,$B218,'R1'!$D$3:$D$3)+SUMIF('R2'!$B$3:$B$3,$B218,'R2'!$F$3:$F$3)</f>
        <v>0</v>
      </c>
      <c r="J218" s="160">
        <f t="shared" si="13"/>
        <v>43405</v>
      </c>
      <c r="N218" s="161">
        <f>SUMIF('R11'!$B$3:$B$3,$B218,'R11'!$D$3:$D$3)+SUMIF('R5'!$B$3:$B$3,$B218,'R5'!$I$3:$I$3)+SUMIF('R4'!$B$3:$B$3,$B218,'R4'!$D$3:$D$3)+SUMIF('R5'!$B$3:$B$3,$B218,'R5'!$F$3:$F$3)</f>
        <v>0</v>
      </c>
      <c r="O218" s="160">
        <f t="shared" si="14"/>
        <v>43405</v>
      </c>
      <c r="S218" s="161">
        <f>SUMIF('R12'!$B$3:$B$3,$B218,'R12'!$D$3:$D$3)+SUMIF('R8'!$B$3:$B$3,$B218,'R8'!$I$3:$I$3)+SUMIF('R7'!$B$3:$B$3,$B218,'R7'!$D$3:$D$3)+SUMIF('R8'!$B$3:$B$3,$B218,'R8'!$F$3:$F$3)</f>
        <v>0</v>
      </c>
      <c r="T218" s="160">
        <f t="shared" si="15"/>
        <v>43405</v>
      </c>
    </row>
    <row r="219" spans="1:20" x14ac:dyDescent="0.2">
      <c r="A219" s="161">
        <f t="shared" si="12"/>
        <v>0</v>
      </c>
      <c r="B219" s="160">
        <f>Months!F219</f>
        <v>43435</v>
      </c>
      <c r="I219" s="161">
        <f>SUMIF('R10'!$B$3:$B$3,$B219,'R10'!$D$3:$D$3)+SUMIF('R2'!$B$3:$B$3,$B219,'R2'!$I$3:$I$3)+SUMIF('R1'!$B$3:$B$3,$B219,'R1'!$D$3:$D$3)+SUMIF('R2'!$B$3:$B$3,$B219,'R2'!$F$3:$F$3)</f>
        <v>0</v>
      </c>
      <c r="J219" s="160">
        <f t="shared" si="13"/>
        <v>43435</v>
      </c>
      <c r="N219" s="161">
        <f>SUMIF('R11'!$B$3:$B$3,$B219,'R11'!$D$3:$D$3)+SUMIF('R5'!$B$3:$B$3,$B219,'R5'!$I$3:$I$3)+SUMIF('R4'!$B$3:$B$3,$B219,'R4'!$D$3:$D$3)+SUMIF('R5'!$B$3:$B$3,$B219,'R5'!$F$3:$F$3)</f>
        <v>0</v>
      </c>
      <c r="O219" s="160">
        <f t="shared" si="14"/>
        <v>43435</v>
      </c>
      <c r="S219" s="161">
        <f>SUMIF('R12'!$B$3:$B$3,$B219,'R12'!$D$3:$D$3)+SUMIF('R8'!$B$3:$B$3,$B219,'R8'!$I$3:$I$3)+SUMIF('R7'!$B$3:$B$3,$B219,'R7'!$D$3:$D$3)+SUMIF('R8'!$B$3:$B$3,$B219,'R8'!$F$3:$F$3)</f>
        <v>0</v>
      </c>
      <c r="T219" s="160">
        <f t="shared" si="15"/>
        <v>43435</v>
      </c>
    </row>
    <row r="220" spans="1:20" x14ac:dyDescent="0.2">
      <c r="A220" s="161">
        <f t="shared" si="12"/>
        <v>0</v>
      </c>
      <c r="B220" s="160">
        <f>Months!F220</f>
        <v>43466</v>
      </c>
      <c r="I220" s="161">
        <f>SUMIF('R10'!$B$3:$B$3,$B220,'R10'!$D$3:$D$3)+SUMIF('R2'!$B$3:$B$3,$B220,'R2'!$I$3:$I$3)+SUMIF('R1'!$B$3:$B$3,$B220,'R1'!$D$3:$D$3)+SUMIF('R2'!$B$3:$B$3,$B220,'R2'!$F$3:$F$3)</f>
        <v>0</v>
      </c>
      <c r="J220" s="160">
        <f t="shared" si="13"/>
        <v>43466</v>
      </c>
      <c r="N220" s="161">
        <f>SUMIF('R11'!$B$3:$B$3,$B220,'R11'!$D$3:$D$3)+SUMIF('R5'!$B$3:$B$3,$B220,'R5'!$I$3:$I$3)+SUMIF('R4'!$B$3:$B$3,$B220,'R4'!$D$3:$D$3)+SUMIF('R5'!$B$3:$B$3,$B220,'R5'!$F$3:$F$3)</f>
        <v>0</v>
      </c>
      <c r="O220" s="160">
        <f t="shared" si="14"/>
        <v>43466</v>
      </c>
      <c r="S220" s="161">
        <f>SUMIF('R12'!$B$3:$B$3,$B220,'R12'!$D$3:$D$3)+SUMIF('R8'!$B$3:$B$3,$B220,'R8'!$I$3:$I$3)+SUMIF('R7'!$B$3:$B$3,$B220,'R7'!$D$3:$D$3)+SUMIF('R8'!$B$3:$B$3,$B220,'R8'!$F$3:$F$3)</f>
        <v>0</v>
      </c>
      <c r="T220" s="160">
        <f t="shared" si="15"/>
        <v>43466</v>
      </c>
    </row>
    <row r="221" spans="1:20" x14ac:dyDescent="0.2">
      <c r="A221" s="161">
        <f t="shared" si="12"/>
        <v>0</v>
      </c>
      <c r="B221" s="160">
        <f>Months!F221</f>
        <v>43497</v>
      </c>
      <c r="I221" s="161">
        <f>SUMIF('R10'!$B$3:$B$3,$B221,'R10'!$D$3:$D$3)+SUMIF('R2'!$B$3:$B$3,$B221,'R2'!$I$3:$I$3)+SUMIF('R1'!$B$3:$B$3,$B221,'R1'!$D$3:$D$3)+SUMIF('R2'!$B$3:$B$3,$B221,'R2'!$F$3:$F$3)</f>
        <v>0</v>
      </c>
      <c r="J221" s="160">
        <f t="shared" si="13"/>
        <v>43497</v>
      </c>
      <c r="N221" s="161">
        <f>SUMIF('R11'!$B$3:$B$3,$B221,'R11'!$D$3:$D$3)+SUMIF('R5'!$B$3:$B$3,$B221,'R5'!$I$3:$I$3)+SUMIF('R4'!$B$3:$B$3,$B221,'R4'!$D$3:$D$3)+SUMIF('R5'!$B$3:$B$3,$B221,'R5'!$F$3:$F$3)</f>
        <v>0</v>
      </c>
      <c r="O221" s="160">
        <f t="shared" si="14"/>
        <v>43497</v>
      </c>
      <c r="S221" s="161">
        <f>SUMIF('R12'!$B$3:$B$3,$B221,'R12'!$D$3:$D$3)+SUMIF('R8'!$B$3:$B$3,$B221,'R8'!$I$3:$I$3)+SUMIF('R7'!$B$3:$B$3,$B221,'R7'!$D$3:$D$3)+SUMIF('R8'!$B$3:$B$3,$B221,'R8'!$F$3:$F$3)</f>
        <v>0</v>
      </c>
      <c r="T221" s="160">
        <f t="shared" si="15"/>
        <v>43497</v>
      </c>
    </row>
    <row r="222" spans="1:20" x14ac:dyDescent="0.2">
      <c r="A222" s="161">
        <f t="shared" si="12"/>
        <v>0</v>
      </c>
      <c r="B222" s="160">
        <f>Months!F222</f>
        <v>43525</v>
      </c>
      <c r="I222" s="161">
        <f>SUMIF('R10'!$B$3:$B$3,$B222,'R10'!$D$3:$D$3)+SUMIF('R2'!$B$3:$B$3,$B222,'R2'!$I$3:$I$3)+SUMIF('R1'!$B$3:$B$3,$B222,'R1'!$D$3:$D$3)+SUMIF('R2'!$B$3:$B$3,$B222,'R2'!$F$3:$F$3)</f>
        <v>0</v>
      </c>
      <c r="J222" s="160">
        <f t="shared" si="13"/>
        <v>43525</v>
      </c>
      <c r="N222" s="161">
        <f>SUMIF('R11'!$B$3:$B$3,$B222,'R11'!$D$3:$D$3)+SUMIF('R5'!$B$3:$B$3,$B222,'R5'!$I$3:$I$3)+SUMIF('R4'!$B$3:$B$3,$B222,'R4'!$D$3:$D$3)+SUMIF('R5'!$B$3:$B$3,$B222,'R5'!$F$3:$F$3)</f>
        <v>0</v>
      </c>
      <c r="O222" s="160">
        <f t="shared" si="14"/>
        <v>43525</v>
      </c>
      <c r="S222" s="161">
        <f>SUMIF('R12'!$B$3:$B$3,$B222,'R12'!$D$3:$D$3)+SUMIF('R8'!$B$3:$B$3,$B222,'R8'!$I$3:$I$3)+SUMIF('R7'!$B$3:$B$3,$B222,'R7'!$D$3:$D$3)+SUMIF('R8'!$B$3:$B$3,$B222,'R8'!$F$3:$F$3)</f>
        <v>0</v>
      </c>
      <c r="T222" s="160">
        <f t="shared" si="15"/>
        <v>43525</v>
      </c>
    </row>
    <row r="223" spans="1:20" x14ac:dyDescent="0.2">
      <c r="A223" s="161">
        <f t="shared" si="12"/>
        <v>0</v>
      </c>
      <c r="B223" s="160">
        <f>Months!F223</f>
        <v>43556</v>
      </c>
      <c r="I223" s="161">
        <f>SUMIF('R10'!$B$3:$B$3,$B223,'R10'!$D$3:$D$3)+SUMIF('R2'!$B$3:$B$3,$B223,'R2'!$I$3:$I$3)+SUMIF('R1'!$B$3:$B$3,$B223,'R1'!$D$3:$D$3)+SUMIF('R2'!$B$3:$B$3,$B223,'R2'!$F$3:$F$3)</f>
        <v>0</v>
      </c>
      <c r="J223" s="160">
        <f t="shared" si="13"/>
        <v>43556</v>
      </c>
      <c r="N223" s="161">
        <f>SUMIF('R11'!$B$3:$B$3,$B223,'R11'!$D$3:$D$3)+SUMIF('R5'!$B$3:$B$3,$B223,'R5'!$I$3:$I$3)+SUMIF('R4'!$B$3:$B$3,$B223,'R4'!$D$3:$D$3)+SUMIF('R5'!$B$3:$B$3,$B223,'R5'!$F$3:$F$3)</f>
        <v>0</v>
      </c>
      <c r="O223" s="160">
        <f t="shared" si="14"/>
        <v>43556</v>
      </c>
      <c r="S223" s="161">
        <f>SUMIF('R12'!$B$3:$B$3,$B223,'R12'!$D$3:$D$3)+SUMIF('R8'!$B$3:$B$3,$B223,'R8'!$I$3:$I$3)+SUMIF('R7'!$B$3:$B$3,$B223,'R7'!$D$3:$D$3)+SUMIF('R8'!$B$3:$B$3,$B223,'R8'!$F$3:$F$3)</f>
        <v>0</v>
      </c>
      <c r="T223" s="160">
        <f t="shared" si="15"/>
        <v>43556</v>
      </c>
    </row>
    <row r="224" spans="1:20" x14ac:dyDescent="0.2">
      <c r="A224" s="161">
        <f t="shared" si="12"/>
        <v>0</v>
      </c>
      <c r="B224" s="160">
        <f>Months!F224</f>
        <v>43586</v>
      </c>
      <c r="I224" s="161">
        <f>SUMIF('R10'!$B$3:$B$3,$B224,'R10'!$D$3:$D$3)+SUMIF('R2'!$B$3:$B$3,$B224,'R2'!$I$3:$I$3)+SUMIF('R1'!$B$3:$B$3,$B224,'R1'!$D$3:$D$3)+SUMIF('R2'!$B$3:$B$3,$B224,'R2'!$F$3:$F$3)</f>
        <v>0</v>
      </c>
      <c r="J224" s="160">
        <f t="shared" si="13"/>
        <v>43586</v>
      </c>
      <c r="N224" s="161">
        <f>SUMIF('R11'!$B$3:$B$3,$B224,'R11'!$D$3:$D$3)+SUMIF('R5'!$B$3:$B$3,$B224,'R5'!$I$3:$I$3)+SUMIF('R4'!$B$3:$B$3,$B224,'R4'!$D$3:$D$3)+SUMIF('R5'!$B$3:$B$3,$B224,'R5'!$F$3:$F$3)</f>
        <v>0</v>
      </c>
      <c r="O224" s="160">
        <f t="shared" si="14"/>
        <v>43586</v>
      </c>
      <c r="S224" s="161">
        <f>SUMIF('R12'!$B$3:$B$3,$B224,'R12'!$D$3:$D$3)+SUMIF('R8'!$B$3:$B$3,$B224,'R8'!$I$3:$I$3)+SUMIF('R7'!$B$3:$B$3,$B224,'R7'!$D$3:$D$3)+SUMIF('R8'!$B$3:$B$3,$B224,'R8'!$F$3:$F$3)</f>
        <v>0</v>
      </c>
      <c r="T224" s="160">
        <f t="shared" si="15"/>
        <v>43586</v>
      </c>
    </row>
    <row r="225" spans="1:20" x14ac:dyDescent="0.2">
      <c r="A225" s="161">
        <f t="shared" si="12"/>
        <v>0</v>
      </c>
      <c r="B225" s="160">
        <f>Months!F225</f>
        <v>43617</v>
      </c>
      <c r="I225" s="161">
        <f>SUMIF('R10'!$B$3:$B$3,$B225,'R10'!$D$3:$D$3)+SUMIF('R2'!$B$3:$B$3,$B225,'R2'!$I$3:$I$3)+SUMIF('R1'!$B$3:$B$3,$B225,'R1'!$D$3:$D$3)+SUMIF('R2'!$B$3:$B$3,$B225,'R2'!$F$3:$F$3)</f>
        <v>0</v>
      </c>
      <c r="J225" s="160">
        <f t="shared" si="13"/>
        <v>43617</v>
      </c>
      <c r="N225" s="161">
        <f>SUMIF('R11'!$B$3:$B$3,$B225,'R11'!$D$3:$D$3)+SUMIF('R5'!$B$3:$B$3,$B225,'R5'!$I$3:$I$3)+SUMIF('R4'!$B$3:$B$3,$B225,'R4'!$D$3:$D$3)+SUMIF('R5'!$B$3:$B$3,$B225,'R5'!$F$3:$F$3)</f>
        <v>0</v>
      </c>
      <c r="O225" s="160">
        <f t="shared" si="14"/>
        <v>43617</v>
      </c>
      <c r="S225" s="161">
        <f>SUMIF('R12'!$B$3:$B$3,$B225,'R12'!$D$3:$D$3)+SUMIF('R8'!$B$3:$B$3,$B225,'R8'!$I$3:$I$3)+SUMIF('R7'!$B$3:$B$3,$B225,'R7'!$D$3:$D$3)+SUMIF('R8'!$B$3:$B$3,$B225,'R8'!$F$3:$F$3)</f>
        <v>0</v>
      </c>
      <c r="T225" s="160">
        <f t="shared" si="15"/>
        <v>43617</v>
      </c>
    </row>
    <row r="226" spans="1:20" x14ac:dyDescent="0.2">
      <c r="A226" s="161">
        <f t="shared" si="12"/>
        <v>0</v>
      </c>
      <c r="B226" s="160">
        <f>Months!F226</f>
        <v>43647</v>
      </c>
      <c r="I226" s="161">
        <f>SUMIF('R10'!$B$3:$B$3,$B226,'R10'!$D$3:$D$3)+SUMIF('R2'!$B$3:$B$3,$B226,'R2'!$I$3:$I$3)+SUMIF('R1'!$B$3:$B$3,$B226,'R1'!$D$3:$D$3)+SUMIF('R2'!$B$3:$B$3,$B226,'R2'!$F$3:$F$3)</f>
        <v>0</v>
      </c>
      <c r="J226" s="160">
        <f t="shared" si="13"/>
        <v>43647</v>
      </c>
      <c r="N226" s="161">
        <f>SUMIF('R11'!$B$3:$B$3,$B226,'R11'!$D$3:$D$3)+SUMIF('R5'!$B$3:$B$3,$B226,'R5'!$I$3:$I$3)+SUMIF('R4'!$B$3:$B$3,$B226,'R4'!$D$3:$D$3)+SUMIF('R5'!$B$3:$B$3,$B226,'R5'!$F$3:$F$3)</f>
        <v>0</v>
      </c>
      <c r="O226" s="160">
        <f t="shared" si="14"/>
        <v>43647</v>
      </c>
      <c r="S226" s="161">
        <f>SUMIF('R12'!$B$3:$B$3,$B226,'R12'!$D$3:$D$3)+SUMIF('R8'!$B$3:$B$3,$B226,'R8'!$I$3:$I$3)+SUMIF('R7'!$B$3:$B$3,$B226,'R7'!$D$3:$D$3)+SUMIF('R8'!$B$3:$B$3,$B226,'R8'!$F$3:$F$3)</f>
        <v>0</v>
      </c>
      <c r="T226" s="160">
        <f t="shared" si="15"/>
        <v>43647</v>
      </c>
    </row>
    <row r="227" spans="1:20" x14ac:dyDescent="0.2">
      <c r="A227" s="161">
        <f t="shared" si="12"/>
        <v>0</v>
      </c>
      <c r="B227" s="160">
        <f>Months!F227</f>
        <v>43678</v>
      </c>
      <c r="I227" s="161">
        <f>SUMIF('R10'!$B$3:$B$3,$B227,'R10'!$D$3:$D$3)+SUMIF('R2'!$B$3:$B$3,$B227,'R2'!$I$3:$I$3)+SUMIF('R1'!$B$3:$B$3,$B227,'R1'!$D$3:$D$3)+SUMIF('R2'!$B$3:$B$3,$B227,'R2'!$F$3:$F$3)</f>
        <v>0</v>
      </c>
      <c r="J227" s="160">
        <f t="shared" si="13"/>
        <v>43678</v>
      </c>
      <c r="N227" s="161">
        <f>SUMIF('R11'!$B$3:$B$3,$B227,'R11'!$D$3:$D$3)+SUMIF('R5'!$B$3:$B$3,$B227,'R5'!$I$3:$I$3)+SUMIF('R4'!$B$3:$B$3,$B227,'R4'!$D$3:$D$3)+SUMIF('R5'!$B$3:$B$3,$B227,'R5'!$F$3:$F$3)</f>
        <v>0</v>
      </c>
      <c r="O227" s="160">
        <f t="shared" si="14"/>
        <v>43678</v>
      </c>
      <c r="S227" s="161">
        <f>SUMIF('R12'!$B$3:$B$3,$B227,'R12'!$D$3:$D$3)+SUMIF('R8'!$B$3:$B$3,$B227,'R8'!$I$3:$I$3)+SUMIF('R7'!$B$3:$B$3,$B227,'R7'!$D$3:$D$3)+SUMIF('R8'!$B$3:$B$3,$B227,'R8'!$F$3:$F$3)</f>
        <v>0</v>
      </c>
      <c r="T227" s="160">
        <f t="shared" si="15"/>
        <v>43678</v>
      </c>
    </row>
    <row r="228" spans="1:20" x14ac:dyDescent="0.2">
      <c r="A228" s="161">
        <f t="shared" si="12"/>
        <v>0</v>
      </c>
      <c r="B228" s="160">
        <f>Months!F228</f>
        <v>43709</v>
      </c>
      <c r="I228" s="161">
        <f>SUMIF('R10'!$B$3:$B$3,$B228,'R10'!$D$3:$D$3)+SUMIF('R2'!$B$3:$B$3,$B228,'R2'!$I$3:$I$3)+SUMIF('R1'!$B$3:$B$3,$B228,'R1'!$D$3:$D$3)+SUMIF('R2'!$B$3:$B$3,$B228,'R2'!$F$3:$F$3)</f>
        <v>0</v>
      </c>
      <c r="J228" s="160">
        <f t="shared" si="13"/>
        <v>43709</v>
      </c>
      <c r="N228" s="161">
        <f>SUMIF('R11'!$B$3:$B$3,$B228,'R11'!$D$3:$D$3)+SUMIF('R5'!$B$3:$B$3,$B228,'R5'!$I$3:$I$3)+SUMIF('R4'!$B$3:$B$3,$B228,'R4'!$D$3:$D$3)+SUMIF('R5'!$B$3:$B$3,$B228,'R5'!$F$3:$F$3)</f>
        <v>0</v>
      </c>
      <c r="O228" s="160">
        <f t="shared" si="14"/>
        <v>43709</v>
      </c>
      <c r="S228" s="161">
        <f>SUMIF('R12'!$B$3:$B$3,$B228,'R12'!$D$3:$D$3)+SUMIF('R8'!$B$3:$B$3,$B228,'R8'!$I$3:$I$3)+SUMIF('R7'!$B$3:$B$3,$B228,'R7'!$D$3:$D$3)+SUMIF('R8'!$B$3:$B$3,$B228,'R8'!$F$3:$F$3)</f>
        <v>0</v>
      </c>
      <c r="T228" s="160">
        <f t="shared" si="15"/>
        <v>43709</v>
      </c>
    </row>
    <row r="229" spans="1:20" x14ac:dyDescent="0.2">
      <c r="A229" s="161">
        <f t="shared" si="12"/>
        <v>0</v>
      </c>
      <c r="B229" s="160">
        <f>Months!F229</f>
        <v>43739</v>
      </c>
      <c r="I229" s="161">
        <f>SUMIF('R10'!$B$3:$B$3,$B229,'R10'!$D$3:$D$3)+SUMIF('R2'!$B$3:$B$3,$B229,'R2'!$I$3:$I$3)+SUMIF('R1'!$B$3:$B$3,$B229,'R1'!$D$3:$D$3)+SUMIF('R2'!$B$3:$B$3,$B229,'R2'!$F$3:$F$3)</f>
        <v>0</v>
      </c>
      <c r="J229" s="160">
        <f t="shared" si="13"/>
        <v>43739</v>
      </c>
      <c r="N229" s="161">
        <f>SUMIF('R11'!$B$3:$B$3,$B229,'R11'!$D$3:$D$3)+SUMIF('R5'!$B$3:$B$3,$B229,'R5'!$I$3:$I$3)+SUMIF('R4'!$B$3:$B$3,$B229,'R4'!$D$3:$D$3)+SUMIF('R5'!$B$3:$B$3,$B229,'R5'!$F$3:$F$3)</f>
        <v>0</v>
      </c>
      <c r="O229" s="160">
        <f t="shared" si="14"/>
        <v>43739</v>
      </c>
      <c r="S229" s="161">
        <f>SUMIF('R12'!$B$3:$B$3,$B229,'R12'!$D$3:$D$3)+SUMIF('R8'!$B$3:$B$3,$B229,'R8'!$I$3:$I$3)+SUMIF('R7'!$B$3:$B$3,$B229,'R7'!$D$3:$D$3)+SUMIF('R8'!$B$3:$B$3,$B229,'R8'!$F$3:$F$3)</f>
        <v>0</v>
      </c>
      <c r="T229" s="160">
        <f t="shared" si="15"/>
        <v>43739</v>
      </c>
    </row>
    <row r="230" spans="1:20" x14ac:dyDescent="0.2">
      <c r="A230" s="161">
        <f t="shared" si="12"/>
        <v>0</v>
      </c>
      <c r="B230" s="160">
        <f>Months!F230</f>
        <v>43770</v>
      </c>
      <c r="I230" s="161">
        <f>SUMIF('R10'!$B$3:$B$3,$B230,'R10'!$D$3:$D$3)+SUMIF('R2'!$B$3:$B$3,$B230,'R2'!$I$3:$I$3)+SUMIF('R1'!$B$3:$B$3,$B230,'R1'!$D$3:$D$3)+SUMIF('R2'!$B$3:$B$3,$B230,'R2'!$F$3:$F$3)</f>
        <v>0</v>
      </c>
      <c r="J230" s="160">
        <f t="shared" si="13"/>
        <v>43770</v>
      </c>
      <c r="N230" s="161">
        <f>SUMIF('R11'!$B$3:$B$3,$B230,'R11'!$D$3:$D$3)+SUMIF('R5'!$B$3:$B$3,$B230,'R5'!$I$3:$I$3)+SUMIF('R4'!$B$3:$B$3,$B230,'R4'!$D$3:$D$3)+SUMIF('R5'!$B$3:$B$3,$B230,'R5'!$F$3:$F$3)</f>
        <v>0</v>
      </c>
      <c r="O230" s="160">
        <f t="shared" si="14"/>
        <v>43770</v>
      </c>
      <c r="S230" s="161">
        <f>SUMIF('R12'!$B$3:$B$3,$B230,'R12'!$D$3:$D$3)+SUMIF('R8'!$B$3:$B$3,$B230,'R8'!$I$3:$I$3)+SUMIF('R7'!$B$3:$B$3,$B230,'R7'!$D$3:$D$3)+SUMIF('R8'!$B$3:$B$3,$B230,'R8'!$F$3:$F$3)</f>
        <v>0</v>
      </c>
      <c r="T230" s="160">
        <f t="shared" si="15"/>
        <v>43770</v>
      </c>
    </row>
    <row r="231" spans="1:20" x14ac:dyDescent="0.2">
      <c r="A231" s="161">
        <f t="shared" si="12"/>
        <v>0</v>
      </c>
      <c r="B231" s="160">
        <f>Months!F231</f>
        <v>43800</v>
      </c>
      <c r="I231" s="161">
        <f>SUMIF('R10'!$B$3:$B$3,$B231,'R10'!$D$3:$D$3)+SUMIF('R2'!$B$3:$B$3,$B231,'R2'!$I$3:$I$3)+SUMIF('R1'!$B$3:$B$3,$B231,'R1'!$D$3:$D$3)+SUMIF('R2'!$B$3:$B$3,$B231,'R2'!$F$3:$F$3)</f>
        <v>0</v>
      </c>
      <c r="J231" s="160">
        <f t="shared" si="13"/>
        <v>43800</v>
      </c>
      <c r="N231" s="161">
        <f>SUMIF('R11'!$B$3:$B$3,$B231,'R11'!$D$3:$D$3)+SUMIF('R5'!$B$3:$B$3,$B231,'R5'!$I$3:$I$3)+SUMIF('R4'!$B$3:$B$3,$B231,'R4'!$D$3:$D$3)+SUMIF('R5'!$B$3:$B$3,$B231,'R5'!$F$3:$F$3)</f>
        <v>0</v>
      </c>
      <c r="O231" s="160">
        <f t="shared" si="14"/>
        <v>43800</v>
      </c>
      <c r="S231" s="161">
        <f>SUMIF('R12'!$B$3:$B$3,$B231,'R12'!$D$3:$D$3)+SUMIF('R8'!$B$3:$B$3,$B231,'R8'!$I$3:$I$3)+SUMIF('R7'!$B$3:$B$3,$B231,'R7'!$D$3:$D$3)+SUMIF('R8'!$B$3:$B$3,$B231,'R8'!$F$3:$F$3)</f>
        <v>0</v>
      </c>
      <c r="T231" s="160">
        <f t="shared" si="15"/>
        <v>43800</v>
      </c>
    </row>
    <row r="232" spans="1:20" x14ac:dyDescent="0.2">
      <c r="A232" s="161">
        <f t="shared" si="12"/>
        <v>0</v>
      </c>
      <c r="B232" s="160">
        <f>Months!F232</f>
        <v>43831</v>
      </c>
      <c r="I232" s="161">
        <f>SUMIF('R10'!$B$3:$B$3,$B232,'R10'!$D$3:$D$3)+SUMIF('R2'!$B$3:$B$3,$B232,'R2'!$I$3:$I$3)+SUMIF('R1'!$B$3:$B$3,$B232,'R1'!$D$3:$D$3)+SUMIF('R2'!$B$3:$B$3,$B232,'R2'!$F$3:$F$3)</f>
        <v>0</v>
      </c>
      <c r="J232" s="160">
        <f t="shared" si="13"/>
        <v>43831</v>
      </c>
      <c r="N232" s="161">
        <f>SUMIF('R11'!$B$3:$B$3,$B232,'R11'!$D$3:$D$3)+SUMIF('R5'!$B$3:$B$3,$B232,'R5'!$I$3:$I$3)+SUMIF('R4'!$B$3:$B$3,$B232,'R4'!$D$3:$D$3)+SUMIF('R5'!$B$3:$B$3,$B232,'R5'!$F$3:$F$3)</f>
        <v>0</v>
      </c>
      <c r="O232" s="160">
        <f t="shared" si="14"/>
        <v>43831</v>
      </c>
      <c r="S232" s="161">
        <f>SUMIF('R12'!$B$3:$B$3,$B232,'R12'!$D$3:$D$3)+SUMIF('R8'!$B$3:$B$3,$B232,'R8'!$I$3:$I$3)+SUMIF('R7'!$B$3:$B$3,$B232,'R7'!$D$3:$D$3)+SUMIF('R8'!$B$3:$B$3,$B232,'R8'!$F$3:$F$3)</f>
        <v>0</v>
      </c>
      <c r="T232" s="160">
        <f t="shared" si="15"/>
        <v>43831</v>
      </c>
    </row>
    <row r="233" spans="1:20" x14ac:dyDescent="0.2">
      <c r="A233" s="161">
        <f t="shared" si="12"/>
        <v>0</v>
      </c>
      <c r="B233" s="160">
        <f>Months!F233</f>
        <v>43862</v>
      </c>
      <c r="I233" s="161">
        <f>SUMIF('R10'!$B$3:$B$3,$B233,'R10'!$D$3:$D$3)+SUMIF('R2'!$B$3:$B$3,$B233,'R2'!$I$3:$I$3)+SUMIF('R1'!$B$3:$B$3,$B233,'R1'!$D$3:$D$3)+SUMIF('R2'!$B$3:$B$3,$B233,'R2'!$F$3:$F$3)</f>
        <v>0</v>
      </c>
      <c r="J233" s="160">
        <f t="shared" si="13"/>
        <v>43862</v>
      </c>
      <c r="N233" s="161">
        <f>SUMIF('R11'!$B$3:$B$3,$B233,'R11'!$D$3:$D$3)+SUMIF('R5'!$B$3:$B$3,$B233,'R5'!$I$3:$I$3)+SUMIF('R4'!$B$3:$B$3,$B233,'R4'!$D$3:$D$3)+SUMIF('R5'!$B$3:$B$3,$B233,'R5'!$F$3:$F$3)</f>
        <v>0</v>
      </c>
      <c r="O233" s="160">
        <f t="shared" si="14"/>
        <v>43862</v>
      </c>
      <c r="S233" s="161">
        <f>SUMIF('R12'!$B$3:$B$3,$B233,'R12'!$D$3:$D$3)+SUMIF('R8'!$B$3:$B$3,$B233,'R8'!$I$3:$I$3)+SUMIF('R7'!$B$3:$B$3,$B233,'R7'!$D$3:$D$3)+SUMIF('R8'!$B$3:$B$3,$B233,'R8'!$F$3:$F$3)</f>
        <v>0</v>
      </c>
      <c r="T233" s="160">
        <f t="shared" si="15"/>
        <v>43862</v>
      </c>
    </row>
    <row r="234" spans="1:20" x14ac:dyDescent="0.2">
      <c r="A234" s="161">
        <f t="shared" si="12"/>
        <v>0</v>
      </c>
      <c r="B234" s="160">
        <f>Months!F234</f>
        <v>43891</v>
      </c>
      <c r="I234" s="161">
        <f>SUMIF('R10'!$B$3:$B$3,$B234,'R10'!$D$3:$D$3)+SUMIF('R2'!$B$3:$B$3,$B234,'R2'!$I$3:$I$3)+SUMIF('R1'!$B$3:$B$3,$B234,'R1'!$D$3:$D$3)+SUMIF('R2'!$B$3:$B$3,$B234,'R2'!$F$3:$F$3)</f>
        <v>0</v>
      </c>
      <c r="J234" s="160">
        <f t="shared" si="13"/>
        <v>43891</v>
      </c>
      <c r="N234" s="161">
        <f>SUMIF('R11'!$B$3:$B$3,$B234,'R11'!$D$3:$D$3)+SUMIF('R5'!$B$3:$B$3,$B234,'R5'!$I$3:$I$3)+SUMIF('R4'!$B$3:$B$3,$B234,'R4'!$D$3:$D$3)+SUMIF('R5'!$B$3:$B$3,$B234,'R5'!$F$3:$F$3)</f>
        <v>0</v>
      </c>
      <c r="O234" s="160">
        <f t="shared" si="14"/>
        <v>43891</v>
      </c>
      <c r="S234" s="161">
        <f>SUMIF('R12'!$B$3:$B$3,$B234,'R12'!$D$3:$D$3)+SUMIF('R8'!$B$3:$B$3,$B234,'R8'!$I$3:$I$3)+SUMIF('R7'!$B$3:$B$3,$B234,'R7'!$D$3:$D$3)+SUMIF('R8'!$B$3:$B$3,$B234,'R8'!$F$3:$F$3)</f>
        <v>0</v>
      </c>
      <c r="T234" s="160">
        <f t="shared" si="15"/>
        <v>43891</v>
      </c>
    </row>
    <row r="235" spans="1:20" x14ac:dyDescent="0.2">
      <c r="A235" s="161">
        <f t="shared" si="12"/>
        <v>0</v>
      </c>
      <c r="B235" s="160">
        <f>Months!F235</f>
        <v>43922</v>
      </c>
      <c r="I235" s="161">
        <f>SUMIF('R10'!$B$3:$B$3,$B235,'R10'!$D$3:$D$3)+SUMIF('R2'!$B$3:$B$3,$B235,'R2'!$I$3:$I$3)+SUMIF('R1'!$B$3:$B$3,$B235,'R1'!$D$3:$D$3)+SUMIF('R2'!$B$3:$B$3,$B235,'R2'!$F$3:$F$3)</f>
        <v>0</v>
      </c>
      <c r="J235" s="160">
        <f t="shared" si="13"/>
        <v>43922</v>
      </c>
      <c r="N235" s="161">
        <f>SUMIF('R11'!$B$3:$B$3,$B235,'R11'!$D$3:$D$3)+SUMIF('R5'!$B$3:$B$3,$B235,'R5'!$I$3:$I$3)+SUMIF('R4'!$B$3:$B$3,$B235,'R4'!$D$3:$D$3)+SUMIF('R5'!$B$3:$B$3,$B235,'R5'!$F$3:$F$3)</f>
        <v>0</v>
      </c>
      <c r="O235" s="160">
        <f t="shared" si="14"/>
        <v>43922</v>
      </c>
      <c r="S235" s="161">
        <f>SUMIF('R12'!$B$3:$B$3,$B235,'R12'!$D$3:$D$3)+SUMIF('R8'!$B$3:$B$3,$B235,'R8'!$I$3:$I$3)+SUMIF('R7'!$B$3:$B$3,$B235,'R7'!$D$3:$D$3)+SUMIF('R8'!$B$3:$B$3,$B235,'R8'!$F$3:$F$3)</f>
        <v>0</v>
      </c>
      <c r="T235" s="160">
        <f t="shared" si="15"/>
        <v>43922</v>
      </c>
    </row>
    <row r="236" spans="1:20" x14ac:dyDescent="0.2">
      <c r="A236" s="161">
        <f t="shared" si="12"/>
        <v>0</v>
      </c>
      <c r="B236" s="160">
        <f>Months!F236</f>
        <v>43952</v>
      </c>
      <c r="I236" s="161">
        <f>SUMIF('R10'!$B$3:$B$3,$B236,'R10'!$D$3:$D$3)+SUMIF('R2'!$B$3:$B$3,$B236,'R2'!$I$3:$I$3)+SUMIF('R1'!$B$3:$B$3,$B236,'R1'!$D$3:$D$3)+SUMIF('R2'!$B$3:$B$3,$B236,'R2'!$F$3:$F$3)</f>
        <v>0</v>
      </c>
      <c r="J236" s="160">
        <f t="shared" si="13"/>
        <v>43952</v>
      </c>
      <c r="N236" s="161">
        <f>SUMIF('R11'!$B$3:$B$3,$B236,'R11'!$D$3:$D$3)+SUMIF('R5'!$B$3:$B$3,$B236,'R5'!$I$3:$I$3)+SUMIF('R4'!$B$3:$B$3,$B236,'R4'!$D$3:$D$3)+SUMIF('R5'!$B$3:$B$3,$B236,'R5'!$F$3:$F$3)</f>
        <v>0</v>
      </c>
      <c r="O236" s="160">
        <f t="shared" si="14"/>
        <v>43952</v>
      </c>
      <c r="S236" s="161">
        <f>SUMIF('R12'!$B$3:$B$3,$B236,'R12'!$D$3:$D$3)+SUMIF('R8'!$B$3:$B$3,$B236,'R8'!$I$3:$I$3)+SUMIF('R7'!$B$3:$B$3,$B236,'R7'!$D$3:$D$3)+SUMIF('R8'!$B$3:$B$3,$B236,'R8'!$F$3:$F$3)</f>
        <v>0</v>
      </c>
      <c r="T236" s="160">
        <f t="shared" si="15"/>
        <v>43952</v>
      </c>
    </row>
    <row r="237" spans="1:20" x14ac:dyDescent="0.2">
      <c r="A237" s="161">
        <f t="shared" si="12"/>
        <v>0</v>
      </c>
      <c r="B237" s="160">
        <f>Months!F237</f>
        <v>43983</v>
      </c>
      <c r="I237" s="161">
        <f>SUMIF('R10'!$B$3:$B$3,$B237,'R10'!$D$3:$D$3)+SUMIF('R2'!$B$3:$B$3,$B237,'R2'!$I$3:$I$3)+SUMIF('R1'!$B$3:$B$3,$B237,'R1'!$D$3:$D$3)+SUMIF('R2'!$B$3:$B$3,$B237,'R2'!$F$3:$F$3)</f>
        <v>0</v>
      </c>
      <c r="J237" s="160">
        <f t="shared" si="13"/>
        <v>43983</v>
      </c>
      <c r="N237" s="161">
        <f>SUMIF('R11'!$B$3:$B$3,$B237,'R11'!$D$3:$D$3)+SUMIF('R5'!$B$3:$B$3,$B237,'R5'!$I$3:$I$3)+SUMIF('R4'!$B$3:$B$3,$B237,'R4'!$D$3:$D$3)+SUMIF('R5'!$B$3:$B$3,$B237,'R5'!$F$3:$F$3)</f>
        <v>0</v>
      </c>
      <c r="O237" s="160">
        <f t="shared" si="14"/>
        <v>43983</v>
      </c>
      <c r="S237" s="161">
        <f>SUMIF('R12'!$B$3:$B$3,$B237,'R12'!$D$3:$D$3)+SUMIF('R8'!$B$3:$B$3,$B237,'R8'!$I$3:$I$3)+SUMIF('R7'!$B$3:$B$3,$B237,'R7'!$D$3:$D$3)+SUMIF('R8'!$B$3:$B$3,$B237,'R8'!$F$3:$F$3)</f>
        <v>0</v>
      </c>
      <c r="T237" s="160">
        <f t="shared" si="15"/>
        <v>43983</v>
      </c>
    </row>
    <row r="238" spans="1:20" x14ac:dyDescent="0.2">
      <c r="A238" s="161">
        <f t="shared" si="12"/>
        <v>0</v>
      </c>
      <c r="B238" s="160">
        <f>Months!F238</f>
        <v>44013</v>
      </c>
      <c r="I238" s="161">
        <f>SUMIF('R10'!$B$3:$B$3,$B238,'R10'!$D$3:$D$3)+SUMIF('R2'!$B$3:$B$3,$B238,'R2'!$I$3:$I$3)+SUMIF('R1'!$B$3:$B$3,$B238,'R1'!$D$3:$D$3)+SUMIF('R2'!$B$3:$B$3,$B238,'R2'!$F$3:$F$3)</f>
        <v>0</v>
      </c>
      <c r="J238" s="160">
        <f t="shared" si="13"/>
        <v>44013</v>
      </c>
      <c r="N238" s="161">
        <f>SUMIF('R11'!$B$3:$B$3,$B238,'R11'!$D$3:$D$3)+SUMIF('R5'!$B$3:$B$3,$B238,'R5'!$I$3:$I$3)+SUMIF('R4'!$B$3:$B$3,$B238,'R4'!$D$3:$D$3)+SUMIF('R5'!$B$3:$B$3,$B238,'R5'!$F$3:$F$3)</f>
        <v>0</v>
      </c>
      <c r="O238" s="160">
        <f t="shared" si="14"/>
        <v>44013</v>
      </c>
      <c r="S238" s="161">
        <f>SUMIF('R12'!$B$3:$B$3,$B238,'R12'!$D$3:$D$3)+SUMIF('R8'!$B$3:$B$3,$B238,'R8'!$I$3:$I$3)+SUMIF('R7'!$B$3:$B$3,$B238,'R7'!$D$3:$D$3)+SUMIF('R8'!$B$3:$B$3,$B238,'R8'!$F$3:$F$3)</f>
        <v>0</v>
      </c>
      <c r="T238" s="160">
        <f t="shared" si="15"/>
        <v>44013</v>
      </c>
    </row>
    <row r="239" spans="1:20" x14ac:dyDescent="0.2">
      <c r="A239" s="161">
        <f t="shared" si="12"/>
        <v>0</v>
      </c>
      <c r="B239" s="160">
        <f>Months!F239</f>
        <v>44044</v>
      </c>
      <c r="I239" s="161">
        <f>SUMIF('R10'!$B$3:$B$3,$B239,'R10'!$D$3:$D$3)+SUMIF('R2'!$B$3:$B$3,$B239,'R2'!$I$3:$I$3)+SUMIF('R1'!$B$3:$B$3,$B239,'R1'!$D$3:$D$3)+SUMIF('R2'!$B$3:$B$3,$B239,'R2'!$F$3:$F$3)</f>
        <v>0</v>
      </c>
      <c r="J239" s="160">
        <f t="shared" si="13"/>
        <v>44044</v>
      </c>
      <c r="N239" s="161">
        <f>SUMIF('R11'!$B$3:$B$3,$B239,'R11'!$D$3:$D$3)+SUMIF('R5'!$B$3:$B$3,$B239,'R5'!$I$3:$I$3)+SUMIF('R4'!$B$3:$B$3,$B239,'R4'!$D$3:$D$3)+SUMIF('R5'!$B$3:$B$3,$B239,'R5'!$F$3:$F$3)</f>
        <v>0</v>
      </c>
      <c r="O239" s="160">
        <f t="shared" si="14"/>
        <v>44044</v>
      </c>
      <c r="S239" s="161">
        <f>SUMIF('R12'!$B$3:$B$3,$B239,'R12'!$D$3:$D$3)+SUMIF('R8'!$B$3:$B$3,$B239,'R8'!$I$3:$I$3)+SUMIF('R7'!$B$3:$B$3,$B239,'R7'!$D$3:$D$3)+SUMIF('R8'!$B$3:$B$3,$B239,'R8'!$F$3:$F$3)</f>
        <v>0</v>
      </c>
      <c r="T239" s="160">
        <f t="shared" si="15"/>
        <v>44044</v>
      </c>
    </row>
    <row r="240" spans="1:20" x14ac:dyDescent="0.2">
      <c r="A240" s="161">
        <f t="shared" si="12"/>
        <v>0</v>
      </c>
      <c r="B240" s="160">
        <f>Months!F240</f>
        <v>44075</v>
      </c>
      <c r="I240" s="161">
        <f>SUMIF('R10'!$B$3:$B$3,$B240,'R10'!$D$3:$D$3)+SUMIF('R2'!$B$3:$B$3,$B240,'R2'!$I$3:$I$3)+SUMIF('R1'!$B$3:$B$3,$B240,'R1'!$D$3:$D$3)+SUMIF('R2'!$B$3:$B$3,$B240,'R2'!$F$3:$F$3)</f>
        <v>0</v>
      </c>
      <c r="J240" s="160">
        <f t="shared" si="13"/>
        <v>44075</v>
      </c>
      <c r="N240" s="161">
        <f>SUMIF('R11'!$B$3:$B$3,$B240,'R11'!$D$3:$D$3)+SUMIF('R5'!$B$3:$B$3,$B240,'R5'!$I$3:$I$3)+SUMIF('R4'!$B$3:$B$3,$B240,'R4'!$D$3:$D$3)+SUMIF('R5'!$B$3:$B$3,$B240,'R5'!$F$3:$F$3)</f>
        <v>0</v>
      </c>
      <c r="O240" s="160">
        <f t="shared" si="14"/>
        <v>44075</v>
      </c>
      <c r="S240" s="161">
        <f>SUMIF('R12'!$B$3:$B$3,$B240,'R12'!$D$3:$D$3)+SUMIF('R8'!$B$3:$B$3,$B240,'R8'!$I$3:$I$3)+SUMIF('R7'!$B$3:$B$3,$B240,'R7'!$D$3:$D$3)+SUMIF('R8'!$B$3:$B$3,$B240,'R8'!$F$3:$F$3)</f>
        <v>0</v>
      </c>
      <c r="T240" s="160">
        <f t="shared" si="15"/>
        <v>44075</v>
      </c>
    </row>
    <row r="241" spans="1:20" x14ac:dyDescent="0.2">
      <c r="A241" s="161">
        <f t="shared" si="12"/>
        <v>0</v>
      </c>
      <c r="B241" s="160">
        <f>Months!F241</f>
        <v>44105</v>
      </c>
      <c r="I241" s="161">
        <f>SUMIF('R10'!$B$3:$B$3,$B241,'R10'!$D$3:$D$3)+SUMIF('R2'!$B$3:$B$3,$B241,'R2'!$I$3:$I$3)+SUMIF('R1'!$B$3:$B$3,$B241,'R1'!$D$3:$D$3)+SUMIF('R2'!$B$3:$B$3,$B241,'R2'!$F$3:$F$3)</f>
        <v>0</v>
      </c>
      <c r="J241" s="160">
        <f t="shared" si="13"/>
        <v>44105</v>
      </c>
      <c r="N241" s="161">
        <f>SUMIF('R11'!$B$3:$B$3,$B241,'R11'!$D$3:$D$3)+SUMIF('R5'!$B$3:$B$3,$B241,'R5'!$I$3:$I$3)+SUMIF('R4'!$B$3:$B$3,$B241,'R4'!$D$3:$D$3)+SUMIF('R5'!$B$3:$B$3,$B241,'R5'!$F$3:$F$3)</f>
        <v>0</v>
      </c>
      <c r="O241" s="160">
        <f t="shared" si="14"/>
        <v>44105</v>
      </c>
      <c r="S241" s="161">
        <f>SUMIF('R12'!$B$3:$B$3,$B241,'R12'!$D$3:$D$3)+SUMIF('R8'!$B$3:$B$3,$B241,'R8'!$I$3:$I$3)+SUMIF('R7'!$B$3:$B$3,$B241,'R7'!$D$3:$D$3)+SUMIF('R8'!$B$3:$B$3,$B241,'R8'!$F$3:$F$3)</f>
        <v>0</v>
      </c>
      <c r="T241" s="160">
        <f t="shared" si="15"/>
        <v>44105</v>
      </c>
    </row>
    <row r="242" spans="1:20" x14ac:dyDescent="0.2">
      <c r="A242" s="161">
        <f t="shared" si="12"/>
        <v>0</v>
      </c>
      <c r="B242" s="160">
        <f>Months!F242</f>
        <v>44136</v>
      </c>
      <c r="I242" s="161">
        <f>SUMIF('R10'!$B$3:$B$3,$B242,'R10'!$D$3:$D$3)+SUMIF('R2'!$B$3:$B$3,$B242,'R2'!$I$3:$I$3)+SUMIF('R1'!$B$3:$B$3,$B242,'R1'!$D$3:$D$3)+SUMIF('R2'!$B$3:$B$3,$B242,'R2'!$F$3:$F$3)</f>
        <v>0</v>
      </c>
      <c r="J242" s="160">
        <f t="shared" si="13"/>
        <v>44136</v>
      </c>
      <c r="N242" s="161">
        <f>SUMIF('R11'!$B$3:$B$3,$B242,'R11'!$D$3:$D$3)+SUMIF('R5'!$B$3:$B$3,$B242,'R5'!$I$3:$I$3)+SUMIF('R4'!$B$3:$B$3,$B242,'R4'!$D$3:$D$3)+SUMIF('R5'!$B$3:$B$3,$B242,'R5'!$F$3:$F$3)</f>
        <v>0</v>
      </c>
      <c r="O242" s="160">
        <f t="shared" si="14"/>
        <v>44136</v>
      </c>
      <c r="S242" s="161">
        <f>SUMIF('R12'!$B$3:$B$3,$B242,'R12'!$D$3:$D$3)+SUMIF('R8'!$B$3:$B$3,$B242,'R8'!$I$3:$I$3)+SUMIF('R7'!$B$3:$B$3,$B242,'R7'!$D$3:$D$3)+SUMIF('R8'!$B$3:$B$3,$B242,'R8'!$F$3:$F$3)</f>
        <v>0</v>
      </c>
      <c r="T242" s="160">
        <f t="shared" si="15"/>
        <v>44136</v>
      </c>
    </row>
    <row r="243" spans="1:20" x14ac:dyDescent="0.2">
      <c r="A243" s="161">
        <f t="shared" si="12"/>
        <v>0</v>
      </c>
      <c r="B243" s="160">
        <f>Months!F243</f>
        <v>44166</v>
      </c>
      <c r="I243" s="161">
        <f>SUMIF('R10'!$B$3:$B$3,$B243,'R10'!$D$3:$D$3)+SUMIF('R2'!$B$3:$B$3,$B243,'R2'!$I$3:$I$3)+SUMIF('R1'!$B$3:$B$3,$B243,'R1'!$D$3:$D$3)+SUMIF('R2'!$B$3:$B$3,$B243,'R2'!$F$3:$F$3)</f>
        <v>0</v>
      </c>
      <c r="J243" s="160">
        <f t="shared" si="13"/>
        <v>44166</v>
      </c>
      <c r="N243" s="161">
        <f>SUMIF('R11'!$B$3:$B$3,$B243,'R11'!$D$3:$D$3)+SUMIF('R5'!$B$3:$B$3,$B243,'R5'!$I$3:$I$3)+SUMIF('R4'!$B$3:$B$3,$B243,'R4'!$D$3:$D$3)+SUMIF('R5'!$B$3:$B$3,$B243,'R5'!$F$3:$F$3)</f>
        <v>0</v>
      </c>
      <c r="O243" s="160">
        <f t="shared" si="14"/>
        <v>44166</v>
      </c>
      <c r="S243" s="161">
        <f>SUMIF('R12'!$B$3:$B$3,$B243,'R12'!$D$3:$D$3)+SUMIF('R8'!$B$3:$B$3,$B243,'R8'!$I$3:$I$3)+SUMIF('R7'!$B$3:$B$3,$B243,'R7'!$D$3:$D$3)+SUMIF('R8'!$B$3:$B$3,$B243,'R8'!$F$3:$F$3)</f>
        <v>0</v>
      </c>
      <c r="T243" s="160">
        <f t="shared" si="15"/>
        <v>44166</v>
      </c>
    </row>
    <row r="244" spans="1:20" x14ac:dyDescent="0.2">
      <c r="A244" s="161">
        <f t="shared" si="12"/>
        <v>0</v>
      </c>
      <c r="B244" s="160">
        <f>Months!F244</f>
        <v>44197</v>
      </c>
      <c r="I244" s="161">
        <f>SUMIF('R10'!$B$3:$B$3,$B244,'R10'!$D$3:$D$3)+SUMIF('R2'!$B$3:$B$3,$B244,'R2'!$I$3:$I$3)+SUMIF('R1'!$B$3:$B$3,$B244,'R1'!$D$3:$D$3)+SUMIF('R2'!$B$3:$B$3,$B244,'R2'!$F$3:$F$3)</f>
        <v>0</v>
      </c>
      <c r="J244" s="160">
        <f t="shared" si="13"/>
        <v>44197</v>
      </c>
      <c r="N244" s="161">
        <f>SUMIF('R11'!$B$3:$B$3,$B244,'R11'!$D$3:$D$3)+SUMIF('R5'!$B$3:$B$3,$B244,'R5'!$I$3:$I$3)+SUMIF('R4'!$B$3:$B$3,$B244,'R4'!$D$3:$D$3)+SUMIF('R5'!$B$3:$B$3,$B244,'R5'!$F$3:$F$3)</f>
        <v>0</v>
      </c>
      <c r="O244" s="160">
        <f t="shared" si="14"/>
        <v>44197</v>
      </c>
      <c r="S244" s="161">
        <f>SUMIF('R12'!$B$3:$B$3,$B244,'R12'!$D$3:$D$3)+SUMIF('R8'!$B$3:$B$3,$B244,'R8'!$I$3:$I$3)+SUMIF('R7'!$B$3:$B$3,$B244,'R7'!$D$3:$D$3)+SUMIF('R8'!$B$3:$B$3,$B244,'R8'!$F$3:$F$3)</f>
        <v>0</v>
      </c>
      <c r="T244" s="160">
        <f t="shared" si="15"/>
        <v>44197</v>
      </c>
    </row>
    <row r="245" spans="1:20" x14ac:dyDescent="0.2">
      <c r="A245" s="161">
        <f t="shared" si="12"/>
        <v>0</v>
      </c>
      <c r="B245" s="160">
        <f>Months!F245</f>
        <v>44228</v>
      </c>
      <c r="I245" s="161">
        <f>SUMIF('R10'!$B$3:$B$3,$B245,'R10'!$D$3:$D$3)+SUMIF('R2'!$B$3:$B$3,$B245,'R2'!$I$3:$I$3)+SUMIF('R1'!$B$3:$B$3,$B245,'R1'!$D$3:$D$3)+SUMIF('R2'!$B$3:$B$3,$B245,'R2'!$F$3:$F$3)</f>
        <v>0</v>
      </c>
      <c r="J245" s="160">
        <f t="shared" si="13"/>
        <v>44228</v>
      </c>
      <c r="N245" s="161">
        <f>SUMIF('R11'!$B$3:$B$3,$B245,'R11'!$D$3:$D$3)+SUMIF('R5'!$B$3:$B$3,$B245,'R5'!$I$3:$I$3)+SUMIF('R4'!$B$3:$B$3,$B245,'R4'!$D$3:$D$3)+SUMIF('R5'!$B$3:$B$3,$B245,'R5'!$F$3:$F$3)</f>
        <v>0</v>
      </c>
      <c r="O245" s="160">
        <f t="shared" si="14"/>
        <v>44228</v>
      </c>
      <c r="S245" s="161">
        <f>SUMIF('R12'!$B$3:$B$3,$B245,'R12'!$D$3:$D$3)+SUMIF('R8'!$B$3:$B$3,$B245,'R8'!$I$3:$I$3)+SUMIF('R7'!$B$3:$B$3,$B245,'R7'!$D$3:$D$3)+SUMIF('R8'!$B$3:$B$3,$B245,'R8'!$F$3:$F$3)</f>
        <v>0</v>
      </c>
      <c r="T245" s="160">
        <f t="shared" si="15"/>
        <v>44228</v>
      </c>
    </row>
    <row r="246" spans="1:20" x14ac:dyDescent="0.2">
      <c r="A246" s="161">
        <f t="shared" si="12"/>
        <v>0</v>
      </c>
      <c r="B246" s="160">
        <f>Months!F246</f>
        <v>44256</v>
      </c>
      <c r="I246" s="161">
        <f>SUMIF('R10'!$B$3:$B$3,$B246,'R10'!$D$3:$D$3)+SUMIF('R2'!$B$3:$B$3,$B246,'R2'!$I$3:$I$3)+SUMIF('R1'!$B$3:$B$3,$B246,'R1'!$D$3:$D$3)+SUMIF('R2'!$B$3:$B$3,$B246,'R2'!$F$3:$F$3)</f>
        <v>0</v>
      </c>
      <c r="J246" s="160">
        <f t="shared" si="13"/>
        <v>44256</v>
      </c>
      <c r="N246" s="161">
        <f>SUMIF('R11'!$B$3:$B$3,$B246,'R11'!$D$3:$D$3)+SUMIF('R5'!$B$3:$B$3,$B246,'R5'!$I$3:$I$3)+SUMIF('R4'!$B$3:$B$3,$B246,'R4'!$D$3:$D$3)+SUMIF('R5'!$B$3:$B$3,$B246,'R5'!$F$3:$F$3)</f>
        <v>0</v>
      </c>
      <c r="O246" s="160">
        <f t="shared" si="14"/>
        <v>44256</v>
      </c>
      <c r="S246" s="161">
        <f>SUMIF('R12'!$B$3:$B$3,$B246,'R12'!$D$3:$D$3)+SUMIF('R8'!$B$3:$B$3,$B246,'R8'!$I$3:$I$3)+SUMIF('R7'!$B$3:$B$3,$B246,'R7'!$D$3:$D$3)+SUMIF('R8'!$B$3:$B$3,$B246,'R8'!$F$3:$F$3)</f>
        <v>0</v>
      </c>
      <c r="T246" s="160">
        <f t="shared" si="15"/>
        <v>44256</v>
      </c>
    </row>
    <row r="247" spans="1:20" x14ac:dyDescent="0.2">
      <c r="A247" s="161">
        <f t="shared" si="12"/>
        <v>0</v>
      </c>
      <c r="B247" s="160">
        <f>Months!F247</f>
        <v>44287</v>
      </c>
      <c r="I247" s="161">
        <f>SUMIF('R10'!$B$3:$B$3,$B247,'R10'!$D$3:$D$3)+SUMIF('R2'!$B$3:$B$3,$B247,'R2'!$I$3:$I$3)+SUMIF('R1'!$B$3:$B$3,$B247,'R1'!$D$3:$D$3)+SUMIF('R2'!$B$3:$B$3,$B247,'R2'!$F$3:$F$3)</f>
        <v>0</v>
      </c>
      <c r="J247" s="160">
        <f t="shared" si="13"/>
        <v>44287</v>
      </c>
      <c r="N247" s="161">
        <f>SUMIF('R11'!$B$3:$B$3,$B247,'R11'!$D$3:$D$3)+SUMIF('R5'!$B$3:$B$3,$B247,'R5'!$I$3:$I$3)+SUMIF('R4'!$B$3:$B$3,$B247,'R4'!$D$3:$D$3)+SUMIF('R5'!$B$3:$B$3,$B247,'R5'!$F$3:$F$3)</f>
        <v>0</v>
      </c>
      <c r="O247" s="160">
        <f t="shared" si="14"/>
        <v>44287</v>
      </c>
      <c r="S247" s="161">
        <f>SUMIF('R12'!$B$3:$B$3,$B247,'R12'!$D$3:$D$3)+SUMIF('R8'!$B$3:$B$3,$B247,'R8'!$I$3:$I$3)+SUMIF('R7'!$B$3:$B$3,$B247,'R7'!$D$3:$D$3)+SUMIF('R8'!$B$3:$B$3,$B247,'R8'!$F$3:$F$3)</f>
        <v>0</v>
      </c>
      <c r="T247" s="160">
        <f t="shared" si="15"/>
        <v>44287</v>
      </c>
    </row>
    <row r="248" spans="1:20" x14ac:dyDescent="0.2">
      <c r="A248" s="161">
        <f t="shared" si="12"/>
        <v>0</v>
      </c>
      <c r="B248" s="160">
        <f>Months!F248</f>
        <v>44317</v>
      </c>
      <c r="I248" s="161">
        <f>SUMIF('R10'!$B$3:$B$3,$B248,'R10'!$D$3:$D$3)+SUMIF('R2'!$B$3:$B$3,$B248,'R2'!$I$3:$I$3)+SUMIF('R1'!$B$3:$B$3,$B248,'R1'!$D$3:$D$3)+SUMIF('R2'!$B$3:$B$3,$B248,'R2'!$F$3:$F$3)</f>
        <v>0</v>
      </c>
      <c r="J248" s="160">
        <f t="shared" si="13"/>
        <v>44317</v>
      </c>
      <c r="N248" s="161">
        <f>SUMIF('R11'!$B$3:$B$3,$B248,'R11'!$D$3:$D$3)+SUMIF('R5'!$B$3:$B$3,$B248,'R5'!$I$3:$I$3)+SUMIF('R4'!$B$3:$B$3,$B248,'R4'!$D$3:$D$3)+SUMIF('R5'!$B$3:$B$3,$B248,'R5'!$F$3:$F$3)</f>
        <v>0</v>
      </c>
      <c r="O248" s="160">
        <f t="shared" si="14"/>
        <v>44317</v>
      </c>
      <c r="S248" s="161">
        <f>SUMIF('R12'!$B$3:$B$3,$B248,'R12'!$D$3:$D$3)+SUMIF('R8'!$B$3:$B$3,$B248,'R8'!$I$3:$I$3)+SUMIF('R7'!$B$3:$B$3,$B248,'R7'!$D$3:$D$3)+SUMIF('R8'!$B$3:$B$3,$B248,'R8'!$F$3:$F$3)</f>
        <v>0</v>
      </c>
      <c r="T248" s="160">
        <f t="shared" si="15"/>
        <v>44317</v>
      </c>
    </row>
    <row r="249" spans="1:20" x14ac:dyDescent="0.2">
      <c r="A249" s="161">
        <f t="shared" si="12"/>
        <v>0</v>
      </c>
      <c r="B249" s="160">
        <f>Months!F249</f>
        <v>44348</v>
      </c>
      <c r="I249" s="161">
        <f>SUMIF('R10'!$B$3:$B$3,$B249,'R10'!$D$3:$D$3)+SUMIF('R2'!$B$3:$B$3,$B249,'R2'!$I$3:$I$3)+SUMIF('R1'!$B$3:$B$3,$B249,'R1'!$D$3:$D$3)+SUMIF('R2'!$B$3:$B$3,$B249,'R2'!$F$3:$F$3)</f>
        <v>0</v>
      </c>
      <c r="J249" s="160">
        <f t="shared" si="13"/>
        <v>44348</v>
      </c>
      <c r="N249" s="161">
        <f>SUMIF('R11'!$B$3:$B$3,$B249,'R11'!$D$3:$D$3)+SUMIF('R5'!$B$3:$B$3,$B249,'R5'!$I$3:$I$3)+SUMIF('R4'!$B$3:$B$3,$B249,'R4'!$D$3:$D$3)+SUMIF('R5'!$B$3:$B$3,$B249,'R5'!$F$3:$F$3)</f>
        <v>0</v>
      </c>
      <c r="O249" s="160">
        <f t="shared" si="14"/>
        <v>44348</v>
      </c>
      <c r="S249" s="161">
        <f>SUMIF('R12'!$B$3:$B$3,$B249,'R12'!$D$3:$D$3)+SUMIF('R8'!$B$3:$B$3,$B249,'R8'!$I$3:$I$3)+SUMIF('R7'!$B$3:$B$3,$B249,'R7'!$D$3:$D$3)+SUMIF('R8'!$B$3:$B$3,$B249,'R8'!$F$3:$F$3)</f>
        <v>0</v>
      </c>
      <c r="T249" s="160">
        <f t="shared" si="15"/>
        <v>44348</v>
      </c>
    </row>
    <row r="250" spans="1:20" x14ac:dyDescent="0.2">
      <c r="A250" s="161">
        <f t="shared" si="12"/>
        <v>0</v>
      </c>
      <c r="B250" s="160">
        <f>Months!F250</f>
        <v>44378</v>
      </c>
      <c r="I250" s="161">
        <f>SUMIF('R10'!$B$3:$B$3,$B250,'R10'!$D$3:$D$3)+SUMIF('R2'!$B$3:$B$3,$B250,'R2'!$I$3:$I$3)+SUMIF('R1'!$B$3:$B$3,$B250,'R1'!$D$3:$D$3)+SUMIF('R2'!$B$3:$B$3,$B250,'R2'!$F$3:$F$3)</f>
        <v>0</v>
      </c>
      <c r="J250" s="160">
        <f t="shared" si="13"/>
        <v>44378</v>
      </c>
      <c r="N250" s="161">
        <f>SUMIF('R11'!$B$3:$B$3,$B250,'R11'!$D$3:$D$3)+SUMIF('R5'!$B$3:$B$3,$B250,'R5'!$I$3:$I$3)+SUMIF('R4'!$B$3:$B$3,$B250,'R4'!$D$3:$D$3)+SUMIF('R5'!$B$3:$B$3,$B250,'R5'!$F$3:$F$3)</f>
        <v>0</v>
      </c>
      <c r="O250" s="160">
        <f t="shared" si="14"/>
        <v>44378</v>
      </c>
      <c r="S250" s="161">
        <f>SUMIF('R12'!$B$3:$B$3,$B250,'R12'!$D$3:$D$3)+SUMIF('R8'!$B$3:$B$3,$B250,'R8'!$I$3:$I$3)+SUMIF('R7'!$B$3:$B$3,$B250,'R7'!$D$3:$D$3)+SUMIF('R8'!$B$3:$B$3,$B250,'R8'!$F$3:$F$3)</f>
        <v>0</v>
      </c>
      <c r="T250" s="160">
        <f t="shared" si="15"/>
        <v>44378</v>
      </c>
    </row>
    <row r="251" spans="1:20" x14ac:dyDescent="0.2">
      <c r="A251" s="161">
        <f t="shared" si="12"/>
        <v>0</v>
      </c>
      <c r="B251" s="160">
        <f>Months!F251</f>
        <v>44409</v>
      </c>
      <c r="I251" s="161">
        <f>SUMIF('R10'!$B$3:$B$3,$B251,'R10'!$D$3:$D$3)+SUMIF('R2'!$B$3:$B$3,$B251,'R2'!$I$3:$I$3)+SUMIF('R1'!$B$3:$B$3,$B251,'R1'!$D$3:$D$3)+SUMIF('R2'!$B$3:$B$3,$B251,'R2'!$F$3:$F$3)</f>
        <v>0</v>
      </c>
      <c r="J251" s="160">
        <f t="shared" si="13"/>
        <v>44409</v>
      </c>
      <c r="N251" s="161">
        <f>SUMIF('R11'!$B$3:$B$3,$B251,'R11'!$D$3:$D$3)+SUMIF('R5'!$B$3:$B$3,$B251,'R5'!$I$3:$I$3)+SUMIF('R4'!$B$3:$B$3,$B251,'R4'!$D$3:$D$3)+SUMIF('R5'!$B$3:$B$3,$B251,'R5'!$F$3:$F$3)</f>
        <v>0</v>
      </c>
      <c r="O251" s="160">
        <f t="shared" si="14"/>
        <v>44409</v>
      </c>
      <c r="S251" s="161">
        <f>SUMIF('R12'!$B$3:$B$3,$B251,'R12'!$D$3:$D$3)+SUMIF('R8'!$B$3:$B$3,$B251,'R8'!$I$3:$I$3)+SUMIF('R7'!$B$3:$B$3,$B251,'R7'!$D$3:$D$3)+SUMIF('R8'!$B$3:$B$3,$B251,'R8'!$F$3:$F$3)</f>
        <v>0</v>
      </c>
      <c r="T251" s="160">
        <f t="shared" si="15"/>
        <v>44409</v>
      </c>
    </row>
    <row r="252" spans="1:20" x14ac:dyDescent="0.2">
      <c r="A252" s="161">
        <f t="shared" si="12"/>
        <v>0</v>
      </c>
      <c r="B252" s="160">
        <f>Months!F252</f>
        <v>44440</v>
      </c>
      <c r="I252" s="161">
        <f>SUMIF('R10'!$B$3:$B$3,$B252,'R10'!$D$3:$D$3)+SUMIF('R2'!$B$3:$B$3,$B252,'R2'!$I$3:$I$3)+SUMIF('R1'!$B$3:$B$3,$B252,'R1'!$D$3:$D$3)+SUMIF('R2'!$B$3:$B$3,$B252,'R2'!$F$3:$F$3)</f>
        <v>0</v>
      </c>
      <c r="J252" s="160">
        <f t="shared" si="13"/>
        <v>44440</v>
      </c>
      <c r="N252" s="161">
        <f>SUMIF('R11'!$B$3:$B$3,$B252,'R11'!$D$3:$D$3)+SUMIF('R5'!$B$3:$B$3,$B252,'R5'!$I$3:$I$3)+SUMIF('R4'!$B$3:$B$3,$B252,'R4'!$D$3:$D$3)+SUMIF('R5'!$B$3:$B$3,$B252,'R5'!$F$3:$F$3)</f>
        <v>0</v>
      </c>
      <c r="O252" s="160">
        <f t="shared" si="14"/>
        <v>44440</v>
      </c>
      <c r="S252" s="161">
        <f>SUMIF('R12'!$B$3:$B$3,$B252,'R12'!$D$3:$D$3)+SUMIF('R8'!$B$3:$B$3,$B252,'R8'!$I$3:$I$3)+SUMIF('R7'!$B$3:$B$3,$B252,'R7'!$D$3:$D$3)+SUMIF('R8'!$B$3:$B$3,$B252,'R8'!$F$3:$F$3)</f>
        <v>0</v>
      </c>
      <c r="T252" s="160">
        <f t="shared" si="15"/>
        <v>44440</v>
      </c>
    </row>
    <row r="253" spans="1:20" x14ac:dyDescent="0.2">
      <c r="A253" s="161">
        <f t="shared" si="12"/>
        <v>0</v>
      </c>
      <c r="B253" s="160">
        <f>Months!F253</f>
        <v>44470</v>
      </c>
      <c r="I253" s="161">
        <f>SUMIF('R10'!$B$3:$B$3,$B253,'R10'!$D$3:$D$3)+SUMIF('R2'!$B$3:$B$3,$B253,'R2'!$I$3:$I$3)+SUMIF('R1'!$B$3:$B$3,$B253,'R1'!$D$3:$D$3)+SUMIF('R2'!$B$3:$B$3,$B253,'R2'!$F$3:$F$3)</f>
        <v>0</v>
      </c>
      <c r="J253" s="160">
        <f t="shared" si="13"/>
        <v>44470</v>
      </c>
      <c r="N253" s="161">
        <f>SUMIF('R11'!$B$3:$B$3,$B253,'R11'!$D$3:$D$3)+SUMIF('R5'!$B$3:$B$3,$B253,'R5'!$I$3:$I$3)+SUMIF('R4'!$B$3:$B$3,$B253,'R4'!$D$3:$D$3)+SUMIF('R5'!$B$3:$B$3,$B253,'R5'!$F$3:$F$3)</f>
        <v>0</v>
      </c>
      <c r="O253" s="160">
        <f t="shared" si="14"/>
        <v>44470</v>
      </c>
      <c r="S253" s="161">
        <f>SUMIF('R12'!$B$3:$B$3,$B253,'R12'!$D$3:$D$3)+SUMIF('R8'!$B$3:$B$3,$B253,'R8'!$I$3:$I$3)+SUMIF('R7'!$B$3:$B$3,$B253,'R7'!$D$3:$D$3)+SUMIF('R8'!$B$3:$B$3,$B253,'R8'!$F$3:$F$3)</f>
        <v>0</v>
      </c>
      <c r="T253" s="160">
        <f t="shared" si="15"/>
        <v>44470</v>
      </c>
    </row>
    <row r="254" spans="1:20" x14ac:dyDescent="0.2">
      <c r="A254" s="161">
        <f t="shared" si="12"/>
        <v>0</v>
      </c>
      <c r="B254" s="160">
        <f>Months!F254</f>
        <v>44501</v>
      </c>
      <c r="I254" s="161">
        <f>SUMIF('R10'!$B$3:$B$3,$B254,'R10'!$D$3:$D$3)+SUMIF('R2'!$B$3:$B$3,$B254,'R2'!$I$3:$I$3)+SUMIF('R1'!$B$3:$B$3,$B254,'R1'!$D$3:$D$3)+SUMIF('R2'!$B$3:$B$3,$B254,'R2'!$F$3:$F$3)</f>
        <v>0</v>
      </c>
      <c r="J254" s="160">
        <f t="shared" si="13"/>
        <v>44501</v>
      </c>
      <c r="N254" s="161">
        <f>SUMIF('R11'!$B$3:$B$3,$B254,'R11'!$D$3:$D$3)+SUMIF('R5'!$B$3:$B$3,$B254,'R5'!$I$3:$I$3)+SUMIF('R4'!$B$3:$B$3,$B254,'R4'!$D$3:$D$3)+SUMIF('R5'!$B$3:$B$3,$B254,'R5'!$F$3:$F$3)</f>
        <v>0</v>
      </c>
      <c r="O254" s="160">
        <f t="shared" si="14"/>
        <v>44501</v>
      </c>
      <c r="S254" s="161">
        <f>SUMIF('R12'!$B$3:$B$3,$B254,'R12'!$D$3:$D$3)+SUMIF('R8'!$B$3:$B$3,$B254,'R8'!$I$3:$I$3)+SUMIF('R7'!$B$3:$B$3,$B254,'R7'!$D$3:$D$3)+SUMIF('R8'!$B$3:$B$3,$B254,'R8'!$F$3:$F$3)</f>
        <v>0</v>
      </c>
      <c r="T254" s="160">
        <f t="shared" si="15"/>
        <v>44501</v>
      </c>
    </row>
    <row r="255" spans="1:20" x14ac:dyDescent="0.2">
      <c r="A255" s="161">
        <f t="shared" si="12"/>
        <v>0</v>
      </c>
      <c r="B255" s="160">
        <f>Months!F255</f>
        <v>44531</v>
      </c>
      <c r="I255" s="161">
        <f>SUMIF('R10'!$B$3:$B$3,$B255,'R10'!$D$3:$D$3)+SUMIF('R2'!$B$3:$B$3,$B255,'R2'!$I$3:$I$3)+SUMIF('R1'!$B$3:$B$3,$B255,'R1'!$D$3:$D$3)+SUMIF('R2'!$B$3:$B$3,$B255,'R2'!$F$3:$F$3)</f>
        <v>0</v>
      </c>
      <c r="J255" s="160">
        <f t="shared" si="13"/>
        <v>44531</v>
      </c>
      <c r="N255" s="161">
        <f>SUMIF('R11'!$B$3:$B$3,$B255,'R11'!$D$3:$D$3)+SUMIF('R5'!$B$3:$B$3,$B255,'R5'!$I$3:$I$3)+SUMIF('R4'!$B$3:$B$3,$B255,'R4'!$D$3:$D$3)+SUMIF('R5'!$B$3:$B$3,$B255,'R5'!$F$3:$F$3)</f>
        <v>0</v>
      </c>
      <c r="O255" s="160">
        <f t="shared" si="14"/>
        <v>44531</v>
      </c>
      <c r="S255" s="161">
        <f>SUMIF('R12'!$B$3:$B$3,$B255,'R12'!$D$3:$D$3)+SUMIF('R8'!$B$3:$B$3,$B255,'R8'!$I$3:$I$3)+SUMIF('R7'!$B$3:$B$3,$B255,'R7'!$D$3:$D$3)+SUMIF('R8'!$B$3:$B$3,$B255,'R8'!$F$3:$F$3)</f>
        <v>0</v>
      </c>
      <c r="T255" s="160">
        <f t="shared" si="15"/>
        <v>44531</v>
      </c>
    </row>
    <row r="256" spans="1:20" x14ac:dyDescent="0.2">
      <c r="A256" s="161">
        <f t="shared" si="12"/>
        <v>0</v>
      </c>
      <c r="B256" s="160">
        <f>Months!F256</f>
        <v>44562</v>
      </c>
      <c r="I256" s="161">
        <f>SUMIF('R10'!$B$3:$B$3,$B256,'R10'!$D$3:$D$3)+SUMIF('R2'!$B$3:$B$3,$B256,'R2'!$I$3:$I$3)+SUMIF('R1'!$B$3:$B$3,$B256,'R1'!$D$3:$D$3)+SUMIF('R2'!$B$3:$B$3,$B256,'R2'!$F$3:$F$3)</f>
        <v>0</v>
      </c>
      <c r="J256" s="160">
        <f t="shared" si="13"/>
        <v>44562</v>
      </c>
      <c r="N256" s="161">
        <f>SUMIF('R11'!$B$3:$B$3,$B256,'R11'!$D$3:$D$3)+SUMIF('R5'!$B$3:$B$3,$B256,'R5'!$I$3:$I$3)+SUMIF('R4'!$B$3:$B$3,$B256,'R4'!$D$3:$D$3)+SUMIF('R5'!$B$3:$B$3,$B256,'R5'!$F$3:$F$3)</f>
        <v>0</v>
      </c>
      <c r="O256" s="160">
        <f t="shared" si="14"/>
        <v>44562</v>
      </c>
      <c r="S256" s="161">
        <f>SUMIF('R12'!$B$3:$B$3,$B256,'R12'!$D$3:$D$3)+SUMIF('R8'!$B$3:$B$3,$B256,'R8'!$I$3:$I$3)+SUMIF('R7'!$B$3:$B$3,$B256,'R7'!$D$3:$D$3)+SUMIF('R8'!$B$3:$B$3,$B256,'R8'!$F$3:$F$3)</f>
        <v>0</v>
      </c>
      <c r="T256" s="160">
        <f t="shared" si="15"/>
        <v>44562</v>
      </c>
    </row>
    <row r="257" spans="1:20" x14ac:dyDescent="0.2">
      <c r="A257" s="161">
        <f t="shared" si="12"/>
        <v>0</v>
      </c>
      <c r="B257" s="160">
        <f>Months!F257</f>
        <v>44593</v>
      </c>
      <c r="I257" s="161">
        <f>SUMIF('R10'!$B$3:$B$3,$B257,'R10'!$D$3:$D$3)+SUMIF('R2'!$B$3:$B$3,$B257,'R2'!$I$3:$I$3)+SUMIF('R1'!$B$3:$B$3,$B257,'R1'!$D$3:$D$3)+SUMIF('R2'!$B$3:$B$3,$B257,'R2'!$F$3:$F$3)</f>
        <v>0</v>
      </c>
      <c r="J257" s="160">
        <f t="shared" si="13"/>
        <v>44593</v>
      </c>
      <c r="N257" s="161">
        <f>SUMIF('R11'!$B$3:$B$3,$B257,'R11'!$D$3:$D$3)+SUMIF('R5'!$B$3:$B$3,$B257,'R5'!$I$3:$I$3)+SUMIF('R4'!$B$3:$B$3,$B257,'R4'!$D$3:$D$3)+SUMIF('R5'!$B$3:$B$3,$B257,'R5'!$F$3:$F$3)</f>
        <v>0</v>
      </c>
      <c r="O257" s="160">
        <f t="shared" si="14"/>
        <v>44593</v>
      </c>
      <c r="S257" s="161">
        <f>SUMIF('R12'!$B$3:$B$3,$B257,'R12'!$D$3:$D$3)+SUMIF('R8'!$B$3:$B$3,$B257,'R8'!$I$3:$I$3)+SUMIF('R7'!$B$3:$B$3,$B257,'R7'!$D$3:$D$3)+SUMIF('R8'!$B$3:$B$3,$B257,'R8'!$F$3:$F$3)</f>
        <v>0</v>
      </c>
      <c r="T257" s="160">
        <f t="shared" si="15"/>
        <v>44593</v>
      </c>
    </row>
    <row r="258" spans="1:20" x14ac:dyDescent="0.2">
      <c r="A258" s="161">
        <f t="shared" si="12"/>
        <v>0</v>
      </c>
      <c r="B258" s="160">
        <f>Months!F258</f>
        <v>44621</v>
      </c>
      <c r="I258" s="161">
        <f>SUMIF('R10'!$B$3:$B$3,$B258,'R10'!$D$3:$D$3)+SUMIF('R2'!$B$3:$B$3,$B258,'R2'!$I$3:$I$3)+SUMIF('R1'!$B$3:$B$3,$B258,'R1'!$D$3:$D$3)+SUMIF('R2'!$B$3:$B$3,$B258,'R2'!$F$3:$F$3)</f>
        <v>0</v>
      </c>
      <c r="J258" s="160">
        <f t="shared" si="13"/>
        <v>44621</v>
      </c>
      <c r="N258" s="161">
        <f>SUMIF('R11'!$B$3:$B$3,$B258,'R11'!$D$3:$D$3)+SUMIF('R5'!$B$3:$B$3,$B258,'R5'!$I$3:$I$3)+SUMIF('R4'!$B$3:$B$3,$B258,'R4'!$D$3:$D$3)+SUMIF('R5'!$B$3:$B$3,$B258,'R5'!$F$3:$F$3)</f>
        <v>0</v>
      </c>
      <c r="O258" s="160">
        <f t="shared" si="14"/>
        <v>44621</v>
      </c>
      <c r="S258" s="161">
        <f>SUMIF('R12'!$B$3:$B$3,$B258,'R12'!$D$3:$D$3)+SUMIF('R8'!$B$3:$B$3,$B258,'R8'!$I$3:$I$3)+SUMIF('R7'!$B$3:$B$3,$B258,'R7'!$D$3:$D$3)+SUMIF('R8'!$B$3:$B$3,$B258,'R8'!$F$3:$F$3)</f>
        <v>0</v>
      </c>
      <c r="T258" s="160">
        <f t="shared" si="15"/>
        <v>44621</v>
      </c>
    </row>
    <row r="259" spans="1:20" x14ac:dyDescent="0.2">
      <c r="A259" s="161">
        <f t="shared" si="12"/>
        <v>0</v>
      </c>
      <c r="B259" s="160">
        <f>Months!F259</f>
        <v>44652</v>
      </c>
      <c r="I259" s="161">
        <f>SUMIF('R10'!$B$3:$B$3,$B259,'R10'!$D$3:$D$3)+SUMIF('R2'!$B$3:$B$3,$B259,'R2'!$I$3:$I$3)+SUMIF('R1'!$B$3:$B$3,$B259,'R1'!$D$3:$D$3)+SUMIF('R2'!$B$3:$B$3,$B259,'R2'!$F$3:$F$3)</f>
        <v>0</v>
      </c>
      <c r="J259" s="160">
        <f t="shared" si="13"/>
        <v>44652</v>
      </c>
      <c r="N259" s="161">
        <f>SUMIF('R11'!$B$3:$B$3,$B259,'R11'!$D$3:$D$3)+SUMIF('R5'!$B$3:$B$3,$B259,'R5'!$I$3:$I$3)+SUMIF('R4'!$B$3:$B$3,$B259,'R4'!$D$3:$D$3)+SUMIF('R5'!$B$3:$B$3,$B259,'R5'!$F$3:$F$3)</f>
        <v>0</v>
      </c>
      <c r="O259" s="160">
        <f t="shared" si="14"/>
        <v>44652</v>
      </c>
      <c r="S259" s="161">
        <f>SUMIF('R12'!$B$3:$B$3,$B259,'R12'!$D$3:$D$3)+SUMIF('R8'!$B$3:$B$3,$B259,'R8'!$I$3:$I$3)+SUMIF('R7'!$B$3:$B$3,$B259,'R7'!$D$3:$D$3)+SUMIF('R8'!$B$3:$B$3,$B259,'R8'!$F$3:$F$3)</f>
        <v>0</v>
      </c>
      <c r="T259" s="160">
        <f t="shared" si="15"/>
        <v>44652</v>
      </c>
    </row>
    <row r="260" spans="1:20" x14ac:dyDescent="0.2">
      <c r="A260" s="161">
        <f t="shared" si="12"/>
        <v>0</v>
      </c>
      <c r="B260" s="160">
        <f>Months!F260</f>
        <v>44682</v>
      </c>
      <c r="I260" s="161">
        <f>SUMIF('R10'!$B$3:$B$3,$B260,'R10'!$D$3:$D$3)+SUMIF('R2'!$B$3:$B$3,$B260,'R2'!$I$3:$I$3)+SUMIF('R1'!$B$3:$B$3,$B260,'R1'!$D$3:$D$3)+SUMIF('R2'!$B$3:$B$3,$B260,'R2'!$F$3:$F$3)</f>
        <v>0</v>
      </c>
      <c r="J260" s="160">
        <f t="shared" si="13"/>
        <v>44682</v>
      </c>
      <c r="N260" s="161">
        <f>SUMIF('R11'!$B$3:$B$3,$B260,'R11'!$D$3:$D$3)+SUMIF('R5'!$B$3:$B$3,$B260,'R5'!$I$3:$I$3)+SUMIF('R4'!$B$3:$B$3,$B260,'R4'!$D$3:$D$3)+SUMIF('R5'!$B$3:$B$3,$B260,'R5'!$F$3:$F$3)</f>
        <v>0</v>
      </c>
      <c r="O260" s="160">
        <f t="shared" si="14"/>
        <v>44682</v>
      </c>
      <c r="S260" s="161">
        <f>SUMIF('R12'!$B$3:$B$3,$B260,'R12'!$D$3:$D$3)+SUMIF('R8'!$B$3:$B$3,$B260,'R8'!$I$3:$I$3)+SUMIF('R7'!$B$3:$B$3,$B260,'R7'!$D$3:$D$3)+SUMIF('R8'!$B$3:$B$3,$B260,'R8'!$F$3:$F$3)</f>
        <v>0</v>
      </c>
      <c r="T260" s="160">
        <f t="shared" si="15"/>
        <v>44682</v>
      </c>
    </row>
    <row r="261" spans="1:20" x14ac:dyDescent="0.2">
      <c r="A261" s="161">
        <f t="shared" ref="A261:A288" si="16">I261+N261+S261</f>
        <v>0</v>
      </c>
      <c r="B261" s="160">
        <f>Months!F261</f>
        <v>44713</v>
      </c>
      <c r="I261" s="161">
        <f>SUMIF('R10'!$B$3:$B$3,$B261,'R10'!$D$3:$D$3)+SUMIF('R2'!$B$3:$B$3,$B261,'R2'!$I$3:$I$3)+SUMIF('R1'!$B$3:$B$3,$B261,'R1'!$D$3:$D$3)+SUMIF('R2'!$B$3:$B$3,$B261,'R2'!$F$3:$F$3)</f>
        <v>0</v>
      </c>
      <c r="J261" s="160">
        <f t="shared" ref="J261:J288" si="17">B261</f>
        <v>44713</v>
      </c>
      <c r="N261" s="161">
        <f>SUMIF('R11'!$B$3:$B$3,$B261,'R11'!$D$3:$D$3)+SUMIF('R5'!$B$3:$B$3,$B261,'R5'!$I$3:$I$3)+SUMIF('R4'!$B$3:$B$3,$B261,'R4'!$D$3:$D$3)+SUMIF('R5'!$B$3:$B$3,$B261,'R5'!$F$3:$F$3)</f>
        <v>0</v>
      </c>
      <c r="O261" s="160">
        <f t="shared" ref="O261:O288" si="18">B261</f>
        <v>44713</v>
      </c>
      <c r="S261" s="161">
        <f>SUMIF('R12'!$B$3:$B$3,$B261,'R12'!$D$3:$D$3)+SUMIF('R8'!$B$3:$B$3,$B261,'R8'!$I$3:$I$3)+SUMIF('R7'!$B$3:$B$3,$B261,'R7'!$D$3:$D$3)+SUMIF('R8'!$B$3:$B$3,$B261,'R8'!$F$3:$F$3)</f>
        <v>0</v>
      </c>
      <c r="T261" s="160">
        <f t="shared" ref="T261:T288" si="19">B261</f>
        <v>44713</v>
      </c>
    </row>
    <row r="262" spans="1:20" x14ac:dyDescent="0.2">
      <c r="A262" s="161">
        <f t="shared" si="16"/>
        <v>0</v>
      </c>
      <c r="B262" s="160">
        <f>Months!F262</f>
        <v>44743</v>
      </c>
      <c r="I262" s="161">
        <f>SUMIF('R10'!$B$3:$B$3,$B262,'R10'!$D$3:$D$3)+SUMIF('R2'!$B$3:$B$3,$B262,'R2'!$I$3:$I$3)+SUMIF('R1'!$B$3:$B$3,$B262,'R1'!$D$3:$D$3)+SUMIF('R2'!$B$3:$B$3,$B262,'R2'!$F$3:$F$3)</f>
        <v>0</v>
      </c>
      <c r="J262" s="160">
        <f t="shared" si="17"/>
        <v>44743</v>
      </c>
      <c r="N262" s="161">
        <f>SUMIF('R11'!$B$3:$B$3,$B262,'R11'!$D$3:$D$3)+SUMIF('R5'!$B$3:$B$3,$B262,'R5'!$I$3:$I$3)+SUMIF('R4'!$B$3:$B$3,$B262,'R4'!$D$3:$D$3)+SUMIF('R5'!$B$3:$B$3,$B262,'R5'!$F$3:$F$3)</f>
        <v>0</v>
      </c>
      <c r="O262" s="160">
        <f t="shared" si="18"/>
        <v>44743</v>
      </c>
      <c r="S262" s="161">
        <f>SUMIF('R12'!$B$3:$B$3,$B262,'R12'!$D$3:$D$3)+SUMIF('R8'!$B$3:$B$3,$B262,'R8'!$I$3:$I$3)+SUMIF('R7'!$B$3:$B$3,$B262,'R7'!$D$3:$D$3)+SUMIF('R8'!$B$3:$B$3,$B262,'R8'!$F$3:$F$3)</f>
        <v>0</v>
      </c>
      <c r="T262" s="160">
        <f t="shared" si="19"/>
        <v>44743</v>
      </c>
    </row>
    <row r="263" spans="1:20" x14ac:dyDescent="0.2">
      <c r="A263" s="161">
        <f t="shared" si="16"/>
        <v>0</v>
      </c>
      <c r="B263" s="160">
        <f>Months!F263</f>
        <v>44774</v>
      </c>
      <c r="I263" s="161">
        <f>SUMIF('R10'!$B$3:$B$3,$B263,'R10'!$D$3:$D$3)+SUMIF('R2'!$B$3:$B$3,$B263,'R2'!$I$3:$I$3)+SUMIF('R1'!$B$3:$B$3,$B263,'R1'!$D$3:$D$3)+SUMIF('R2'!$B$3:$B$3,$B263,'R2'!$F$3:$F$3)</f>
        <v>0</v>
      </c>
      <c r="J263" s="160">
        <f t="shared" si="17"/>
        <v>44774</v>
      </c>
      <c r="N263" s="161">
        <f>SUMIF('R11'!$B$3:$B$3,$B263,'R11'!$D$3:$D$3)+SUMIF('R5'!$B$3:$B$3,$B263,'R5'!$I$3:$I$3)+SUMIF('R4'!$B$3:$B$3,$B263,'R4'!$D$3:$D$3)+SUMIF('R5'!$B$3:$B$3,$B263,'R5'!$F$3:$F$3)</f>
        <v>0</v>
      </c>
      <c r="O263" s="160">
        <f t="shared" si="18"/>
        <v>44774</v>
      </c>
      <c r="S263" s="161">
        <f>SUMIF('R12'!$B$3:$B$3,$B263,'R12'!$D$3:$D$3)+SUMIF('R8'!$B$3:$B$3,$B263,'R8'!$I$3:$I$3)+SUMIF('R7'!$B$3:$B$3,$B263,'R7'!$D$3:$D$3)+SUMIF('R8'!$B$3:$B$3,$B263,'R8'!$F$3:$F$3)</f>
        <v>0</v>
      </c>
      <c r="T263" s="160">
        <f t="shared" si="19"/>
        <v>44774</v>
      </c>
    </row>
    <row r="264" spans="1:20" x14ac:dyDescent="0.2">
      <c r="A264" s="161">
        <f t="shared" si="16"/>
        <v>0</v>
      </c>
      <c r="B264" s="160">
        <f>Months!F264</f>
        <v>44805</v>
      </c>
      <c r="I264" s="161">
        <f>SUMIF('R10'!$B$3:$B$3,$B264,'R10'!$D$3:$D$3)+SUMIF('R2'!$B$3:$B$3,$B264,'R2'!$I$3:$I$3)+SUMIF('R1'!$B$3:$B$3,$B264,'R1'!$D$3:$D$3)+SUMIF('R2'!$B$3:$B$3,$B264,'R2'!$F$3:$F$3)</f>
        <v>0</v>
      </c>
      <c r="J264" s="160">
        <f t="shared" si="17"/>
        <v>44805</v>
      </c>
      <c r="N264" s="161">
        <f>SUMIF('R11'!$B$3:$B$3,$B264,'R11'!$D$3:$D$3)+SUMIF('R5'!$B$3:$B$3,$B264,'R5'!$I$3:$I$3)+SUMIF('R4'!$B$3:$B$3,$B264,'R4'!$D$3:$D$3)+SUMIF('R5'!$B$3:$B$3,$B264,'R5'!$F$3:$F$3)</f>
        <v>0</v>
      </c>
      <c r="O264" s="160">
        <f t="shared" si="18"/>
        <v>44805</v>
      </c>
      <c r="S264" s="161">
        <f>SUMIF('R12'!$B$3:$B$3,$B264,'R12'!$D$3:$D$3)+SUMIF('R8'!$B$3:$B$3,$B264,'R8'!$I$3:$I$3)+SUMIF('R7'!$B$3:$B$3,$B264,'R7'!$D$3:$D$3)+SUMIF('R8'!$B$3:$B$3,$B264,'R8'!$F$3:$F$3)</f>
        <v>0</v>
      </c>
      <c r="T264" s="160">
        <f t="shared" si="19"/>
        <v>44805</v>
      </c>
    </row>
    <row r="265" spans="1:20" x14ac:dyDescent="0.2">
      <c r="A265" s="161">
        <f t="shared" si="16"/>
        <v>0</v>
      </c>
      <c r="B265" s="160">
        <f>Months!F265</f>
        <v>44835</v>
      </c>
      <c r="I265" s="161">
        <f>SUMIF('R10'!$B$3:$B$3,$B265,'R10'!$D$3:$D$3)+SUMIF('R2'!$B$3:$B$3,$B265,'R2'!$I$3:$I$3)+SUMIF('R1'!$B$3:$B$3,$B265,'R1'!$D$3:$D$3)+SUMIF('R2'!$B$3:$B$3,$B265,'R2'!$F$3:$F$3)</f>
        <v>0</v>
      </c>
      <c r="J265" s="160">
        <f t="shared" si="17"/>
        <v>44835</v>
      </c>
      <c r="N265" s="161">
        <f>SUMIF('R11'!$B$3:$B$3,$B265,'R11'!$D$3:$D$3)+SUMIF('R5'!$B$3:$B$3,$B265,'R5'!$I$3:$I$3)+SUMIF('R4'!$B$3:$B$3,$B265,'R4'!$D$3:$D$3)+SUMIF('R5'!$B$3:$B$3,$B265,'R5'!$F$3:$F$3)</f>
        <v>0</v>
      </c>
      <c r="O265" s="160">
        <f t="shared" si="18"/>
        <v>44835</v>
      </c>
      <c r="S265" s="161">
        <f>SUMIF('R12'!$B$3:$B$3,$B265,'R12'!$D$3:$D$3)+SUMIF('R8'!$B$3:$B$3,$B265,'R8'!$I$3:$I$3)+SUMIF('R7'!$B$3:$B$3,$B265,'R7'!$D$3:$D$3)+SUMIF('R8'!$B$3:$B$3,$B265,'R8'!$F$3:$F$3)</f>
        <v>0</v>
      </c>
      <c r="T265" s="160">
        <f t="shared" si="19"/>
        <v>44835</v>
      </c>
    </row>
    <row r="266" spans="1:20" x14ac:dyDescent="0.2">
      <c r="A266" s="161">
        <f t="shared" si="16"/>
        <v>0</v>
      </c>
      <c r="B266" s="160">
        <f>Months!F266</f>
        <v>44866</v>
      </c>
      <c r="I266" s="161">
        <f>SUMIF('R10'!$B$3:$B$3,$B266,'R10'!$D$3:$D$3)+SUMIF('R2'!$B$3:$B$3,$B266,'R2'!$I$3:$I$3)+SUMIF('R1'!$B$3:$B$3,$B266,'R1'!$D$3:$D$3)+SUMIF('R2'!$B$3:$B$3,$B266,'R2'!$F$3:$F$3)</f>
        <v>0</v>
      </c>
      <c r="J266" s="160">
        <f t="shared" si="17"/>
        <v>44866</v>
      </c>
      <c r="N266" s="161">
        <f>SUMIF('R11'!$B$3:$B$3,$B266,'R11'!$D$3:$D$3)+SUMIF('R5'!$B$3:$B$3,$B266,'R5'!$I$3:$I$3)+SUMIF('R4'!$B$3:$B$3,$B266,'R4'!$D$3:$D$3)+SUMIF('R5'!$B$3:$B$3,$B266,'R5'!$F$3:$F$3)</f>
        <v>0</v>
      </c>
      <c r="O266" s="160">
        <f t="shared" si="18"/>
        <v>44866</v>
      </c>
      <c r="S266" s="161">
        <f>SUMIF('R12'!$B$3:$B$3,$B266,'R12'!$D$3:$D$3)+SUMIF('R8'!$B$3:$B$3,$B266,'R8'!$I$3:$I$3)+SUMIF('R7'!$B$3:$B$3,$B266,'R7'!$D$3:$D$3)+SUMIF('R8'!$B$3:$B$3,$B266,'R8'!$F$3:$F$3)</f>
        <v>0</v>
      </c>
      <c r="T266" s="160">
        <f t="shared" si="19"/>
        <v>44866</v>
      </c>
    </row>
    <row r="267" spans="1:20" x14ac:dyDescent="0.2">
      <c r="A267" s="161">
        <f t="shared" si="16"/>
        <v>0</v>
      </c>
      <c r="B267" s="160">
        <f>Months!F267</f>
        <v>44896</v>
      </c>
      <c r="I267" s="161">
        <f>SUMIF('R10'!$B$3:$B$3,$B267,'R10'!$D$3:$D$3)+SUMIF('R2'!$B$3:$B$3,$B267,'R2'!$I$3:$I$3)+SUMIF('R1'!$B$3:$B$3,$B267,'R1'!$D$3:$D$3)+SUMIF('R2'!$B$3:$B$3,$B267,'R2'!$F$3:$F$3)</f>
        <v>0</v>
      </c>
      <c r="J267" s="160">
        <f t="shared" si="17"/>
        <v>44896</v>
      </c>
      <c r="N267" s="161">
        <f>SUMIF('R11'!$B$3:$B$3,$B267,'R11'!$D$3:$D$3)+SUMIF('R5'!$B$3:$B$3,$B267,'R5'!$I$3:$I$3)+SUMIF('R4'!$B$3:$B$3,$B267,'R4'!$D$3:$D$3)+SUMIF('R5'!$B$3:$B$3,$B267,'R5'!$F$3:$F$3)</f>
        <v>0</v>
      </c>
      <c r="O267" s="160">
        <f t="shared" si="18"/>
        <v>44896</v>
      </c>
      <c r="S267" s="161">
        <f>SUMIF('R12'!$B$3:$B$3,$B267,'R12'!$D$3:$D$3)+SUMIF('R8'!$B$3:$B$3,$B267,'R8'!$I$3:$I$3)+SUMIF('R7'!$B$3:$B$3,$B267,'R7'!$D$3:$D$3)+SUMIF('R8'!$B$3:$B$3,$B267,'R8'!$F$3:$F$3)</f>
        <v>0</v>
      </c>
      <c r="T267" s="160">
        <f t="shared" si="19"/>
        <v>44896</v>
      </c>
    </row>
    <row r="268" spans="1:20" x14ac:dyDescent="0.2">
      <c r="A268" s="161">
        <f t="shared" si="16"/>
        <v>0</v>
      </c>
      <c r="B268" s="160">
        <f>Months!F268</f>
        <v>44927</v>
      </c>
      <c r="I268" s="161">
        <f>SUMIF('R10'!$B$3:$B$3,$B268,'R10'!$D$3:$D$3)+SUMIF('R2'!$B$3:$B$3,$B268,'R2'!$I$3:$I$3)+SUMIF('R1'!$B$3:$B$3,$B268,'R1'!$D$3:$D$3)+SUMIF('R2'!$B$3:$B$3,$B268,'R2'!$F$3:$F$3)</f>
        <v>0</v>
      </c>
      <c r="J268" s="160">
        <f t="shared" si="17"/>
        <v>44927</v>
      </c>
      <c r="N268" s="161">
        <f>SUMIF('R11'!$B$3:$B$3,$B268,'R11'!$D$3:$D$3)+SUMIF('R5'!$B$3:$B$3,$B268,'R5'!$I$3:$I$3)+SUMIF('R4'!$B$3:$B$3,$B268,'R4'!$D$3:$D$3)+SUMIF('R5'!$B$3:$B$3,$B268,'R5'!$F$3:$F$3)</f>
        <v>0</v>
      </c>
      <c r="O268" s="160">
        <f t="shared" si="18"/>
        <v>44927</v>
      </c>
      <c r="S268" s="161">
        <f>SUMIF('R12'!$B$3:$B$3,$B268,'R12'!$D$3:$D$3)+SUMIF('R8'!$B$3:$B$3,$B268,'R8'!$I$3:$I$3)+SUMIF('R7'!$B$3:$B$3,$B268,'R7'!$D$3:$D$3)+SUMIF('R8'!$B$3:$B$3,$B268,'R8'!$F$3:$F$3)</f>
        <v>0</v>
      </c>
      <c r="T268" s="160">
        <f t="shared" si="19"/>
        <v>44927</v>
      </c>
    </row>
    <row r="269" spans="1:20" x14ac:dyDescent="0.2">
      <c r="A269" s="161">
        <f t="shared" si="16"/>
        <v>0</v>
      </c>
      <c r="B269" s="160">
        <f>Months!F269</f>
        <v>44958</v>
      </c>
      <c r="I269" s="161">
        <f>SUMIF('R10'!$B$3:$B$3,$B269,'R10'!$D$3:$D$3)+SUMIF('R2'!$B$3:$B$3,$B269,'R2'!$I$3:$I$3)+SUMIF('R1'!$B$3:$B$3,$B269,'R1'!$D$3:$D$3)+SUMIF('R2'!$B$3:$B$3,$B269,'R2'!$F$3:$F$3)</f>
        <v>0</v>
      </c>
      <c r="J269" s="160">
        <f t="shared" si="17"/>
        <v>44958</v>
      </c>
      <c r="N269" s="161">
        <f>SUMIF('R11'!$B$3:$B$3,$B269,'R11'!$D$3:$D$3)+SUMIF('R5'!$B$3:$B$3,$B269,'R5'!$I$3:$I$3)+SUMIF('R4'!$B$3:$B$3,$B269,'R4'!$D$3:$D$3)+SUMIF('R5'!$B$3:$B$3,$B269,'R5'!$F$3:$F$3)</f>
        <v>0</v>
      </c>
      <c r="O269" s="160">
        <f t="shared" si="18"/>
        <v>44958</v>
      </c>
      <c r="S269" s="161">
        <f>SUMIF('R12'!$B$3:$B$3,$B269,'R12'!$D$3:$D$3)+SUMIF('R8'!$B$3:$B$3,$B269,'R8'!$I$3:$I$3)+SUMIF('R7'!$B$3:$B$3,$B269,'R7'!$D$3:$D$3)+SUMIF('R8'!$B$3:$B$3,$B269,'R8'!$F$3:$F$3)</f>
        <v>0</v>
      </c>
      <c r="T269" s="160">
        <f t="shared" si="19"/>
        <v>44958</v>
      </c>
    </row>
    <row r="270" spans="1:20" x14ac:dyDescent="0.2">
      <c r="A270" s="161">
        <f t="shared" si="16"/>
        <v>0</v>
      </c>
      <c r="B270" s="160">
        <f>Months!F270</f>
        <v>44986</v>
      </c>
      <c r="I270" s="161">
        <f>SUMIF('R10'!$B$3:$B$3,$B270,'R10'!$D$3:$D$3)+SUMIF('R2'!$B$3:$B$3,$B270,'R2'!$I$3:$I$3)+SUMIF('R1'!$B$3:$B$3,$B270,'R1'!$D$3:$D$3)+SUMIF('R2'!$B$3:$B$3,$B270,'R2'!$F$3:$F$3)</f>
        <v>0</v>
      </c>
      <c r="J270" s="160">
        <f t="shared" si="17"/>
        <v>44986</v>
      </c>
      <c r="N270" s="161">
        <f>SUMIF('R11'!$B$3:$B$3,$B270,'R11'!$D$3:$D$3)+SUMIF('R5'!$B$3:$B$3,$B270,'R5'!$I$3:$I$3)+SUMIF('R4'!$B$3:$B$3,$B270,'R4'!$D$3:$D$3)+SUMIF('R5'!$B$3:$B$3,$B270,'R5'!$F$3:$F$3)</f>
        <v>0</v>
      </c>
      <c r="O270" s="160">
        <f t="shared" si="18"/>
        <v>44986</v>
      </c>
      <c r="S270" s="161">
        <f>SUMIF('R12'!$B$3:$B$3,$B270,'R12'!$D$3:$D$3)+SUMIF('R8'!$B$3:$B$3,$B270,'R8'!$I$3:$I$3)+SUMIF('R7'!$B$3:$B$3,$B270,'R7'!$D$3:$D$3)+SUMIF('R8'!$B$3:$B$3,$B270,'R8'!$F$3:$F$3)</f>
        <v>0</v>
      </c>
      <c r="T270" s="160">
        <f t="shared" si="19"/>
        <v>44986</v>
      </c>
    </row>
    <row r="271" spans="1:20" x14ac:dyDescent="0.2">
      <c r="A271" s="161">
        <f t="shared" si="16"/>
        <v>0</v>
      </c>
      <c r="B271" s="160">
        <f>Months!F271</f>
        <v>45017</v>
      </c>
      <c r="I271" s="161">
        <f>SUMIF('R10'!$B$3:$B$3,$B271,'R10'!$D$3:$D$3)+SUMIF('R2'!$B$3:$B$3,$B271,'R2'!$I$3:$I$3)+SUMIF('R1'!$B$3:$B$3,$B271,'R1'!$D$3:$D$3)+SUMIF('R2'!$B$3:$B$3,$B271,'R2'!$F$3:$F$3)</f>
        <v>0</v>
      </c>
      <c r="J271" s="160">
        <f t="shared" si="17"/>
        <v>45017</v>
      </c>
      <c r="N271" s="161">
        <f>SUMIF('R11'!$B$3:$B$3,$B271,'R11'!$D$3:$D$3)+SUMIF('R5'!$B$3:$B$3,$B271,'R5'!$I$3:$I$3)+SUMIF('R4'!$B$3:$B$3,$B271,'R4'!$D$3:$D$3)+SUMIF('R5'!$B$3:$B$3,$B271,'R5'!$F$3:$F$3)</f>
        <v>0</v>
      </c>
      <c r="O271" s="160">
        <f t="shared" si="18"/>
        <v>45017</v>
      </c>
      <c r="S271" s="161">
        <f>SUMIF('R12'!$B$3:$B$3,$B271,'R12'!$D$3:$D$3)+SUMIF('R8'!$B$3:$B$3,$B271,'R8'!$I$3:$I$3)+SUMIF('R7'!$B$3:$B$3,$B271,'R7'!$D$3:$D$3)+SUMIF('R8'!$B$3:$B$3,$B271,'R8'!$F$3:$F$3)</f>
        <v>0</v>
      </c>
      <c r="T271" s="160">
        <f t="shared" si="19"/>
        <v>45017</v>
      </c>
    </row>
    <row r="272" spans="1:20" x14ac:dyDescent="0.2">
      <c r="A272" s="161">
        <f t="shared" si="16"/>
        <v>0</v>
      </c>
      <c r="B272" s="160">
        <f>Months!F272</f>
        <v>45047</v>
      </c>
      <c r="I272" s="161">
        <f>SUMIF('R10'!$B$3:$B$3,$B272,'R10'!$D$3:$D$3)+SUMIF('R2'!$B$3:$B$3,$B272,'R2'!$I$3:$I$3)+SUMIF('R1'!$B$3:$B$3,$B272,'R1'!$D$3:$D$3)+SUMIF('R2'!$B$3:$B$3,$B272,'R2'!$F$3:$F$3)</f>
        <v>0</v>
      </c>
      <c r="J272" s="160">
        <f t="shared" si="17"/>
        <v>45047</v>
      </c>
      <c r="N272" s="161">
        <f>SUMIF('R11'!$B$3:$B$3,$B272,'R11'!$D$3:$D$3)+SUMIF('R5'!$B$3:$B$3,$B272,'R5'!$I$3:$I$3)+SUMIF('R4'!$B$3:$B$3,$B272,'R4'!$D$3:$D$3)+SUMIF('R5'!$B$3:$B$3,$B272,'R5'!$F$3:$F$3)</f>
        <v>0</v>
      </c>
      <c r="O272" s="160">
        <f t="shared" si="18"/>
        <v>45047</v>
      </c>
      <c r="S272" s="161">
        <f>SUMIF('R12'!$B$3:$B$3,$B272,'R12'!$D$3:$D$3)+SUMIF('R8'!$B$3:$B$3,$B272,'R8'!$I$3:$I$3)+SUMIF('R7'!$B$3:$B$3,$B272,'R7'!$D$3:$D$3)+SUMIF('R8'!$B$3:$B$3,$B272,'R8'!$F$3:$F$3)</f>
        <v>0</v>
      </c>
      <c r="T272" s="160">
        <f t="shared" si="19"/>
        <v>45047</v>
      </c>
    </row>
    <row r="273" spans="1:20" x14ac:dyDescent="0.2">
      <c r="A273" s="161">
        <f t="shared" si="16"/>
        <v>0</v>
      </c>
      <c r="B273" s="160">
        <f>Months!F273</f>
        <v>45078</v>
      </c>
      <c r="I273" s="161">
        <f>SUMIF('R10'!$B$3:$B$3,$B273,'R10'!$D$3:$D$3)+SUMIF('R2'!$B$3:$B$3,$B273,'R2'!$I$3:$I$3)+SUMIF('R1'!$B$3:$B$3,$B273,'R1'!$D$3:$D$3)+SUMIF('R2'!$B$3:$B$3,$B273,'R2'!$F$3:$F$3)</f>
        <v>0</v>
      </c>
      <c r="J273" s="160">
        <f t="shared" si="17"/>
        <v>45078</v>
      </c>
      <c r="N273" s="161">
        <f>SUMIF('R11'!$B$3:$B$3,$B273,'R11'!$D$3:$D$3)+SUMIF('R5'!$B$3:$B$3,$B273,'R5'!$I$3:$I$3)+SUMIF('R4'!$B$3:$B$3,$B273,'R4'!$D$3:$D$3)+SUMIF('R5'!$B$3:$B$3,$B273,'R5'!$F$3:$F$3)</f>
        <v>0</v>
      </c>
      <c r="O273" s="160">
        <f t="shared" si="18"/>
        <v>45078</v>
      </c>
      <c r="S273" s="161">
        <f>SUMIF('R12'!$B$3:$B$3,$B273,'R12'!$D$3:$D$3)+SUMIF('R8'!$B$3:$B$3,$B273,'R8'!$I$3:$I$3)+SUMIF('R7'!$B$3:$B$3,$B273,'R7'!$D$3:$D$3)+SUMIF('R8'!$B$3:$B$3,$B273,'R8'!$F$3:$F$3)</f>
        <v>0</v>
      </c>
      <c r="T273" s="160">
        <f t="shared" si="19"/>
        <v>45078</v>
      </c>
    </row>
    <row r="274" spans="1:20" x14ac:dyDescent="0.2">
      <c r="A274" s="161">
        <f t="shared" si="16"/>
        <v>0</v>
      </c>
      <c r="B274" s="160">
        <f>Months!F274</f>
        <v>45108</v>
      </c>
      <c r="I274" s="161">
        <f>SUMIF('R10'!$B$3:$B$3,$B274,'R10'!$D$3:$D$3)+SUMIF('R2'!$B$3:$B$3,$B274,'R2'!$I$3:$I$3)+SUMIF('R1'!$B$3:$B$3,$B274,'R1'!$D$3:$D$3)+SUMIF('R2'!$B$3:$B$3,$B274,'R2'!$F$3:$F$3)</f>
        <v>0</v>
      </c>
      <c r="J274" s="160">
        <f t="shared" si="17"/>
        <v>45108</v>
      </c>
      <c r="N274" s="161">
        <f>SUMIF('R11'!$B$3:$B$3,$B274,'R11'!$D$3:$D$3)+SUMIF('R5'!$B$3:$B$3,$B274,'R5'!$I$3:$I$3)+SUMIF('R4'!$B$3:$B$3,$B274,'R4'!$D$3:$D$3)+SUMIF('R5'!$B$3:$B$3,$B274,'R5'!$F$3:$F$3)</f>
        <v>0</v>
      </c>
      <c r="O274" s="160">
        <f t="shared" si="18"/>
        <v>45108</v>
      </c>
      <c r="S274" s="161">
        <f>SUMIF('R12'!$B$3:$B$3,$B274,'R12'!$D$3:$D$3)+SUMIF('R8'!$B$3:$B$3,$B274,'R8'!$I$3:$I$3)+SUMIF('R7'!$B$3:$B$3,$B274,'R7'!$D$3:$D$3)+SUMIF('R8'!$B$3:$B$3,$B274,'R8'!$F$3:$F$3)</f>
        <v>0</v>
      </c>
      <c r="T274" s="160">
        <f t="shared" si="19"/>
        <v>45108</v>
      </c>
    </row>
    <row r="275" spans="1:20" x14ac:dyDescent="0.2">
      <c r="A275" s="161">
        <f t="shared" si="16"/>
        <v>0</v>
      </c>
      <c r="B275" s="160">
        <f>Months!F275</f>
        <v>45139</v>
      </c>
      <c r="I275" s="161">
        <f>SUMIF('R10'!$B$3:$B$3,$B275,'R10'!$D$3:$D$3)+SUMIF('R2'!$B$3:$B$3,$B275,'R2'!$I$3:$I$3)+SUMIF('R1'!$B$3:$B$3,$B275,'R1'!$D$3:$D$3)+SUMIF('R2'!$B$3:$B$3,$B275,'R2'!$F$3:$F$3)</f>
        <v>0</v>
      </c>
      <c r="J275" s="160">
        <f t="shared" si="17"/>
        <v>45139</v>
      </c>
      <c r="N275" s="161">
        <f>SUMIF('R11'!$B$3:$B$3,$B275,'R11'!$D$3:$D$3)+SUMIF('R5'!$B$3:$B$3,$B275,'R5'!$I$3:$I$3)+SUMIF('R4'!$B$3:$B$3,$B275,'R4'!$D$3:$D$3)+SUMIF('R5'!$B$3:$B$3,$B275,'R5'!$F$3:$F$3)</f>
        <v>0</v>
      </c>
      <c r="O275" s="160">
        <f t="shared" si="18"/>
        <v>45139</v>
      </c>
      <c r="S275" s="161">
        <f>SUMIF('R12'!$B$3:$B$3,$B275,'R12'!$D$3:$D$3)+SUMIF('R8'!$B$3:$B$3,$B275,'R8'!$I$3:$I$3)+SUMIF('R7'!$B$3:$B$3,$B275,'R7'!$D$3:$D$3)+SUMIF('R8'!$B$3:$B$3,$B275,'R8'!$F$3:$F$3)</f>
        <v>0</v>
      </c>
      <c r="T275" s="160">
        <f t="shared" si="19"/>
        <v>45139</v>
      </c>
    </row>
    <row r="276" spans="1:20" x14ac:dyDescent="0.2">
      <c r="A276" s="161">
        <f t="shared" si="16"/>
        <v>0</v>
      </c>
      <c r="B276" s="160">
        <f>Months!F276</f>
        <v>45170</v>
      </c>
      <c r="I276" s="161">
        <f>SUMIF('R10'!$B$3:$B$3,$B276,'R10'!$D$3:$D$3)+SUMIF('R2'!$B$3:$B$3,$B276,'R2'!$I$3:$I$3)+SUMIF('R1'!$B$3:$B$3,$B276,'R1'!$D$3:$D$3)+SUMIF('R2'!$B$3:$B$3,$B276,'R2'!$F$3:$F$3)</f>
        <v>0</v>
      </c>
      <c r="J276" s="160">
        <f t="shared" si="17"/>
        <v>45170</v>
      </c>
      <c r="N276" s="161">
        <f>SUMIF('R11'!$B$3:$B$3,$B276,'R11'!$D$3:$D$3)+SUMIF('R5'!$B$3:$B$3,$B276,'R5'!$I$3:$I$3)+SUMIF('R4'!$B$3:$B$3,$B276,'R4'!$D$3:$D$3)+SUMIF('R5'!$B$3:$B$3,$B276,'R5'!$F$3:$F$3)</f>
        <v>0</v>
      </c>
      <c r="O276" s="160">
        <f t="shared" si="18"/>
        <v>45170</v>
      </c>
      <c r="S276" s="161">
        <f>SUMIF('R12'!$B$3:$B$3,$B276,'R12'!$D$3:$D$3)+SUMIF('R8'!$B$3:$B$3,$B276,'R8'!$I$3:$I$3)+SUMIF('R7'!$B$3:$B$3,$B276,'R7'!$D$3:$D$3)+SUMIF('R8'!$B$3:$B$3,$B276,'R8'!$F$3:$F$3)</f>
        <v>0</v>
      </c>
      <c r="T276" s="160">
        <f t="shared" si="19"/>
        <v>45170</v>
      </c>
    </row>
    <row r="277" spans="1:20" x14ac:dyDescent="0.2">
      <c r="A277" s="161">
        <f t="shared" si="16"/>
        <v>0</v>
      </c>
      <c r="B277" s="160">
        <f>Months!F277</f>
        <v>45200</v>
      </c>
      <c r="I277" s="161">
        <f>SUMIF('R10'!$B$3:$B$3,$B277,'R10'!$D$3:$D$3)+SUMIF('R2'!$B$3:$B$3,$B277,'R2'!$I$3:$I$3)+SUMIF('R1'!$B$3:$B$3,$B277,'R1'!$D$3:$D$3)+SUMIF('R2'!$B$3:$B$3,$B277,'R2'!$F$3:$F$3)</f>
        <v>0</v>
      </c>
      <c r="J277" s="160">
        <f t="shared" si="17"/>
        <v>45200</v>
      </c>
      <c r="N277" s="161">
        <f>SUMIF('R11'!$B$3:$B$3,$B277,'R11'!$D$3:$D$3)+SUMIF('R5'!$B$3:$B$3,$B277,'R5'!$I$3:$I$3)+SUMIF('R4'!$B$3:$B$3,$B277,'R4'!$D$3:$D$3)+SUMIF('R5'!$B$3:$B$3,$B277,'R5'!$F$3:$F$3)</f>
        <v>0</v>
      </c>
      <c r="O277" s="160">
        <f t="shared" si="18"/>
        <v>45200</v>
      </c>
      <c r="S277" s="161">
        <f>SUMIF('R12'!$B$3:$B$3,$B277,'R12'!$D$3:$D$3)+SUMIF('R8'!$B$3:$B$3,$B277,'R8'!$I$3:$I$3)+SUMIF('R7'!$B$3:$B$3,$B277,'R7'!$D$3:$D$3)+SUMIF('R8'!$B$3:$B$3,$B277,'R8'!$F$3:$F$3)</f>
        <v>0</v>
      </c>
      <c r="T277" s="160">
        <f t="shared" si="19"/>
        <v>45200</v>
      </c>
    </row>
    <row r="278" spans="1:20" x14ac:dyDescent="0.2">
      <c r="A278" s="161">
        <f t="shared" si="16"/>
        <v>0</v>
      </c>
      <c r="B278" s="160">
        <f>Months!F278</f>
        <v>45231</v>
      </c>
      <c r="I278" s="161">
        <f>SUMIF('R10'!$B$3:$B$3,$B278,'R10'!$D$3:$D$3)+SUMIF('R2'!$B$3:$B$3,$B278,'R2'!$I$3:$I$3)+SUMIF('R1'!$B$3:$B$3,$B278,'R1'!$D$3:$D$3)+SUMIF('R2'!$B$3:$B$3,$B278,'R2'!$F$3:$F$3)</f>
        <v>0</v>
      </c>
      <c r="J278" s="160">
        <f t="shared" si="17"/>
        <v>45231</v>
      </c>
      <c r="N278" s="161">
        <f>SUMIF('R11'!$B$3:$B$3,$B278,'R11'!$D$3:$D$3)+SUMIF('R5'!$B$3:$B$3,$B278,'R5'!$I$3:$I$3)+SUMIF('R4'!$B$3:$B$3,$B278,'R4'!$D$3:$D$3)+SUMIF('R5'!$B$3:$B$3,$B278,'R5'!$F$3:$F$3)</f>
        <v>0</v>
      </c>
      <c r="O278" s="160">
        <f t="shared" si="18"/>
        <v>45231</v>
      </c>
      <c r="S278" s="161">
        <f>SUMIF('R12'!$B$3:$B$3,$B278,'R12'!$D$3:$D$3)+SUMIF('R8'!$B$3:$B$3,$B278,'R8'!$I$3:$I$3)+SUMIF('R7'!$B$3:$B$3,$B278,'R7'!$D$3:$D$3)+SUMIF('R8'!$B$3:$B$3,$B278,'R8'!$F$3:$F$3)</f>
        <v>0</v>
      </c>
      <c r="T278" s="160">
        <f t="shared" si="19"/>
        <v>45231</v>
      </c>
    </row>
    <row r="279" spans="1:20" x14ac:dyDescent="0.2">
      <c r="A279" s="161">
        <f t="shared" si="16"/>
        <v>0</v>
      </c>
      <c r="B279" s="160">
        <f>Months!F279</f>
        <v>45261</v>
      </c>
      <c r="I279" s="161">
        <f>SUMIF('R10'!$B$3:$B$3,$B279,'R10'!$D$3:$D$3)+SUMIF('R2'!$B$3:$B$3,$B279,'R2'!$I$3:$I$3)+SUMIF('R1'!$B$3:$B$3,$B279,'R1'!$D$3:$D$3)+SUMIF('R2'!$B$3:$B$3,$B279,'R2'!$F$3:$F$3)</f>
        <v>0</v>
      </c>
      <c r="J279" s="160">
        <f t="shared" si="17"/>
        <v>45261</v>
      </c>
      <c r="N279" s="161">
        <f>SUMIF('R11'!$B$3:$B$3,$B279,'R11'!$D$3:$D$3)+SUMIF('R5'!$B$3:$B$3,$B279,'R5'!$I$3:$I$3)+SUMIF('R4'!$B$3:$B$3,$B279,'R4'!$D$3:$D$3)+SUMIF('R5'!$B$3:$B$3,$B279,'R5'!$F$3:$F$3)</f>
        <v>0</v>
      </c>
      <c r="O279" s="160">
        <f t="shared" si="18"/>
        <v>45261</v>
      </c>
      <c r="S279" s="161">
        <f>SUMIF('R12'!$B$3:$B$3,$B279,'R12'!$D$3:$D$3)+SUMIF('R8'!$B$3:$B$3,$B279,'R8'!$I$3:$I$3)+SUMIF('R7'!$B$3:$B$3,$B279,'R7'!$D$3:$D$3)+SUMIF('R8'!$B$3:$B$3,$B279,'R8'!$F$3:$F$3)</f>
        <v>0</v>
      </c>
      <c r="T279" s="160">
        <f t="shared" si="19"/>
        <v>45261</v>
      </c>
    </row>
    <row r="280" spans="1:20" x14ac:dyDescent="0.2">
      <c r="A280" s="161">
        <f t="shared" si="16"/>
        <v>0</v>
      </c>
      <c r="B280" s="160">
        <f>Months!F280</f>
        <v>45292</v>
      </c>
      <c r="I280" s="161">
        <f>SUMIF('R10'!$B$3:$B$3,$B280,'R10'!$D$3:$D$3)+SUMIF('R2'!$B$3:$B$3,$B280,'R2'!$I$3:$I$3)+SUMIF('R1'!$B$3:$B$3,$B280,'R1'!$D$3:$D$3)+SUMIF('R2'!$B$3:$B$3,$B280,'R2'!$F$3:$F$3)</f>
        <v>0</v>
      </c>
      <c r="J280" s="160">
        <f t="shared" si="17"/>
        <v>45292</v>
      </c>
      <c r="N280" s="161">
        <f>SUMIF('R11'!$B$3:$B$3,$B280,'R11'!$D$3:$D$3)+SUMIF('R5'!$B$3:$B$3,$B280,'R5'!$I$3:$I$3)+SUMIF('R4'!$B$3:$B$3,$B280,'R4'!$D$3:$D$3)+SUMIF('R5'!$B$3:$B$3,$B280,'R5'!$F$3:$F$3)</f>
        <v>0</v>
      </c>
      <c r="O280" s="160">
        <f t="shared" si="18"/>
        <v>45292</v>
      </c>
      <c r="S280" s="161">
        <f>SUMIF('R12'!$B$3:$B$3,$B280,'R12'!$D$3:$D$3)+SUMIF('R8'!$B$3:$B$3,$B280,'R8'!$I$3:$I$3)+SUMIF('R7'!$B$3:$B$3,$B280,'R7'!$D$3:$D$3)+SUMIF('R8'!$B$3:$B$3,$B280,'R8'!$F$3:$F$3)</f>
        <v>0</v>
      </c>
      <c r="T280" s="160">
        <f t="shared" si="19"/>
        <v>45292</v>
      </c>
    </row>
    <row r="281" spans="1:20" x14ac:dyDescent="0.2">
      <c r="A281" s="161">
        <f t="shared" si="16"/>
        <v>0</v>
      </c>
      <c r="B281" s="160">
        <f>Months!F281</f>
        <v>45323</v>
      </c>
      <c r="I281" s="161">
        <f>SUMIF('R10'!$B$3:$B$3,$B281,'R10'!$D$3:$D$3)+SUMIF('R2'!$B$3:$B$3,$B281,'R2'!$I$3:$I$3)+SUMIF('R1'!$B$3:$B$3,$B281,'R1'!$D$3:$D$3)+SUMIF('R2'!$B$3:$B$3,$B281,'R2'!$F$3:$F$3)</f>
        <v>0</v>
      </c>
      <c r="J281" s="160">
        <f t="shared" si="17"/>
        <v>45323</v>
      </c>
      <c r="N281" s="161">
        <f>SUMIF('R11'!$B$3:$B$3,$B281,'R11'!$D$3:$D$3)+SUMIF('R5'!$B$3:$B$3,$B281,'R5'!$I$3:$I$3)+SUMIF('R4'!$B$3:$B$3,$B281,'R4'!$D$3:$D$3)+SUMIF('R5'!$B$3:$B$3,$B281,'R5'!$F$3:$F$3)</f>
        <v>0</v>
      </c>
      <c r="O281" s="160">
        <f t="shared" si="18"/>
        <v>45323</v>
      </c>
      <c r="S281" s="161">
        <f>SUMIF('R12'!$B$3:$B$3,$B281,'R12'!$D$3:$D$3)+SUMIF('R8'!$B$3:$B$3,$B281,'R8'!$I$3:$I$3)+SUMIF('R7'!$B$3:$B$3,$B281,'R7'!$D$3:$D$3)+SUMIF('R8'!$B$3:$B$3,$B281,'R8'!$F$3:$F$3)</f>
        <v>0</v>
      </c>
      <c r="T281" s="160">
        <f t="shared" si="19"/>
        <v>45323</v>
      </c>
    </row>
    <row r="282" spans="1:20" x14ac:dyDescent="0.2">
      <c r="A282" s="161">
        <f t="shared" si="16"/>
        <v>0</v>
      </c>
      <c r="B282" s="160">
        <f>Months!F282</f>
        <v>45352</v>
      </c>
      <c r="I282" s="161">
        <f>SUMIF('R10'!$B$3:$B$3,$B282,'R10'!$D$3:$D$3)+SUMIF('R2'!$B$3:$B$3,$B282,'R2'!$I$3:$I$3)+SUMIF('R1'!$B$3:$B$3,$B282,'R1'!$D$3:$D$3)+SUMIF('R2'!$B$3:$B$3,$B282,'R2'!$F$3:$F$3)</f>
        <v>0</v>
      </c>
      <c r="J282" s="160">
        <f t="shared" si="17"/>
        <v>45352</v>
      </c>
      <c r="N282" s="161">
        <f>SUMIF('R11'!$B$3:$B$3,$B282,'R11'!$D$3:$D$3)+SUMIF('R5'!$B$3:$B$3,$B282,'R5'!$I$3:$I$3)+SUMIF('R4'!$B$3:$B$3,$B282,'R4'!$D$3:$D$3)+SUMIF('R5'!$B$3:$B$3,$B282,'R5'!$F$3:$F$3)</f>
        <v>0</v>
      </c>
      <c r="O282" s="160">
        <f t="shared" si="18"/>
        <v>45352</v>
      </c>
      <c r="S282" s="161">
        <f>SUMIF('R12'!$B$3:$B$3,$B282,'R12'!$D$3:$D$3)+SUMIF('R8'!$B$3:$B$3,$B282,'R8'!$I$3:$I$3)+SUMIF('R7'!$B$3:$B$3,$B282,'R7'!$D$3:$D$3)+SUMIF('R8'!$B$3:$B$3,$B282,'R8'!$F$3:$F$3)</f>
        <v>0</v>
      </c>
      <c r="T282" s="160">
        <f t="shared" si="19"/>
        <v>45352</v>
      </c>
    </row>
    <row r="283" spans="1:20" x14ac:dyDescent="0.2">
      <c r="A283" s="161">
        <f t="shared" si="16"/>
        <v>0</v>
      </c>
      <c r="B283" s="160">
        <f>Months!F283</f>
        <v>45383</v>
      </c>
      <c r="I283" s="161">
        <f>SUMIF('R10'!$B$3:$B$3,$B283,'R10'!$D$3:$D$3)+SUMIF('R2'!$B$3:$B$3,$B283,'R2'!$I$3:$I$3)+SUMIF('R1'!$B$3:$B$3,$B283,'R1'!$D$3:$D$3)+SUMIF('R2'!$B$3:$B$3,$B283,'R2'!$F$3:$F$3)</f>
        <v>0</v>
      </c>
      <c r="J283" s="160">
        <f t="shared" si="17"/>
        <v>45383</v>
      </c>
      <c r="N283" s="161">
        <f>SUMIF('R11'!$B$3:$B$3,$B283,'R11'!$D$3:$D$3)+SUMIF('R5'!$B$3:$B$3,$B283,'R5'!$I$3:$I$3)+SUMIF('R4'!$B$3:$B$3,$B283,'R4'!$D$3:$D$3)+SUMIF('R5'!$B$3:$B$3,$B283,'R5'!$F$3:$F$3)</f>
        <v>0</v>
      </c>
      <c r="O283" s="160">
        <f t="shared" si="18"/>
        <v>45383</v>
      </c>
      <c r="S283" s="161">
        <f>SUMIF('R12'!$B$3:$B$3,$B283,'R12'!$D$3:$D$3)+SUMIF('R8'!$B$3:$B$3,$B283,'R8'!$I$3:$I$3)+SUMIF('R7'!$B$3:$B$3,$B283,'R7'!$D$3:$D$3)+SUMIF('R8'!$B$3:$B$3,$B283,'R8'!$F$3:$F$3)</f>
        <v>0</v>
      </c>
      <c r="T283" s="160">
        <f t="shared" si="19"/>
        <v>45383</v>
      </c>
    </row>
    <row r="284" spans="1:20" x14ac:dyDescent="0.2">
      <c r="A284" s="161">
        <f t="shared" si="16"/>
        <v>0</v>
      </c>
      <c r="B284" s="160">
        <f>Months!F284</f>
        <v>45413</v>
      </c>
      <c r="I284" s="161">
        <f>SUMIF('R10'!$B$3:$B$3,$B284,'R10'!$D$3:$D$3)+SUMIF('R2'!$B$3:$B$3,$B284,'R2'!$I$3:$I$3)+SUMIF('R1'!$B$3:$B$3,$B284,'R1'!$D$3:$D$3)+SUMIF('R2'!$B$3:$B$3,$B284,'R2'!$F$3:$F$3)</f>
        <v>0</v>
      </c>
      <c r="J284" s="160">
        <f t="shared" si="17"/>
        <v>45413</v>
      </c>
      <c r="N284" s="161">
        <f>SUMIF('R11'!$B$3:$B$3,$B284,'R11'!$D$3:$D$3)+SUMIF('R5'!$B$3:$B$3,$B284,'R5'!$I$3:$I$3)+SUMIF('R4'!$B$3:$B$3,$B284,'R4'!$D$3:$D$3)+SUMIF('R5'!$B$3:$B$3,$B284,'R5'!$F$3:$F$3)</f>
        <v>0</v>
      </c>
      <c r="O284" s="160">
        <f t="shared" si="18"/>
        <v>45413</v>
      </c>
      <c r="S284" s="161">
        <f>SUMIF('R12'!$B$3:$B$3,$B284,'R12'!$D$3:$D$3)+SUMIF('R8'!$B$3:$B$3,$B284,'R8'!$I$3:$I$3)+SUMIF('R7'!$B$3:$B$3,$B284,'R7'!$D$3:$D$3)+SUMIF('R8'!$B$3:$B$3,$B284,'R8'!$F$3:$F$3)</f>
        <v>0</v>
      </c>
      <c r="T284" s="160">
        <f t="shared" si="19"/>
        <v>45413</v>
      </c>
    </row>
    <row r="285" spans="1:20" x14ac:dyDescent="0.2">
      <c r="A285" s="161">
        <f t="shared" si="16"/>
        <v>0</v>
      </c>
      <c r="B285" s="160">
        <f>Months!F285</f>
        <v>45444</v>
      </c>
      <c r="I285" s="161">
        <f>SUMIF('R10'!$B$3:$B$3,$B285,'R10'!$D$3:$D$3)+SUMIF('R2'!$B$3:$B$3,$B285,'R2'!$I$3:$I$3)+SUMIF('R1'!$B$3:$B$3,$B285,'R1'!$D$3:$D$3)+SUMIF('R2'!$B$3:$B$3,$B285,'R2'!$F$3:$F$3)</f>
        <v>0</v>
      </c>
      <c r="J285" s="160">
        <f t="shared" si="17"/>
        <v>45444</v>
      </c>
      <c r="N285" s="161">
        <f>SUMIF('R11'!$B$3:$B$3,$B285,'R11'!$D$3:$D$3)+SUMIF('R5'!$B$3:$B$3,$B285,'R5'!$I$3:$I$3)+SUMIF('R4'!$B$3:$B$3,$B285,'R4'!$D$3:$D$3)+SUMIF('R5'!$B$3:$B$3,$B285,'R5'!$F$3:$F$3)</f>
        <v>0</v>
      </c>
      <c r="O285" s="160">
        <f t="shared" si="18"/>
        <v>45444</v>
      </c>
      <c r="S285" s="161">
        <f>SUMIF('R12'!$B$3:$B$3,$B285,'R12'!$D$3:$D$3)+SUMIF('R8'!$B$3:$B$3,$B285,'R8'!$I$3:$I$3)+SUMIF('R7'!$B$3:$B$3,$B285,'R7'!$D$3:$D$3)+SUMIF('R8'!$B$3:$B$3,$B285,'R8'!$F$3:$F$3)</f>
        <v>0</v>
      </c>
      <c r="T285" s="160">
        <f t="shared" si="19"/>
        <v>45444</v>
      </c>
    </row>
    <row r="286" spans="1:20" x14ac:dyDescent="0.2">
      <c r="A286" s="161">
        <f t="shared" si="16"/>
        <v>0</v>
      </c>
      <c r="B286" s="160">
        <f>Months!F286</f>
        <v>45474</v>
      </c>
      <c r="I286" s="161">
        <f>SUMIF('R10'!$B$3:$B$3,$B286,'R10'!$D$3:$D$3)+SUMIF('R2'!$B$3:$B$3,$B286,'R2'!$I$3:$I$3)+SUMIF('R1'!$B$3:$B$3,$B286,'R1'!$D$3:$D$3)+SUMIF('R2'!$B$3:$B$3,$B286,'R2'!$F$3:$F$3)</f>
        <v>0</v>
      </c>
      <c r="J286" s="160">
        <f t="shared" si="17"/>
        <v>45474</v>
      </c>
      <c r="N286" s="161">
        <f>SUMIF('R11'!$B$3:$B$3,$B286,'R11'!$D$3:$D$3)+SUMIF('R5'!$B$3:$B$3,$B286,'R5'!$I$3:$I$3)+SUMIF('R4'!$B$3:$B$3,$B286,'R4'!$D$3:$D$3)+SUMIF('R5'!$B$3:$B$3,$B286,'R5'!$F$3:$F$3)</f>
        <v>0</v>
      </c>
      <c r="O286" s="160">
        <f t="shared" si="18"/>
        <v>45474</v>
      </c>
      <c r="S286" s="161">
        <f>SUMIF('R12'!$B$3:$B$3,$B286,'R12'!$D$3:$D$3)+SUMIF('R8'!$B$3:$B$3,$B286,'R8'!$I$3:$I$3)+SUMIF('R7'!$B$3:$B$3,$B286,'R7'!$D$3:$D$3)+SUMIF('R8'!$B$3:$B$3,$B286,'R8'!$F$3:$F$3)</f>
        <v>0</v>
      </c>
      <c r="T286" s="160">
        <f t="shared" si="19"/>
        <v>45474</v>
      </c>
    </row>
    <row r="287" spans="1:20" x14ac:dyDescent="0.2">
      <c r="A287" s="161">
        <f t="shared" si="16"/>
        <v>0</v>
      </c>
      <c r="B287" s="160">
        <f>Months!F287</f>
        <v>45505</v>
      </c>
      <c r="I287" s="161">
        <f>SUMIF('R10'!$B$3:$B$3,$B287,'R10'!$D$3:$D$3)+SUMIF('R2'!$B$3:$B$3,$B287,'R2'!$I$3:$I$3)+SUMIF('R1'!$B$3:$B$3,$B287,'R1'!$D$3:$D$3)+SUMIF('R2'!$B$3:$B$3,$B287,'R2'!$F$3:$F$3)</f>
        <v>0</v>
      </c>
      <c r="J287" s="160">
        <f t="shared" si="17"/>
        <v>45505</v>
      </c>
      <c r="N287" s="161">
        <f>SUMIF('R11'!$B$3:$B$3,$B287,'R11'!$D$3:$D$3)+SUMIF('R5'!$B$3:$B$3,$B287,'R5'!$I$3:$I$3)+SUMIF('R4'!$B$3:$B$3,$B287,'R4'!$D$3:$D$3)+SUMIF('R5'!$B$3:$B$3,$B287,'R5'!$F$3:$F$3)</f>
        <v>0</v>
      </c>
      <c r="O287" s="160">
        <f t="shared" si="18"/>
        <v>45505</v>
      </c>
      <c r="S287" s="161">
        <f>SUMIF('R12'!$B$3:$B$3,$B287,'R12'!$D$3:$D$3)+SUMIF('R8'!$B$3:$B$3,$B287,'R8'!$I$3:$I$3)+SUMIF('R7'!$B$3:$B$3,$B287,'R7'!$D$3:$D$3)+SUMIF('R8'!$B$3:$B$3,$B287,'R8'!$F$3:$F$3)</f>
        <v>0</v>
      </c>
      <c r="T287" s="160">
        <f t="shared" si="19"/>
        <v>45505</v>
      </c>
    </row>
    <row r="288" spans="1:20" x14ac:dyDescent="0.2">
      <c r="A288" s="161">
        <f t="shared" si="16"/>
        <v>0</v>
      </c>
      <c r="B288" s="160">
        <f>Months!F288</f>
        <v>45536</v>
      </c>
      <c r="I288" s="161">
        <f>SUMIF('R10'!$B$3:$B$3,$B288,'R10'!$D$3:$D$3)+SUMIF('R2'!$B$3:$B$3,$B288,'R2'!$I$3:$I$3)+SUMIF('R1'!$B$3:$B$3,$B288,'R1'!$D$3:$D$3)+SUMIF('R2'!$B$3:$B$3,$B288,'R2'!$F$3:$F$3)</f>
        <v>0</v>
      </c>
      <c r="J288" s="160">
        <f t="shared" si="17"/>
        <v>45536</v>
      </c>
      <c r="N288" s="161">
        <f>SUMIF('R11'!$B$3:$B$3,$B288,'R11'!$D$3:$D$3)+SUMIF('R5'!$B$3:$B$3,$B288,'R5'!$I$3:$I$3)+SUMIF('R4'!$B$3:$B$3,$B288,'R4'!$D$3:$D$3)+SUMIF('R5'!$B$3:$B$3,$B288,'R5'!$F$3:$F$3)</f>
        <v>0</v>
      </c>
      <c r="O288" s="160">
        <f t="shared" si="18"/>
        <v>45536</v>
      </c>
      <c r="S288" s="161">
        <f>SUMIF('R12'!$B$3:$B$3,$B288,'R12'!$D$3:$D$3)+SUMIF('R8'!$B$3:$B$3,$B288,'R8'!$I$3:$I$3)+SUMIF('R7'!$B$3:$B$3,$B288,'R7'!$D$3:$D$3)+SUMIF('R8'!$B$3:$B$3,$B288,'R8'!$F$3:$F$3)</f>
        <v>0</v>
      </c>
      <c r="T288" s="160">
        <f t="shared" si="19"/>
        <v>45536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19"/>
  <sheetViews>
    <sheetView workbookViewId="0">
      <selection activeCell="A5" sqref="A5:A1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B1" s="104"/>
      <c r="C1" s="71" t="s">
        <v>45</v>
      </c>
      <c r="D1" s="70">
        <f>SUM(D4:D65536)</f>
        <v>9.0723446200000026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150</v>
      </c>
      <c r="D4" s="101">
        <v>96.134100000000004</v>
      </c>
    </row>
    <row r="5" spans="1:24" x14ac:dyDescent="0.2">
      <c r="A5">
        <f t="shared" ref="A5:A19" si="0">INDEX(BucketTable,MATCH(B5,SumMonths,0),1)</f>
        <v>1</v>
      </c>
      <c r="B5" s="178">
        <v>36892</v>
      </c>
      <c r="C5" s="100" t="s">
        <v>156</v>
      </c>
      <c r="D5" s="101">
        <v>-93</v>
      </c>
    </row>
    <row r="6" spans="1:24" x14ac:dyDescent="0.2">
      <c r="A6">
        <f t="shared" si="0"/>
        <v>2</v>
      </c>
      <c r="B6" s="178">
        <v>36923</v>
      </c>
      <c r="C6" s="100" t="s">
        <v>150</v>
      </c>
      <c r="D6" s="101">
        <v>86.643468319999997</v>
      </c>
    </row>
    <row r="7" spans="1:24" x14ac:dyDescent="0.2">
      <c r="A7">
        <f t="shared" si="0"/>
        <v>2</v>
      </c>
      <c r="B7" s="178">
        <v>36923</v>
      </c>
      <c r="C7" s="100" t="s">
        <v>156</v>
      </c>
      <c r="D7" s="101">
        <v>-83.818775579999993</v>
      </c>
    </row>
    <row r="8" spans="1:24" x14ac:dyDescent="0.2">
      <c r="A8">
        <f t="shared" si="0"/>
        <v>3</v>
      </c>
      <c r="B8" s="178">
        <v>36951</v>
      </c>
      <c r="C8" s="100" t="s">
        <v>150</v>
      </c>
      <c r="D8" s="101">
        <v>95.503816430000001</v>
      </c>
    </row>
    <row r="9" spans="1:24" x14ac:dyDescent="0.2">
      <c r="A9">
        <f t="shared" si="0"/>
        <v>3</v>
      </c>
      <c r="B9" s="178">
        <v>36951</v>
      </c>
      <c r="C9" s="100" t="s">
        <v>156</v>
      </c>
      <c r="D9" s="101">
        <v>-92.390264520000002</v>
      </c>
    </row>
    <row r="10" spans="1:24" x14ac:dyDescent="0.2">
      <c r="A10">
        <f t="shared" si="0"/>
        <v>8</v>
      </c>
      <c r="B10" s="178">
        <v>37196</v>
      </c>
      <c r="C10" s="100" t="s">
        <v>150</v>
      </c>
      <c r="D10" s="101">
        <v>-1E-8</v>
      </c>
    </row>
    <row r="11" spans="1:24" x14ac:dyDescent="0.2">
      <c r="A11">
        <f t="shared" si="0"/>
        <v>8</v>
      </c>
      <c r="B11" s="178">
        <v>37196</v>
      </c>
      <c r="C11" s="100" t="s">
        <v>156</v>
      </c>
      <c r="D11" s="101">
        <v>0</v>
      </c>
    </row>
    <row r="12" spans="1:24" x14ac:dyDescent="0.2">
      <c r="A12">
        <f t="shared" si="0"/>
        <v>8</v>
      </c>
      <c r="B12" s="178">
        <v>37226</v>
      </c>
      <c r="C12" s="100" t="s">
        <v>150</v>
      </c>
      <c r="D12" s="101">
        <v>0</v>
      </c>
    </row>
    <row r="13" spans="1:24" x14ac:dyDescent="0.2">
      <c r="A13">
        <f t="shared" si="0"/>
        <v>8</v>
      </c>
      <c r="B13" s="178">
        <v>37226</v>
      </c>
      <c r="C13" s="100" t="s">
        <v>156</v>
      </c>
      <c r="D13" s="101">
        <v>0</v>
      </c>
    </row>
    <row r="14" spans="1:24" x14ac:dyDescent="0.2">
      <c r="A14">
        <f t="shared" si="0"/>
        <v>9</v>
      </c>
      <c r="B14" s="178">
        <v>37257</v>
      </c>
      <c r="C14" s="100" t="s">
        <v>150</v>
      </c>
      <c r="D14" s="101">
        <v>0</v>
      </c>
    </row>
    <row r="15" spans="1:24" x14ac:dyDescent="0.2">
      <c r="A15">
        <f t="shared" si="0"/>
        <v>9</v>
      </c>
      <c r="B15" s="178">
        <v>37257</v>
      </c>
      <c r="C15" s="100" t="s">
        <v>156</v>
      </c>
      <c r="D15" s="101">
        <v>0</v>
      </c>
    </row>
    <row r="16" spans="1:24" x14ac:dyDescent="0.2">
      <c r="A16">
        <f t="shared" si="0"/>
        <v>9</v>
      </c>
      <c r="B16" s="178">
        <v>37288</v>
      </c>
      <c r="C16" s="100" t="s">
        <v>150</v>
      </c>
      <c r="D16" s="101">
        <v>-1E-8</v>
      </c>
    </row>
    <row r="17" spans="1:4" x14ac:dyDescent="0.2">
      <c r="A17">
        <f t="shared" si="0"/>
        <v>9</v>
      </c>
      <c r="B17" s="178">
        <v>37288</v>
      </c>
      <c r="C17" s="100" t="s">
        <v>156</v>
      </c>
      <c r="D17" s="101">
        <v>0</v>
      </c>
    </row>
    <row r="18" spans="1:4" x14ac:dyDescent="0.2">
      <c r="A18">
        <f t="shared" si="0"/>
        <v>9</v>
      </c>
      <c r="B18" s="178">
        <v>37316</v>
      </c>
      <c r="C18" s="100" t="s">
        <v>150</v>
      </c>
      <c r="D18" s="101">
        <v>-1E-8</v>
      </c>
    </row>
    <row r="19" spans="1:4" x14ac:dyDescent="0.2">
      <c r="A19">
        <f t="shared" si="0"/>
        <v>9</v>
      </c>
      <c r="B19" s="178">
        <v>37316</v>
      </c>
      <c r="C19" s="100" t="s">
        <v>156</v>
      </c>
      <c r="D19" s="101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"/>
  <dimension ref="A1:X6"/>
  <sheetViews>
    <sheetView workbookViewId="0">
      <selection activeCell="A5" sqref="A5:A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-32.531399999999998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149</v>
      </c>
      <c r="D4" s="101">
        <v>-24.309899999999999</v>
      </c>
    </row>
    <row r="5" spans="1:24" x14ac:dyDescent="0.2">
      <c r="A5">
        <f>INDEX(BucketTable,MATCH(B5,SumMonths,0),1)</f>
        <v>1</v>
      </c>
      <c r="B5" s="178">
        <v>36892</v>
      </c>
      <c r="C5" s="100" t="s">
        <v>150</v>
      </c>
      <c r="D5" s="101">
        <v>-8.5068000000000001</v>
      </c>
    </row>
    <row r="6" spans="1:24" x14ac:dyDescent="0.2">
      <c r="A6">
        <f>INDEX(BucketTable,MATCH(B6,SumMonths,0),1)</f>
        <v>1</v>
      </c>
      <c r="B6" s="178">
        <v>36892</v>
      </c>
      <c r="C6" s="100" t="s">
        <v>153</v>
      </c>
      <c r="D6" s="101">
        <v>0.2853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"/>
  <dimension ref="A1:X5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-43.162199999999999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8">
        <v>36892</v>
      </c>
      <c r="C4" s="100" t="s">
        <v>149</v>
      </c>
      <c r="D4" s="101">
        <v>8.0999999999999996E-3</v>
      </c>
    </row>
    <row r="5" spans="1:24" x14ac:dyDescent="0.2">
      <c r="A5">
        <f>INDEX(BucketTable,MATCH(B5,SumMonths,0),1)</f>
        <v>1</v>
      </c>
      <c r="B5" s="178">
        <v>36892</v>
      </c>
      <c r="C5" s="100" t="s">
        <v>155</v>
      </c>
      <c r="D5" s="101">
        <v>-43.170299999999997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B1" s="104"/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D48"/>
  <sheetViews>
    <sheetView workbookViewId="0">
      <selection activeCell="A5" sqref="A5:A48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32.702060550000006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8">
        <v>36892</v>
      </c>
      <c r="C4" s="100" t="s">
        <v>150</v>
      </c>
      <c r="D4" s="101">
        <v>3.6509881800000001</v>
      </c>
    </row>
    <row r="5" spans="1:4" x14ac:dyDescent="0.2">
      <c r="A5">
        <f t="shared" ref="A5:A48" si="0">INDEX(BucketTable,MATCH(B5,SumMonths,0),1)</f>
        <v>1</v>
      </c>
      <c r="B5" s="178">
        <v>36892</v>
      </c>
      <c r="C5" s="100" t="s">
        <v>151</v>
      </c>
      <c r="D5" s="101">
        <v>0.51611762999999999</v>
      </c>
    </row>
    <row r="6" spans="1:4" x14ac:dyDescent="0.2">
      <c r="A6">
        <f t="shared" si="0"/>
        <v>1</v>
      </c>
      <c r="B6" s="178">
        <v>36892</v>
      </c>
      <c r="C6" s="100" t="s">
        <v>160</v>
      </c>
      <c r="D6" s="101">
        <v>-1E-8</v>
      </c>
    </row>
    <row r="7" spans="1:4" x14ac:dyDescent="0.2">
      <c r="A7">
        <f t="shared" si="0"/>
        <v>1</v>
      </c>
      <c r="B7" s="178">
        <v>36892</v>
      </c>
      <c r="C7" s="100" t="s">
        <v>153</v>
      </c>
      <c r="D7" s="101">
        <v>-3.1505730000000003E-2</v>
      </c>
    </row>
    <row r="8" spans="1:4" x14ac:dyDescent="0.2">
      <c r="A8">
        <f t="shared" si="0"/>
        <v>1</v>
      </c>
      <c r="B8" s="178">
        <v>36892</v>
      </c>
      <c r="C8" s="100" t="s">
        <v>155</v>
      </c>
      <c r="D8" s="101">
        <v>0</v>
      </c>
    </row>
    <row r="9" spans="1:4" x14ac:dyDescent="0.2">
      <c r="A9">
        <f t="shared" si="0"/>
        <v>1</v>
      </c>
      <c r="B9" s="178">
        <v>36892</v>
      </c>
      <c r="C9" s="100" t="s">
        <v>150</v>
      </c>
      <c r="D9" s="101">
        <v>3.0738468000000001</v>
      </c>
    </row>
    <row r="10" spans="1:4" x14ac:dyDescent="0.2">
      <c r="A10">
        <f t="shared" si="0"/>
        <v>1</v>
      </c>
      <c r="B10" s="178">
        <v>36892</v>
      </c>
      <c r="C10" s="100" t="s">
        <v>151</v>
      </c>
      <c r="D10" s="101">
        <v>0.51611762999999999</v>
      </c>
    </row>
    <row r="11" spans="1:4" x14ac:dyDescent="0.2">
      <c r="A11">
        <f t="shared" si="0"/>
        <v>1</v>
      </c>
      <c r="B11" s="178">
        <v>36892</v>
      </c>
      <c r="C11" s="100" t="s">
        <v>160</v>
      </c>
      <c r="D11" s="101">
        <v>-1E-8</v>
      </c>
    </row>
    <row r="12" spans="1:4" x14ac:dyDescent="0.2">
      <c r="A12">
        <f t="shared" si="0"/>
        <v>1</v>
      </c>
      <c r="B12" s="178">
        <v>36892</v>
      </c>
      <c r="C12" s="100" t="s">
        <v>153</v>
      </c>
      <c r="D12" s="101">
        <v>-3.1505730000000003E-2</v>
      </c>
    </row>
    <row r="13" spans="1:4" x14ac:dyDescent="0.2">
      <c r="A13">
        <f t="shared" si="0"/>
        <v>1</v>
      </c>
      <c r="B13" s="178">
        <v>36892</v>
      </c>
      <c r="C13" s="100" t="s">
        <v>155</v>
      </c>
      <c r="D13" s="101">
        <v>0</v>
      </c>
    </row>
    <row r="14" spans="1:4" x14ac:dyDescent="0.2">
      <c r="A14">
        <f t="shared" si="0"/>
        <v>1</v>
      </c>
      <c r="B14" s="178">
        <v>36892</v>
      </c>
      <c r="C14" s="100" t="s">
        <v>150</v>
      </c>
      <c r="D14" s="101">
        <v>3.0738468000000001</v>
      </c>
    </row>
    <row r="15" spans="1:4" x14ac:dyDescent="0.2">
      <c r="A15">
        <f t="shared" si="0"/>
        <v>1</v>
      </c>
      <c r="B15" s="178">
        <v>36892</v>
      </c>
      <c r="C15" s="100" t="s">
        <v>151</v>
      </c>
      <c r="D15" s="101">
        <v>0.51611764000000004</v>
      </c>
    </row>
    <row r="16" spans="1:4" x14ac:dyDescent="0.2">
      <c r="A16">
        <f t="shared" si="0"/>
        <v>1</v>
      </c>
      <c r="B16" s="178">
        <v>36892</v>
      </c>
      <c r="C16" s="100" t="s">
        <v>160</v>
      </c>
      <c r="D16" s="101">
        <v>-1E-8</v>
      </c>
    </row>
    <row r="17" spans="1:4" x14ac:dyDescent="0.2">
      <c r="A17">
        <f t="shared" si="0"/>
        <v>1</v>
      </c>
      <c r="B17" s="178">
        <v>36892</v>
      </c>
      <c r="C17" s="100" t="s">
        <v>153</v>
      </c>
      <c r="D17" s="101">
        <v>-3.1505730000000003E-2</v>
      </c>
    </row>
    <row r="18" spans="1:4" x14ac:dyDescent="0.2">
      <c r="A18">
        <f t="shared" si="0"/>
        <v>1</v>
      </c>
      <c r="B18" s="178">
        <v>36892</v>
      </c>
      <c r="C18" s="100" t="s">
        <v>155</v>
      </c>
      <c r="D18" s="101">
        <v>0</v>
      </c>
    </row>
    <row r="19" spans="1:4" x14ac:dyDescent="0.2">
      <c r="A19">
        <f t="shared" si="0"/>
        <v>1</v>
      </c>
      <c r="B19" s="178">
        <v>36892</v>
      </c>
      <c r="C19" s="100" t="s">
        <v>150</v>
      </c>
      <c r="D19" s="101">
        <v>3.0738468000000001</v>
      </c>
    </row>
    <row r="20" spans="1:4" x14ac:dyDescent="0.2">
      <c r="A20">
        <f t="shared" si="0"/>
        <v>1</v>
      </c>
      <c r="B20" s="178">
        <v>36892</v>
      </c>
      <c r="C20" s="100" t="s">
        <v>151</v>
      </c>
      <c r="D20" s="101">
        <v>0.51611764000000004</v>
      </c>
    </row>
    <row r="21" spans="1:4" x14ac:dyDescent="0.2">
      <c r="A21">
        <f t="shared" si="0"/>
        <v>1</v>
      </c>
      <c r="B21" s="178">
        <v>36892</v>
      </c>
      <c r="C21" s="100" t="s">
        <v>160</v>
      </c>
      <c r="D21" s="101">
        <v>-1E-8</v>
      </c>
    </row>
    <row r="22" spans="1:4" x14ac:dyDescent="0.2">
      <c r="A22">
        <f t="shared" si="0"/>
        <v>1</v>
      </c>
      <c r="B22" s="178">
        <v>36892</v>
      </c>
      <c r="C22" s="100" t="s">
        <v>153</v>
      </c>
      <c r="D22" s="101">
        <v>-3.1505730000000003E-2</v>
      </c>
    </row>
    <row r="23" spans="1:4" x14ac:dyDescent="0.2">
      <c r="A23">
        <f t="shared" si="0"/>
        <v>1</v>
      </c>
      <c r="B23" s="178">
        <v>36892</v>
      </c>
      <c r="C23" s="100" t="s">
        <v>155</v>
      </c>
      <c r="D23" s="101">
        <v>0</v>
      </c>
    </row>
    <row r="24" spans="1:4" x14ac:dyDescent="0.2">
      <c r="A24">
        <f t="shared" si="0"/>
        <v>1</v>
      </c>
      <c r="B24" s="178">
        <v>36892</v>
      </c>
      <c r="C24" s="100" t="s">
        <v>150</v>
      </c>
      <c r="D24" s="101">
        <v>3.0738468000000001</v>
      </c>
    </row>
    <row r="25" spans="1:4" x14ac:dyDescent="0.2">
      <c r="A25">
        <f t="shared" si="0"/>
        <v>1</v>
      </c>
      <c r="B25" s="178">
        <v>36892</v>
      </c>
      <c r="C25" s="100" t="s">
        <v>151</v>
      </c>
      <c r="D25" s="101">
        <v>0.51611764000000004</v>
      </c>
    </row>
    <row r="26" spans="1:4" x14ac:dyDescent="0.2">
      <c r="A26">
        <f t="shared" si="0"/>
        <v>1</v>
      </c>
      <c r="B26" s="178">
        <v>36892</v>
      </c>
      <c r="C26" s="100" t="s">
        <v>160</v>
      </c>
      <c r="D26" s="101">
        <v>-1E-8</v>
      </c>
    </row>
    <row r="27" spans="1:4" x14ac:dyDescent="0.2">
      <c r="A27">
        <f t="shared" si="0"/>
        <v>1</v>
      </c>
      <c r="B27" s="178">
        <v>36892</v>
      </c>
      <c r="C27" s="100" t="s">
        <v>153</v>
      </c>
      <c r="D27" s="101">
        <v>-3.1505730000000003E-2</v>
      </c>
    </row>
    <row r="28" spans="1:4" x14ac:dyDescent="0.2">
      <c r="A28">
        <f t="shared" si="0"/>
        <v>1</v>
      </c>
      <c r="B28" s="178">
        <v>36892</v>
      </c>
      <c r="C28" s="100" t="s">
        <v>155</v>
      </c>
      <c r="D28" s="101">
        <v>0</v>
      </c>
    </row>
    <row r="29" spans="1:4" x14ac:dyDescent="0.2">
      <c r="A29">
        <f t="shared" si="0"/>
        <v>1</v>
      </c>
      <c r="B29" s="178">
        <v>36892</v>
      </c>
      <c r="C29" s="100" t="s">
        <v>150</v>
      </c>
      <c r="D29" s="101">
        <v>3.0738468000000001</v>
      </c>
    </row>
    <row r="30" spans="1:4" x14ac:dyDescent="0.2">
      <c r="A30">
        <f t="shared" si="0"/>
        <v>1</v>
      </c>
      <c r="B30" s="178">
        <v>36892</v>
      </c>
      <c r="C30" s="100" t="s">
        <v>151</v>
      </c>
      <c r="D30" s="101">
        <v>0.51611764000000004</v>
      </c>
    </row>
    <row r="31" spans="1:4" x14ac:dyDescent="0.2">
      <c r="A31">
        <f t="shared" si="0"/>
        <v>1</v>
      </c>
      <c r="B31" s="178">
        <v>36892</v>
      </c>
      <c r="C31" s="100" t="s">
        <v>160</v>
      </c>
      <c r="D31" s="101">
        <v>-1E-8</v>
      </c>
    </row>
    <row r="32" spans="1:4" x14ac:dyDescent="0.2">
      <c r="A32">
        <f t="shared" si="0"/>
        <v>1</v>
      </c>
      <c r="B32" s="178">
        <v>36892</v>
      </c>
      <c r="C32" s="100" t="s">
        <v>153</v>
      </c>
      <c r="D32" s="101">
        <v>-3.1505730000000003E-2</v>
      </c>
    </row>
    <row r="33" spans="1:4" x14ac:dyDescent="0.2">
      <c r="A33">
        <f t="shared" si="0"/>
        <v>1</v>
      </c>
      <c r="B33" s="178">
        <v>36892</v>
      </c>
      <c r="C33" s="100" t="s">
        <v>155</v>
      </c>
      <c r="D33" s="101">
        <v>0</v>
      </c>
    </row>
    <row r="34" spans="1:4" x14ac:dyDescent="0.2">
      <c r="A34">
        <f t="shared" si="0"/>
        <v>1</v>
      </c>
      <c r="B34" s="178">
        <v>36892</v>
      </c>
      <c r="C34" s="100" t="s">
        <v>150</v>
      </c>
      <c r="D34" s="101">
        <v>3.0738468000000001</v>
      </c>
    </row>
    <row r="35" spans="1:4" x14ac:dyDescent="0.2">
      <c r="A35">
        <f t="shared" si="0"/>
        <v>1</v>
      </c>
      <c r="B35" s="178">
        <v>36892</v>
      </c>
      <c r="C35" s="100" t="s">
        <v>151</v>
      </c>
      <c r="D35" s="101">
        <v>0.51611764000000004</v>
      </c>
    </row>
    <row r="36" spans="1:4" x14ac:dyDescent="0.2">
      <c r="A36">
        <f t="shared" si="0"/>
        <v>1</v>
      </c>
      <c r="B36" s="178">
        <v>36892</v>
      </c>
      <c r="C36" s="100" t="s">
        <v>160</v>
      </c>
      <c r="D36" s="101">
        <v>-1E-8</v>
      </c>
    </row>
    <row r="37" spans="1:4" x14ac:dyDescent="0.2">
      <c r="A37">
        <f t="shared" si="0"/>
        <v>1</v>
      </c>
      <c r="B37" s="178">
        <v>36892</v>
      </c>
      <c r="C37" s="100" t="s">
        <v>153</v>
      </c>
      <c r="D37" s="101">
        <v>-3.1505730000000003E-2</v>
      </c>
    </row>
    <row r="38" spans="1:4" x14ac:dyDescent="0.2">
      <c r="A38">
        <f t="shared" si="0"/>
        <v>1</v>
      </c>
      <c r="B38" s="178">
        <v>36892</v>
      </c>
      <c r="C38" s="100" t="s">
        <v>155</v>
      </c>
      <c r="D38" s="101">
        <v>0</v>
      </c>
    </row>
    <row r="39" spans="1:4" x14ac:dyDescent="0.2">
      <c r="A39">
        <f t="shared" si="0"/>
        <v>1</v>
      </c>
      <c r="B39" s="178">
        <v>36892</v>
      </c>
      <c r="C39" s="100" t="s">
        <v>150</v>
      </c>
      <c r="D39" s="101">
        <v>3.0738468000000001</v>
      </c>
    </row>
    <row r="40" spans="1:4" x14ac:dyDescent="0.2">
      <c r="A40">
        <f t="shared" si="0"/>
        <v>1</v>
      </c>
      <c r="B40" s="178">
        <v>36892</v>
      </c>
      <c r="C40" s="100" t="s">
        <v>151</v>
      </c>
      <c r="D40" s="101">
        <v>0.51611764000000004</v>
      </c>
    </row>
    <row r="41" spans="1:4" x14ac:dyDescent="0.2">
      <c r="A41">
        <f t="shared" si="0"/>
        <v>1</v>
      </c>
      <c r="B41" s="178">
        <v>36892</v>
      </c>
      <c r="C41" s="100" t="s">
        <v>160</v>
      </c>
      <c r="D41" s="101">
        <v>-1E-8</v>
      </c>
    </row>
    <row r="42" spans="1:4" x14ac:dyDescent="0.2">
      <c r="A42">
        <f t="shared" si="0"/>
        <v>1</v>
      </c>
      <c r="B42" s="178">
        <v>36892</v>
      </c>
      <c r="C42" s="100" t="s">
        <v>153</v>
      </c>
      <c r="D42" s="101">
        <v>-3.1505730000000003E-2</v>
      </c>
    </row>
    <row r="43" spans="1:4" x14ac:dyDescent="0.2">
      <c r="A43">
        <f t="shared" si="0"/>
        <v>1</v>
      </c>
      <c r="B43" s="178">
        <v>36892</v>
      </c>
      <c r="C43" s="100" t="s">
        <v>155</v>
      </c>
      <c r="D43" s="101">
        <v>0</v>
      </c>
    </row>
    <row r="44" spans="1:4" x14ac:dyDescent="0.2">
      <c r="A44">
        <f t="shared" si="0"/>
        <v>1</v>
      </c>
      <c r="B44" s="178">
        <v>36892</v>
      </c>
      <c r="C44" s="100" t="s">
        <v>150</v>
      </c>
      <c r="D44" s="101">
        <v>3.1727370499999998</v>
      </c>
    </row>
    <row r="45" spans="1:4" x14ac:dyDescent="0.2">
      <c r="A45">
        <f t="shared" si="0"/>
        <v>1</v>
      </c>
      <c r="B45" s="178">
        <v>36892</v>
      </c>
      <c r="C45" s="100" t="s">
        <v>151</v>
      </c>
      <c r="D45" s="101">
        <v>0.51581949999999999</v>
      </c>
    </row>
    <row r="46" spans="1:4" x14ac:dyDescent="0.2">
      <c r="A46">
        <f t="shared" si="0"/>
        <v>1</v>
      </c>
      <c r="B46" s="178">
        <v>36892</v>
      </c>
      <c r="C46" s="100" t="s">
        <v>160</v>
      </c>
      <c r="D46" s="101">
        <v>4.9693999999999997E-4</v>
      </c>
    </row>
    <row r="47" spans="1:4" x14ac:dyDescent="0.2">
      <c r="A47">
        <f t="shared" si="0"/>
        <v>1</v>
      </c>
      <c r="B47" s="178">
        <v>36892</v>
      </c>
      <c r="C47" s="100" t="s">
        <v>153</v>
      </c>
      <c r="D47" s="101">
        <v>-3.1803900000000003E-2</v>
      </c>
    </row>
    <row r="48" spans="1:4" x14ac:dyDescent="0.2">
      <c r="A48">
        <f t="shared" si="0"/>
        <v>1</v>
      </c>
      <c r="B48" s="178">
        <v>36892</v>
      </c>
      <c r="C48" s="100" t="s">
        <v>155</v>
      </c>
      <c r="D48" s="101">
        <v>0</v>
      </c>
    </row>
  </sheetData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D21"/>
  <sheetViews>
    <sheetView workbookViewId="0">
      <selection activeCell="A5" sqref="A5:A21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44.224016720000002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8">
        <v>36892</v>
      </c>
      <c r="C4" s="100" t="s">
        <v>155</v>
      </c>
      <c r="D4" s="101">
        <v>4.12933868</v>
      </c>
    </row>
    <row r="5" spans="1:4" x14ac:dyDescent="0.2">
      <c r="A5">
        <f t="shared" ref="A5:A21" si="0">INDEX(BucketTable,MATCH(B5,SumMonths,0),1)</f>
        <v>1</v>
      </c>
      <c r="B5" s="178">
        <v>36892</v>
      </c>
      <c r="C5" s="100" t="s">
        <v>161</v>
      </c>
      <c r="D5" s="101">
        <v>0</v>
      </c>
    </row>
    <row r="6" spans="1:4" x14ac:dyDescent="0.2">
      <c r="A6">
        <f t="shared" si="0"/>
        <v>1</v>
      </c>
      <c r="B6" s="178">
        <v>36892</v>
      </c>
      <c r="C6" s="100" t="s">
        <v>155</v>
      </c>
      <c r="D6" s="101">
        <v>4.9989765400000001</v>
      </c>
    </row>
    <row r="7" spans="1:4" x14ac:dyDescent="0.2">
      <c r="A7">
        <f t="shared" si="0"/>
        <v>1</v>
      </c>
      <c r="B7" s="178">
        <v>36892</v>
      </c>
      <c r="C7" s="100" t="s">
        <v>161</v>
      </c>
      <c r="D7" s="101">
        <v>0</v>
      </c>
    </row>
    <row r="8" spans="1:4" x14ac:dyDescent="0.2">
      <c r="A8">
        <f t="shared" si="0"/>
        <v>1</v>
      </c>
      <c r="B8" s="178">
        <v>36892</v>
      </c>
      <c r="C8" s="100" t="s">
        <v>155</v>
      </c>
      <c r="D8" s="101">
        <v>4.9989765400000001</v>
      </c>
    </row>
    <row r="9" spans="1:4" x14ac:dyDescent="0.2">
      <c r="A9">
        <f t="shared" si="0"/>
        <v>1</v>
      </c>
      <c r="B9" s="178">
        <v>36892</v>
      </c>
      <c r="C9" s="100" t="s">
        <v>161</v>
      </c>
      <c r="D9" s="101">
        <v>0</v>
      </c>
    </row>
    <row r="10" spans="1:4" x14ac:dyDescent="0.2">
      <c r="A10">
        <f t="shared" si="0"/>
        <v>1</v>
      </c>
      <c r="B10" s="178">
        <v>36892</v>
      </c>
      <c r="C10" s="100" t="s">
        <v>155</v>
      </c>
      <c r="D10" s="101">
        <v>4.9989765400000001</v>
      </c>
    </row>
    <row r="11" spans="1:4" x14ac:dyDescent="0.2">
      <c r="A11">
        <f t="shared" si="0"/>
        <v>1</v>
      </c>
      <c r="B11" s="178">
        <v>36892</v>
      </c>
      <c r="C11" s="100" t="s">
        <v>161</v>
      </c>
      <c r="D11" s="101">
        <v>0</v>
      </c>
    </row>
    <row r="12" spans="1:4" x14ac:dyDescent="0.2">
      <c r="A12">
        <f t="shared" si="0"/>
        <v>1</v>
      </c>
      <c r="B12" s="178">
        <v>36892</v>
      </c>
      <c r="C12" s="100" t="s">
        <v>155</v>
      </c>
      <c r="D12" s="101">
        <v>4.9989765400000001</v>
      </c>
    </row>
    <row r="13" spans="1:4" x14ac:dyDescent="0.2">
      <c r="A13">
        <f t="shared" si="0"/>
        <v>1</v>
      </c>
      <c r="B13" s="178">
        <v>36892</v>
      </c>
      <c r="C13" s="100" t="s">
        <v>161</v>
      </c>
      <c r="D13" s="101">
        <v>0</v>
      </c>
    </row>
    <row r="14" spans="1:4" x14ac:dyDescent="0.2">
      <c r="A14">
        <f t="shared" si="0"/>
        <v>1</v>
      </c>
      <c r="B14" s="178">
        <v>36892</v>
      </c>
      <c r="C14" s="100" t="s">
        <v>155</v>
      </c>
      <c r="D14" s="101">
        <v>4.9989765400000001</v>
      </c>
    </row>
    <row r="15" spans="1:4" x14ac:dyDescent="0.2">
      <c r="A15">
        <f t="shared" si="0"/>
        <v>1</v>
      </c>
      <c r="B15" s="178">
        <v>36892</v>
      </c>
      <c r="C15" s="100" t="s">
        <v>161</v>
      </c>
      <c r="D15" s="101">
        <v>0</v>
      </c>
    </row>
    <row r="16" spans="1:4" x14ac:dyDescent="0.2">
      <c r="A16">
        <f t="shared" si="0"/>
        <v>1</v>
      </c>
      <c r="B16" s="178">
        <v>36892</v>
      </c>
      <c r="C16" s="100" t="s">
        <v>155</v>
      </c>
      <c r="D16" s="101">
        <v>4.9989765400000001</v>
      </c>
    </row>
    <row r="17" spans="1:4" x14ac:dyDescent="0.2">
      <c r="A17">
        <f t="shared" si="0"/>
        <v>1</v>
      </c>
      <c r="B17" s="178">
        <v>36892</v>
      </c>
      <c r="C17" s="100" t="s">
        <v>161</v>
      </c>
      <c r="D17" s="101">
        <v>0</v>
      </c>
    </row>
    <row r="18" spans="1:4" x14ac:dyDescent="0.2">
      <c r="A18">
        <f t="shared" si="0"/>
        <v>1</v>
      </c>
      <c r="B18" s="178">
        <v>36892</v>
      </c>
      <c r="C18" s="100" t="s">
        <v>155</v>
      </c>
      <c r="D18" s="101">
        <v>4.9989765400000001</v>
      </c>
    </row>
    <row r="19" spans="1:4" x14ac:dyDescent="0.2">
      <c r="A19">
        <f t="shared" si="0"/>
        <v>1</v>
      </c>
      <c r="B19" s="178">
        <v>36892</v>
      </c>
      <c r="C19" s="100" t="s">
        <v>161</v>
      </c>
      <c r="D19" s="101">
        <v>0</v>
      </c>
    </row>
    <row r="20" spans="1:4" x14ac:dyDescent="0.2">
      <c r="A20">
        <f t="shared" si="0"/>
        <v>1</v>
      </c>
      <c r="B20" s="178">
        <v>36892</v>
      </c>
      <c r="C20" s="100" t="s">
        <v>155</v>
      </c>
      <c r="D20" s="101">
        <v>5.1018422699999997</v>
      </c>
    </row>
    <row r="21" spans="1:4" x14ac:dyDescent="0.2">
      <c r="A21">
        <f t="shared" si="0"/>
        <v>1</v>
      </c>
      <c r="B21" s="178">
        <v>36892</v>
      </c>
      <c r="C21" s="100" t="s">
        <v>161</v>
      </c>
      <c r="D21" s="101">
        <v>-1E-8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D30"/>
  <sheetViews>
    <sheetView workbookViewId="0">
      <selection activeCell="A5" sqref="A5:A30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9.9389999999999995E-5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8">
        <v>36892</v>
      </c>
      <c r="C4" s="100" t="s">
        <v>155</v>
      </c>
      <c r="D4" s="101">
        <v>0</v>
      </c>
    </row>
    <row r="5" spans="1:4" x14ac:dyDescent="0.2">
      <c r="A5">
        <f t="shared" ref="A5:A30" si="0">INDEX(BucketTable,MATCH(B5,SumMonths,0),1)</f>
        <v>1</v>
      </c>
      <c r="B5" s="178">
        <v>36892</v>
      </c>
      <c r="C5" s="100" t="s">
        <v>162</v>
      </c>
      <c r="D5" s="101">
        <v>0</v>
      </c>
    </row>
    <row r="6" spans="1:4" x14ac:dyDescent="0.2">
      <c r="A6">
        <f t="shared" si="0"/>
        <v>1</v>
      </c>
      <c r="B6" s="178">
        <v>36892</v>
      </c>
      <c r="C6" s="100" t="s">
        <v>161</v>
      </c>
      <c r="D6" s="101">
        <v>0</v>
      </c>
    </row>
    <row r="7" spans="1:4" x14ac:dyDescent="0.2">
      <c r="A7">
        <f t="shared" si="0"/>
        <v>1</v>
      </c>
      <c r="B7" s="178">
        <v>36892</v>
      </c>
      <c r="C7" s="100" t="s">
        <v>155</v>
      </c>
      <c r="D7" s="101">
        <v>0</v>
      </c>
    </row>
    <row r="8" spans="1:4" x14ac:dyDescent="0.2">
      <c r="A8">
        <f t="shared" si="0"/>
        <v>1</v>
      </c>
      <c r="B8" s="178">
        <v>36892</v>
      </c>
      <c r="C8" s="100" t="s">
        <v>162</v>
      </c>
      <c r="D8" s="101">
        <v>0</v>
      </c>
    </row>
    <row r="9" spans="1:4" x14ac:dyDescent="0.2">
      <c r="A9">
        <f t="shared" si="0"/>
        <v>1</v>
      </c>
      <c r="B9" s="178">
        <v>36892</v>
      </c>
      <c r="C9" s="100" t="s">
        <v>161</v>
      </c>
      <c r="D9" s="101">
        <v>0</v>
      </c>
    </row>
    <row r="10" spans="1:4" x14ac:dyDescent="0.2">
      <c r="A10">
        <f t="shared" si="0"/>
        <v>1</v>
      </c>
      <c r="B10" s="178">
        <v>36892</v>
      </c>
      <c r="C10" s="100" t="s">
        <v>155</v>
      </c>
      <c r="D10" s="101">
        <v>0</v>
      </c>
    </row>
    <row r="11" spans="1:4" x14ac:dyDescent="0.2">
      <c r="A11">
        <f t="shared" si="0"/>
        <v>1</v>
      </c>
      <c r="B11" s="178">
        <v>36892</v>
      </c>
      <c r="C11" s="100" t="s">
        <v>162</v>
      </c>
      <c r="D11" s="101">
        <v>0</v>
      </c>
    </row>
    <row r="12" spans="1:4" x14ac:dyDescent="0.2">
      <c r="A12">
        <f t="shared" si="0"/>
        <v>1</v>
      </c>
      <c r="B12" s="178">
        <v>36892</v>
      </c>
      <c r="C12" s="100" t="s">
        <v>161</v>
      </c>
      <c r="D12" s="101">
        <v>0</v>
      </c>
    </row>
    <row r="13" spans="1:4" x14ac:dyDescent="0.2">
      <c r="A13">
        <f t="shared" si="0"/>
        <v>1</v>
      </c>
      <c r="B13" s="178">
        <v>36892</v>
      </c>
      <c r="C13" s="100" t="s">
        <v>155</v>
      </c>
      <c r="D13" s="101">
        <v>0</v>
      </c>
    </row>
    <row r="14" spans="1:4" x14ac:dyDescent="0.2">
      <c r="A14">
        <f t="shared" si="0"/>
        <v>1</v>
      </c>
      <c r="B14" s="178">
        <v>36892</v>
      </c>
      <c r="C14" s="100" t="s">
        <v>162</v>
      </c>
      <c r="D14" s="101">
        <v>0</v>
      </c>
    </row>
    <row r="15" spans="1:4" x14ac:dyDescent="0.2">
      <c r="A15">
        <f t="shared" si="0"/>
        <v>1</v>
      </c>
      <c r="B15" s="178">
        <v>36892</v>
      </c>
      <c r="C15" s="100" t="s">
        <v>161</v>
      </c>
      <c r="D15" s="101">
        <v>0</v>
      </c>
    </row>
    <row r="16" spans="1:4" x14ac:dyDescent="0.2">
      <c r="A16">
        <f t="shared" si="0"/>
        <v>1</v>
      </c>
      <c r="B16" s="178">
        <v>36892</v>
      </c>
      <c r="C16" s="100" t="s">
        <v>155</v>
      </c>
      <c r="D16" s="101">
        <v>0</v>
      </c>
    </row>
    <row r="17" spans="1:4" x14ac:dyDescent="0.2">
      <c r="A17">
        <f t="shared" si="0"/>
        <v>1</v>
      </c>
      <c r="B17" s="178">
        <v>36892</v>
      </c>
      <c r="C17" s="100" t="s">
        <v>162</v>
      </c>
      <c r="D17" s="101">
        <v>0</v>
      </c>
    </row>
    <row r="18" spans="1:4" x14ac:dyDescent="0.2">
      <c r="A18">
        <f t="shared" si="0"/>
        <v>1</v>
      </c>
      <c r="B18" s="178">
        <v>36892</v>
      </c>
      <c r="C18" s="100" t="s">
        <v>161</v>
      </c>
      <c r="D18" s="101">
        <v>0</v>
      </c>
    </row>
    <row r="19" spans="1:4" x14ac:dyDescent="0.2">
      <c r="A19">
        <f t="shared" si="0"/>
        <v>1</v>
      </c>
      <c r="B19" s="178">
        <v>36892</v>
      </c>
      <c r="C19" s="100" t="s">
        <v>155</v>
      </c>
      <c r="D19" s="101">
        <v>0</v>
      </c>
    </row>
    <row r="20" spans="1:4" x14ac:dyDescent="0.2">
      <c r="A20">
        <f t="shared" si="0"/>
        <v>1</v>
      </c>
      <c r="B20" s="178">
        <v>36892</v>
      </c>
      <c r="C20" s="100" t="s">
        <v>162</v>
      </c>
      <c r="D20" s="101">
        <v>0</v>
      </c>
    </row>
    <row r="21" spans="1:4" x14ac:dyDescent="0.2">
      <c r="A21">
        <f t="shared" si="0"/>
        <v>1</v>
      </c>
      <c r="B21" s="178">
        <v>36892</v>
      </c>
      <c r="C21" s="100" t="s">
        <v>161</v>
      </c>
      <c r="D21" s="101">
        <v>0</v>
      </c>
    </row>
    <row r="22" spans="1:4" x14ac:dyDescent="0.2">
      <c r="A22">
        <f t="shared" si="0"/>
        <v>1</v>
      </c>
      <c r="B22" s="178">
        <v>36892</v>
      </c>
      <c r="C22" s="100" t="s">
        <v>155</v>
      </c>
      <c r="D22" s="101">
        <v>0</v>
      </c>
    </row>
    <row r="23" spans="1:4" x14ac:dyDescent="0.2">
      <c r="A23">
        <f t="shared" si="0"/>
        <v>1</v>
      </c>
      <c r="B23" s="178">
        <v>36892</v>
      </c>
      <c r="C23" s="100" t="s">
        <v>162</v>
      </c>
      <c r="D23" s="101">
        <v>0</v>
      </c>
    </row>
    <row r="24" spans="1:4" x14ac:dyDescent="0.2">
      <c r="A24">
        <f t="shared" si="0"/>
        <v>1</v>
      </c>
      <c r="B24" s="178">
        <v>36892</v>
      </c>
      <c r="C24" s="100" t="s">
        <v>161</v>
      </c>
      <c r="D24" s="101">
        <v>0</v>
      </c>
    </row>
    <row r="25" spans="1:4" x14ac:dyDescent="0.2">
      <c r="A25">
        <f t="shared" si="0"/>
        <v>1</v>
      </c>
      <c r="B25" s="178">
        <v>36892</v>
      </c>
      <c r="C25" s="100" t="s">
        <v>155</v>
      </c>
      <c r="D25" s="101">
        <v>0</v>
      </c>
    </row>
    <row r="26" spans="1:4" x14ac:dyDescent="0.2">
      <c r="A26">
        <f t="shared" si="0"/>
        <v>1</v>
      </c>
      <c r="B26" s="178">
        <v>36892</v>
      </c>
      <c r="C26" s="100" t="s">
        <v>162</v>
      </c>
      <c r="D26" s="101">
        <v>0</v>
      </c>
    </row>
    <row r="27" spans="1:4" x14ac:dyDescent="0.2">
      <c r="A27">
        <f t="shared" si="0"/>
        <v>1</v>
      </c>
      <c r="B27" s="178">
        <v>36892</v>
      </c>
      <c r="C27" s="100" t="s">
        <v>161</v>
      </c>
      <c r="D27" s="101">
        <v>0</v>
      </c>
    </row>
    <row r="28" spans="1:4" x14ac:dyDescent="0.2">
      <c r="A28">
        <f t="shared" si="0"/>
        <v>1</v>
      </c>
      <c r="B28" s="178">
        <v>36892</v>
      </c>
      <c r="C28" s="100" t="s">
        <v>155</v>
      </c>
      <c r="D28" s="101">
        <v>0</v>
      </c>
    </row>
    <row r="29" spans="1:4" x14ac:dyDescent="0.2">
      <c r="A29">
        <f t="shared" si="0"/>
        <v>1</v>
      </c>
      <c r="B29" s="178">
        <v>36892</v>
      </c>
      <c r="C29" s="100" t="s">
        <v>162</v>
      </c>
      <c r="D29" s="101">
        <v>0</v>
      </c>
    </row>
    <row r="30" spans="1:4" x14ac:dyDescent="0.2">
      <c r="A30">
        <f t="shared" si="0"/>
        <v>1</v>
      </c>
      <c r="B30" s="178">
        <v>36892</v>
      </c>
      <c r="C30" s="100" t="s">
        <v>161</v>
      </c>
      <c r="D30" s="101">
        <v>9.9389999999999995E-5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>
      <selection activeCell="B15" sqref="B15"/>
    </sheetView>
  </sheetViews>
  <sheetFormatPr defaultRowHeight="12.75" x14ac:dyDescent="0.2"/>
  <cols>
    <col min="1" max="1" width="10.28515625" style="175" customWidth="1"/>
    <col min="2" max="2" width="20.85546875" style="167" customWidth="1"/>
    <col min="3" max="3" width="17.7109375" style="167" customWidth="1"/>
    <col min="4" max="4" width="45.42578125" style="167" bestFit="1" customWidth="1"/>
    <col min="5" max="5" width="55.85546875" style="167" bestFit="1" customWidth="1"/>
    <col min="6" max="6" width="15.140625" style="167" bestFit="1" customWidth="1"/>
    <col min="7" max="7" width="15.140625" style="167" customWidth="1"/>
    <col min="8" max="8" width="10.28515625" style="167" bestFit="1" customWidth="1"/>
    <col min="9" max="16384" width="9.140625" style="167"/>
  </cols>
  <sheetData>
    <row r="1" spans="1:8" x14ac:dyDescent="0.2">
      <c r="A1" s="176"/>
      <c r="B1" s="177"/>
      <c r="C1" s="177"/>
      <c r="D1" s="177"/>
      <c r="E1" s="177"/>
      <c r="F1" s="166" t="s">
        <v>119</v>
      </c>
      <c r="G1" s="166" t="s">
        <v>120</v>
      </c>
      <c r="H1" s="166" t="s">
        <v>121</v>
      </c>
    </row>
    <row r="2" spans="1:8" x14ac:dyDescent="0.2">
      <c r="F2" s="167">
        <f>IF(REF_DT&lt;PromptMonth,1,INDEX(BucketTable,MATCH($A2,SumMonths,0),1))</f>
        <v>1</v>
      </c>
      <c r="G2" s="167" t="e">
        <f>INDEX(Book_Type,MATCH($B2,Book,0),1)</f>
        <v>#N/A</v>
      </c>
      <c r="H2" s="167" t="e">
        <f>$F2&amp;$G2</f>
        <v>#N/A</v>
      </c>
    </row>
    <row r="3" spans="1:8" x14ac:dyDescent="0.2">
      <c r="F3" s="167" t="e">
        <f>IF(REF_DT&lt;PromptMonth,1,INDEX(BucketTable,MATCH($A3,SumMonths,0),1))</f>
        <v>#VALUE!</v>
      </c>
      <c r="G3" s="167" t="e">
        <f>INDEX(Book_Type,MATCH($B3,Book,0),1)</f>
        <v>#N/A</v>
      </c>
      <c r="H3" s="167" t="e">
        <f>$F3&amp;$G3</f>
        <v>#VALUE!</v>
      </c>
    </row>
  </sheetData>
  <autoFilter ref="A1:H2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G5" sqref="G5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139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8" x14ac:dyDescent="0.2">
      <c r="A1">
        <f>ROW()</f>
        <v>1</v>
      </c>
    </row>
    <row r="2" spans="1:8" x14ac:dyDescent="0.2">
      <c r="A2">
        <f>ROW()</f>
        <v>2</v>
      </c>
      <c r="D2" s="168">
        <f>COUNTA($C$5:$C$65536)</f>
        <v>52</v>
      </c>
      <c r="E2">
        <f>DayOfTheMonth</f>
        <v>19</v>
      </c>
      <c r="F2" t="str">
        <f ca="1">UPPER(TEXT(DATEVALUE(MONTH(TODAY())&amp;"/"&amp;TRIM(E2)&amp;"/"&amp;YEAR(TODAY())),"DD/MMM/YY"))</f>
        <v>19/JAN/01</v>
      </c>
    </row>
    <row r="3" spans="1:8" x14ac:dyDescent="0.2">
      <c r="A3">
        <f>ROW()</f>
        <v>3</v>
      </c>
      <c r="D3" t="s">
        <v>122</v>
      </c>
    </row>
    <row r="4" spans="1:8" x14ac:dyDescent="0.2">
      <c r="A4">
        <f>ROW()</f>
        <v>4</v>
      </c>
      <c r="C4" t="s">
        <v>123</v>
      </c>
      <c r="D4" t="str">
        <f>_xludf.Concat("C", $A$5:$A$100, "QueryPage")</f>
        <v xml:space="preserve"> 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'0',</v>
      </c>
      <c r="E4" t="s">
        <v>8</v>
      </c>
      <c r="F4" s="169" t="s">
        <v>124</v>
      </c>
      <c r="G4" s="169" t="s">
        <v>125</v>
      </c>
      <c r="H4" s="169" t="s">
        <v>126</v>
      </c>
    </row>
    <row r="5" spans="1:8" x14ac:dyDescent="0.2">
      <c r="A5">
        <f>ROW()</f>
        <v>5</v>
      </c>
      <c r="B5" t="str">
        <f>'Run Query'!H25</f>
        <v>IM-EMWNSS1-PRC</v>
      </c>
      <c r="C5" t="str">
        <f t="shared" ref="C5:C56" si="0">" "&amp;"'"&amp;B5&amp;"'"&amp;","</f>
        <v xml:space="preserve"> 'IM-EMWNSS1-PRC',</v>
      </c>
      <c r="D5" t="str">
        <f>TRIM(LEFT(D4,LEN(D4)-1))</f>
        <v>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</v>
      </c>
      <c r="E5" s="170" t="str">
        <f ca="1">$F$2</f>
        <v>19/JAN/01</v>
      </c>
      <c r="F5" s="171" t="s">
        <v>127</v>
      </c>
      <c r="G5" s="171" t="s">
        <v>128</v>
      </c>
      <c r="H5" s="171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(rms_open_position.EFF_DT='19/JAN/01')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</v>
      </c>
    </row>
    <row r="6" spans="1:8" x14ac:dyDescent="0.2">
      <c r="A6">
        <f>ROW()</f>
        <v>6</v>
      </c>
      <c r="B6" t="str">
        <f>'Run Query'!H26</f>
        <v>IM-EMWNSS1-BAS</v>
      </c>
      <c r="C6" t="str">
        <f t="shared" si="0"/>
        <v xml:space="preserve"> 'IM-EMWNSS1-BAS',</v>
      </c>
      <c r="E6" s="170"/>
      <c r="F6" s="15"/>
      <c r="G6" s="15"/>
      <c r="H6" s="15"/>
    </row>
    <row r="7" spans="1:8" x14ac:dyDescent="0.2">
      <c r="A7">
        <f>ROW()</f>
        <v>7</v>
      </c>
      <c r="B7" t="str">
        <f>'Run Query'!H27</f>
        <v>IM-EMWNSS1-IDX</v>
      </c>
      <c r="C7" t="str">
        <f t="shared" si="0"/>
        <v xml:space="preserve"> 'IM-EMWNSS1-IDX',</v>
      </c>
      <c r="E7" s="170"/>
      <c r="F7" s="15"/>
      <c r="G7" s="15"/>
      <c r="H7" s="15"/>
    </row>
    <row r="8" spans="1:8" x14ac:dyDescent="0.2">
      <c r="A8">
        <f>ROW()</f>
        <v>8</v>
      </c>
      <c r="B8" t="str">
        <f>'Run Query'!H28</f>
        <v>IM-EMWNSS2-PRC</v>
      </c>
      <c r="C8" t="str">
        <f t="shared" si="0"/>
        <v xml:space="preserve"> 'IM-EMWNSS2-PRC',</v>
      </c>
      <c r="E8" s="170"/>
      <c r="F8" s="15"/>
      <c r="G8" s="15"/>
      <c r="H8" s="15"/>
    </row>
    <row r="9" spans="1:8" x14ac:dyDescent="0.2">
      <c r="A9">
        <f>ROW()</f>
        <v>9</v>
      </c>
      <c r="B9" t="str">
        <f>'Run Query'!H29</f>
        <v>IM-EMWNSS2-BAS</v>
      </c>
      <c r="C9" t="str">
        <f t="shared" si="0"/>
        <v xml:space="preserve"> 'IM-EMWNSS2-BAS',</v>
      </c>
      <c r="E9" s="170"/>
      <c r="F9" s="15"/>
      <c r="G9" s="15"/>
      <c r="H9" s="15"/>
    </row>
    <row r="10" spans="1:8" x14ac:dyDescent="0.2">
      <c r="A10">
        <f>ROW()</f>
        <v>10</v>
      </c>
      <c r="B10" t="str">
        <f>'Run Query'!H30</f>
        <v>IM-EMWNSS2-IDX</v>
      </c>
      <c r="C10" t="str">
        <f t="shared" si="0"/>
        <v xml:space="preserve"> 'IM-EMWNSS2-IDX',</v>
      </c>
      <c r="E10" s="170"/>
      <c r="F10" s="15"/>
      <c r="G10" s="15"/>
      <c r="H10" s="15"/>
    </row>
    <row r="11" spans="1:8" x14ac:dyDescent="0.2">
      <c r="A11">
        <f>ROW()</f>
        <v>11</v>
      </c>
      <c r="B11" t="str">
        <f>'Run Query'!H31</f>
        <v>FT-IM-ENOV-PRC</v>
      </c>
      <c r="C11" t="str">
        <f t="shared" si="0"/>
        <v xml:space="preserve"> 'FT-IM-ENOV-PRC',</v>
      </c>
      <c r="E11" s="170"/>
      <c r="F11" s="15"/>
      <c r="G11" s="15"/>
      <c r="H11" s="15"/>
    </row>
    <row r="12" spans="1:8" x14ac:dyDescent="0.2">
      <c r="A12">
        <f>ROW()</f>
        <v>12</v>
      </c>
      <c r="B12" t="str">
        <f>'Run Query'!H32</f>
        <v>FT-IM-ENOV-BAS</v>
      </c>
      <c r="C12" t="str">
        <f t="shared" si="0"/>
        <v xml:space="preserve"> 'FT-IM-ENOV-BAS',</v>
      </c>
      <c r="F12" s="15"/>
      <c r="G12" s="15"/>
      <c r="H12" s="15"/>
    </row>
    <row r="13" spans="1:8" x14ac:dyDescent="0.2">
      <c r="A13">
        <f>ROW()</f>
        <v>13</v>
      </c>
      <c r="B13" t="str">
        <f>'Run Query'!H33</f>
        <v>FT-IM-ENOV-IDX</v>
      </c>
      <c r="C13" t="str">
        <f t="shared" si="0"/>
        <v xml:space="preserve"> 'FT-IM-ENOV-IDX',</v>
      </c>
      <c r="F13" s="15"/>
      <c r="G13" s="15"/>
      <c r="H13" s="15"/>
    </row>
    <row r="14" spans="1:8" x14ac:dyDescent="0.2">
      <c r="A14">
        <f>ROW()</f>
        <v>14</v>
      </c>
      <c r="B14" t="str">
        <f>'Run Query'!H34</f>
        <v>INTRA-ENOV-PRC</v>
      </c>
      <c r="C14" t="str">
        <f t="shared" si="0"/>
        <v xml:space="preserve"> 'INTRA-ENOV-PRC',</v>
      </c>
      <c r="F14" s="15"/>
      <c r="G14" s="15"/>
      <c r="H14" s="15"/>
    </row>
    <row r="15" spans="1:8" x14ac:dyDescent="0.2">
      <c r="A15">
        <f>ROW()</f>
        <v>15</v>
      </c>
      <c r="B15" t="str">
        <f>'Run Query'!H35</f>
        <v>INTRA-ENOV-BAS</v>
      </c>
      <c r="C15" t="str">
        <f t="shared" si="0"/>
        <v xml:space="preserve"> 'INTRA-ENOV-BAS',</v>
      </c>
      <c r="F15" s="15"/>
      <c r="G15" s="15"/>
      <c r="H15" s="15"/>
    </row>
    <row r="16" spans="1:8" x14ac:dyDescent="0.2">
      <c r="A16">
        <f>ROW()</f>
        <v>16</v>
      </c>
      <c r="B16" t="str">
        <f>'Run Query'!H36</f>
        <v>INTRA-ENOV-IDX</v>
      </c>
      <c r="C16" t="str">
        <f t="shared" si="0"/>
        <v xml:space="preserve"> 'INTRA-ENOV-IDX',</v>
      </c>
      <c r="F16" s="15"/>
      <c r="G16" s="15"/>
      <c r="H16" s="15"/>
    </row>
    <row r="17" spans="1:8" x14ac:dyDescent="0.2">
      <c r="A17">
        <f>ROW()</f>
        <v>17</v>
      </c>
      <c r="B17" t="str">
        <f>'Run Query'!H37</f>
        <v>TP-EMWNSS-PRC</v>
      </c>
      <c r="C17" t="str">
        <f t="shared" ref="C17:C35" si="1">" "&amp;"'"&amp;B17&amp;"'"&amp;","</f>
        <v xml:space="preserve"> 'TP-EMWNSS-PRC',</v>
      </c>
      <c r="F17" s="15"/>
      <c r="G17" s="15"/>
      <c r="H17" s="15"/>
    </row>
    <row r="18" spans="1:8" x14ac:dyDescent="0.2">
      <c r="A18">
        <f>ROW()</f>
        <v>18</v>
      </c>
      <c r="B18" t="str">
        <f>'Run Query'!H38</f>
        <v>TP-EMWNSS-BAS</v>
      </c>
      <c r="C18" t="str">
        <f t="shared" si="1"/>
        <v xml:space="preserve"> 'TP-EMWNSS-BAS',</v>
      </c>
      <c r="F18" s="15"/>
      <c r="G18" s="15"/>
      <c r="H18" s="15"/>
    </row>
    <row r="19" spans="1:8" x14ac:dyDescent="0.2">
      <c r="A19">
        <f>ROW()</f>
        <v>19</v>
      </c>
      <c r="B19" t="str">
        <f>'Run Query'!H39</f>
        <v>TP-EMWNSS-IDX</v>
      </c>
      <c r="C19" t="str">
        <f t="shared" si="1"/>
        <v xml:space="preserve"> 'TP-EMWNSS-IDX',</v>
      </c>
      <c r="F19" s="15"/>
      <c r="G19" s="15"/>
      <c r="H19" s="15"/>
    </row>
    <row r="20" spans="1:8" x14ac:dyDescent="0.2">
      <c r="A20">
        <f>ROW()</f>
        <v>20</v>
      </c>
      <c r="B20" t="str">
        <f>'Run Query'!H40</f>
        <v>INTRA-EMWNSS1-GDL</v>
      </c>
      <c r="C20" t="str">
        <f t="shared" si="1"/>
        <v xml:space="preserve"> 'INTRA-EMWNSS1-GDL',</v>
      </c>
      <c r="F20" s="15"/>
      <c r="G20" s="15"/>
      <c r="H20" s="15"/>
    </row>
    <row r="21" spans="1:8" x14ac:dyDescent="0.2">
      <c r="A21">
        <f>ROW()</f>
        <v>21</v>
      </c>
      <c r="B21" t="str">
        <f>'Run Query'!H41</f>
        <v>IM-EMWNSS2-GDL</v>
      </c>
      <c r="C21" t="str">
        <f t="shared" si="1"/>
        <v xml:space="preserve"> 'IM-EMWNSS2-GDL',</v>
      </c>
      <c r="F21" s="15"/>
      <c r="G21" s="15"/>
      <c r="H21" s="15"/>
    </row>
    <row r="22" spans="1:8" x14ac:dyDescent="0.2">
      <c r="A22">
        <f>ROW()</f>
        <v>22</v>
      </c>
      <c r="B22" t="str">
        <f>'Run Query'!H42</f>
        <v>FT-IM-ENOV-GDL</v>
      </c>
      <c r="C22" t="str">
        <f t="shared" si="1"/>
        <v xml:space="preserve"> 'FT-IM-ENOV-GDL',</v>
      </c>
      <c r="F22" s="15"/>
      <c r="G22" s="15"/>
      <c r="H22" s="15"/>
    </row>
    <row r="23" spans="1:8" x14ac:dyDescent="0.2">
      <c r="A23">
        <f>ROW()</f>
        <v>23</v>
      </c>
      <c r="B23" t="str">
        <f>'Run Query'!H43</f>
        <v>INTRA-ENOV-GDL</v>
      </c>
      <c r="C23" t="str">
        <f t="shared" si="1"/>
        <v xml:space="preserve"> 'INTRA-ENOV-GDL',</v>
      </c>
      <c r="F23" s="15"/>
      <c r="G23" s="15"/>
      <c r="H23" s="15"/>
    </row>
    <row r="24" spans="1:8" x14ac:dyDescent="0.2">
      <c r="A24">
        <f>ROW()</f>
        <v>24</v>
      </c>
      <c r="B24" t="str">
        <f>'Run Query'!H44</f>
        <v>TP-EMWNSS-GDL</v>
      </c>
      <c r="C24" t="str">
        <f t="shared" si="1"/>
        <v xml:space="preserve"> 'TP-EMWNSS-GDL',</v>
      </c>
      <c r="F24" s="15"/>
      <c r="G24" s="15"/>
      <c r="H24" s="15"/>
    </row>
    <row r="25" spans="1:8" x14ac:dyDescent="0.2">
      <c r="A25">
        <f>ROW()</f>
        <v>25</v>
      </c>
      <c r="B25" t="str">
        <f>'Run Query'!H45</f>
        <v>INTRA-EMWNSS1-PHY</v>
      </c>
      <c r="C25" t="str">
        <f t="shared" si="1"/>
        <v xml:space="preserve"> 'INTRA-EMWNSS1-PHY',</v>
      </c>
      <c r="F25" s="15"/>
      <c r="G25" s="15"/>
      <c r="H25" s="15"/>
    </row>
    <row r="26" spans="1:8" x14ac:dyDescent="0.2">
      <c r="A26">
        <f>ROW()</f>
        <v>26</v>
      </c>
      <c r="B26" t="str">
        <f>'Run Query'!H46</f>
        <v>IM-EMWNSS2-PHY</v>
      </c>
      <c r="C26" t="str">
        <f t="shared" si="1"/>
        <v xml:space="preserve"> 'IM-EMWNSS2-PHY',</v>
      </c>
      <c r="F26" s="15"/>
      <c r="G26" s="15"/>
      <c r="H26" s="15"/>
    </row>
    <row r="27" spans="1:8" x14ac:dyDescent="0.2">
      <c r="A27">
        <f>ROW()</f>
        <v>27</v>
      </c>
      <c r="B27" t="str">
        <f>'Run Query'!H47</f>
        <v>FT-IM-ENOV-PHY</v>
      </c>
      <c r="C27" t="str">
        <f t="shared" si="1"/>
        <v xml:space="preserve"> 'FT-IM-ENOV-PHY',</v>
      </c>
      <c r="F27" s="15"/>
      <c r="G27" s="15"/>
      <c r="H27" s="15"/>
    </row>
    <row r="28" spans="1:8" x14ac:dyDescent="0.2">
      <c r="A28">
        <f>ROW()</f>
        <v>28</v>
      </c>
      <c r="B28" t="str">
        <f>'Run Query'!H48</f>
        <v>INTRA-ENOV-PHY</v>
      </c>
      <c r="C28" t="str">
        <f t="shared" si="1"/>
        <v xml:space="preserve"> 'INTRA-ENOV-PHY',</v>
      </c>
      <c r="F28" s="15"/>
      <c r="G28" s="15"/>
      <c r="H28" s="15"/>
    </row>
    <row r="29" spans="1:8" x14ac:dyDescent="0.2">
      <c r="A29">
        <f>ROW()</f>
        <v>29</v>
      </c>
      <c r="B29">
        <f>'Run Query'!H49</f>
        <v>0</v>
      </c>
      <c r="C29" t="str">
        <f t="shared" si="1"/>
        <v xml:space="preserve"> '0',</v>
      </c>
      <c r="F29" s="15"/>
      <c r="G29" s="15"/>
      <c r="H29" s="15"/>
    </row>
    <row r="30" spans="1:8" x14ac:dyDescent="0.2">
      <c r="A30">
        <f>ROW()</f>
        <v>30</v>
      </c>
      <c r="B30">
        <f>'Run Query'!H50</f>
        <v>0</v>
      </c>
      <c r="C30" t="str">
        <f t="shared" si="1"/>
        <v xml:space="preserve"> '0',</v>
      </c>
      <c r="F30" s="15"/>
      <c r="G30" s="15"/>
      <c r="H30" s="15"/>
    </row>
    <row r="31" spans="1:8" x14ac:dyDescent="0.2">
      <c r="A31">
        <f>ROW()</f>
        <v>31</v>
      </c>
      <c r="B31">
        <f>'Run Query'!H51</f>
        <v>0</v>
      </c>
      <c r="C31" t="str">
        <f t="shared" si="1"/>
        <v xml:space="preserve"> '0',</v>
      </c>
      <c r="F31" s="15"/>
      <c r="G31" s="15"/>
      <c r="H31" s="15"/>
    </row>
    <row r="32" spans="1:8" x14ac:dyDescent="0.2">
      <c r="A32">
        <f>ROW()</f>
        <v>32</v>
      </c>
      <c r="B32">
        <f>'Run Query'!H52</f>
        <v>0</v>
      </c>
      <c r="C32" t="str">
        <f t="shared" si="1"/>
        <v xml:space="preserve"> '0',</v>
      </c>
      <c r="F32" s="15"/>
      <c r="G32" s="15"/>
      <c r="H32" s="15"/>
    </row>
    <row r="33" spans="1:8" x14ac:dyDescent="0.2">
      <c r="A33">
        <f>ROW()</f>
        <v>33</v>
      </c>
      <c r="B33">
        <f>'Run Query'!H53</f>
        <v>0</v>
      </c>
      <c r="C33" t="str">
        <f t="shared" si="1"/>
        <v xml:space="preserve"> '0',</v>
      </c>
      <c r="F33" s="15"/>
      <c r="G33" s="15"/>
      <c r="H33" s="15"/>
    </row>
    <row r="34" spans="1:8" x14ac:dyDescent="0.2">
      <c r="A34">
        <f>ROW()</f>
        <v>34</v>
      </c>
      <c r="B34" t="str">
        <f>'Run Query'!H54</f>
        <v>FT-ENOVRT-PRC</v>
      </c>
      <c r="C34" t="str">
        <f t="shared" si="1"/>
        <v xml:space="preserve"> 'FT-ENOVRT-PRC',</v>
      </c>
      <c r="F34" s="15"/>
      <c r="G34" s="15"/>
      <c r="H34" s="15"/>
    </row>
    <row r="35" spans="1:8" x14ac:dyDescent="0.2">
      <c r="A35">
        <f>ROW()</f>
        <v>35</v>
      </c>
      <c r="B35" t="str">
        <f>'Run Query'!H55</f>
        <v>FT-ENOVRT-BAS</v>
      </c>
      <c r="C35" t="str">
        <f t="shared" si="1"/>
        <v xml:space="preserve"> 'FT-ENOVRT-BAS',</v>
      </c>
      <c r="F35" s="15"/>
      <c r="G35" s="15"/>
      <c r="H35" s="15"/>
    </row>
    <row r="36" spans="1:8" x14ac:dyDescent="0.2">
      <c r="A36">
        <f>ROW()</f>
        <v>36</v>
      </c>
      <c r="B36">
        <f>'Run Query'!H56</f>
        <v>0</v>
      </c>
      <c r="C36" t="str">
        <f t="shared" si="0"/>
        <v xml:space="preserve"> '0',</v>
      </c>
      <c r="F36" s="15"/>
      <c r="G36" s="15"/>
      <c r="H36" s="15"/>
    </row>
    <row r="37" spans="1:8" x14ac:dyDescent="0.2">
      <c r="A37">
        <f>ROW()</f>
        <v>37</v>
      </c>
      <c r="B37" t="str">
        <f>'Run Query'!H57</f>
        <v>FT-ENOVRT-GDL</v>
      </c>
      <c r="C37" t="str">
        <f t="shared" si="0"/>
        <v xml:space="preserve"> 'FT-ENOVRT-GDL',</v>
      </c>
      <c r="F37" s="15"/>
      <c r="G37" s="15"/>
      <c r="H37" s="15"/>
    </row>
    <row r="38" spans="1:8" x14ac:dyDescent="0.2">
      <c r="A38">
        <f>ROW()</f>
        <v>38</v>
      </c>
      <c r="B38" t="str">
        <f>'Run Query'!H58</f>
        <v>FT-ENOVPB-PRC</v>
      </c>
      <c r="C38" t="str">
        <f t="shared" si="0"/>
        <v xml:space="preserve"> 'FT-ENOVPB-PRC',</v>
      </c>
      <c r="F38" s="15"/>
      <c r="G38" s="15"/>
      <c r="H38" s="15"/>
    </row>
    <row r="39" spans="1:8" x14ac:dyDescent="0.2">
      <c r="A39">
        <f>ROW()</f>
        <v>39</v>
      </c>
      <c r="B39" t="str">
        <f>'Run Query'!H59</f>
        <v>FT-ENOVPB-BAS</v>
      </c>
      <c r="C39" t="str">
        <f t="shared" si="0"/>
        <v xml:space="preserve"> 'FT-ENOVPB-BAS',</v>
      </c>
      <c r="F39" s="15"/>
      <c r="G39" s="15"/>
      <c r="H39" s="15"/>
    </row>
    <row r="40" spans="1:8" x14ac:dyDescent="0.2">
      <c r="A40">
        <f>ROW()</f>
        <v>40</v>
      </c>
      <c r="B40">
        <f>'Run Query'!H60</f>
        <v>0</v>
      </c>
      <c r="C40" t="str">
        <f>" "&amp;"'"&amp;B40&amp;"'"&amp;","</f>
        <v xml:space="preserve"> '0',</v>
      </c>
      <c r="F40" s="15"/>
      <c r="G40" s="15"/>
      <c r="H40" s="15"/>
    </row>
    <row r="41" spans="1:8" x14ac:dyDescent="0.2">
      <c r="A41">
        <f>ROW()</f>
        <v>41</v>
      </c>
      <c r="B41" t="str">
        <f>'Run Query'!H61</f>
        <v>FT-ENOVPB-GDL</v>
      </c>
      <c r="C41" t="str">
        <f t="shared" si="0"/>
        <v xml:space="preserve"> 'FT-ENOVPB-GDL',</v>
      </c>
      <c r="F41" s="15"/>
      <c r="G41" s="15"/>
      <c r="H41" s="15"/>
    </row>
    <row r="42" spans="1:8" x14ac:dyDescent="0.2">
      <c r="A42">
        <f>ROW()</f>
        <v>42</v>
      </c>
      <c r="B42">
        <f>'Run Query'!H62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Query'!H63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Query'!H64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Query'!H65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Query'!H66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Query'!H67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Query'!H68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Query'!H69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Query'!H70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Query'!H71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Query'!H72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Query'!H73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Query'!H74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Query'!H75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Query'!H76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Query'!H77</f>
        <v>0</v>
      </c>
    </row>
    <row r="58" spans="1:3" x14ac:dyDescent="0.2">
      <c r="A58">
        <f>ROW()</f>
        <v>58</v>
      </c>
      <c r="B58">
        <f>'Run Query'!H78</f>
        <v>0</v>
      </c>
    </row>
    <row r="59" spans="1:3" x14ac:dyDescent="0.2">
      <c r="A59">
        <f>ROW()</f>
        <v>59</v>
      </c>
      <c r="B59">
        <f>'Run Query'!H79</f>
        <v>0</v>
      </c>
    </row>
    <row r="60" spans="1:3" x14ac:dyDescent="0.2">
      <c r="A60">
        <f>ROW()</f>
        <v>60</v>
      </c>
      <c r="B60">
        <f>'Run Query'!H80</f>
        <v>0</v>
      </c>
    </row>
    <row r="61" spans="1:3" x14ac:dyDescent="0.2">
      <c r="A61">
        <f>ROW()</f>
        <v>61</v>
      </c>
      <c r="B61">
        <f>'Run Query'!H81</f>
        <v>0</v>
      </c>
    </row>
    <row r="62" spans="1:3" x14ac:dyDescent="0.2">
      <c r="A62">
        <f>ROW()</f>
        <v>62</v>
      </c>
      <c r="B62">
        <f>'Run Query'!H82</f>
        <v>0</v>
      </c>
    </row>
    <row r="63" spans="1:3" x14ac:dyDescent="0.2">
      <c r="A63">
        <f>ROW()</f>
        <v>63</v>
      </c>
      <c r="B63">
        <f>'Run Query'!H83</f>
        <v>0</v>
      </c>
    </row>
    <row r="64" spans="1:3" x14ac:dyDescent="0.2">
      <c r="A64">
        <f>ROW()</f>
        <v>64</v>
      </c>
      <c r="B64">
        <f>'Run Query'!H84</f>
        <v>0</v>
      </c>
    </row>
    <row r="65" spans="1:2" x14ac:dyDescent="0.2">
      <c r="A65">
        <f>ROW()</f>
        <v>65</v>
      </c>
      <c r="B65">
        <f>'Run Query'!H85</f>
        <v>0</v>
      </c>
    </row>
    <row r="66" spans="1:2" x14ac:dyDescent="0.2">
      <c r="A66">
        <f>ROW()</f>
        <v>66</v>
      </c>
      <c r="B66">
        <f>'Run Query'!H86</f>
        <v>0</v>
      </c>
    </row>
    <row r="67" spans="1:2" x14ac:dyDescent="0.2">
      <c r="A67">
        <f>ROW()</f>
        <v>67</v>
      </c>
      <c r="B67">
        <f>'Run Query'!H87</f>
        <v>0</v>
      </c>
    </row>
    <row r="68" spans="1:2" x14ac:dyDescent="0.2">
      <c r="A68">
        <f>ROW()</f>
        <v>68</v>
      </c>
      <c r="B68">
        <f>'Run Query'!H88</f>
        <v>0</v>
      </c>
    </row>
    <row r="69" spans="1:2" x14ac:dyDescent="0.2">
      <c r="A69">
        <f>ROW()</f>
        <v>69</v>
      </c>
      <c r="B69">
        <f>'Run Query'!H89</f>
        <v>0</v>
      </c>
    </row>
    <row r="70" spans="1:2" x14ac:dyDescent="0.2">
      <c r="A70">
        <f>ROW()</f>
        <v>70</v>
      </c>
      <c r="B70">
        <f>'Run Query'!H90</f>
        <v>0</v>
      </c>
    </row>
    <row r="71" spans="1:2" x14ac:dyDescent="0.2">
      <c r="A71">
        <f>ROW()</f>
        <v>71</v>
      </c>
      <c r="B71">
        <f>'Run Query'!H91</f>
        <v>0</v>
      </c>
    </row>
    <row r="72" spans="1:2" x14ac:dyDescent="0.2">
      <c r="A72">
        <f>ROW()</f>
        <v>72</v>
      </c>
      <c r="B72">
        <f>'Run Query'!H92</f>
        <v>0</v>
      </c>
    </row>
    <row r="73" spans="1:2" x14ac:dyDescent="0.2">
      <c r="A73">
        <f>ROW()</f>
        <v>73</v>
      </c>
      <c r="B73">
        <f>'Run Query'!H93</f>
        <v>0</v>
      </c>
    </row>
    <row r="74" spans="1:2" x14ac:dyDescent="0.2">
      <c r="A74">
        <f>ROW()</f>
        <v>74</v>
      </c>
      <c r="B74">
        <f>'Run Query'!H94</f>
        <v>0</v>
      </c>
    </row>
    <row r="75" spans="1:2" x14ac:dyDescent="0.2">
      <c r="A75">
        <f>ROW()</f>
        <v>75</v>
      </c>
      <c r="B75">
        <f>'Run Query'!H95</f>
        <v>0</v>
      </c>
    </row>
    <row r="76" spans="1:2" x14ac:dyDescent="0.2">
      <c r="A76">
        <f>ROW()</f>
        <v>76</v>
      </c>
      <c r="B76">
        <f>'Run Query'!H96</f>
        <v>0</v>
      </c>
    </row>
    <row r="77" spans="1:2" x14ac:dyDescent="0.2">
      <c r="A77">
        <f>ROW()</f>
        <v>77</v>
      </c>
      <c r="B77">
        <f>'Run Query'!H97</f>
        <v>0</v>
      </c>
    </row>
    <row r="78" spans="1:2" x14ac:dyDescent="0.2">
      <c r="A78">
        <f>ROW()</f>
        <v>78</v>
      </c>
      <c r="B78">
        <f>'Run Query'!H98</f>
        <v>0</v>
      </c>
    </row>
    <row r="79" spans="1:2" x14ac:dyDescent="0.2">
      <c r="A79">
        <f>ROW()</f>
        <v>79</v>
      </c>
      <c r="B79">
        <f>'Run Query'!H99</f>
        <v>0</v>
      </c>
    </row>
    <row r="80" spans="1:2" x14ac:dyDescent="0.2">
      <c r="A80">
        <f>ROW()</f>
        <v>80</v>
      </c>
      <c r="B80">
        <f>'Run Query'!H100</f>
        <v>0</v>
      </c>
    </row>
    <row r="81" spans="1:2" x14ac:dyDescent="0.2">
      <c r="A81">
        <f>ROW()</f>
        <v>81</v>
      </c>
      <c r="B81">
        <f>'Run Query'!H101</f>
        <v>0</v>
      </c>
    </row>
    <row r="82" spans="1:2" x14ac:dyDescent="0.2">
      <c r="A82">
        <f>ROW()</f>
        <v>82</v>
      </c>
      <c r="B82">
        <f>'Run Query'!H102</f>
        <v>0</v>
      </c>
    </row>
    <row r="83" spans="1:2" x14ac:dyDescent="0.2">
      <c r="A83">
        <f>ROW()</f>
        <v>83</v>
      </c>
      <c r="B83">
        <f>'Run Query'!H103</f>
        <v>0</v>
      </c>
    </row>
    <row r="84" spans="1:2" x14ac:dyDescent="0.2">
      <c r="A84">
        <f>ROW()</f>
        <v>84</v>
      </c>
      <c r="B84">
        <f>'Run Query'!H104</f>
        <v>0</v>
      </c>
    </row>
    <row r="85" spans="1:2" x14ac:dyDescent="0.2">
      <c r="A85">
        <f>ROW()</f>
        <v>85</v>
      </c>
      <c r="B85">
        <f>'Run Query'!H105</f>
        <v>0</v>
      </c>
    </row>
    <row r="86" spans="1:2" x14ac:dyDescent="0.2">
      <c r="A86">
        <f>ROW()</f>
        <v>86</v>
      </c>
      <c r="B86">
        <f>'Run Query'!H106</f>
        <v>0</v>
      </c>
    </row>
    <row r="87" spans="1:2" x14ac:dyDescent="0.2">
      <c r="A87">
        <f>ROW()</f>
        <v>87</v>
      </c>
      <c r="B87">
        <f>'Run Query'!H107</f>
        <v>0</v>
      </c>
    </row>
    <row r="88" spans="1:2" x14ac:dyDescent="0.2">
      <c r="A88">
        <f>ROW()</f>
        <v>88</v>
      </c>
      <c r="B88">
        <f>'Run Query'!H108</f>
        <v>0</v>
      </c>
    </row>
    <row r="89" spans="1:2" x14ac:dyDescent="0.2">
      <c r="A89">
        <f>ROW()</f>
        <v>89</v>
      </c>
      <c r="B89">
        <f>'Run Query'!H109</f>
        <v>0</v>
      </c>
    </row>
    <row r="90" spans="1:2" x14ac:dyDescent="0.2">
      <c r="A90">
        <f>ROW()</f>
        <v>90</v>
      </c>
      <c r="B90">
        <f>'Run Query'!H110</f>
        <v>0</v>
      </c>
    </row>
    <row r="91" spans="1:2" x14ac:dyDescent="0.2">
      <c r="A91">
        <f>ROW()</f>
        <v>91</v>
      </c>
      <c r="B91">
        <f>'Run Query'!H111</f>
        <v>0</v>
      </c>
    </row>
    <row r="92" spans="1:2" x14ac:dyDescent="0.2">
      <c r="A92">
        <f>ROW()</f>
        <v>92</v>
      </c>
      <c r="B92">
        <f>'Run Query'!H112</f>
        <v>0</v>
      </c>
    </row>
    <row r="93" spans="1:2" x14ac:dyDescent="0.2">
      <c r="A93">
        <f>ROW()</f>
        <v>93</v>
      </c>
      <c r="B93">
        <f>'Run Query'!H113</f>
        <v>0</v>
      </c>
    </row>
    <row r="94" spans="1:2" x14ac:dyDescent="0.2">
      <c r="A94">
        <f>ROW()</f>
        <v>94</v>
      </c>
      <c r="B94">
        <f>'Run Query'!H114</f>
        <v>0</v>
      </c>
    </row>
    <row r="95" spans="1:2" x14ac:dyDescent="0.2">
      <c r="A95">
        <f>ROW()</f>
        <v>95</v>
      </c>
      <c r="B95">
        <f>'Run Query'!H115</f>
        <v>0</v>
      </c>
    </row>
    <row r="96" spans="1:2" x14ac:dyDescent="0.2">
      <c r="A96">
        <f>ROW()</f>
        <v>96</v>
      </c>
      <c r="B96">
        <f>'Run Query'!H116</f>
        <v>0</v>
      </c>
    </row>
    <row r="97" spans="1:2" x14ac:dyDescent="0.2">
      <c r="A97">
        <f>ROW()</f>
        <v>97</v>
      </c>
      <c r="B97">
        <f>'Run Query'!H117</f>
        <v>0</v>
      </c>
    </row>
    <row r="98" spans="1:2" x14ac:dyDescent="0.2">
      <c r="A98">
        <f>ROW()</f>
        <v>98</v>
      </c>
      <c r="B98">
        <f>'Run Query'!H118</f>
        <v>0</v>
      </c>
    </row>
    <row r="99" spans="1:2" x14ac:dyDescent="0.2">
      <c r="A99">
        <f>ROW()</f>
        <v>99</v>
      </c>
      <c r="B99">
        <f>'Run Query'!H119</f>
        <v>0</v>
      </c>
    </row>
    <row r="100" spans="1:2" x14ac:dyDescent="0.2">
      <c r="A100">
        <f>ROW()</f>
        <v>100</v>
      </c>
      <c r="B100">
        <f>'Run Query'!H120</f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B1" s="104"/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105"/>
    <col min="3" max="3" width="13.7109375" customWidth="1"/>
    <col min="6" max="6" width="11.140625" customWidth="1"/>
    <col min="7" max="7" width="12.42578125" style="10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104"/>
      <c r="C1" s="71" t="s">
        <v>45</v>
      </c>
      <c r="D1" s="70">
        <f>SUM(D4:D65536)</f>
        <v>0</v>
      </c>
      <c r="F1" t="s">
        <v>41</v>
      </c>
      <c r="G1" s="104"/>
      <c r="H1" s="1"/>
      <c r="I1" s="71" t="s">
        <v>45</v>
      </c>
      <c r="J1" s="70">
        <f>SUM(J4:J65536)</f>
        <v>0</v>
      </c>
      <c r="K1" s="71" t="s">
        <v>52</v>
      </c>
      <c r="L1" s="70">
        <f>SUM(L4:L65536)</f>
        <v>0</v>
      </c>
      <c r="M1" s="102"/>
      <c r="N1" s="102"/>
      <c r="O1" s="103"/>
    </row>
    <row r="2" spans="1:15" x14ac:dyDescent="0.2">
      <c r="B2" s="73" t="s">
        <v>3</v>
      </c>
      <c r="C2" s="9"/>
      <c r="D2" s="93" t="s">
        <v>5</v>
      </c>
      <c r="G2" s="99" t="s">
        <v>3</v>
      </c>
      <c r="H2" s="9"/>
      <c r="I2" s="9"/>
      <c r="J2" s="93" t="s">
        <v>5</v>
      </c>
      <c r="K2" s="73" t="s">
        <v>74</v>
      </c>
      <c r="L2" s="74" t="s">
        <v>56</v>
      </c>
      <c r="M2" s="73" t="s">
        <v>49</v>
      </c>
      <c r="N2" s="74" t="s">
        <v>51</v>
      </c>
      <c r="O2" s="97" t="s">
        <v>68</v>
      </c>
    </row>
    <row r="3" spans="1:15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F3" s="15" t="s">
        <v>21</v>
      </c>
      <c r="G3" s="75" t="s">
        <v>4</v>
      </c>
      <c r="H3" s="12" t="s">
        <v>53</v>
      </c>
      <c r="I3" s="12" t="s">
        <v>55</v>
      </c>
      <c r="J3" s="13" t="s">
        <v>6</v>
      </c>
      <c r="K3" s="14" t="s">
        <v>6</v>
      </c>
      <c r="L3" s="13" t="s">
        <v>6</v>
      </c>
      <c r="M3" s="14" t="s">
        <v>50</v>
      </c>
      <c r="N3" s="13" t="s">
        <v>6</v>
      </c>
      <c r="O3" s="98" t="s">
        <v>69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+'Financial Book Position'!A5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36917.559947916663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36917.559947916663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81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SUMIF('R21'!$A$3:$A$3,F$6,'R21'!$D$3:$D$3)</f>
        <v>0</v>
      </c>
      <c r="G10" s="55"/>
      <c r="H10" s="55">
        <v>0</v>
      </c>
      <c r="I10" s="55"/>
      <c r="J10" s="55">
        <f>SUMIF('R21'!$A$3:$A$3,J$6,'R21'!$D$3:$D$3)</f>
        <v>0</v>
      </c>
      <c r="K10" s="55"/>
      <c r="L10" s="55">
        <f>SUMIF('R21'!$A$3:$A$3,L$6,'R21'!$D$3:$D$3)</f>
        <v>0</v>
      </c>
      <c r="M10" s="55"/>
      <c r="N10" s="55">
        <f>SUMIF('R21'!$A$3:$A$3,N$6,'R21'!$D$3:$D$3)</f>
        <v>0</v>
      </c>
      <c r="O10" s="55"/>
      <c r="P10" s="55">
        <f>SUMIF('R21'!$A$3:$A$3,P$6,'R21'!$D$3:$D$3)</f>
        <v>0</v>
      </c>
      <c r="Q10" s="55"/>
      <c r="R10" s="55">
        <f>SUMIF('R21'!$A$3:$A$3,R$6,'R21'!$D$3:$D$3)</f>
        <v>0</v>
      </c>
      <c r="S10" s="55"/>
      <c r="T10" s="55">
        <f>SUMIF('R21'!$A$3:$A$3,T$6,'R21'!$D$3:$D$3)</f>
        <v>0</v>
      </c>
      <c r="U10" s="55"/>
      <c r="V10" s="55">
        <f>SUMIF('R21'!$A$3:$A$3,V$6,'R21'!$D$3:$D$3)</f>
        <v>0</v>
      </c>
      <c r="W10" s="55"/>
      <c r="X10" s="55">
        <f>SUMIF('R21'!$A$3:$A$3,X$6,'R21'!$D$3:$D$3)</f>
        <v>0</v>
      </c>
      <c r="Y10" s="55"/>
      <c r="Z10" s="55">
        <f>SUMIF('R21'!$A$3:$A$3,Z$6,'R21'!$D$3:$D$3)</f>
        <v>0</v>
      </c>
      <c r="AA10" s="55"/>
      <c r="AB10" s="55">
        <f>SUMIF('R21'!$A$3:$A$3,AB$6,'R21'!$D$3:$D$3)</f>
        <v>0</v>
      </c>
      <c r="AC10" s="55"/>
      <c r="AD10" s="55">
        <f>SUMIF('R21'!$A$3:$A$3,AD$6,'R21'!$D$3:$D$3)</f>
        <v>0</v>
      </c>
      <c r="AE10" s="55"/>
      <c r="AF10" s="55">
        <f>SUMIF('R21'!$A$3:$A$3,AF$6,'R21'!$D$3:$D$3)</f>
        <v>0</v>
      </c>
      <c r="AG10" s="55"/>
      <c r="AH10" s="55">
        <f>SUMIF('R21'!$A$3:$A$3,AH$6,'R21'!$D$3:$D$3)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SUMIF('R3'!$A$3:$A$3,H$6,'R3'!$D$3:$D$3)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SUMIF('R16'!$A$3:$A$3,F$6,'R16'!$D$3:$D$3)</f>
        <v>0</v>
      </c>
      <c r="G12" s="55"/>
      <c r="H12" s="55">
        <f>SUMIF('R25'!$A$3:$A$3,H$6,'R25'!$D$3:$D$3)</f>
        <v>0</v>
      </c>
      <c r="I12" s="55"/>
      <c r="J12" s="55">
        <f>SUMIF('R16'!$A$3:$A$3,J$6,'R16'!$D$3:$D$3)</f>
        <v>0</v>
      </c>
      <c r="K12" s="55"/>
      <c r="L12" s="55">
        <f>SUMIF('R16'!$A$3:$A$3,L$6,'R16'!$D$3:$D$3)</f>
        <v>0</v>
      </c>
      <c r="M12" s="55"/>
      <c r="N12" s="55">
        <f>SUMIF('R16'!$A$3:$A$3,N$6,'R16'!$D$3:$D$3)</f>
        <v>0</v>
      </c>
      <c r="O12" s="55"/>
      <c r="P12" s="55">
        <f>SUMIF('R16'!$A$3:$A$3,P$6,'R16'!$D$3:$D$3)</f>
        <v>0</v>
      </c>
      <c r="Q12" s="55"/>
      <c r="R12" s="55">
        <f>SUMIF('R16'!$A$3:$A$3,R$6,'R16'!$D$3:$D$3)</f>
        <v>0</v>
      </c>
      <c r="S12" s="55"/>
      <c r="T12" s="55">
        <f>SUMIF('R16'!$A$3:$A$3,T$6,'R16'!$D$3:$D$3)</f>
        <v>0</v>
      </c>
      <c r="U12" s="55"/>
      <c r="V12" s="55">
        <f>SUMIF('R16'!$A$3:$A$3,V$6,'R16'!$D$3:$D$3)</f>
        <v>0</v>
      </c>
      <c r="W12" s="55"/>
      <c r="X12" s="55">
        <f>SUMIF('R16'!$A$3:$A$3,X$6,'R16'!$D$3:$D$3)</f>
        <v>0</v>
      </c>
      <c r="Y12" s="55"/>
      <c r="Z12" s="55">
        <f>SUMIF('R16'!$A$3:$A$3,Z$6,'R16'!$D$3:$D$3)</f>
        <v>0</v>
      </c>
      <c r="AA12" s="55"/>
      <c r="AB12" s="55">
        <f>SUMIF('R16'!$A$3:$A$3,AB$6,'R16'!$D$3:$D$3)</f>
        <v>0</v>
      </c>
      <c r="AC12" s="55"/>
      <c r="AD12" s="55">
        <f>SUMIF('R16'!$A$3:$A$3,AD$6,'R16'!$D$3:$D$3)</f>
        <v>0</v>
      </c>
      <c r="AE12" s="55"/>
      <c r="AF12" s="55">
        <f>SUMIF('R16'!$A$3:$A$3,AF$6,'R16'!$D$3:$D$3)</f>
        <v>0</v>
      </c>
      <c r="AG12" s="55"/>
      <c r="AH12" s="55">
        <f>SUMIF('R16'!$A$3:$A$3,AH$6,'R16'!$D$3:$D$3)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IF(TODAY()&gt;=_NX1,0,SUMIF('R2'!$A$3:$A$3,J$6,'R2'!$E$3:$E$3))</f>
        <v>0</v>
      </c>
      <c r="K13" s="55"/>
      <c r="L13" s="55">
        <f>SUMIF('R2'!$A$3:$A$3,L$6,'R2'!$E$3:$E$3)</f>
        <v>0</v>
      </c>
      <c r="M13" s="55"/>
      <c r="N13" s="55">
        <f>SUMIF('R2'!$A$3:$A$3,N$6,'R2'!$E$3:$E$3)</f>
        <v>0</v>
      </c>
      <c r="O13" s="55"/>
      <c r="P13" s="55">
        <f>SUMIF('R2'!$A$3:$A$3,P$6,'R2'!$E$3:$E$3)</f>
        <v>0</v>
      </c>
      <c r="Q13" s="55"/>
      <c r="R13" s="55">
        <f>SUMIF('R2'!$A$3:$A$3,R$6,'R2'!$E$3:$E$3)</f>
        <v>0</v>
      </c>
      <c r="S13" s="55">
        <f>SUMIF('R2'!$A$3:$A$3,S$6,'R2'!$E$3:$E$3)</f>
        <v>0</v>
      </c>
      <c r="T13" s="55">
        <f>SUMIF('R2'!$A$3:$A$3,T$6,'R2'!$E$3:$E$3)</f>
        <v>0</v>
      </c>
      <c r="U13" s="55"/>
      <c r="V13" s="55">
        <f>SUMIF('R2'!$A$3:$A$3,V$6,'R2'!$E$3:$E$3)</f>
        <v>0</v>
      </c>
      <c r="W13" s="55"/>
      <c r="X13" s="55">
        <f>SUMIF('R2'!$A$3:$A$3,X$6,'R2'!$E$3:$E$3)</f>
        <v>0</v>
      </c>
      <c r="Y13" s="55"/>
      <c r="Z13" s="55">
        <f>SUMIF('R2'!$A$3:$A$3,Z$6,'R2'!$E$3:$E$3)</f>
        <v>0</v>
      </c>
      <c r="AA13" s="55"/>
      <c r="AB13" s="55">
        <f>SUMIF('R2'!$A$3:$A$3,AB$6,'R2'!$E$3:$E$3)</f>
        <v>0</v>
      </c>
      <c r="AC13" s="55"/>
      <c r="AD13" s="55">
        <f>SUMIF('R2'!$A$3:$A$3,AD$6,'R2'!$E$3:$E$3)</f>
        <v>0</v>
      </c>
      <c r="AE13" s="55"/>
      <c r="AF13" s="55">
        <f>SUMIF('R2'!$A$3:$A$3,AF$6,'R2'!$E$3:$E$3)</f>
        <v>0</v>
      </c>
      <c r="AG13" s="55"/>
      <c r="AH13" s="55">
        <f>SUMIF('R2'!$A$3:$A$3,AH$6,'R2'!$E$3:$E$3)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IF(TODAY()&gt;=_NX1,0,SUMIF('R2'!$A$3:$A$3,J$6,'R2'!$I$3:$I$3))</f>
        <v>0</v>
      </c>
      <c r="K14" s="55"/>
      <c r="L14" s="55">
        <f>SUMIF('R2'!$A$3:$A$3,L$6,'R2'!$I$3:$I$3)</f>
        <v>0</v>
      </c>
      <c r="M14" s="55"/>
      <c r="N14" s="55">
        <f>SUMIF('R2'!$A$3:$A$3,N$6,'R2'!$I$3:$I$3)</f>
        <v>0</v>
      </c>
      <c r="O14" s="55"/>
      <c r="P14" s="55">
        <f>SUMIF('R2'!$A$3:$A$3,P$6,'R2'!$I$3:$I$3)</f>
        <v>0</v>
      </c>
      <c r="Q14" s="55"/>
      <c r="R14" s="55">
        <f>SUMIF('R2'!$A$3:$A$3,R$6,'R2'!$I$3:$I$3)</f>
        <v>0</v>
      </c>
      <c r="S14" s="55">
        <f>SUMIF('R2'!$A$3:$A$3,S$6,'R2'!$I$3:$I$3)</f>
        <v>0</v>
      </c>
      <c r="T14" s="55">
        <f>SUMIF('R2'!$A$3:$A$3,T$6,'R2'!$I$3:$I$3)</f>
        <v>0</v>
      </c>
      <c r="U14" s="55"/>
      <c r="V14" s="55">
        <f>SUMIF('R2'!$A$3:$A$3,V$6,'R2'!$I$3:$I$3)</f>
        <v>0</v>
      </c>
      <c r="W14" s="55"/>
      <c r="X14" s="55">
        <f>SUMIF('R2'!$A$3:$A$3,X$6,'R2'!$I$3:$I$3)</f>
        <v>0</v>
      </c>
      <c r="Y14" s="55"/>
      <c r="Z14" s="55">
        <f>SUMIF('R2'!$A$3:$A$3,Z$6,'R2'!$I$3:$I$3)</f>
        <v>0</v>
      </c>
      <c r="AA14" s="55"/>
      <c r="AB14" s="55">
        <f>SUMIF('R2'!$A$3:$A$3,AB$6,'R2'!$I$3:$I$3)</f>
        <v>0</v>
      </c>
      <c r="AC14" s="55"/>
      <c r="AD14" s="55">
        <f>SUMIF('R2'!$A$3:$A$3,AD$6,'R2'!$I$3:$I$3)</f>
        <v>0</v>
      </c>
      <c r="AE14" s="55"/>
      <c r="AF14" s="55">
        <f>SUMIF('R2'!$A$3:$A$3,AF$6,'R2'!$I$3:$I$3)</f>
        <v>0</v>
      </c>
      <c r="AG14" s="55"/>
      <c r="AH14" s="55">
        <f>SUMIF('R2'!$A$3:$A$3,AH$6,'R2'!$I$3:$I$3)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IF(TODAY()&gt;=_NX1,0,SUMIF('R1'!$A$3:$A$3,J$6,'R1'!$D$3:$D$3)+J19)</f>
        <v>0</v>
      </c>
      <c r="K15" s="55"/>
      <c r="L15" s="55">
        <f>SUMIF('R1'!$A$3:$A$3,L$6,'R1'!$D$3:$D$3)+L19</f>
        <v>0</v>
      </c>
      <c r="M15" s="55"/>
      <c r="N15" s="55">
        <f>SUMIF('R1'!$A$3:$A$3,N$6,'R1'!$D$3:$D$3)+N19</f>
        <v>0</v>
      </c>
      <c r="O15" s="55"/>
      <c r="P15" s="55">
        <f>SUMIF('R1'!$A$3:$A$3,P$6,'R1'!$D$3:$D$3)+P19</f>
        <v>0</v>
      </c>
      <c r="Q15" s="55"/>
      <c r="R15" s="55">
        <f>SUMIF('R1'!$A$3:$A$3,R$6,'R1'!$D$3:$D$3)+R19</f>
        <v>0</v>
      </c>
      <c r="S15" s="55"/>
      <c r="T15" s="55">
        <f>SUMIF('R1'!$A$3:$A$3,T$6,'R1'!$D$3:$D$3)+T19</f>
        <v>0</v>
      </c>
      <c r="U15" s="55"/>
      <c r="V15" s="55">
        <f>SUMIF('R1'!$A$3:$A$3,V$6,'R1'!$D$3:$D$3)+V19</f>
        <v>0</v>
      </c>
      <c r="W15" s="55"/>
      <c r="X15" s="55">
        <f>SUMIF('R1'!$A$3:$A$3,X$6,'R1'!$D$3:$D$3)+X19</f>
        <v>0</v>
      </c>
      <c r="Y15" s="55"/>
      <c r="Z15" s="55">
        <f>SUMIF('R1'!$A$3:$A$3,Z$6,'R1'!$D$3:$D$3)+Z19</f>
        <v>0</v>
      </c>
      <c r="AA15" s="55"/>
      <c r="AB15" s="55">
        <f>SUMIF('R1'!$A$3:$A$3,AB$6,'R1'!$D$3:$D$3)+AB19</f>
        <v>0</v>
      </c>
      <c r="AC15" s="55"/>
      <c r="AD15" s="55">
        <f>SUMIF('R1'!$A$3:$A$3,AD$6,'R1'!$D$3:$D$3)+AD19</f>
        <v>0</v>
      </c>
      <c r="AE15" s="55"/>
      <c r="AF15" s="55">
        <f>SUMIF('R1'!$A$3:$A$3,AF$6,'R1'!$D$3:$D$3)+AF19</f>
        <v>0</v>
      </c>
      <c r="AG15" s="55"/>
      <c r="AH15" s="55">
        <f>SUMIF('R1'!$A$3:$A$3,AH$6,'R1'!$D$3:$D$3)+AH19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SUMIF('R2'!$A$3:$A$3,L$6,'R2'!$F$3:$F$3)</f>
        <v>0</v>
      </c>
      <c r="M19" s="55"/>
      <c r="N19" s="55">
        <f>SUMIF('R2'!$A$3:$A$3,N$6,'R2'!$F$3:$F$3)</f>
        <v>0</v>
      </c>
      <c r="O19" s="55"/>
      <c r="P19" s="55">
        <f>SUMIF('R2'!$A$3:$A$3,P$6,'R2'!$F$3:$F$3)</f>
        <v>0</v>
      </c>
      <c r="Q19" s="55"/>
      <c r="R19" s="55">
        <f>SUMIF('R2'!$A$3:$A$3,R$6,'R2'!$F$3:$F$3)</f>
        <v>0</v>
      </c>
      <c r="S19" s="55"/>
      <c r="T19" s="55">
        <f>SUMIF('R2'!$A$3:$A$3,T$6,'R2'!$F$3:$F$3)</f>
        <v>0</v>
      </c>
      <c r="U19" s="55"/>
      <c r="V19" s="55">
        <f>SUMIF('R2'!$A$3:$A$3,V$6,'R2'!$F$3:$F$3)</f>
        <v>0</v>
      </c>
      <c r="W19" s="55"/>
      <c r="X19" s="55">
        <f>SUMIF('R2'!$A$3:$A$3,X$6,'R2'!$F$3:$F$3)</f>
        <v>0</v>
      </c>
      <c r="Y19" s="55"/>
      <c r="Z19" s="55">
        <f>SUMIF('R2'!$A$3:$A$3,Z$6,'R2'!$F$3:$F$3)</f>
        <v>0</v>
      </c>
      <c r="AA19" s="55"/>
      <c r="AB19" s="55">
        <f>SUMIF('R2'!$A$3:$A$3,AB$6,'R2'!$F$3:$F$3)</f>
        <v>0</v>
      </c>
      <c r="AC19" s="55"/>
      <c r="AD19" s="55">
        <f>SUMIF('R2'!$A$3:$A$3,AD$6,'R2'!$F$3:$F$3)</f>
        <v>0</v>
      </c>
      <c r="AE19" s="55"/>
      <c r="AF19" s="55">
        <f>SUMIF('R2'!$A$3:$A$3,AF$6,'R2'!$F$3:$F$3)</f>
        <v>0</v>
      </c>
      <c r="AG19" s="55"/>
      <c r="AH19" s="55">
        <f>SUMIF('R2'!$A$3:$A$3,AH$6,'R2'!$F$3:$F$3)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L20"/>
  <sheetViews>
    <sheetView topLeftCell="S1" workbookViewId="0">
      <selection activeCell="AM1" sqref="AM1:IV65536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36913.559947916663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36913.559948032409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  <c r="AL8" s="59"/>
    </row>
    <row r="9" spans="1:38" ht="13.5" x14ac:dyDescent="0.25">
      <c r="A9" s="65" t="s">
        <v>82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SUMIF('R22'!$A$3:$A$3,F$6,'R22'!$D$3:$D$3)</f>
        <v>0</v>
      </c>
      <c r="G10" s="55"/>
      <c r="H10" s="55">
        <v>0</v>
      </c>
      <c r="I10" s="55"/>
      <c r="J10" s="55">
        <f>SUMIF('R22'!$A$3:$A$3,J$6,'R22'!$D$3:$D$3)</f>
        <v>0</v>
      </c>
      <c r="K10" s="55"/>
      <c r="L10" s="55">
        <f>SUMIF('R22'!$A$3:$A$3,L$6,'R22'!$D$3:$D$3)</f>
        <v>0</v>
      </c>
      <c r="M10" s="55"/>
      <c r="N10" s="55">
        <f>SUMIF('R22'!$A$3:$A$3,N$6,'R22'!$D$3:$D$3)</f>
        <v>0</v>
      </c>
      <c r="O10" s="55"/>
      <c r="P10" s="55">
        <f>SUMIF('R22'!$A$3:$A$3,P$6,'R22'!$D$3:$D$3)</f>
        <v>0</v>
      </c>
      <c r="Q10" s="55"/>
      <c r="R10" s="55">
        <f>SUMIF('R22'!$A$3:$A$3,R$6,'R22'!$D$3:$D$3)</f>
        <v>0</v>
      </c>
      <c r="S10" s="55"/>
      <c r="T10" s="55">
        <f>SUMIF('R22'!$A$3:$A$3,T$6,'R22'!$D$3:$D$3)</f>
        <v>0</v>
      </c>
      <c r="U10" s="55"/>
      <c r="V10" s="55">
        <f>SUMIF('R22'!$A$3:$A$3,V$6,'R22'!$D$3:$D$3)</f>
        <v>0</v>
      </c>
      <c r="W10" s="55"/>
      <c r="X10" s="55">
        <f>SUMIF('R22'!$A$3:$A$3,X$6,'R22'!$D$3:$D$3)</f>
        <v>0</v>
      </c>
      <c r="Y10" s="55"/>
      <c r="Z10" s="55">
        <f>SUMIF('R22'!$A$3:$A$3,Z$6,'R22'!$D$3:$D$3)</f>
        <v>0</v>
      </c>
      <c r="AA10" s="55"/>
      <c r="AB10" s="55">
        <f>SUMIF('R22'!$A$3:$A$3,AB$6,'R22'!$D$3:$D$3)</f>
        <v>0</v>
      </c>
      <c r="AC10" s="55"/>
      <c r="AD10" s="55">
        <f>SUMIF('R22'!$A$3:$A$3,AD$6,'R22'!$D$3:$D$3)</f>
        <v>0</v>
      </c>
      <c r="AE10" s="55"/>
      <c r="AF10" s="55">
        <f>SUMIF('R22'!$A$3:$A$3,AF$6,'R22'!$D$3:$D$3)</f>
        <v>0</v>
      </c>
      <c r="AG10" s="55"/>
      <c r="AH10" s="55">
        <f>SUMIF('R22'!$A$3:$A$3,AH$6,'R22'!$D$3:$D$3)</f>
        <v>0</v>
      </c>
      <c r="AI10" s="56"/>
      <c r="AJ10" s="57">
        <f t="shared" ref="AJ10:AJ15" si="0">SUM(F10:AH10)-H10</f>
        <v>0</v>
      </c>
      <c r="AK10" s="139"/>
      <c r="AL10" s="32"/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SUMIF('R6'!$A$3:$A$3,H$6,'R6'!$D$3:$D$3)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  <c r="AL11" s="32"/>
    </row>
    <row r="12" spans="1:38" x14ac:dyDescent="0.2">
      <c r="A12" s="120" t="s">
        <v>78</v>
      </c>
      <c r="B12" s="29"/>
      <c r="C12" s="38"/>
      <c r="D12" s="54"/>
      <c r="E12" s="54"/>
      <c r="F12" s="55">
        <f>SUMIF('R17'!$A$3:$A$3,F$6,'R17'!$D$3:$D$3)</f>
        <v>0</v>
      </c>
      <c r="G12" s="55"/>
      <c r="H12" s="55">
        <f>SUMIF('R26'!$A$3:$A$3,H$6,'R26'!$D$3:$D$3)</f>
        <v>0</v>
      </c>
      <c r="I12" s="55"/>
      <c r="J12" s="55">
        <f>SUMIF('R17'!$A$3:$A$3,J$6,'R17'!$D$3:$D$3)</f>
        <v>0</v>
      </c>
      <c r="K12" s="55"/>
      <c r="L12" s="55">
        <f>SUMIF('R17'!$A$3:$A$3,L$6,'R17'!$D$3:$D$3)</f>
        <v>0</v>
      </c>
      <c r="M12" s="55"/>
      <c r="N12" s="55">
        <f>SUMIF('R17'!$A$3:$A$3,N$6,'R17'!$D$3:$D$3)</f>
        <v>0</v>
      </c>
      <c r="O12" s="55"/>
      <c r="P12" s="55">
        <f>SUMIF('R17'!$A$3:$A$3,P$6,'R17'!$D$3:$D$3)</f>
        <v>0</v>
      </c>
      <c r="Q12" s="55"/>
      <c r="R12" s="55">
        <f>SUMIF('R17'!$A$3:$A$3,R$6,'R17'!$D$3:$D$3)</f>
        <v>0</v>
      </c>
      <c r="S12" s="55"/>
      <c r="T12" s="55">
        <f>SUMIF('R17'!$A$3:$A$3,T$6,'R17'!$D$3:$D$3)</f>
        <v>0</v>
      </c>
      <c r="U12" s="55"/>
      <c r="V12" s="55">
        <f>SUMIF('R17'!$A$3:$A$3,V$6,'R17'!$D$3:$D$3)</f>
        <v>0</v>
      </c>
      <c r="W12" s="55"/>
      <c r="X12" s="55">
        <f>SUMIF('R17'!$A$3:$A$3,X$6,'R17'!$D$3:$D$3)</f>
        <v>0</v>
      </c>
      <c r="Y12" s="55"/>
      <c r="Z12" s="55">
        <f>SUMIF('R17'!$A$3:$A$3,Z$6,'R17'!$D$3:$D$3)</f>
        <v>0</v>
      </c>
      <c r="AA12" s="55"/>
      <c r="AB12" s="55">
        <f>SUMIF('R17'!$A$3:$A$3,AB$6,'R17'!$D$3:$D$3)</f>
        <v>0</v>
      </c>
      <c r="AC12" s="55"/>
      <c r="AD12" s="55">
        <f>SUMIF('R17'!$A$3:$A$3,AD$6,'R17'!$D$3:$D$3)</f>
        <v>0</v>
      </c>
      <c r="AE12" s="55"/>
      <c r="AF12" s="55">
        <f>SUMIF('R17'!$A$3:$A$3,AF$6,'R17'!$D$3:$D$3)</f>
        <v>0</v>
      </c>
      <c r="AG12" s="55"/>
      <c r="AH12" s="55">
        <f>SUMIF('R17'!$A$3:$A$3,AH$6,'R17'!$D$3:$D$3)</f>
        <v>0</v>
      </c>
      <c r="AI12" s="55"/>
      <c r="AJ12" s="57">
        <f t="shared" si="0"/>
        <v>0</v>
      </c>
      <c r="AK12" s="139"/>
      <c r="AL12" s="32"/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IF(TODAY()&gt;=_NX1,0,SUMIF('R5'!$A$3:$A$3,J$6,'R5'!$E$3:$E$3))</f>
        <v>0</v>
      </c>
      <c r="K13" s="55"/>
      <c r="L13" s="55">
        <f>SUMIF('R5'!$A$3:$A$3,L$6,'R5'!$E$3:$E$3)</f>
        <v>0</v>
      </c>
      <c r="M13" s="55"/>
      <c r="N13" s="55">
        <f>SUMIF('R5'!$A$3:$A$3,N$6,'R5'!$E$3:$E$3)</f>
        <v>0</v>
      </c>
      <c r="O13" s="55"/>
      <c r="P13" s="55">
        <f>SUMIF('R5'!$A$3:$A$3,P$6,'R5'!$E$3:$E$3)</f>
        <v>0</v>
      </c>
      <c r="Q13" s="55"/>
      <c r="R13" s="55">
        <f>SUMIF('R5'!$A$3:$A$3,R$6,'R5'!$E$3:$E$3)</f>
        <v>0</v>
      </c>
      <c r="S13" s="55">
        <f>SUMIF('R2'!$A$3:$A$3,S$6,'R2'!$E$3:$E$3)</f>
        <v>0</v>
      </c>
      <c r="T13" s="55">
        <f>SUMIF('R5'!$A$3:$A$3,T$6,'R5'!$E$3:$E$3)</f>
        <v>0</v>
      </c>
      <c r="U13" s="55"/>
      <c r="V13" s="55">
        <f>SUMIF('R5'!$A$3:$A$3,V$6,'R5'!$E$3:$E$3)</f>
        <v>0</v>
      </c>
      <c r="W13" s="55"/>
      <c r="X13" s="55">
        <f>SUMIF('R5'!$A$3:$A$3,X$6,'R5'!$E$3:$E$3)</f>
        <v>0</v>
      </c>
      <c r="Y13" s="55"/>
      <c r="Z13" s="55">
        <f>SUMIF('R5'!$A$3:$A$3,Z$6,'R5'!$E$3:$E$3)</f>
        <v>0</v>
      </c>
      <c r="AA13" s="55"/>
      <c r="AB13" s="55">
        <f>SUMIF('R5'!$A$3:$A$3,AB$6,'R5'!$E$3:$E$3)</f>
        <v>0</v>
      </c>
      <c r="AC13" s="55"/>
      <c r="AD13" s="55">
        <f>SUMIF('R5'!$A$3:$A$3,AD$6,'R5'!$E$3:$E$3)</f>
        <v>0</v>
      </c>
      <c r="AE13" s="55"/>
      <c r="AF13" s="55">
        <f>SUMIF('R5'!$A$3:$A$3,AF$6,'R5'!$E$3:$E$3)</f>
        <v>0</v>
      </c>
      <c r="AG13" s="55"/>
      <c r="AH13" s="55">
        <f>SUMIF('R5'!$A$3:$A$3,AH$6,'R5'!$E$3:$E$3)</f>
        <v>0</v>
      </c>
      <c r="AI13" s="55"/>
      <c r="AJ13" s="57">
        <f t="shared" ca="1" si="0"/>
        <v>0</v>
      </c>
      <c r="AK13" s="139"/>
      <c r="AL13" s="32"/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IF(TODAY()&gt;=_NX1,0,SUMIF('R5'!$A$3:$A$3,J$6,'R5'!$I$3:$I$3))</f>
        <v>0</v>
      </c>
      <c r="K14" s="55"/>
      <c r="L14" s="55">
        <f>SUMIF('R5'!$A$3:$A$3,L$6,'R5'!$I$3:$I$3)</f>
        <v>0</v>
      </c>
      <c r="M14" s="55"/>
      <c r="N14" s="55">
        <f>SUMIF('R5'!$A$3:$A$3,N$6,'R5'!$I$3:$I$3)</f>
        <v>0</v>
      </c>
      <c r="O14" s="55"/>
      <c r="P14" s="55">
        <f>SUMIF('R5'!$A$3:$A$3,P$6,'R5'!$I$3:$I$3)</f>
        <v>0</v>
      </c>
      <c r="Q14" s="55"/>
      <c r="R14" s="55">
        <f>SUMIF('R5'!$A$3:$A$3,R$6,'R5'!$I$3:$I$3)</f>
        <v>0</v>
      </c>
      <c r="S14" s="55">
        <f>SUMIF('R2'!$A$3:$A$3,S$6,'R2'!$I$3:$I$3)</f>
        <v>0</v>
      </c>
      <c r="T14" s="55">
        <f>SUMIF('R5'!$A$3:$A$3,T$6,'R5'!$I$3:$I$3)</f>
        <v>0</v>
      </c>
      <c r="U14" s="55"/>
      <c r="V14" s="55">
        <f>SUMIF('R5'!$A$3:$A$3,V$6,'R5'!$I$3:$I$3)</f>
        <v>0</v>
      </c>
      <c r="W14" s="55"/>
      <c r="X14" s="55">
        <f>SUMIF('R5'!$A$3:$A$3,X$6,'R5'!$I$3:$I$3)</f>
        <v>0</v>
      </c>
      <c r="Y14" s="55"/>
      <c r="Z14" s="55">
        <f>SUMIF('R5'!$A$3:$A$3,Z$6,'R5'!$I$3:$I$3)</f>
        <v>0</v>
      </c>
      <c r="AA14" s="55"/>
      <c r="AB14" s="55">
        <f>SUMIF('R5'!$A$3:$A$3,AB$6,'R5'!$I$3:$I$3)</f>
        <v>0</v>
      </c>
      <c r="AC14" s="55"/>
      <c r="AD14" s="55">
        <f>SUMIF('R5'!$A$3:$A$3,AD$6,'R5'!$I$3:$I$3)</f>
        <v>0</v>
      </c>
      <c r="AE14" s="55"/>
      <c r="AF14" s="55">
        <f>SUMIF('R5'!$A$3:$A$3,AF$6,'R5'!$I$3:$I$3)</f>
        <v>0</v>
      </c>
      <c r="AG14" s="55"/>
      <c r="AH14" s="55">
        <f>SUMIF('R5'!$A$3:$A$3,AH$6,'R5'!$I$3:$I$3)</f>
        <v>0</v>
      </c>
      <c r="AI14" s="55"/>
      <c r="AJ14" s="57">
        <f t="shared" ca="1" si="0"/>
        <v>0</v>
      </c>
      <c r="AK14" s="139"/>
      <c r="AL14" s="32"/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IF(TODAY()&gt;=_NX1,0,SUMIF('R4'!$A$3:$A$3,J$6,'R4'!$D$3:$D$3)+J19)</f>
        <v>0</v>
      </c>
      <c r="K15" s="55"/>
      <c r="L15" s="55">
        <f>SUMIF('R4'!$A$3:$A$3,L$6,'R4'!$D$3:$D$3)+L19</f>
        <v>0</v>
      </c>
      <c r="M15" s="55"/>
      <c r="N15" s="55">
        <f>SUMIF('R4'!$A$3:$A$3,N$6,'R4'!$D$3:$D$3)+N19</f>
        <v>0</v>
      </c>
      <c r="O15" s="55"/>
      <c r="P15" s="55">
        <f>SUMIF('R4'!$A$3:$A$3,P$6,'R4'!$D$3:$D$3)+P19</f>
        <v>0</v>
      </c>
      <c r="Q15" s="55"/>
      <c r="R15" s="55">
        <f>SUMIF('R4'!$A$3:$A$3,R$6,'R4'!$D$3:$D$3)+R19</f>
        <v>0</v>
      </c>
      <c r="S15" s="55"/>
      <c r="T15" s="55">
        <f>SUMIF('R4'!$A$3:$A$3,T$6,'R4'!$D$3:$D$3)+T19</f>
        <v>0</v>
      </c>
      <c r="U15" s="55"/>
      <c r="V15" s="55">
        <f>SUMIF('R4'!$A$3:$A$3,V$6,'R4'!$D$3:$D$3)+V19</f>
        <v>0</v>
      </c>
      <c r="W15" s="55"/>
      <c r="X15" s="55">
        <f>SUMIF('R4'!$A$3:$A$3,X$6,'R4'!$D$3:$D$3)+X19</f>
        <v>0</v>
      </c>
      <c r="Y15" s="55"/>
      <c r="Z15" s="55">
        <f>SUMIF('R4'!$A$3:$A$3,Z$6,'R4'!$D$3:$D$3)+Z19</f>
        <v>0</v>
      </c>
      <c r="AA15" s="55"/>
      <c r="AB15" s="55">
        <f>SUMIF('R4'!$A$3:$A$3,AB$6,'R4'!$D$3:$D$3)+AB19</f>
        <v>0</v>
      </c>
      <c r="AC15" s="55"/>
      <c r="AD15" s="55">
        <f>SUMIF('R4'!$A$3:$A$3,AD$6,'R4'!$D$3:$D$3)+AD19</f>
        <v>0</v>
      </c>
      <c r="AE15" s="55"/>
      <c r="AF15" s="55">
        <f>SUMIF('R4'!$A$3:$A$3,AF$6,'R4'!$D$3:$D$3)+AF19</f>
        <v>0</v>
      </c>
      <c r="AG15" s="55"/>
      <c r="AH15" s="55">
        <f>SUMIF('R4'!$A$3:$A$3,AH$6,'R4'!$D$3:$D$3)+AH19</f>
        <v>0</v>
      </c>
      <c r="AI15" s="55"/>
      <c r="AJ15" s="57">
        <f t="shared" ca="1" si="0"/>
        <v>0</v>
      </c>
      <c r="AK15" s="139"/>
      <c r="AL15" s="32"/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  <c r="AL16" s="32"/>
    </row>
    <row r="17" spans="1:38" x14ac:dyDescent="0.2">
      <c r="AL17" s="32"/>
    </row>
    <row r="18" spans="1:38" x14ac:dyDescent="0.2">
      <c r="AL18" s="32"/>
    </row>
    <row r="19" spans="1:38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SUMIF('R5'!$A$3:$A$3,J$6,'R5'!$F$3:$F$3)</f>
        <v>0</v>
      </c>
      <c r="K19" s="55"/>
      <c r="L19" s="55">
        <f>SUMIF('R5'!$A$3:$A$3,L$6,'R5'!$F$3:$F$3)</f>
        <v>0</v>
      </c>
      <c r="M19" s="55"/>
      <c r="N19" s="55">
        <f>SUMIF('R5'!$A$3:$A$3,N$6,'R5'!$F$3:$F$3)</f>
        <v>0</v>
      </c>
      <c r="O19" s="55"/>
      <c r="P19" s="55">
        <f>SUMIF('R5'!$A$3:$A$3,P$6,'R5'!$F$3:$F$3)</f>
        <v>0</v>
      </c>
      <c r="Q19" s="55"/>
      <c r="R19" s="55">
        <f>SUMIF('R5'!$A$3:$A$3,R$6,'R5'!$F$3:$F$3)</f>
        <v>0</v>
      </c>
      <c r="S19" s="55"/>
      <c r="T19" s="55">
        <f>SUMIF('R5'!$A$3:$A$3,T$6,'R5'!$F$3:$F$3)</f>
        <v>0</v>
      </c>
      <c r="U19" s="55"/>
      <c r="V19" s="55">
        <f>SUMIF('R5'!$A$3:$A$3,V$6,'R5'!$F$3:$F$3)</f>
        <v>0</v>
      </c>
      <c r="W19" s="55"/>
      <c r="X19" s="55">
        <f>SUMIF('R5'!$A$3:$A$3,X$6,'R5'!$F$3:$F$3)</f>
        <v>0</v>
      </c>
      <c r="Y19" s="55"/>
      <c r="Z19" s="55">
        <f>SUMIF('R5'!$A$3:$A$3,Z$6,'R5'!$F$3:$F$3)</f>
        <v>0</v>
      </c>
      <c r="AA19" s="55"/>
      <c r="AB19" s="55">
        <f>SUMIF('R5'!$A$3:$A$3,AB$6,'R5'!$F$3:$F$3)</f>
        <v>0</v>
      </c>
      <c r="AC19" s="55"/>
      <c r="AD19" s="55">
        <f>SUMIF('R5'!$A$3:$A$3,AD$6,'R5'!$F$3:$F$3)</f>
        <v>0</v>
      </c>
      <c r="AE19" s="55"/>
      <c r="AF19" s="55">
        <f>SUMIF('R5'!$A$3:$A$3,AF$6,'R5'!$F$3:$F$3)</f>
        <v>0</v>
      </c>
      <c r="AG19" s="55"/>
      <c r="AH19" s="55">
        <f>SUMIF('R5'!$A$3:$A$3,AH$6,'R5'!$F$3:$F$3)</f>
        <v>0</v>
      </c>
      <c r="AI19" s="55"/>
      <c r="AJ19" s="57">
        <f>SUM(F19:AH19)</f>
        <v>0</v>
      </c>
      <c r="AK19" s="139"/>
      <c r="AL19" s="32"/>
    </row>
    <row r="20" spans="1:38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+'NSS1'!A5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36917.559947569447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36917.559947569447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99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SUMIF('R23'!$A$3:$A$3,F$6,'R23'!$D$3:$D$3)</f>
        <v>0</v>
      </c>
      <c r="G10" s="55"/>
      <c r="H10" s="55">
        <v>0</v>
      </c>
      <c r="I10" s="55"/>
      <c r="J10" s="55">
        <f>SUMIF('R23'!$A$3:$A$3,J$6,'R23'!$D$3:$D$3)</f>
        <v>0</v>
      </c>
      <c r="K10" s="55"/>
      <c r="L10" s="55">
        <f>SUMIF('R23'!$A$3:$A$3,L$6,'R23'!$D$3:$D$3)</f>
        <v>0</v>
      </c>
      <c r="M10" s="55"/>
      <c r="N10" s="55">
        <f>SUMIF('R23'!$A$3:$A$3,N$6,'R23'!$D$3:$D$3)</f>
        <v>0</v>
      </c>
      <c r="O10" s="55"/>
      <c r="P10" s="55">
        <f>SUMIF('R23'!$A$3:$A$3,P$6,'R23'!$D$3:$D$3)</f>
        <v>0</v>
      </c>
      <c r="Q10" s="55"/>
      <c r="R10" s="55">
        <f>SUMIF('R23'!$A$3:$A$3,R$6,'R23'!$D$3:$D$3)</f>
        <v>0</v>
      </c>
      <c r="S10" s="55"/>
      <c r="T10" s="55">
        <f>SUMIF('R23'!$A$3:$A$3,T$6,'R23'!$D$3:$D$3)</f>
        <v>0</v>
      </c>
      <c r="U10" s="55"/>
      <c r="V10" s="55">
        <f>SUMIF('R23'!$A$3:$A$3,V$6,'R23'!$D$3:$D$3)</f>
        <v>0</v>
      </c>
      <c r="W10" s="55"/>
      <c r="X10" s="55">
        <f>SUMIF('R23'!$A$3:$A$3,X$6,'R23'!$D$3:$D$3)</f>
        <v>0</v>
      </c>
      <c r="Y10" s="55"/>
      <c r="Z10" s="55">
        <f>SUMIF('R23'!$A$3:$A$3,Z$6,'R23'!$D$3:$D$3)</f>
        <v>0</v>
      </c>
      <c r="AA10" s="55"/>
      <c r="AB10" s="55">
        <f>SUMIF('R23'!$A$3:$A$3,AB$6,'R23'!$D$3:$D$3)</f>
        <v>0</v>
      </c>
      <c r="AC10" s="55"/>
      <c r="AD10" s="55">
        <f>SUMIF('R23'!$A$3:$A$3,AD$6,'R23'!$D$3:$D$3)</f>
        <v>0</v>
      </c>
      <c r="AE10" s="55"/>
      <c r="AF10" s="55">
        <f>SUMIF('R23'!$A$3:$A$3,AF$6,'R23'!$D$3:$D$3)</f>
        <v>0</v>
      </c>
      <c r="AG10" s="55"/>
      <c r="AH10" s="55">
        <f>SUMIF('R23'!$A$3:$A$3,AH$6,'R23'!$D$3:$D$3)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SUMIF('R9'!$A$3:$A$3,H$6,'R9'!$D$3:$D$3)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SUMIF('R18'!$A$3:$A$3,F$6,'R18'!$D$3:$D$3)</f>
        <v>0</v>
      </c>
      <c r="G12" s="55"/>
      <c r="H12" s="55">
        <f>SUMIF('R27'!$A$3:$A$3,H$6,'R27'!$D$3:$D$3)</f>
        <v>0</v>
      </c>
      <c r="I12" s="55"/>
      <c r="J12" s="55">
        <f>SUMIF('R18'!$A$3:$A$3,J$6,'R18'!$D$3:$D$3)</f>
        <v>0</v>
      </c>
      <c r="K12" s="55"/>
      <c r="L12" s="55">
        <f>SUMIF('R18'!$A$3:$A$3,L$6,'R18'!$D$3:$D$3)</f>
        <v>0</v>
      </c>
      <c r="M12" s="55"/>
      <c r="N12" s="55">
        <f>SUMIF('R18'!$A$3:$A$3,N$6,'R18'!$D$3:$D$3)</f>
        <v>0</v>
      </c>
      <c r="O12" s="55"/>
      <c r="P12" s="55">
        <f>SUMIF('R18'!$A$3:$A$3,P$6,'R18'!$D$3:$D$3)</f>
        <v>0</v>
      </c>
      <c r="Q12" s="55"/>
      <c r="R12" s="55">
        <f>SUMIF('R18'!$A$3:$A$3,R$6,'R18'!$D$3:$D$3)</f>
        <v>0</v>
      </c>
      <c r="S12" s="55"/>
      <c r="T12" s="55">
        <f>SUMIF('R18'!$A$3:$A$3,T$6,'R18'!$D$3:$D$3)</f>
        <v>0</v>
      </c>
      <c r="U12" s="55"/>
      <c r="V12" s="55">
        <f>SUMIF('R18'!$A$3:$A$3,V$6,'R18'!$D$3:$D$3)</f>
        <v>0</v>
      </c>
      <c r="W12" s="55"/>
      <c r="X12" s="55">
        <f>SUMIF('R18'!$A$3:$A$3,X$6,'R18'!$D$3:$D$3)</f>
        <v>0</v>
      </c>
      <c r="Y12" s="55"/>
      <c r="Z12" s="55">
        <f>SUMIF('R18'!$A$3:$A$3,Z$6,'R18'!$D$3:$D$3)</f>
        <v>0</v>
      </c>
      <c r="AA12" s="55"/>
      <c r="AB12" s="55">
        <f>SUMIF('R18'!$A$3:$A$3,AB$6,'R18'!$D$3:$D$3)</f>
        <v>0</v>
      </c>
      <c r="AC12" s="55"/>
      <c r="AD12" s="55">
        <f>SUMIF('R18'!$A$3:$A$3,AD$6,'R18'!$D$3:$D$3)</f>
        <v>0</v>
      </c>
      <c r="AE12" s="55"/>
      <c r="AF12" s="55">
        <f>SUMIF('R18'!$A$3:$A$3,AF$6,'R18'!$D$3:$D$3)</f>
        <v>0</v>
      </c>
      <c r="AG12" s="55"/>
      <c r="AH12" s="55">
        <f>SUMIF('R18'!$A$3:$A$3,AH$6,'R18'!$D$3:$D$3)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IF(TODAY()&gt;=_NX1,0,SUMIF('R8'!$A$3:$A$3,J$6,'R8'!$E$3:$E$3))</f>
        <v>0</v>
      </c>
      <c r="K13" s="55"/>
      <c r="L13" s="55">
        <f>SUMIF('R8'!$A$3:$A$3,L$6,'R8'!$E$3:$E$3)</f>
        <v>0</v>
      </c>
      <c r="M13" s="55"/>
      <c r="N13" s="55">
        <f>SUMIF('R8'!$A$3:$A$3,N$6,'R8'!$E$3:$E$3)</f>
        <v>0</v>
      </c>
      <c r="O13" s="55"/>
      <c r="P13" s="55">
        <f>SUMIF('R8'!$A$3:$A$3,P$6,'R8'!$E$3:$E$3)</f>
        <v>0</v>
      </c>
      <c r="Q13" s="55"/>
      <c r="R13" s="55">
        <f>SUMIF('R8'!$A$3:$A$3,R$6,'R8'!$E$3:$E$3)</f>
        <v>0</v>
      </c>
      <c r="S13" s="55">
        <f>SUMIF('R2'!$A$3:$A$3,S$6,'R2'!$E$3:$E$3)</f>
        <v>0</v>
      </c>
      <c r="T13" s="55">
        <f>SUMIF('R8'!$A$3:$A$3,T$6,'R8'!$E$3:$E$3)</f>
        <v>0</v>
      </c>
      <c r="U13" s="55"/>
      <c r="V13" s="55">
        <f>SUMIF('R8'!$A$3:$A$3,V$6,'R8'!$E$3:$E$3)</f>
        <v>0</v>
      </c>
      <c r="W13" s="55"/>
      <c r="X13" s="55">
        <f>SUMIF('R8'!$A$3:$A$3,X$6,'R8'!$E$3:$E$3)</f>
        <v>0</v>
      </c>
      <c r="Y13" s="55"/>
      <c r="Z13" s="55">
        <f>SUMIF('R8'!$A$3:$A$3,Z$6,'R8'!$E$3:$E$3)</f>
        <v>0</v>
      </c>
      <c r="AA13" s="55"/>
      <c r="AB13" s="55">
        <f>SUMIF('R8'!$A$3:$A$3,AB$6,'R8'!$E$3:$E$3)</f>
        <v>0</v>
      </c>
      <c r="AC13" s="55"/>
      <c r="AD13" s="55">
        <f>SUMIF('R8'!$A$3:$A$3,AD$6,'R8'!$E$3:$E$3)</f>
        <v>0</v>
      </c>
      <c r="AE13" s="55"/>
      <c r="AF13" s="55">
        <f>SUMIF('R8'!$A$3:$A$3,AF$6,'R8'!$E$3:$E$3)</f>
        <v>0</v>
      </c>
      <c r="AG13" s="55"/>
      <c r="AH13" s="55">
        <f>SUMIF('R8'!$A$3:$A$3,AH$6,'R8'!$E$3:$E$3)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IF(TODAY()&gt;=_NX1,0,SUMIF('R8'!$A$3:$A$3,J$6,'R8'!$I$3:$I$3))</f>
        <v>0</v>
      </c>
      <c r="K14" s="55"/>
      <c r="L14" s="55">
        <f>SUMIF('R8'!$A$3:$A$3,L$6,'R8'!$I$3:$I$3)</f>
        <v>0</v>
      </c>
      <c r="M14" s="55"/>
      <c r="N14" s="55">
        <f>SUMIF('R8'!$A$3:$A$3,N$6,'R8'!$I$3:$I$3)</f>
        <v>0</v>
      </c>
      <c r="O14" s="55"/>
      <c r="P14" s="55">
        <f>SUMIF('R8'!$A$3:$A$3,P$6,'R8'!$I$3:$I$3)</f>
        <v>0</v>
      </c>
      <c r="Q14" s="55"/>
      <c r="R14" s="55">
        <f>SUMIF('R8'!$A$3:$A$3,R$6,'R8'!$I$3:$I$3)</f>
        <v>0</v>
      </c>
      <c r="S14" s="55">
        <f>SUMIF('R2'!$A$3:$A$3,S$6,'R2'!$I$3:$I$3)</f>
        <v>0</v>
      </c>
      <c r="T14" s="55">
        <f>SUMIF('R8'!$A$3:$A$3,T$6,'R8'!$I$3:$I$3)</f>
        <v>0</v>
      </c>
      <c r="U14" s="55"/>
      <c r="V14" s="55">
        <f>SUMIF('R8'!$A$3:$A$3,V$6,'R8'!$I$3:$I$3)</f>
        <v>0</v>
      </c>
      <c r="W14" s="55"/>
      <c r="X14" s="55">
        <f>SUMIF('R8'!$A$3:$A$3,X$6,'R8'!$I$3:$I$3)</f>
        <v>0</v>
      </c>
      <c r="Y14" s="55"/>
      <c r="Z14" s="55">
        <f>SUMIF('R8'!$A$3:$A$3,Z$6,'R8'!$I$3:$I$3)</f>
        <v>0</v>
      </c>
      <c r="AA14" s="55"/>
      <c r="AB14" s="55">
        <f>SUMIF('R8'!$A$3:$A$3,AB$6,'R8'!$I$3:$I$3)</f>
        <v>0</v>
      </c>
      <c r="AC14" s="55"/>
      <c r="AD14" s="55">
        <f>SUMIF('R8'!$A$3:$A$3,AD$6,'R8'!$I$3:$I$3)</f>
        <v>0</v>
      </c>
      <c r="AE14" s="55"/>
      <c r="AF14" s="55">
        <f>SUMIF('R8'!$A$3:$A$3,AF$6,'R8'!$I$3:$I$3)</f>
        <v>0</v>
      </c>
      <c r="AG14" s="55"/>
      <c r="AH14" s="55">
        <f>SUMIF('R8'!$A$3:$A$3,AH$6,'R8'!$I$3:$I$3)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IF(TODAY()&gt;=_NX1,0,SUMIF('R7'!$A$3:$A$3,J$6,'R7'!$D$3:$D$3)+J19)</f>
        <v>0</v>
      </c>
      <c r="K15" s="55"/>
      <c r="L15" s="55">
        <f>SUMIF('R7'!$A$3:$A$3,L$6,'R7'!$D$3:$D$3)+L19</f>
        <v>0</v>
      </c>
      <c r="M15" s="55"/>
      <c r="N15" s="55">
        <f>SUMIF('R7'!$A$3:$A$3,N$6,'R7'!$D$3:$D$3)+N19</f>
        <v>0</v>
      </c>
      <c r="O15" s="55"/>
      <c r="P15" s="55">
        <f>SUMIF('R7'!$A$3:$A$3,P$6,'R7'!$D$3:$D$3)+P19</f>
        <v>0</v>
      </c>
      <c r="Q15" s="55"/>
      <c r="R15" s="55">
        <f>SUMIF('R7'!$A$3:$A$3,R$6,'R7'!$D$3:$D$3)+R19</f>
        <v>0</v>
      </c>
      <c r="S15" s="55"/>
      <c r="T15" s="55">
        <f>SUMIF('R7'!$A$3:$A$3,T$6,'R7'!$D$3:$D$3)+T19</f>
        <v>0</v>
      </c>
      <c r="U15" s="55"/>
      <c r="V15" s="55">
        <f>SUMIF('R7'!$A$3:$A$3,V$6,'R7'!$D$3:$D$3)+V19</f>
        <v>0</v>
      </c>
      <c r="W15" s="55"/>
      <c r="X15" s="55">
        <f>SUMIF('R7'!$A$3:$A$3,X$6,'R7'!$D$3:$D$3)+X19</f>
        <v>0</v>
      </c>
      <c r="Y15" s="55"/>
      <c r="Z15" s="55">
        <f>SUMIF('R7'!$A$3:$A$3,Z$6,'R7'!$D$3:$D$3)+Z19</f>
        <v>0</v>
      </c>
      <c r="AA15" s="55"/>
      <c r="AB15" s="55">
        <f>SUMIF('R7'!$A$3:$A$3,AB$6,'R7'!$D$3:$D$3)+AB19</f>
        <v>0</v>
      </c>
      <c r="AC15" s="55"/>
      <c r="AD15" s="55">
        <f>SUMIF('R7'!$A$3:$A$3,AD$6,'R7'!$D$3:$D$3)+AD19</f>
        <v>0</v>
      </c>
      <c r="AE15" s="55"/>
      <c r="AF15" s="55">
        <f>SUMIF('R7'!$A$3:$A$3,AF$6,'R7'!$D$3:$D$3)+AF19</f>
        <v>0</v>
      </c>
      <c r="AG15" s="55"/>
      <c r="AH15" s="55">
        <f>SUMIF('R7'!$A$3:$A$3,AH$6,'R7'!$D$3:$D$3)+AH19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AK20"/>
  <sheetViews>
    <sheetView workbookViewId="0">
      <selection activeCell="AK20" sqref="AK20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36913.559947106478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36913.559947222224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100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SUMIF('R24'!$A$3:$A$3,F$6,'R24'!$D$3:$D$3)</f>
        <v>0</v>
      </c>
      <c r="G10" s="55"/>
      <c r="H10" s="55">
        <v>0</v>
      </c>
      <c r="I10" s="55"/>
      <c r="J10" s="55">
        <f>SUMIF('R24'!$A$3:$A$3,J$6,'R24'!$D$3:$D$3)</f>
        <v>0</v>
      </c>
      <c r="K10" s="55"/>
      <c r="L10" s="55">
        <f>SUMIF('R24'!$A$3:$A$3,L$6,'R24'!$D$3:$D$3)</f>
        <v>0</v>
      </c>
      <c r="M10" s="55"/>
      <c r="N10" s="55">
        <f>SUMIF('R24'!$A$3:$A$3,N$6,'R24'!$D$3:$D$3)</f>
        <v>0</v>
      </c>
      <c r="O10" s="55"/>
      <c r="P10" s="55">
        <f>SUMIF('R24'!$A$3:$A$3,P$6,'R24'!$D$3:$D$3)</f>
        <v>0</v>
      </c>
      <c r="Q10" s="55"/>
      <c r="R10" s="55">
        <f>SUMIF('R24'!$A$3:$A$3,R$6,'R24'!$D$3:$D$3)</f>
        <v>0</v>
      </c>
      <c r="S10" s="55"/>
      <c r="T10" s="55">
        <f>SUMIF('R24'!$A$3:$A$3,T$6,'R24'!$D$3:$D$3)</f>
        <v>0</v>
      </c>
      <c r="U10" s="55"/>
      <c r="V10" s="55">
        <f>SUMIF('R24'!$A$3:$A$3,V$6,'R24'!$D$3:$D$3)</f>
        <v>0</v>
      </c>
      <c r="W10" s="55"/>
      <c r="X10" s="55">
        <f>SUMIF('R24'!$A$3:$A$3,X$6,'R24'!$D$3:$D$3)</f>
        <v>0</v>
      </c>
      <c r="Y10" s="55"/>
      <c r="Z10" s="55">
        <f>SUMIF('R24'!$A$3:$A$3,Z$6,'R24'!$D$3:$D$3)</f>
        <v>0</v>
      </c>
      <c r="AA10" s="55"/>
      <c r="AB10" s="55">
        <f>SUMIF('R24'!$A$3:$A$3,AB$6,'R24'!$D$3:$D$3)</f>
        <v>0</v>
      </c>
      <c r="AC10" s="55"/>
      <c r="AD10" s="55">
        <f>SUMIF('R24'!$A$3:$A$3,AD$6,'R24'!$D$3:$D$3)</f>
        <v>0</v>
      </c>
      <c r="AE10" s="55"/>
      <c r="AF10" s="55">
        <f>SUMIF('R24'!$A$3:$A$3,AF$6,'R24'!$D$3:$D$3)</f>
        <v>0</v>
      </c>
      <c r="AG10" s="55"/>
      <c r="AH10" s="55">
        <f>SUMIF('R24'!$A$3:$A$3,AH$6,'R24'!$D$3:$D$3)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SUMIF('R12'!$A$3:$A$3,H$6,'R12'!$D$3:$D$3)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>SUMIF('R19'!$A$3:$A$3,F$6,'R19'!$D$3:$D$3)</f>
        <v>0</v>
      </c>
      <c r="G12" s="55"/>
      <c r="H12" s="55">
        <f>SUMIF('R28'!$A$3:$A$3,H$6,'R28'!$D$3:$D$3)</f>
        <v>0</v>
      </c>
      <c r="I12" s="55"/>
      <c r="J12" s="55">
        <f>SUMIF('R19'!$A$3:$A$3,J$6,'R19'!$D$3:$D$3)</f>
        <v>0</v>
      </c>
      <c r="K12" s="55"/>
      <c r="L12" s="55">
        <f>SUMIF('R19'!$A$3:$A$3,L$6,'R19'!$D$3:$D$3)</f>
        <v>0</v>
      </c>
      <c r="M12" s="55"/>
      <c r="N12" s="55">
        <f>SUMIF('R19'!$A$3:$A$3,N$6,'R19'!$D$3:$D$3)</f>
        <v>0</v>
      </c>
      <c r="O12" s="55"/>
      <c r="P12" s="55">
        <f>SUMIF('R19'!$A$3:$A$3,P$6,'R19'!$D$3:$D$3)</f>
        <v>0</v>
      </c>
      <c r="Q12" s="55"/>
      <c r="R12" s="55">
        <f>SUMIF('R19'!$A$3:$A$3,R$6,'R19'!$D$3:$D$3)</f>
        <v>0</v>
      </c>
      <c r="S12" s="55"/>
      <c r="T12" s="55">
        <f>SUMIF('R19'!$A$3:$A$3,T$6,'R19'!$D$3:$D$3)</f>
        <v>0</v>
      </c>
      <c r="U12" s="55"/>
      <c r="V12" s="55">
        <f>SUMIF('R19'!$A$3:$A$3,V$6,'R19'!$D$3:$D$3)</f>
        <v>0</v>
      </c>
      <c r="W12" s="55"/>
      <c r="X12" s="55">
        <f>SUMIF('R19'!$A$3:$A$3,X$6,'R19'!$D$3:$D$3)</f>
        <v>0</v>
      </c>
      <c r="Y12" s="55"/>
      <c r="Z12" s="55">
        <f>SUMIF('R19'!$A$3:$A$3,Z$6,'R19'!$D$3:$D$3)</f>
        <v>0</v>
      </c>
      <c r="AA12" s="55"/>
      <c r="AB12" s="55">
        <f>SUMIF('R19'!$A$3:$A$3,AB$6,'R19'!$D$3:$D$3)</f>
        <v>0</v>
      </c>
      <c r="AC12" s="55"/>
      <c r="AD12" s="55">
        <f>SUMIF('R19'!$A$3:$A$3,AD$6,'R19'!$D$3:$D$3)</f>
        <v>0</v>
      </c>
      <c r="AE12" s="55"/>
      <c r="AF12" s="55">
        <f>SUMIF('R19'!$A$3:$A$3,AF$6,'R19'!$D$3:$D$3)</f>
        <v>0</v>
      </c>
      <c r="AG12" s="55"/>
      <c r="AH12" s="55">
        <f>SUMIF('R19'!$A$3:$A$3,AH$6,'R19'!$D$3:$D$3)</f>
        <v>0</v>
      </c>
      <c r="AI12" s="55"/>
      <c r="AJ12" s="57">
        <f t="shared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IF(TODAY()&gt;=_NX1,0,SUMIF('R11'!$A$3:$A$3,J$6,'R11'!$E$3:$E$3))</f>
        <v>0</v>
      </c>
      <c r="K13" s="55"/>
      <c r="L13" s="55">
        <f ca="1">IF(TODAY()&gt;=_NX1,0,SUMIF('R11'!$A$3:$A$3,L$6,'R11'!$E$3:$E$3))</f>
        <v>0</v>
      </c>
      <c r="M13" s="55"/>
      <c r="N13" s="55">
        <f ca="1">IF(TODAY()&gt;=_NX1,0,SUMIF('R11'!$A$3:$A$3,N$6,'R11'!$E$3:$E$3))</f>
        <v>0</v>
      </c>
      <c r="O13" s="55"/>
      <c r="P13" s="55">
        <f ca="1">IF(TODAY()&gt;=_NX1,0,SUMIF('R11'!$A$3:$A$3,P$6,'R11'!$E$3:$E$3))</f>
        <v>0</v>
      </c>
      <c r="Q13" s="55"/>
      <c r="R13" s="55">
        <f ca="1">IF(TODAY()&gt;=_NX1,0,SUMIF('R11'!$A$3:$A$3,R$6,'R11'!$E$3:$E$3))</f>
        <v>0</v>
      </c>
      <c r="S13" s="55">
        <f>SUMIF('R2'!$A$3:$A$3,S$6,'R2'!$E$3:$E$3)</f>
        <v>0</v>
      </c>
      <c r="T13" s="55">
        <f ca="1">IF(TODAY()&gt;=_NX1,0,SUMIF('R11'!$A$3:$A$3,T$6,'R11'!$E$3:$E$3))</f>
        <v>0</v>
      </c>
      <c r="U13" s="55"/>
      <c r="V13" s="55">
        <f ca="1">IF(TODAY()&gt;=_NX1,0,SUMIF('R11'!$A$3:$A$3,V$6,'R11'!$E$3:$E$3))</f>
        <v>0</v>
      </c>
      <c r="W13" s="55"/>
      <c r="X13" s="55">
        <f ca="1">IF(TODAY()&gt;=_NX1,0,SUMIF('R11'!$A$3:$A$3,X$6,'R11'!$E$3:$E$3))</f>
        <v>0</v>
      </c>
      <c r="Y13" s="55"/>
      <c r="Z13" s="55">
        <f ca="1">IF(TODAY()&gt;=_NX1,0,SUMIF('R11'!$A$3:$A$3,Z$6,'R11'!$E$3:$E$3))</f>
        <v>0</v>
      </c>
      <c r="AA13" s="55"/>
      <c r="AB13" s="55">
        <f ca="1">IF(TODAY()&gt;=_NX1,0,SUMIF('R11'!$A$3:$A$3,AB$6,'R11'!$E$3:$E$3))</f>
        <v>0</v>
      </c>
      <c r="AC13" s="55"/>
      <c r="AD13" s="55">
        <f ca="1">IF(TODAY()&gt;=_NX1,0,SUMIF('R11'!$A$3:$A$3,AD$6,'R11'!$E$3:$E$3))</f>
        <v>0</v>
      </c>
      <c r="AE13" s="55"/>
      <c r="AF13" s="55">
        <f ca="1">IF(TODAY()&gt;=_NX1,0,SUMIF('R11'!$A$3:$A$3,AF$6,'R11'!$E$3:$E$3))</f>
        <v>0</v>
      </c>
      <c r="AG13" s="55"/>
      <c r="AH13" s="55">
        <f ca="1">IF(TODAY()&gt;=_NX1,0,SUMIF('R11'!$A$3:$A$3,AH$6,'R11'!$E$3:$E$3))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IF(TODAY()&gt;=_NX1,0,SUMIF('R11'!$A$3:$A$3,J$6,'R11'!$I$3:$I$3))</f>
        <v>0</v>
      </c>
      <c r="K14" s="55"/>
      <c r="L14" s="55">
        <f ca="1">IF(TODAY()&gt;=_NX1,0,SUMIF('R11'!$A$3:$A$3,L$6,'R11'!$I$3:$I$3))</f>
        <v>0</v>
      </c>
      <c r="M14" s="55"/>
      <c r="N14" s="55">
        <f ca="1">IF(TODAY()&gt;=_NX1,0,SUMIF('R11'!$A$3:$A$3,N$6,'R11'!$I$3:$I$3))</f>
        <v>0</v>
      </c>
      <c r="O14" s="55"/>
      <c r="P14" s="55">
        <f ca="1">IF(TODAY()&gt;=_NX1,0,SUMIF('R11'!$A$3:$A$3,P$6,'R11'!$I$3:$I$3))</f>
        <v>0</v>
      </c>
      <c r="Q14" s="55"/>
      <c r="R14" s="55">
        <f ca="1">IF(TODAY()&gt;=_NX1,0,SUMIF('R11'!$A$3:$A$3,R$6,'R11'!$I$3:$I$3))</f>
        <v>0</v>
      </c>
      <c r="S14" s="55">
        <f>SUMIF('R2'!$A$3:$A$3,S$6,'R2'!$I$3:$I$3)</f>
        <v>0</v>
      </c>
      <c r="T14" s="55">
        <f ca="1">IF(TODAY()&gt;=_NX1,0,SUMIF('R11'!$A$3:$A$3,T$6,'R11'!$I$3:$I$3))</f>
        <v>0</v>
      </c>
      <c r="U14" s="55"/>
      <c r="V14" s="55">
        <f ca="1">IF(TODAY()&gt;=_NX1,0,SUMIF('R11'!$A$3:$A$3,V$6,'R11'!$I$3:$I$3))</f>
        <v>0</v>
      </c>
      <c r="W14" s="55"/>
      <c r="X14" s="55">
        <f ca="1">IF(TODAY()&gt;=_NX1,0,SUMIF('R11'!$A$3:$A$3,X$6,'R11'!$I$3:$I$3))</f>
        <v>0</v>
      </c>
      <c r="Y14" s="55"/>
      <c r="Z14" s="55">
        <f ca="1">IF(TODAY()&gt;=_NX1,0,SUMIF('R11'!$A$3:$A$3,Z$6,'R11'!$I$3:$I$3))</f>
        <v>0</v>
      </c>
      <c r="AA14" s="55"/>
      <c r="AB14" s="55">
        <f ca="1">IF(TODAY()&gt;=_NX1,0,SUMIF('R11'!$A$3:$A$3,AB$6,'R11'!$I$3:$I$3))</f>
        <v>0</v>
      </c>
      <c r="AC14" s="55"/>
      <c r="AD14" s="55">
        <f ca="1">IF(TODAY()&gt;=_NX1,0,SUMIF('R11'!$A$3:$A$3,AD$6,'R11'!$I$3:$I$3))</f>
        <v>0</v>
      </c>
      <c r="AE14" s="55"/>
      <c r="AF14" s="55">
        <f ca="1">IF(TODAY()&gt;=_NX1,0,SUMIF('R11'!$A$3:$A$3,AF$6,'R11'!$I$3:$I$3))</f>
        <v>0</v>
      </c>
      <c r="AG14" s="55"/>
      <c r="AH14" s="55">
        <f ca="1">IF(TODAY()&gt;=_NX1,0,SUMIF('R11'!$A$3:$A$3,AH$6,'R11'!$I$3:$I$3))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IF(TODAY()&gt;=_NX1,0,SUMIF('R10'!$A$3:$A$3,J$6,'R10'!$D$3:$D$3)+J19)</f>
        <v>0</v>
      </c>
      <c r="K15" s="55"/>
      <c r="L15" s="55">
        <f ca="1">IF(TODAY()&gt;=_NX1,0,SUMIF('R10'!$A$3:$A$3,L$6,'R10'!$D$3:$D$3)+L19)</f>
        <v>0</v>
      </c>
      <c r="M15" s="55"/>
      <c r="N15" s="55">
        <f ca="1">IF(TODAY()&gt;=_NX1,0,SUMIF('R10'!$A$3:$A$3,N$6,'R10'!$D$3:$D$3)+N19)</f>
        <v>0</v>
      </c>
      <c r="O15" s="55"/>
      <c r="P15" s="55">
        <f ca="1">IF(TODAY()&gt;=_NX1,0,SUMIF('R10'!$A$3:$A$3,P$6,'R10'!$D$3:$D$3)+P19)</f>
        <v>0</v>
      </c>
      <c r="Q15" s="55"/>
      <c r="R15" s="55">
        <f ca="1">IF(TODAY()&gt;=_NX1,0,SUMIF('R10'!$A$3:$A$3,R$6,'R10'!$D$3:$D$3)+R19)</f>
        <v>0</v>
      </c>
      <c r="S15" s="55"/>
      <c r="T15" s="55">
        <f ca="1">IF(TODAY()&gt;=_NX1,0,SUMIF('R10'!$A$3:$A$3,T$6,'R10'!$D$3:$D$3)+T19)</f>
        <v>0</v>
      </c>
      <c r="U15" s="55"/>
      <c r="V15" s="55">
        <f ca="1">IF(TODAY()&gt;=_NX1,0,SUMIF('R10'!$A$3:$A$3,V$6,'R10'!$D$3:$D$3)+V19)</f>
        <v>0</v>
      </c>
      <c r="W15" s="55"/>
      <c r="X15" s="55">
        <f ca="1">IF(TODAY()&gt;=_NX1,0,SUMIF('R10'!$A$3:$A$3,X$6,'R10'!$D$3:$D$3)+X19)</f>
        <v>0</v>
      </c>
      <c r="Y15" s="55"/>
      <c r="Z15" s="55">
        <f ca="1">IF(TODAY()&gt;=_NX1,0,SUMIF('R10'!$A$3:$A$3,Z$6,'R10'!$D$3:$D$3)+Z19)</f>
        <v>0</v>
      </c>
      <c r="AA15" s="55"/>
      <c r="AB15" s="55">
        <f ca="1">IF(TODAY()&gt;=_NX1,0,SUMIF('R10'!$A$3:$A$3,AB$6,'R10'!$D$3:$D$3)+AB19)</f>
        <v>0</v>
      </c>
      <c r="AC15" s="55"/>
      <c r="AD15" s="55">
        <f ca="1">IF(TODAY()&gt;=_NX1,0,SUMIF('R10'!$A$3:$A$3,AD$6,'R10'!$D$3:$D$3)+AD19)</f>
        <v>0</v>
      </c>
      <c r="AE15" s="55"/>
      <c r="AF15" s="55">
        <f ca="1">IF(TODAY()&gt;=_NX1,0,SUMIF('R10'!$A$3:$A$3,AF$6,'R10'!$D$3:$D$3)+AF19)</f>
        <v>0</v>
      </c>
      <c r="AG15" s="55"/>
      <c r="AH15" s="55">
        <f ca="1">IF(TODAY()&gt;=_NX1,0,SUMIF('R10'!$A$3:$A$3,AH$6,'R10'!$D$3:$D$3)+AH19)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56</vt:i4>
      </vt:variant>
    </vt:vector>
  </HeadingPairs>
  <TitlesOfParts>
    <vt:vector size="109" baseType="lpstr">
      <vt:lpstr>Run Query</vt:lpstr>
      <vt:lpstr>Financial Book Position</vt:lpstr>
      <vt:lpstr>Maturity Gap Analysis</vt:lpstr>
      <vt:lpstr>GRMS Detail</vt:lpstr>
      <vt:lpstr>QueryPage</vt:lpstr>
      <vt:lpstr>NSS1</vt:lpstr>
      <vt:lpstr>NSS2</vt:lpstr>
      <vt:lpstr>FT-ENOVATE</vt:lpstr>
      <vt:lpstr>ENOVATE</vt:lpstr>
      <vt:lpstr>TP</vt:lpstr>
      <vt:lpstr>ENOV-RT</vt:lpstr>
      <vt:lpstr>ENOV-PB</vt:lpstr>
      <vt:lpstr>Financial Position Prior Day</vt:lpstr>
      <vt:lpstr>Diff</vt:lpstr>
      <vt:lpstr>Months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Temp</vt:lpstr>
      <vt:lpstr>Book</vt:lpstr>
      <vt:lpstr>BOOK_ID</vt:lpstr>
      <vt:lpstr>Book_Type</vt:lpstr>
      <vt:lpstr>BookList</vt:lpstr>
      <vt:lpstr>BookTypeCd</vt:lpstr>
      <vt:lpstr>'GRMS Detail'!BucketTable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'GRMS Detail'!ExternalData1</vt:lpstr>
      <vt:lpstr>GRMSQueryReturnArea</vt:lpstr>
      <vt:lpstr>InputRange</vt:lpstr>
      <vt:lpstr>IntraMonth_Buckets</vt:lpstr>
      <vt:lpstr>IntraSumMonths</vt:lpstr>
      <vt:lpstr>LastDay</vt:lpstr>
      <vt:lpstr>'Maturity Gap Analysis'!NX1</vt:lpstr>
      <vt:lpstr>NX1</vt:lpstr>
      <vt:lpstr>NXB2</vt:lpstr>
      <vt:lpstr>NXB3</vt:lpstr>
      <vt:lpstr>post_id</vt:lpstr>
      <vt:lpstr>PR_CRV_CD</vt:lpstr>
      <vt:lpstr>'ENOV-PB'!Print_Area</vt:lpstr>
      <vt:lpstr>'ENOV-RT'!Print_Area</vt:lpstr>
      <vt:lpstr>'Financial Book Position'!Print_Area</vt:lpstr>
      <vt:lpstr>'Financial Position Prior Day'!Print_Area</vt:lpstr>
      <vt:lpstr>'FT-ENOVATE'!Print_Area</vt:lpstr>
      <vt:lpstr>'R14'!Print_Area</vt:lpstr>
      <vt:lpstr>'R2'!Print_Area</vt:lpstr>
      <vt:lpstr>'Run Query'!Print_Area</vt:lpstr>
      <vt:lpstr>TP!Print_Area</vt:lpstr>
      <vt:lpstr>'Financial Book Position'!Print_Titles</vt:lpstr>
      <vt:lpstr>'Financial Position Prior Day'!Print_Titles</vt:lpstr>
      <vt:lpstr>PriorPostId</vt:lpstr>
      <vt:lpstr>'GRMS Detail'!PromptMonth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'GRMS Detail'!SumMonths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2001-01-10T00:29:02Z</cp:lastPrinted>
  <dcterms:created xsi:type="dcterms:W3CDTF">1998-02-25T20:12:16Z</dcterms:created>
  <dcterms:modified xsi:type="dcterms:W3CDTF">2023-09-15T18:36:06Z</dcterms:modified>
</cp:coreProperties>
</file>