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7824299-2D4C-4D8D-9CE2-CB9A5662440F}" xr6:coauthVersionLast="47" xr6:coauthVersionMax="47" xr10:uidLastSave="{00000000-0000-0000-0000-000000000000}"/>
  <bookViews>
    <workbookView xWindow="-120" yWindow="-120" windowWidth="38640" windowHeight="15720"/>
  </bookViews>
  <sheets>
    <sheet name="9912" sheetId="1" r:id="rId1"/>
  </sheets>
  <definedNames>
    <definedName name="_xlnm.Print_Area" localSheetId="0">'9912'!$D$8:$L$79</definedName>
    <definedName name="_xlnm.Print_Titles" localSheetId="0">'9912'!$A:$C,'9912'!$1:$7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F7" i="1"/>
  <c r="H7" i="1"/>
  <c r="J7" i="1"/>
  <c r="L7" i="1"/>
  <c r="L10" i="1"/>
  <c r="L11" i="1"/>
  <c r="L12" i="1"/>
  <c r="D13" i="1"/>
  <c r="L13" i="1"/>
  <c r="L14" i="1"/>
  <c r="L15" i="1"/>
  <c r="L16" i="1"/>
  <c r="L17" i="1"/>
  <c r="L18" i="1"/>
  <c r="L19" i="1"/>
  <c r="J20" i="1"/>
  <c r="L20" i="1"/>
  <c r="D21" i="1"/>
  <c r="F21" i="1"/>
  <c r="H21" i="1"/>
  <c r="J21" i="1"/>
  <c r="L21" i="1"/>
  <c r="D23" i="1"/>
  <c r="H23" i="1"/>
  <c r="L23" i="1"/>
  <c r="L25" i="1"/>
  <c r="L26" i="1"/>
  <c r="L27" i="1"/>
  <c r="D28" i="1"/>
  <c r="H28" i="1"/>
  <c r="L28" i="1"/>
  <c r="L29" i="1"/>
  <c r="L30" i="1"/>
  <c r="L31" i="1"/>
  <c r="L32" i="1"/>
  <c r="L33" i="1"/>
  <c r="L34" i="1"/>
  <c r="D35" i="1"/>
  <c r="H35" i="1"/>
  <c r="L35" i="1"/>
  <c r="L36" i="1"/>
  <c r="L37" i="1"/>
  <c r="L38" i="1"/>
  <c r="L39" i="1"/>
  <c r="L40" i="1"/>
  <c r="L41" i="1"/>
  <c r="D44" i="1"/>
  <c r="F44" i="1"/>
  <c r="H44" i="1"/>
  <c r="J44" i="1"/>
  <c r="L44" i="1"/>
  <c r="D60" i="1"/>
  <c r="F60" i="1"/>
  <c r="H60" i="1"/>
  <c r="J60" i="1"/>
  <c r="D64" i="1"/>
  <c r="F64" i="1"/>
  <c r="H64" i="1"/>
  <c r="J64" i="1"/>
  <c r="J68" i="1"/>
  <c r="D69" i="1"/>
  <c r="F69" i="1"/>
  <c r="H69" i="1"/>
  <c r="D70" i="1"/>
  <c r="F70" i="1"/>
  <c r="H70" i="1"/>
  <c r="J70" i="1"/>
  <c r="J71" i="1"/>
  <c r="J72" i="1"/>
  <c r="D74" i="1"/>
  <c r="F74" i="1"/>
  <c r="H74" i="1"/>
  <c r="J74" i="1"/>
  <c r="D75" i="1"/>
  <c r="F75" i="1"/>
  <c r="H75" i="1"/>
  <c r="J75" i="1"/>
  <c r="A79" i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D12" authorId="0" shapeId="0">
      <text>
        <r>
          <rPr>
            <sz val="8"/>
            <color indexed="81"/>
            <rFont val="Tahoma"/>
          </rPr>
          <t>Co. 141 info from Northern Border Pipeline Company Balance Sheet</t>
        </r>
      </text>
    </comment>
    <comment ref="H12" authorId="0" shapeId="0">
      <text>
        <r>
          <rPr>
            <sz val="8"/>
            <color indexed="81"/>
            <rFont val="Tahoma"/>
          </rPr>
          <t xml:space="preserve">Co. 141 info from Northern Border Pipeline Company Income Stmt
</t>
        </r>
      </text>
    </comment>
  </commentList>
</comments>
</file>

<file path=xl/sharedStrings.xml><?xml version="1.0" encoding="utf-8"?>
<sst xmlns="http://schemas.openxmlformats.org/spreadsheetml/2006/main" count="111" uniqueCount="101">
  <si>
    <t>MODIFIED MASSACHUSETTS FORMULA CALCULATION</t>
  </si>
  <si>
    <t>INVEST &amp;</t>
  </si>
  <si>
    <t>GROSS</t>
  </si>
  <si>
    <t>PROPERTY &amp;</t>
  </si>
  <si>
    <t>EQTY EARNINGS</t>
  </si>
  <si>
    <t>MARGINS</t>
  </si>
  <si>
    <t>ACTUAL</t>
  </si>
  <si>
    <t xml:space="preserve">EQUIPMENT </t>
  </si>
  <si>
    <t>OF UNCON SUBS</t>
  </si>
  <si>
    <t>12 MOS ENDED</t>
  </si>
  <si>
    <t>PAYROLL</t>
  </si>
  <si>
    <t>MMF</t>
  </si>
  <si>
    <t>CO. #</t>
  </si>
  <si>
    <t>Florida Gas Transmission Company</t>
  </si>
  <si>
    <t>062</t>
  </si>
  <si>
    <t>A</t>
  </si>
  <si>
    <t>Northern Border Pipeline</t>
  </si>
  <si>
    <t>B</t>
  </si>
  <si>
    <t>Northern Natural Gas Company</t>
  </si>
  <si>
    <t>LRC Operations</t>
  </si>
  <si>
    <t>HPL Pipeline</t>
  </si>
  <si>
    <t>Other</t>
  </si>
  <si>
    <t>Enron Oil Trading &amp; Transportation</t>
  </si>
  <si>
    <t>EGSVC2</t>
  </si>
  <si>
    <t>ECINT2</t>
  </si>
  <si>
    <t>RETAIL GROUP</t>
  </si>
  <si>
    <t>RETAIL2</t>
  </si>
  <si>
    <t>PORTLAND GENERAL</t>
  </si>
  <si>
    <t>PGE2</t>
  </si>
  <si>
    <t>TOTAL MMF FACTORS</t>
  </si>
  <si>
    <t>EXCLUDED COSTS FOR MMF CALCULATION:</t>
  </si>
  <si>
    <t>VALUATION ADJUSTMENT COMPANIES:</t>
  </si>
  <si>
    <t>Corp &amp; Other Valuation Adj.</t>
  </si>
  <si>
    <t>090</t>
  </si>
  <si>
    <t>Texas Intrastate Valuation Adj.</t>
  </si>
  <si>
    <t>091</t>
  </si>
  <si>
    <t>Portland General Fair Value</t>
  </si>
  <si>
    <t>20U</t>
  </si>
  <si>
    <t>MISCELLANEOUS EXCLUSIONS: (See Notes)</t>
  </si>
  <si>
    <t>Northern Plains Natural Gas Company</t>
  </si>
  <si>
    <t xml:space="preserve">Citrus Corp.                                             </t>
  </si>
  <si>
    <t xml:space="preserve">    Sub-total Before Eliminating Entries</t>
  </si>
  <si>
    <t xml:space="preserve">     Consolidating and Eliminating J/E's</t>
  </si>
  <si>
    <t xml:space="preserve">      Total</t>
  </si>
  <si>
    <t xml:space="preserve">Reconciliation </t>
  </si>
  <si>
    <t>Per Hyperion</t>
  </si>
  <si>
    <t>Per Payroll</t>
  </si>
  <si>
    <t xml:space="preserve">      Control Totals</t>
  </si>
  <si>
    <t>(A) FGT Incl. @100%-Excl. Citrus Invest. on 372</t>
  </si>
  <si>
    <t>(B) NBPL INCL.@  100% - Excl. NPNG Invest. on 172</t>
  </si>
  <si>
    <t>Portland General @ 100%</t>
  </si>
  <si>
    <t>EOTT</t>
  </si>
  <si>
    <t>23Q</t>
  </si>
  <si>
    <t>EOTT accounting entity</t>
  </si>
  <si>
    <t>Clean Fuels</t>
  </si>
  <si>
    <t>CLNFU2</t>
  </si>
  <si>
    <t>47A</t>
  </si>
  <si>
    <t>Sundance NPNG</t>
  </si>
  <si>
    <t>Pan Border Gas</t>
  </si>
  <si>
    <t>Enron Trialblazer</t>
  </si>
  <si>
    <t>GROSS PLANT,</t>
  </si>
  <si>
    <t>3/31/2000</t>
  </si>
  <si>
    <t>EGEPG2</t>
  </si>
  <si>
    <t>ECI2</t>
  </si>
  <si>
    <t>(1)</t>
  </si>
  <si>
    <r>
      <t>(1)</t>
    </r>
    <r>
      <rPr>
        <sz val="7"/>
        <rFont val="Helv"/>
      </rPr>
      <t xml:space="preserve"> These Gross PP&amp;E and Gross Margin amounts are net of related Valuation companies</t>
    </r>
  </si>
  <si>
    <t>Actual Payroll = Base Pay</t>
  </si>
  <si>
    <t>AS OF12/31/2000</t>
  </si>
  <si>
    <t>12/31/2000</t>
  </si>
  <si>
    <t>141</t>
  </si>
  <si>
    <t>Enron Pipeline Operations</t>
  </si>
  <si>
    <t>EPLGR2</t>
  </si>
  <si>
    <t>179/53K</t>
  </si>
  <si>
    <t>ENRON NORTH AMERICA</t>
  </si>
  <si>
    <t>ENRON GLOBAL MARKETS</t>
  </si>
  <si>
    <t>EGBLM2</t>
  </si>
  <si>
    <t>ECT INTERNATIONAL</t>
  </si>
  <si>
    <t>ENRON GLOBAL E&amp;P</t>
  </si>
  <si>
    <t>ENRON BROADBAND</t>
  </si>
  <si>
    <t>ENRON GLOBAL FINANCE</t>
  </si>
  <si>
    <t>ECMC2</t>
  </si>
  <si>
    <t>ENRON INVESTMENTS</t>
  </si>
  <si>
    <t>IVEST2</t>
  </si>
  <si>
    <t>POWER GENERATION</t>
  </si>
  <si>
    <t>EENGC2</t>
  </si>
  <si>
    <t>APACHE</t>
  </si>
  <si>
    <t>APACHI2</t>
  </si>
  <si>
    <t>CALME</t>
  </si>
  <si>
    <t>CALME2</t>
  </si>
  <si>
    <t>SOUTH AMERICA</t>
  </si>
  <si>
    <t>ESACNS2</t>
  </si>
  <si>
    <t>INDIA</t>
  </si>
  <si>
    <t>INDIA2</t>
  </si>
  <si>
    <t>ENRON NETWORKS</t>
  </si>
  <si>
    <t>ENTWK2</t>
  </si>
  <si>
    <t>Transwestern Pipeline Company (060)</t>
  </si>
  <si>
    <t>TPAMI2</t>
  </si>
  <si>
    <t>Check</t>
  </si>
  <si>
    <t>SALOT2</t>
  </si>
  <si>
    <t>ENRON TRANSPORTATION SERVICES</t>
  </si>
  <si>
    <t xml:space="preserve">                      TOTAL 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</si>
</sst>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General_)"/>
    <numFmt numFmtId="165" formatCode="0.0%"/>
    <numFmt numFmtId="167" formatCode="hh:mm\ AM/PM_)"/>
    <numFmt numFmtId="168" formatCode="mm/dd/yy_)"/>
  </numFmts>
  <fonts count="17" x14ac:knownFonts="1">
    <font>
      <sz val="10"/>
      <name val="Arial"/>
    </font>
    <font>
      <sz val="10"/>
      <name val="Arial"/>
    </font>
    <font>
      <b/>
      <sz val="7"/>
      <name val="Helv"/>
    </font>
    <font>
      <sz val="7"/>
      <name val="Helv"/>
    </font>
    <font>
      <u/>
      <sz val="7"/>
      <name val="Helv"/>
      <family val="2"/>
    </font>
    <font>
      <u val="double"/>
      <sz val="7"/>
      <name val="Helv"/>
      <family val="2"/>
    </font>
    <font>
      <sz val="7"/>
      <name val="Modern"/>
    </font>
    <font>
      <b/>
      <sz val="7"/>
      <name val="Modern"/>
    </font>
    <font>
      <sz val="7"/>
      <name val="Arial"/>
    </font>
    <font>
      <sz val="7"/>
      <name val="Helv"/>
      <family val="2"/>
    </font>
    <font>
      <b/>
      <sz val="7"/>
      <name val="Helv"/>
      <family val="2"/>
    </font>
    <font>
      <b/>
      <u/>
      <sz val="7"/>
      <name val="Helv"/>
      <family val="2"/>
    </font>
    <font>
      <b/>
      <u val="double"/>
      <sz val="7"/>
      <name val="Helv"/>
      <family val="2"/>
    </font>
    <font>
      <sz val="8"/>
      <color indexed="81"/>
      <name val="Tahoma"/>
    </font>
    <font>
      <u/>
      <sz val="7"/>
      <color indexed="12"/>
      <name val="Helv"/>
    </font>
    <font>
      <sz val="7"/>
      <color indexed="10"/>
      <name val="Helv"/>
    </font>
    <font>
      <sz val="7"/>
      <color indexed="14"/>
      <name val="Helv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2">
    <xf numFmtId="0" fontId="0" fillId="0" borderId="0" xfId="0"/>
    <xf numFmtId="164" fontId="3" fillId="0" borderId="0" xfId="0" applyNumberFormat="1" applyFont="1" applyProtection="1"/>
    <xf numFmtId="0" fontId="3" fillId="0" borderId="0" xfId="0" applyFont="1"/>
    <xf numFmtId="38" fontId="2" fillId="2" borderId="0" xfId="1" quotePrefix="1" applyNumberFormat="1" applyFont="1" applyFill="1" applyBorder="1" applyAlignment="1" applyProtection="1">
      <alignment horizontal="center"/>
    </xf>
    <xf numFmtId="164" fontId="3" fillId="0" borderId="0" xfId="0" applyNumberFormat="1" applyFont="1" applyBorder="1" applyProtection="1"/>
    <xf numFmtId="0" fontId="3" fillId="0" borderId="0" xfId="0" applyFont="1" applyBorder="1"/>
    <xf numFmtId="164" fontId="3" fillId="0" borderId="1" xfId="0" applyNumberFormat="1" applyFont="1" applyBorder="1" applyProtection="1"/>
    <xf numFmtId="164" fontId="3" fillId="0" borderId="2" xfId="0" applyNumberFormat="1" applyFont="1" applyBorder="1" applyProtection="1"/>
    <xf numFmtId="164" fontId="2" fillId="0" borderId="0" xfId="0" applyNumberFormat="1" applyFont="1" applyBorder="1" applyProtection="1"/>
    <xf numFmtId="0" fontId="2" fillId="0" borderId="0" xfId="0" applyFont="1" applyBorder="1"/>
    <xf numFmtId="164" fontId="5" fillId="0" borderId="0" xfId="0" applyNumberFormat="1" applyFont="1" applyBorder="1" applyProtection="1"/>
    <xf numFmtId="0" fontId="5" fillId="0" borderId="0" xfId="0" applyFont="1" applyBorder="1"/>
    <xf numFmtId="0" fontId="6" fillId="0" borderId="0" xfId="0" applyFont="1"/>
    <xf numFmtId="0" fontId="7" fillId="0" borderId="0" xfId="0" applyFont="1"/>
    <xf numFmtId="38" fontId="6" fillId="0" borderId="0" xfId="1" applyNumberFormat="1" applyFont="1"/>
    <xf numFmtId="0" fontId="7" fillId="0" borderId="0" xfId="0" applyFont="1" applyBorder="1"/>
    <xf numFmtId="165" fontId="7" fillId="0" borderId="0" xfId="0" applyNumberFormat="1" applyFont="1"/>
    <xf numFmtId="0" fontId="2" fillId="0" borderId="0" xfId="0" applyFont="1"/>
    <xf numFmtId="38" fontId="3" fillId="0" borderId="0" xfId="1" applyNumberFormat="1" applyFont="1"/>
    <xf numFmtId="165" fontId="2" fillId="0" borderId="0" xfId="0" applyNumberFormat="1" applyFont="1"/>
    <xf numFmtId="164" fontId="2" fillId="2" borderId="0" xfId="0" applyNumberFormat="1" applyFont="1" applyFill="1" applyBorder="1" applyAlignment="1" applyProtection="1"/>
    <xf numFmtId="0" fontId="8" fillId="0" borderId="0" xfId="0" applyFont="1"/>
    <xf numFmtId="0" fontId="2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164" fontId="2" fillId="0" borderId="0" xfId="0" applyNumberFormat="1" applyFont="1" applyAlignment="1" applyProtection="1">
      <alignment horizontal="centerContinuous"/>
    </xf>
    <xf numFmtId="38" fontId="8" fillId="0" borderId="0" xfId="1" applyNumberFormat="1" applyFont="1" applyFill="1" applyBorder="1" applyAlignment="1">
      <alignment horizontal="centerContinuous"/>
    </xf>
    <xf numFmtId="0" fontId="8" fillId="0" borderId="0" xfId="0" applyFont="1" applyFill="1" applyBorder="1" applyAlignment="1">
      <alignment horizontal="centerContinuous"/>
    </xf>
    <xf numFmtId="164" fontId="3" fillId="0" borderId="0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Border="1" applyAlignment="1" applyProtection="1">
      <alignment horizontal="centerContinuous"/>
    </xf>
    <xf numFmtId="49" fontId="2" fillId="0" borderId="0" xfId="0" applyNumberFormat="1" applyFont="1" applyAlignment="1" applyProtection="1">
      <alignment horizontal="centerContinuous"/>
    </xf>
    <xf numFmtId="164" fontId="3" fillId="0" borderId="0" xfId="0" applyNumberFormat="1" applyFont="1" applyAlignment="1" applyProtection="1">
      <alignment horizontal="centerContinuous"/>
    </xf>
    <xf numFmtId="165" fontId="2" fillId="0" borderId="0" xfId="0" applyNumberFormat="1" applyFont="1" applyAlignment="1">
      <alignment horizontal="centerContinuous"/>
    </xf>
    <xf numFmtId="38" fontId="3" fillId="0" borderId="0" xfId="1" applyNumberFormat="1" applyFont="1" applyFill="1" applyBorder="1" applyAlignment="1" applyProtection="1">
      <alignment horizontal="centerContinuous"/>
    </xf>
    <xf numFmtId="167" fontId="2" fillId="0" borderId="0" xfId="0" applyNumberFormat="1" applyFont="1" applyAlignment="1" applyProtection="1">
      <alignment horizontal="centerContinuous"/>
    </xf>
    <xf numFmtId="164" fontId="2" fillId="0" borderId="0" xfId="0" applyNumberFormat="1" applyFont="1" applyProtection="1"/>
    <xf numFmtId="165" fontId="2" fillId="0" borderId="0" xfId="0" applyNumberFormat="1" applyFont="1" applyAlignment="1" applyProtection="1">
      <alignment horizontal="centerContinuous"/>
    </xf>
    <xf numFmtId="164" fontId="2" fillId="0" borderId="0" xfId="0" applyNumberFormat="1" applyFont="1" applyAlignment="1" applyProtection="1">
      <alignment horizontal="center"/>
    </xf>
    <xf numFmtId="38" fontId="2" fillId="0" borderId="0" xfId="1" applyNumberFormat="1" applyFont="1" applyAlignment="1" applyProtection="1">
      <alignment horizontal="center"/>
    </xf>
    <xf numFmtId="165" fontId="2" fillId="0" borderId="0" xfId="0" applyNumberFormat="1" applyFont="1" applyProtection="1"/>
    <xf numFmtId="165" fontId="2" fillId="0" borderId="0" xfId="0" applyNumberFormat="1" applyFont="1" applyAlignment="1" applyProtection="1">
      <alignment horizontal="center"/>
    </xf>
    <xf numFmtId="164" fontId="2" fillId="0" borderId="1" xfId="0" applyNumberFormat="1" applyFont="1" applyBorder="1" applyAlignment="1" applyProtection="1">
      <alignment horizontal="center"/>
    </xf>
    <xf numFmtId="49" fontId="2" fillId="0" borderId="1" xfId="0" applyNumberFormat="1" applyFont="1" applyBorder="1" applyAlignment="1" applyProtection="1">
      <alignment horizontal="center"/>
    </xf>
    <xf numFmtId="168" fontId="2" fillId="0" borderId="0" xfId="0" applyNumberFormat="1" applyFont="1" applyBorder="1" applyAlignment="1" applyProtection="1">
      <alignment horizontal="center"/>
    </xf>
    <xf numFmtId="168" fontId="2" fillId="0" borderId="1" xfId="0" applyNumberFormat="1" applyFont="1" applyBorder="1" applyAlignment="1" applyProtection="1">
      <alignment horizontal="center"/>
    </xf>
    <xf numFmtId="164" fontId="2" fillId="0" borderId="0" xfId="0" applyNumberFormat="1" applyFont="1" applyBorder="1" applyAlignment="1" applyProtection="1">
      <alignment horizontal="center"/>
    </xf>
    <xf numFmtId="14" fontId="2" fillId="0" borderId="1" xfId="1" quotePrefix="1" applyNumberFormat="1" applyFont="1" applyBorder="1" applyAlignment="1" applyProtection="1">
      <alignment horizontal="center"/>
    </xf>
    <xf numFmtId="14" fontId="2" fillId="0" borderId="1" xfId="0" applyNumberFormat="1" applyFont="1" applyBorder="1" applyAlignment="1" applyProtection="1">
      <alignment horizontal="center"/>
    </xf>
    <xf numFmtId="164" fontId="3" fillId="0" borderId="0" xfId="0" applyNumberFormat="1" applyFont="1" applyAlignment="1" applyProtection="1">
      <alignment horizontal="center"/>
    </xf>
    <xf numFmtId="38" fontId="3" fillId="0" borderId="0" xfId="1" applyNumberFormat="1" applyFont="1" applyProtection="1"/>
    <xf numFmtId="164" fontId="2" fillId="0" borderId="0" xfId="0" applyNumberFormat="1" applyFont="1" applyBorder="1" applyAlignment="1" applyProtection="1">
      <alignment horizontal="left"/>
    </xf>
    <xf numFmtId="164" fontId="2" fillId="0" borderId="1" xfId="0" applyNumberFormat="1" applyFont="1" applyBorder="1" applyAlignment="1" applyProtection="1">
      <alignment horizontal="left"/>
    </xf>
    <xf numFmtId="164" fontId="2" fillId="0" borderId="0" xfId="0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center"/>
    </xf>
    <xf numFmtId="37" fontId="3" fillId="0" borderId="0" xfId="0" applyNumberFormat="1" applyFont="1" applyProtection="1"/>
    <xf numFmtId="37" fontId="2" fillId="0" borderId="0" xfId="0" applyNumberFormat="1" applyFont="1" applyProtection="1"/>
    <xf numFmtId="37" fontId="3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left"/>
    </xf>
    <xf numFmtId="164" fontId="2" fillId="0" borderId="0" xfId="0" quotePrefix="1" applyNumberFormat="1" applyFont="1" applyAlignment="1" applyProtection="1">
      <alignment horizontal="left"/>
    </xf>
    <xf numFmtId="37" fontId="2" fillId="0" borderId="0" xfId="0" quotePrefix="1" applyNumberFormat="1" applyFont="1" applyAlignment="1" applyProtection="1">
      <alignment horizontal="center"/>
    </xf>
    <xf numFmtId="37" fontId="3" fillId="0" borderId="1" xfId="0" applyNumberFormat="1" applyFont="1" applyBorder="1" applyProtection="1"/>
    <xf numFmtId="37" fontId="2" fillId="0" borderId="0" xfId="0" applyNumberFormat="1" applyFont="1" applyBorder="1" applyProtection="1"/>
    <xf numFmtId="37" fontId="2" fillId="0" borderId="0" xfId="0" quotePrefix="1" applyNumberFormat="1" applyFont="1" applyBorder="1" applyProtection="1"/>
    <xf numFmtId="38" fontId="3" fillId="0" borderId="0" xfId="1" applyNumberFormat="1" applyFont="1" applyBorder="1" applyProtection="1"/>
    <xf numFmtId="38" fontId="3" fillId="0" borderId="1" xfId="1" applyNumberFormat="1" applyFont="1" applyBorder="1" applyProtection="1"/>
    <xf numFmtId="0" fontId="2" fillId="0" borderId="0" xfId="0" applyFont="1" applyAlignment="1">
      <alignment horizontal="center"/>
    </xf>
    <xf numFmtId="38" fontId="9" fillId="0" borderId="0" xfId="0" applyNumberFormat="1" applyFont="1" applyBorder="1"/>
    <xf numFmtId="49" fontId="2" fillId="0" borderId="0" xfId="0" applyNumberFormat="1" applyFont="1" applyAlignment="1" applyProtection="1">
      <alignment horizontal="center"/>
    </xf>
    <xf numFmtId="164" fontId="10" fillId="0" borderId="3" xfId="0" applyNumberFormat="1" applyFont="1" applyBorder="1" applyAlignment="1" applyProtection="1">
      <alignment horizontal="right"/>
    </xf>
    <xf numFmtId="164" fontId="10" fillId="0" borderId="3" xfId="0" applyNumberFormat="1" applyFont="1" applyBorder="1" applyAlignment="1" applyProtection="1">
      <alignment horizontal="center"/>
    </xf>
    <xf numFmtId="164" fontId="10" fillId="0" borderId="3" xfId="0" applyNumberFormat="1" applyFont="1" applyBorder="1" applyProtection="1"/>
    <xf numFmtId="37" fontId="10" fillId="0" borderId="3" xfId="0" applyNumberFormat="1" applyFont="1" applyBorder="1" applyProtection="1"/>
    <xf numFmtId="164" fontId="10" fillId="0" borderId="0" xfId="0" applyNumberFormat="1" applyFont="1" applyBorder="1" applyAlignment="1" applyProtection="1">
      <alignment horizontal="right"/>
    </xf>
    <xf numFmtId="164" fontId="10" fillId="0" borderId="0" xfId="0" applyNumberFormat="1" applyFont="1" applyBorder="1" applyAlignment="1" applyProtection="1">
      <alignment horizontal="center"/>
    </xf>
    <xf numFmtId="164" fontId="10" fillId="0" borderId="0" xfId="0" applyNumberFormat="1" applyFont="1" applyBorder="1" applyProtection="1"/>
    <xf numFmtId="37" fontId="10" fillId="0" borderId="0" xfId="0" applyNumberFormat="1" applyFont="1" applyBorder="1" applyProtection="1"/>
    <xf numFmtId="165" fontId="10" fillId="0" borderId="0" xfId="0" applyNumberFormat="1" applyFont="1" applyBorder="1" applyProtection="1"/>
    <xf numFmtId="164" fontId="9" fillId="0" borderId="0" xfId="0" applyNumberFormat="1" applyFont="1" applyBorder="1" applyProtection="1"/>
    <xf numFmtId="0" fontId="9" fillId="0" borderId="0" xfId="0" applyFont="1" applyBorder="1"/>
    <xf numFmtId="165" fontId="2" fillId="0" borderId="0" xfId="0" applyNumberFormat="1" applyFont="1" applyBorder="1" applyProtection="1"/>
    <xf numFmtId="164" fontId="3" fillId="0" borderId="0" xfId="0" applyNumberFormat="1" applyFont="1" applyAlignment="1" applyProtection="1">
      <alignment horizontal="left"/>
    </xf>
    <xf numFmtId="164" fontId="2" fillId="0" borderId="2" xfId="0" applyNumberFormat="1" applyFont="1" applyBorder="1" applyAlignment="1" applyProtection="1">
      <alignment horizontal="left"/>
    </xf>
    <xf numFmtId="164" fontId="2" fillId="0" borderId="2" xfId="0" applyNumberFormat="1" applyFont="1" applyBorder="1" applyProtection="1"/>
    <xf numFmtId="37" fontId="3" fillId="0" borderId="2" xfId="0" applyNumberFormat="1" applyFont="1" applyBorder="1" applyProtection="1"/>
    <xf numFmtId="37" fontId="2" fillId="0" borderId="2" xfId="0" applyNumberFormat="1" applyFont="1" applyBorder="1" applyProtection="1"/>
    <xf numFmtId="0" fontId="2" fillId="0" borderId="4" xfId="0" applyFont="1" applyBorder="1" applyAlignment="1">
      <alignment horizontal="center"/>
    </xf>
    <xf numFmtId="164" fontId="2" fillId="0" borderId="5" xfId="0" applyNumberFormat="1" applyFont="1" applyBorder="1" applyProtection="1"/>
    <xf numFmtId="164" fontId="2" fillId="0" borderId="5" xfId="0" applyNumberFormat="1" applyFont="1" applyBorder="1" applyAlignment="1" applyProtection="1">
      <alignment horizontal="right"/>
    </xf>
    <xf numFmtId="37" fontId="2" fillId="0" borderId="5" xfId="0" applyNumberFormat="1" applyFont="1" applyBorder="1" applyAlignment="1" applyProtection="1">
      <alignment horizontal="center"/>
    </xf>
    <xf numFmtId="37" fontId="2" fillId="0" borderId="5" xfId="0" applyNumberFormat="1" applyFont="1" applyBorder="1" applyAlignment="1" applyProtection="1">
      <alignment horizontal="right"/>
    </xf>
    <xf numFmtId="164" fontId="2" fillId="0" borderId="6" xfId="0" applyNumberFormat="1" applyFont="1" applyBorder="1" applyAlignment="1" applyProtection="1">
      <alignment horizontal="center"/>
    </xf>
    <xf numFmtId="0" fontId="8" fillId="0" borderId="7" xfId="0" applyFont="1" applyBorder="1"/>
    <xf numFmtId="164" fontId="11" fillId="0" borderId="0" xfId="0" applyNumberFormat="1" applyFont="1" applyBorder="1" applyProtection="1"/>
    <xf numFmtId="164" fontId="2" fillId="0" borderId="0" xfId="0" applyNumberFormat="1" applyFont="1" applyBorder="1" applyAlignment="1" applyProtection="1">
      <alignment horizontal="right"/>
    </xf>
    <xf numFmtId="37" fontId="11" fillId="0" borderId="0" xfId="0" applyNumberFormat="1" applyFont="1" applyBorder="1" applyProtection="1"/>
    <xf numFmtId="37" fontId="4" fillId="0" borderId="0" xfId="0" applyNumberFormat="1" applyFont="1" applyBorder="1" applyProtection="1"/>
    <xf numFmtId="164" fontId="4" fillId="0" borderId="0" xfId="0" applyNumberFormat="1" applyFont="1" applyBorder="1" applyProtection="1"/>
    <xf numFmtId="165" fontId="11" fillId="0" borderId="0" xfId="0" applyNumberFormat="1" applyFont="1" applyBorder="1" applyProtection="1"/>
    <xf numFmtId="164" fontId="2" fillId="0" borderId="7" xfId="0" applyNumberFormat="1" applyFont="1" applyBorder="1" applyAlignment="1" applyProtection="1">
      <alignment horizontal="left"/>
    </xf>
    <xf numFmtId="37" fontId="3" fillId="0" borderId="8" xfId="0" applyNumberFormat="1" applyFont="1" applyBorder="1" applyProtection="1"/>
    <xf numFmtId="49" fontId="2" fillId="0" borderId="7" xfId="0" applyNumberFormat="1" applyFont="1" applyBorder="1" applyAlignment="1" applyProtection="1">
      <alignment horizontal="left"/>
    </xf>
    <xf numFmtId="164" fontId="2" fillId="0" borderId="7" xfId="0" applyNumberFormat="1" applyFont="1" applyBorder="1" applyProtection="1"/>
    <xf numFmtId="38" fontId="3" fillId="0" borderId="8" xfId="0" applyNumberFormat="1" applyFont="1" applyBorder="1" applyProtection="1"/>
    <xf numFmtId="164" fontId="12" fillId="0" borderId="7" xfId="0" applyNumberFormat="1" applyFont="1" applyBorder="1" applyProtection="1"/>
    <xf numFmtId="164" fontId="12" fillId="0" borderId="0" xfId="0" applyNumberFormat="1" applyFont="1" applyBorder="1" applyProtection="1"/>
    <xf numFmtId="37" fontId="5" fillId="0" borderId="9" xfId="0" applyNumberFormat="1" applyFont="1" applyBorder="1" applyAlignment="1" applyProtection="1"/>
    <xf numFmtId="37" fontId="12" fillId="0" borderId="0" xfId="0" applyNumberFormat="1" applyFont="1" applyBorder="1" applyAlignment="1" applyProtection="1"/>
    <xf numFmtId="37" fontId="5" fillId="0" borderId="0" xfId="0" applyNumberFormat="1" applyFont="1" applyBorder="1" applyAlignment="1" applyProtection="1"/>
    <xf numFmtId="37" fontId="5" fillId="0" borderId="10" xfId="0" applyNumberFormat="1" applyFont="1" applyBorder="1" applyAlignment="1" applyProtection="1"/>
    <xf numFmtId="165" fontId="12" fillId="0" borderId="0" xfId="0" applyNumberFormat="1" applyFont="1" applyBorder="1" applyAlignment="1" applyProtection="1"/>
    <xf numFmtId="0" fontId="3" fillId="0" borderId="11" xfId="0" applyFont="1" applyBorder="1"/>
    <xf numFmtId="0" fontId="3" fillId="0" borderId="12" xfId="0" applyFont="1" applyBorder="1"/>
    <xf numFmtId="0" fontId="2" fillId="0" borderId="12" xfId="0" applyFont="1" applyBorder="1"/>
    <xf numFmtId="3" fontId="2" fillId="0" borderId="12" xfId="0" applyNumberFormat="1" applyFont="1" applyBorder="1"/>
    <xf numFmtId="49" fontId="2" fillId="0" borderId="0" xfId="1" applyNumberFormat="1" applyFont="1" applyAlignment="1" applyProtection="1">
      <alignment horizontal="center"/>
    </xf>
    <xf numFmtId="0" fontId="2" fillId="0" borderId="0" xfId="0" quotePrefix="1" applyFont="1" applyAlignment="1">
      <alignment horizontal="center"/>
    </xf>
    <xf numFmtId="164" fontId="2" fillId="0" borderId="0" xfId="0" quotePrefix="1" applyNumberFormat="1" applyFont="1" applyBorder="1" applyAlignment="1" applyProtection="1">
      <alignment horizontal="center"/>
    </xf>
    <xf numFmtId="38" fontId="3" fillId="0" borderId="0" xfId="0" applyNumberFormat="1" applyFont="1" applyBorder="1"/>
    <xf numFmtId="164" fontId="2" fillId="0" borderId="0" xfId="0" quotePrefix="1" applyNumberFormat="1" applyFont="1" applyBorder="1" applyProtection="1"/>
    <xf numFmtId="37" fontId="14" fillId="0" borderId="1" xfId="0" applyNumberFormat="1" applyFont="1" applyBorder="1" applyProtection="1"/>
    <xf numFmtId="38" fontId="14" fillId="0" borderId="13" xfId="0" applyNumberFormat="1" applyFont="1" applyBorder="1" applyProtection="1"/>
    <xf numFmtId="3" fontId="15" fillId="0" borderId="12" xfId="0" applyNumberFormat="1" applyFont="1" applyBorder="1"/>
    <xf numFmtId="38" fontId="15" fillId="0" borderId="12" xfId="1" applyNumberFormat="1" applyFont="1" applyBorder="1"/>
    <xf numFmtId="3" fontId="15" fillId="0" borderId="14" xfId="0" applyNumberFormat="1" applyFont="1" applyBorder="1"/>
    <xf numFmtId="14" fontId="2" fillId="0" borderId="0" xfId="0" applyNumberFormat="1" applyFont="1" applyBorder="1" applyAlignment="1" applyProtection="1">
      <alignment horizontal="center"/>
    </xf>
    <xf numFmtId="165" fontId="2" fillId="0" borderId="0" xfId="2" applyNumberFormat="1" applyFont="1" applyBorder="1" applyProtection="1"/>
    <xf numFmtId="165" fontId="2" fillId="0" borderId="2" xfId="2" applyNumberFormat="1" applyFont="1" applyBorder="1" applyProtection="1"/>
    <xf numFmtId="0" fontId="8" fillId="0" borderId="0" xfId="0" applyFont="1" applyBorder="1"/>
    <xf numFmtId="0" fontId="4" fillId="0" borderId="0" xfId="0" applyFont="1" applyBorder="1"/>
    <xf numFmtId="37" fontId="3" fillId="0" borderId="0" xfId="0" applyNumberFormat="1" applyFont="1" applyBorder="1"/>
    <xf numFmtId="37" fontId="16" fillId="0" borderId="0" xfId="0" applyNumberFormat="1" applyFont="1" applyBorder="1" applyProtection="1"/>
    <xf numFmtId="0" fontId="15" fillId="0" borderId="12" xfId="0" applyFont="1" applyBorder="1"/>
    <xf numFmtId="9" fontId="10" fillId="0" borderId="3" xfId="2" applyFont="1" applyBorder="1" applyProtection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0</xdr:rowOff>
    </xdr:from>
    <xdr:to>
      <xdr:col>1</xdr:col>
      <xdr:colOff>228600</xdr:colOff>
      <xdr:row>49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657405AF-338C-0B9C-92DE-4AAB17357061}"/>
            </a:ext>
          </a:extLst>
        </xdr:cNvPr>
        <xdr:cNvSpPr>
          <a:spLocks noChangeArrowheads="1"/>
        </xdr:cNvSpPr>
      </xdr:nvSpPr>
      <xdr:spPr bwMode="auto">
        <a:xfrm>
          <a:off x="0" y="6400800"/>
          <a:ext cx="2667000" cy="1333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/>
  <dimension ref="A1:M85"/>
  <sheetViews>
    <sheetView tabSelected="1" zoomScale="125" zoomScaleNormal="90" workbookViewId="0"/>
  </sheetViews>
  <sheetFormatPr defaultColWidth="12.5703125" defaultRowHeight="11.1" customHeight="1" x14ac:dyDescent="0.15"/>
  <cols>
    <col min="1" max="1" width="36.5703125" style="2" customWidth="1"/>
    <col min="2" max="2" width="8.5703125" style="2" customWidth="1"/>
    <col min="3" max="3" width="2.140625" style="17" customWidth="1"/>
    <col min="4" max="4" width="12.85546875" style="2" bestFit="1" customWidth="1"/>
    <col min="5" max="5" width="3.28515625" style="17" bestFit="1" customWidth="1"/>
    <col min="6" max="6" width="14.140625" style="18" bestFit="1" customWidth="1"/>
    <col min="7" max="7" width="3.5703125" style="2" customWidth="1"/>
    <col min="8" max="8" width="12.7109375" style="18" customWidth="1"/>
    <col min="9" max="9" width="3.28515625" style="17" bestFit="1" customWidth="1"/>
    <col min="10" max="10" width="11.85546875" style="2" customWidth="1"/>
    <col min="11" max="11" width="3" style="2" bestFit="1" customWidth="1"/>
    <col min="12" max="12" width="9.7109375" style="19" bestFit="1" customWidth="1"/>
    <col min="13" max="231" width="13.85546875" style="5" customWidth="1"/>
    <col min="232" max="16384" width="12.5703125" style="5"/>
  </cols>
  <sheetData>
    <row r="1" spans="1:12" ht="11.1" customHeight="1" x14ac:dyDescent="0.15">
      <c r="A1" s="20" t="s">
        <v>0</v>
      </c>
      <c r="B1" s="21"/>
      <c r="C1" s="22"/>
      <c r="D1" s="23"/>
      <c r="E1" s="24"/>
      <c r="F1" s="25"/>
      <c r="G1" s="26"/>
      <c r="H1" s="25"/>
      <c r="I1" s="28"/>
      <c r="J1" s="29" t="s">
        <v>61</v>
      </c>
      <c r="K1" s="30"/>
      <c r="L1" s="31"/>
    </row>
    <row r="2" spans="1:12" ht="11.1" customHeight="1" x14ac:dyDescent="0.15">
      <c r="A2" s="3" t="s">
        <v>67</v>
      </c>
      <c r="B2" s="21"/>
      <c r="C2" s="22"/>
      <c r="D2" s="23"/>
      <c r="E2" s="24"/>
      <c r="F2" s="32"/>
      <c r="G2" s="27"/>
      <c r="H2" s="26"/>
      <c r="I2" s="28"/>
      <c r="J2" s="33">
        <f ca="1">NOW()</f>
        <v>37125.517720370372</v>
      </c>
      <c r="K2" s="30"/>
      <c r="L2" s="31"/>
    </row>
    <row r="3" spans="1:12" ht="11.1" customHeight="1" x14ac:dyDescent="0.15">
      <c r="A3" s="21"/>
      <c r="B3" s="34"/>
      <c r="C3" s="34"/>
      <c r="D3" s="24"/>
      <c r="E3" s="24"/>
      <c r="F3" s="25"/>
      <c r="G3" s="28"/>
      <c r="H3" s="25"/>
      <c r="I3" s="28"/>
      <c r="J3" s="28"/>
      <c r="K3" s="24"/>
      <c r="L3" s="35"/>
    </row>
    <row r="4" spans="1:12" ht="11.1" customHeight="1" x14ac:dyDescent="0.15">
      <c r="A4" s="21"/>
      <c r="B4" s="34"/>
      <c r="C4" s="34"/>
      <c r="D4" s="36" t="s">
        <v>60</v>
      </c>
      <c r="E4" s="36"/>
      <c r="F4" s="37" t="s">
        <v>1</v>
      </c>
      <c r="G4" s="36"/>
      <c r="H4" s="37" t="s">
        <v>2</v>
      </c>
      <c r="I4" s="8"/>
      <c r="J4" s="34"/>
      <c r="K4" s="34"/>
      <c r="L4" s="38"/>
    </row>
    <row r="5" spans="1:12" ht="11.1" customHeight="1" x14ac:dyDescent="0.15">
      <c r="A5" s="21"/>
      <c r="B5" s="36"/>
      <c r="C5" s="34"/>
      <c r="D5" s="36" t="s">
        <v>3</v>
      </c>
      <c r="E5" s="36"/>
      <c r="F5" s="37" t="s">
        <v>4</v>
      </c>
      <c r="G5" s="36"/>
      <c r="H5" s="37" t="s">
        <v>5</v>
      </c>
      <c r="I5" s="8"/>
      <c r="J5" s="36" t="s">
        <v>6</v>
      </c>
      <c r="K5" s="34"/>
      <c r="L5" s="38"/>
    </row>
    <row r="6" spans="1:12" ht="11.1" customHeight="1" x14ac:dyDescent="0.15">
      <c r="A6" s="34"/>
      <c r="B6" s="36"/>
      <c r="C6" s="34"/>
      <c r="D6" s="36" t="s">
        <v>7</v>
      </c>
      <c r="E6" s="36"/>
      <c r="F6" s="37" t="s">
        <v>8</v>
      </c>
      <c r="G6" s="36"/>
      <c r="H6" s="113" t="s">
        <v>9</v>
      </c>
      <c r="I6" s="8"/>
      <c r="J6" s="36" t="s">
        <v>10</v>
      </c>
      <c r="K6" s="34"/>
      <c r="L6" s="39" t="s">
        <v>11</v>
      </c>
    </row>
    <row r="7" spans="1:12" ht="11.1" customHeight="1" x14ac:dyDescent="0.15">
      <c r="A7" s="34"/>
      <c r="B7" s="40" t="s">
        <v>12</v>
      </c>
      <c r="C7" s="34"/>
      <c r="D7" s="41" t="s">
        <v>68</v>
      </c>
      <c r="E7" s="42"/>
      <c r="F7" s="43" t="str">
        <f>+D7</f>
        <v>12/31/2000</v>
      </c>
      <c r="G7" s="42"/>
      <c r="H7" s="45" t="str">
        <f>+D7</f>
        <v>12/31/2000</v>
      </c>
      <c r="I7" s="8"/>
      <c r="J7" s="46" t="str">
        <f>+D7</f>
        <v>12/31/2000</v>
      </c>
      <c r="K7" s="34"/>
      <c r="L7" s="123" t="str">
        <f>D7</f>
        <v>12/31/2000</v>
      </c>
    </row>
    <row r="8" spans="1:12" ht="11.1" customHeight="1" x14ac:dyDescent="0.15">
      <c r="A8" s="34"/>
      <c r="B8" s="47"/>
      <c r="C8" s="34"/>
      <c r="D8" s="1"/>
      <c r="E8" s="34"/>
      <c r="F8" s="48"/>
      <c r="G8" s="1"/>
      <c r="H8" s="48"/>
      <c r="I8" s="8"/>
      <c r="J8" s="1"/>
      <c r="K8" s="1"/>
      <c r="L8" s="78"/>
    </row>
    <row r="9" spans="1:12" ht="11.1" customHeight="1" x14ac:dyDescent="0.15">
      <c r="A9" s="50" t="s">
        <v>99</v>
      </c>
      <c r="B9" s="36"/>
      <c r="C9" s="34"/>
      <c r="D9" s="1"/>
      <c r="E9" s="34"/>
      <c r="F9" s="1"/>
      <c r="G9" s="1"/>
      <c r="H9" s="1"/>
      <c r="I9" s="8"/>
      <c r="J9" s="1"/>
      <c r="K9" s="4"/>
      <c r="L9" s="78"/>
    </row>
    <row r="10" spans="1:12" ht="11.1" customHeight="1" x14ac:dyDescent="0.15">
      <c r="A10" s="51" t="s">
        <v>95</v>
      </c>
      <c r="B10" s="52" t="s">
        <v>96</v>
      </c>
      <c r="C10" s="34"/>
      <c r="D10" s="53">
        <v>987107218</v>
      </c>
      <c r="E10" s="54"/>
      <c r="F10" s="53">
        <v>0</v>
      </c>
      <c r="G10" s="1"/>
      <c r="H10" s="53">
        <v>149537983</v>
      </c>
      <c r="I10" s="56"/>
      <c r="J10" s="53">
        <v>18719383</v>
      </c>
      <c r="K10" s="53"/>
      <c r="L10" s="78">
        <f t="shared" ref="L10:L20" si="0">ROUND((((+D10+F10)/(+D$44+F$44)+(+H10/(+H$44))+(+J10/(+J$44)))/3),6)</f>
        <v>2.5610000000000001E-2</v>
      </c>
    </row>
    <row r="11" spans="1:12" ht="11.1" customHeight="1" x14ac:dyDescent="0.15">
      <c r="A11" s="51" t="s">
        <v>13</v>
      </c>
      <c r="B11" s="52" t="s">
        <v>14</v>
      </c>
      <c r="C11" s="54" t="s">
        <v>15</v>
      </c>
      <c r="D11" s="53">
        <v>885505957</v>
      </c>
      <c r="E11" s="54"/>
      <c r="F11" s="53">
        <v>0</v>
      </c>
      <c r="G11" s="1"/>
      <c r="H11" s="53">
        <v>148420451</v>
      </c>
      <c r="I11" s="56"/>
      <c r="J11" s="53">
        <v>18392218</v>
      </c>
      <c r="K11" s="53"/>
      <c r="L11" s="78">
        <f t="shared" si="0"/>
        <v>2.3970999999999999E-2</v>
      </c>
    </row>
    <row r="12" spans="1:12" ht="11.1" customHeight="1" x14ac:dyDescent="0.15">
      <c r="A12" s="57" t="s">
        <v>16</v>
      </c>
      <c r="B12" s="58" t="s">
        <v>69</v>
      </c>
      <c r="C12" s="54" t="s">
        <v>17</v>
      </c>
      <c r="D12" s="53">
        <v>2378892000</v>
      </c>
      <c r="E12" s="54"/>
      <c r="F12" s="53">
        <v>0</v>
      </c>
      <c r="G12" s="1"/>
      <c r="H12" s="53">
        <v>311022000</v>
      </c>
      <c r="I12" s="8"/>
      <c r="J12" s="53">
        <v>12366896.109999999</v>
      </c>
      <c r="K12" s="53"/>
      <c r="L12" s="78">
        <f t="shared" si="0"/>
        <v>5.3019999999999998E-2</v>
      </c>
    </row>
    <row r="13" spans="1:12" ht="11.1" customHeight="1" x14ac:dyDescent="0.15">
      <c r="A13" s="51" t="s">
        <v>18</v>
      </c>
      <c r="B13" s="58" t="s">
        <v>72</v>
      </c>
      <c r="C13" s="34"/>
      <c r="D13" s="55">
        <f>2718740350+25124273</f>
        <v>2743864623</v>
      </c>
      <c r="E13" s="60"/>
      <c r="F13" s="55">
        <v>0</v>
      </c>
      <c r="G13" s="4"/>
      <c r="H13" s="55">
        <v>491832904</v>
      </c>
      <c r="I13" s="56"/>
      <c r="J13" s="55">
        <v>80031983</v>
      </c>
      <c r="K13" s="55"/>
      <c r="L13" s="78">
        <f t="shared" si="0"/>
        <v>8.0263000000000001E-2</v>
      </c>
    </row>
    <row r="14" spans="1:12" ht="11.1" customHeight="1" x14ac:dyDescent="0.15">
      <c r="A14" s="51" t="s">
        <v>70</v>
      </c>
      <c r="B14" s="36" t="s">
        <v>71</v>
      </c>
      <c r="C14" s="34"/>
      <c r="D14" s="55">
        <v>0</v>
      </c>
      <c r="E14" s="61"/>
      <c r="F14" s="55">
        <v>0</v>
      </c>
      <c r="G14" s="4"/>
      <c r="H14" s="55">
        <v>4535688</v>
      </c>
      <c r="I14" s="61"/>
      <c r="J14" s="62">
        <v>0</v>
      </c>
      <c r="K14" s="4"/>
      <c r="L14" s="78">
        <f t="shared" si="0"/>
        <v>2.1900000000000001E-4</v>
      </c>
    </row>
    <row r="15" spans="1:12" ht="11.1" customHeight="1" x14ac:dyDescent="0.15">
      <c r="A15" s="51" t="s">
        <v>19</v>
      </c>
      <c r="B15" s="52">
        <v>583</v>
      </c>
      <c r="C15" s="34"/>
      <c r="D15" s="53">
        <v>0</v>
      </c>
      <c r="E15" s="54"/>
      <c r="F15" s="53">
        <v>0</v>
      </c>
      <c r="G15" s="53"/>
      <c r="H15" s="53">
        <v>589291</v>
      </c>
      <c r="I15" s="8"/>
      <c r="J15" s="48">
        <v>1035467</v>
      </c>
      <c r="K15" s="48"/>
      <c r="L15" s="78">
        <f t="shared" si="0"/>
        <v>2.2800000000000001E-4</v>
      </c>
    </row>
    <row r="16" spans="1:12" ht="11.1" customHeight="1" x14ac:dyDescent="0.15">
      <c r="A16" s="51" t="s">
        <v>20</v>
      </c>
      <c r="B16" s="52">
        <v>584</v>
      </c>
      <c r="C16" s="34"/>
      <c r="D16" s="53">
        <v>0</v>
      </c>
      <c r="E16" s="54"/>
      <c r="F16" s="53">
        <v>0</v>
      </c>
      <c r="G16" s="53"/>
      <c r="H16" s="53">
        <v>2735217</v>
      </c>
      <c r="I16" s="8"/>
      <c r="J16" s="48">
        <v>6013246</v>
      </c>
      <c r="K16" s="48"/>
      <c r="L16" s="78">
        <f t="shared" si="0"/>
        <v>1.292E-3</v>
      </c>
    </row>
    <row r="17" spans="1:12" ht="11.1" customHeight="1" x14ac:dyDescent="0.15">
      <c r="A17" s="49" t="s">
        <v>58</v>
      </c>
      <c r="B17" s="44">
        <v>284</v>
      </c>
      <c r="C17" s="8"/>
      <c r="D17" s="55">
        <v>0</v>
      </c>
      <c r="E17" s="60"/>
      <c r="F17" s="55">
        <v>26199380</v>
      </c>
      <c r="G17" s="4"/>
      <c r="H17" s="55">
        <v>0</v>
      </c>
      <c r="I17" s="8"/>
      <c r="J17" s="62">
        <v>0</v>
      </c>
      <c r="K17" s="62"/>
      <c r="L17" s="78">
        <f t="shared" si="0"/>
        <v>3.9300000000000001E-4</v>
      </c>
    </row>
    <row r="18" spans="1:12" ht="11.1" customHeight="1" x14ac:dyDescent="0.15">
      <c r="A18" s="49" t="s">
        <v>57</v>
      </c>
      <c r="B18" s="115" t="s">
        <v>56</v>
      </c>
      <c r="C18" s="8"/>
      <c r="D18" s="55">
        <v>0</v>
      </c>
      <c r="E18" s="60"/>
      <c r="F18" s="55">
        <v>83503412</v>
      </c>
      <c r="G18" s="4"/>
      <c r="H18" s="55">
        <v>0</v>
      </c>
      <c r="I18" s="8"/>
      <c r="J18" s="62">
        <v>0</v>
      </c>
      <c r="K18" s="62"/>
      <c r="L18" s="78">
        <f t="shared" si="0"/>
        <v>1.2509999999999999E-3</v>
      </c>
    </row>
    <row r="19" spans="1:12" ht="11.1" customHeight="1" x14ac:dyDescent="0.15">
      <c r="A19" s="49" t="s">
        <v>59</v>
      </c>
      <c r="B19" s="44">
        <v>183</v>
      </c>
      <c r="C19" s="8"/>
      <c r="D19" s="55">
        <v>0</v>
      </c>
      <c r="E19" s="60"/>
      <c r="F19" s="55">
        <v>48163371</v>
      </c>
      <c r="G19" s="4"/>
      <c r="H19" s="55">
        <v>0</v>
      </c>
      <c r="I19" s="8"/>
      <c r="J19" s="62">
        <v>0</v>
      </c>
      <c r="K19" s="62"/>
      <c r="L19" s="78">
        <f t="shared" si="0"/>
        <v>7.2199999999999999E-4</v>
      </c>
    </row>
    <row r="20" spans="1:12" ht="11.1" customHeight="1" x14ac:dyDescent="0.15">
      <c r="A20" s="51" t="s">
        <v>21</v>
      </c>
      <c r="B20" s="36" t="s">
        <v>98</v>
      </c>
      <c r="C20" s="34"/>
      <c r="D20" s="59">
        <v>0</v>
      </c>
      <c r="E20" s="60"/>
      <c r="F20" s="59">
        <v>0</v>
      </c>
      <c r="G20" s="4"/>
      <c r="H20" s="59">
        <v>617809</v>
      </c>
      <c r="I20" s="56"/>
      <c r="J20" s="59">
        <f>16079+20016757</f>
        <v>20032836</v>
      </c>
      <c r="K20" s="62"/>
      <c r="L20" s="78">
        <f t="shared" si="0"/>
        <v>3.8960000000000002E-3</v>
      </c>
    </row>
    <row r="21" spans="1:12" ht="11.1" customHeight="1" x14ac:dyDescent="0.15">
      <c r="A21" s="51" t="s">
        <v>100</v>
      </c>
      <c r="B21" s="36"/>
      <c r="C21" s="34"/>
      <c r="D21" s="59">
        <f>SUM(D10:D20)</f>
        <v>6995369798</v>
      </c>
      <c r="E21" s="60"/>
      <c r="F21" s="59">
        <f>SUM(F10:F20)</f>
        <v>157866163</v>
      </c>
      <c r="G21" s="4"/>
      <c r="H21" s="59">
        <f>SUM(H10:H20)</f>
        <v>1109291343</v>
      </c>
      <c r="I21" s="8"/>
      <c r="J21" s="63">
        <f>SUM(J10:J20)</f>
        <v>156592029.11000001</v>
      </c>
      <c r="K21" s="4"/>
      <c r="L21" s="125">
        <f>SUM(L10:L20)</f>
        <v>0.19086500000000001</v>
      </c>
    </row>
    <row r="22" spans="1:12" ht="11.1" customHeight="1" x14ac:dyDescent="0.15">
      <c r="A22" s="51"/>
      <c r="B22" s="36"/>
      <c r="C22" s="34"/>
      <c r="D22" s="53"/>
      <c r="E22" s="60"/>
      <c r="F22" s="53"/>
      <c r="G22" s="4"/>
      <c r="H22" s="53"/>
      <c r="I22" s="8"/>
      <c r="J22" s="1"/>
      <c r="K22" s="4"/>
      <c r="L22" s="124"/>
    </row>
    <row r="23" spans="1:12" ht="11.1" customHeight="1" x14ac:dyDescent="0.15">
      <c r="A23" s="49" t="s">
        <v>27</v>
      </c>
      <c r="B23" s="44" t="s">
        <v>28</v>
      </c>
      <c r="C23" s="8"/>
      <c r="D23" s="129">
        <f>2078510091-D54</f>
        <v>3506541178</v>
      </c>
      <c r="E23" s="61" t="s">
        <v>64</v>
      </c>
      <c r="F23" s="55">
        <v>0</v>
      </c>
      <c r="G23" s="4"/>
      <c r="H23" s="129">
        <f>794493560-H54</f>
        <v>794493560</v>
      </c>
      <c r="I23" s="61" t="s">
        <v>64</v>
      </c>
      <c r="J23" s="55">
        <v>112946841.54000001</v>
      </c>
      <c r="K23" s="4"/>
      <c r="L23" s="78">
        <f>ROUND((((+D23+F23)/(+D$44+F$44)+(+H23/(+H$44))+(+J23/(+J$44)))/3),6)</f>
        <v>0.112631</v>
      </c>
    </row>
    <row r="24" spans="1:12" ht="11.1" customHeight="1" x14ac:dyDescent="0.15">
      <c r="A24" s="51"/>
      <c r="B24" s="36"/>
      <c r="C24" s="34"/>
      <c r="D24" s="53"/>
      <c r="E24" s="60"/>
      <c r="F24" s="53"/>
      <c r="G24" s="4"/>
      <c r="H24" s="53"/>
      <c r="I24" s="8"/>
      <c r="J24" s="1"/>
      <c r="K24" s="4"/>
      <c r="L24" s="124"/>
    </row>
    <row r="25" spans="1:12" ht="11.1" customHeight="1" x14ac:dyDescent="0.15">
      <c r="A25" s="49" t="s">
        <v>54</v>
      </c>
      <c r="B25" s="44" t="s">
        <v>55</v>
      </c>
      <c r="C25" s="8"/>
      <c r="D25" s="55">
        <v>106860672</v>
      </c>
      <c r="E25" s="60"/>
      <c r="F25" s="55">
        <v>0</v>
      </c>
      <c r="G25" s="4"/>
      <c r="H25" s="55">
        <v>78142245</v>
      </c>
      <c r="I25" s="8"/>
      <c r="J25" s="62">
        <v>14775137</v>
      </c>
      <c r="K25" s="62"/>
      <c r="L25" s="78">
        <f t="shared" ref="L25:L41" si="1">ROUND((((+D25+F25)/(+D$44+F$44)+(+H25/(+H$44))+(+J25/(+J$44)))/3),6)</f>
        <v>8.2190000000000006E-3</v>
      </c>
    </row>
    <row r="26" spans="1:12" ht="11.1" customHeight="1" x14ac:dyDescent="0.15">
      <c r="A26" s="9" t="s">
        <v>22</v>
      </c>
      <c r="B26" s="64">
        <v>105</v>
      </c>
      <c r="C26" s="8"/>
      <c r="D26" s="55">
        <v>0</v>
      </c>
      <c r="E26" s="60"/>
      <c r="F26" s="65">
        <v>38259682</v>
      </c>
      <c r="G26" s="4"/>
      <c r="H26" s="55">
        <v>0</v>
      </c>
      <c r="I26" s="8"/>
      <c r="J26" s="62">
        <v>62396152</v>
      </c>
      <c r="K26" s="62"/>
      <c r="L26" s="78">
        <f t="shared" si="1"/>
        <v>1.2614999999999999E-2</v>
      </c>
    </row>
    <row r="27" spans="1:12" ht="11.1" customHeight="1" x14ac:dyDescent="0.15">
      <c r="A27" s="9" t="s">
        <v>53</v>
      </c>
      <c r="B27" s="114" t="s">
        <v>52</v>
      </c>
      <c r="C27" s="8"/>
      <c r="D27" s="55">
        <v>0</v>
      </c>
      <c r="E27" s="60"/>
      <c r="F27" s="65">
        <v>26371709</v>
      </c>
      <c r="G27" s="4"/>
      <c r="H27" s="55">
        <v>0</v>
      </c>
      <c r="I27" s="8"/>
      <c r="J27" s="62">
        <v>0</v>
      </c>
      <c r="K27" s="62"/>
      <c r="L27" s="78">
        <f t="shared" si="1"/>
        <v>3.9500000000000001E-4</v>
      </c>
    </row>
    <row r="28" spans="1:12" ht="11.1" customHeight="1" x14ac:dyDescent="0.15">
      <c r="A28" s="49" t="s">
        <v>73</v>
      </c>
      <c r="B28" s="44" t="s">
        <v>23</v>
      </c>
      <c r="C28" s="8"/>
      <c r="D28" s="129">
        <f>4801757402-D53</f>
        <v>2180125252</v>
      </c>
      <c r="E28" s="61" t="s">
        <v>64</v>
      </c>
      <c r="F28" s="55">
        <v>925287057</v>
      </c>
      <c r="G28" s="8"/>
      <c r="H28" s="129">
        <f>1867503353-H53</f>
        <v>1867503353</v>
      </c>
      <c r="I28" s="61" t="s">
        <v>64</v>
      </c>
      <c r="J28" s="55">
        <v>283081061</v>
      </c>
      <c r="K28" s="4"/>
      <c r="L28" s="78">
        <f t="shared" si="1"/>
        <v>0.19117899999999999</v>
      </c>
    </row>
    <row r="29" spans="1:12" ht="11.1" customHeight="1" x14ac:dyDescent="0.15">
      <c r="A29" s="49" t="s">
        <v>74</v>
      </c>
      <c r="B29" s="44" t="s">
        <v>75</v>
      </c>
      <c r="C29" s="8"/>
      <c r="D29" s="55">
        <v>67175084</v>
      </c>
      <c r="E29" s="60"/>
      <c r="F29" s="55">
        <v>250886861</v>
      </c>
      <c r="G29" s="4"/>
      <c r="H29" s="55">
        <v>92577058</v>
      </c>
      <c r="I29" s="8"/>
      <c r="J29" s="55">
        <v>38611013</v>
      </c>
      <c r="K29" s="4"/>
      <c r="L29" s="78">
        <f t="shared" si="1"/>
        <v>1.6678999999999999E-2</v>
      </c>
    </row>
    <row r="30" spans="1:12" ht="11.1" customHeight="1" x14ac:dyDescent="0.15">
      <c r="A30" s="49" t="s">
        <v>76</v>
      </c>
      <c r="B30" s="44" t="s">
        <v>24</v>
      </c>
      <c r="C30" s="8"/>
      <c r="D30" s="55">
        <v>312326803</v>
      </c>
      <c r="E30" s="61"/>
      <c r="F30" s="55">
        <v>107629850</v>
      </c>
      <c r="G30" s="4"/>
      <c r="H30" s="55">
        <v>724005172</v>
      </c>
      <c r="I30" s="61"/>
      <c r="J30" s="55">
        <v>219136568</v>
      </c>
      <c r="K30" s="4"/>
      <c r="L30" s="78">
        <f t="shared" si="1"/>
        <v>8.3483000000000002E-2</v>
      </c>
    </row>
    <row r="31" spans="1:12" ht="11.1" customHeight="1" x14ac:dyDescent="0.15">
      <c r="A31" s="49" t="s">
        <v>25</v>
      </c>
      <c r="B31" s="44" t="s">
        <v>26</v>
      </c>
      <c r="C31" s="8"/>
      <c r="D31" s="55">
        <v>429656904</v>
      </c>
      <c r="E31" s="60"/>
      <c r="F31" s="55">
        <v>143380962</v>
      </c>
      <c r="G31" s="4"/>
      <c r="H31" s="55">
        <v>649861999</v>
      </c>
      <c r="I31" s="8"/>
      <c r="J31" s="55">
        <v>242331868</v>
      </c>
      <c r="K31" s="4"/>
      <c r="L31" s="78">
        <f t="shared" si="1"/>
        <v>8.6679000000000006E-2</v>
      </c>
    </row>
    <row r="32" spans="1:12" ht="11.1" customHeight="1" x14ac:dyDescent="0.15">
      <c r="A32" s="49" t="s">
        <v>77</v>
      </c>
      <c r="B32" s="44" t="s">
        <v>62</v>
      </c>
      <c r="C32" s="8"/>
      <c r="D32" s="55">
        <v>724505895</v>
      </c>
      <c r="E32" s="60"/>
      <c r="F32" s="55">
        <v>0</v>
      </c>
      <c r="G32" s="4"/>
      <c r="H32" s="55">
        <v>136842650</v>
      </c>
      <c r="I32" s="8"/>
      <c r="J32" s="55">
        <v>15857331</v>
      </c>
      <c r="K32" s="4"/>
      <c r="L32" s="78">
        <f t="shared" si="1"/>
        <v>2.0511000000000001E-2</v>
      </c>
    </row>
    <row r="33" spans="1:12" ht="11.1" customHeight="1" x14ac:dyDescent="0.15">
      <c r="A33" s="49" t="s">
        <v>78</v>
      </c>
      <c r="B33" s="44" t="s">
        <v>63</v>
      </c>
      <c r="C33" s="8"/>
      <c r="D33" s="55">
        <v>838606978</v>
      </c>
      <c r="E33" s="60"/>
      <c r="F33" s="55">
        <v>23905261</v>
      </c>
      <c r="G33" s="4"/>
      <c r="H33" s="55">
        <v>318373434</v>
      </c>
      <c r="I33" s="8"/>
      <c r="J33" s="55">
        <v>113956789</v>
      </c>
      <c r="K33" s="4"/>
      <c r="L33" s="78">
        <f t="shared" si="1"/>
        <v>5.0262000000000001E-2</v>
      </c>
    </row>
    <row r="34" spans="1:12" ht="11.1" customHeight="1" x14ac:dyDescent="0.15">
      <c r="A34" s="49" t="s">
        <v>79</v>
      </c>
      <c r="B34" s="44" t="s">
        <v>80</v>
      </c>
      <c r="C34" s="8"/>
      <c r="D34" s="55">
        <v>870909</v>
      </c>
      <c r="E34" s="60"/>
      <c r="F34" s="55">
        <v>563320581</v>
      </c>
      <c r="G34" s="4"/>
      <c r="H34" s="55">
        <v>400014123</v>
      </c>
      <c r="I34" s="8"/>
      <c r="J34" s="55">
        <v>20231650</v>
      </c>
      <c r="K34" s="4"/>
      <c r="L34" s="78">
        <f t="shared" si="1"/>
        <v>3.1640000000000001E-2</v>
      </c>
    </row>
    <row r="35" spans="1:12" ht="11.1" customHeight="1" x14ac:dyDescent="0.15">
      <c r="A35" s="49" t="s">
        <v>81</v>
      </c>
      <c r="B35" s="44" t="s">
        <v>82</v>
      </c>
      <c r="C35" s="8"/>
      <c r="D35" s="129">
        <f>483141837-D52</f>
        <v>459761260</v>
      </c>
      <c r="E35" s="61" t="s">
        <v>64</v>
      </c>
      <c r="F35" s="55">
        <v>361809595</v>
      </c>
      <c r="G35" s="4"/>
      <c r="H35" s="129">
        <f>58755151-H52</f>
        <v>58755151</v>
      </c>
      <c r="I35" s="61" t="s">
        <v>64</v>
      </c>
      <c r="J35" s="55">
        <v>214430198</v>
      </c>
      <c r="K35" s="4"/>
      <c r="L35" s="78">
        <f t="shared" si="1"/>
        <v>5.6523999999999998E-2</v>
      </c>
    </row>
    <row r="36" spans="1:12" ht="11.1" customHeight="1" x14ac:dyDescent="0.15">
      <c r="A36" s="49" t="s">
        <v>83</v>
      </c>
      <c r="B36" s="44" t="s">
        <v>84</v>
      </c>
      <c r="C36" s="8"/>
      <c r="D36" s="55">
        <v>28507692</v>
      </c>
      <c r="E36" s="60"/>
      <c r="F36" s="55">
        <v>0</v>
      </c>
      <c r="G36" s="4"/>
      <c r="H36" s="55">
        <v>68444979</v>
      </c>
      <c r="I36" s="8"/>
      <c r="J36" s="55">
        <v>104964399</v>
      </c>
      <c r="K36" s="4"/>
      <c r="L36" s="78">
        <f t="shared" si="1"/>
        <v>2.3983999999999998E-2</v>
      </c>
    </row>
    <row r="37" spans="1:12" ht="11.1" customHeight="1" x14ac:dyDescent="0.15">
      <c r="A37" s="49" t="s">
        <v>85</v>
      </c>
      <c r="B37" s="44" t="s">
        <v>86</v>
      </c>
      <c r="C37" s="8"/>
      <c r="D37" s="55">
        <v>609640266</v>
      </c>
      <c r="E37" s="60"/>
      <c r="F37" s="55">
        <v>308829436</v>
      </c>
      <c r="G37" s="4"/>
      <c r="H37" s="55">
        <v>88469576</v>
      </c>
      <c r="I37" s="8"/>
      <c r="J37" s="55">
        <v>27277878</v>
      </c>
      <c r="K37" s="4"/>
      <c r="L37" s="78">
        <f t="shared" si="1"/>
        <v>2.3290000000000002E-2</v>
      </c>
    </row>
    <row r="38" spans="1:12" ht="11.1" customHeight="1" x14ac:dyDescent="0.15">
      <c r="A38" s="49" t="s">
        <v>87</v>
      </c>
      <c r="B38" s="44" t="s">
        <v>88</v>
      </c>
      <c r="C38" s="9"/>
      <c r="D38" s="55">
        <v>272986641</v>
      </c>
      <c r="E38" s="61"/>
      <c r="F38" s="55">
        <v>72295415</v>
      </c>
      <c r="G38" s="4"/>
      <c r="H38" s="55">
        <v>135337692</v>
      </c>
      <c r="I38" s="61"/>
      <c r="J38" s="55">
        <v>19070448</v>
      </c>
      <c r="K38" s="4"/>
      <c r="L38" s="78">
        <f t="shared" si="1"/>
        <v>1.5377E-2</v>
      </c>
    </row>
    <row r="39" spans="1:12" ht="11.1" customHeight="1" x14ac:dyDescent="0.15">
      <c r="A39" s="49" t="s">
        <v>89</v>
      </c>
      <c r="B39" s="44" t="s">
        <v>90</v>
      </c>
      <c r="C39" s="9"/>
      <c r="D39" s="55">
        <v>915558457</v>
      </c>
      <c r="E39" s="117"/>
      <c r="F39" s="55">
        <v>1069471716</v>
      </c>
      <c r="G39" s="4"/>
      <c r="H39" s="55">
        <v>335590521</v>
      </c>
      <c r="I39" s="117"/>
      <c r="J39" s="55">
        <v>46418686</v>
      </c>
      <c r="K39" s="4"/>
      <c r="L39" s="78">
        <f t="shared" si="1"/>
        <v>5.4875E-2</v>
      </c>
    </row>
    <row r="40" spans="1:12" ht="11.1" customHeight="1" x14ac:dyDescent="0.15">
      <c r="A40" s="49" t="s">
        <v>91</v>
      </c>
      <c r="B40" s="44" t="s">
        <v>92</v>
      </c>
      <c r="C40" s="9"/>
      <c r="D40" s="55">
        <v>40812070</v>
      </c>
      <c r="E40" s="117"/>
      <c r="F40" s="55">
        <v>692747217</v>
      </c>
      <c r="G40" s="4"/>
      <c r="H40" s="55">
        <v>3557537</v>
      </c>
      <c r="I40" s="117"/>
      <c r="J40" s="55">
        <v>8796473</v>
      </c>
      <c r="K40" s="4"/>
      <c r="L40" s="78">
        <f t="shared" si="1"/>
        <v>1.2859000000000001E-2</v>
      </c>
    </row>
    <row r="41" spans="1:12" ht="11.1" customHeight="1" x14ac:dyDescent="0.15">
      <c r="A41" s="49" t="s">
        <v>93</v>
      </c>
      <c r="B41" s="44" t="s">
        <v>94</v>
      </c>
      <c r="C41" s="9"/>
      <c r="D41" s="55">
        <v>17370045</v>
      </c>
      <c r="E41" s="117"/>
      <c r="F41" s="55">
        <v>0</v>
      </c>
      <c r="G41" s="4"/>
      <c r="H41" s="55">
        <v>53782328</v>
      </c>
      <c r="I41" s="117"/>
      <c r="J41" s="55">
        <v>26328513</v>
      </c>
      <c r="K41" s="4"/>
      <c r="L41" s="78">
        <f t="shared" si="1"/>
        <v>7.9340000000000001E-3</v>
      </c>
    </row>
    <row r="42" spans="1:12" ht="11.1" customHeight="1" x14ac:dyDescent="0.15">
      <c r="A42" s="8"/>
      <c r="B42" s="44"/>
      <c r="C42" s="8"/>
      <c r="D42" s="55"/>
      <c r="E42" s="60"/>
      <c r="F42" s="55"/>
      <c r="G42" s="4"/>
      <c r="H42" s="55"/>
      <c r="I42" s="8"/>
      <c r="J42" s="4"/>
      <c r="K42" s="4"/>
      <c r="L42" s="78"/>
    </row>
    <row r="43" spans="1:12" ht="11.1" customHeight="1" x14ac:dyDescent="0.15">
      <c r="A43" s="8"/>
      <c r="B43" s="44"/>
      <c r="C43" s="8"/>
      <c r="D43" s="55"/>
      <c r="E43" s="60"/>
      <c r="F43" s="55"/>
      <c r="G43" s="4"/>
      <c r="H43" s="55"/>
      <c r="I43" s="8"/>
      <c r="J43" s="4"/>
      <c r="K43" s="4"/>
      <c r="L43" s="78"/>
    </row>
    <row r="44" spans="1:12" s="77" customFormat="1" ht="11.1" customHeight="1" thickBot="1" x14ac:dyDescent="0.2">
      <c r="A44" s="67" t="s">
        <v>29</v>
      </c>
      <c r="B44" s="68"/>
      <c r="C44" s="69"/>
      <c r="D44" s="70">
        <f>D21+SUM(D23:D41)</f>
        <v>17506675904</v>
      </c>
      <c r="E44" s="70"/>
      <c r="F44" s="70">
        <f>F21+SUM(F23:F41)</f>
        <v>4742061505</v>
      </c>
      <c r="G44" s="70"/>
      <c r="H44" s="70">
        <f>H21+SUM(H23:H41)</f>
        <v>6915042721</v>
      </c>
      <c r="I44" s="70"/>
      <c r="J44" s="70">
        <f>J21+SUM(J23:J41)</f>
        <v>1727203034.6500001</v>
      </c>
      <c r="K44" s="70"/>
      <c r="L44" s="131">
        <f>L21+SUM(L23:L41)</f>
        <v>1.0000009999999999</v>
      </c>
    </row>
    <row r="45" spans="1:12" s="77" customFormat="1" ht="11.1" customHeight="1" thickTop="1" x14ac:dyDescent="0.15">
      <c r="A45" s="71"/>
      <c r="B45" s="72"/>
      <c r="C45" s="73"/>
      <c r="D45" s="74"/>
      <c r="E45" s="74"/>
      <c r="F45" s="74"/>
      <c r="G45" s="74"/>
      <c r="H45" s="74"/>
      <c r="I45" s="74"/>
      <c r="J45" s="74"/>
      <c r="K45" s="76"/>
      <c r="L45" s="75"/>
    </row>
    <row r="46" spans="1:12" ht="11.1" customHeight="1" x14ac:dyDescent="0.15">
      <c r="A46" s="57" t="s">
        <v>65</v>
      </c>
      <c r="B46" s="1"/>
      <c r="C46" s="34"/>
      <c r="D46" s="21"/>
      <c r="E46" s="34"/>
      <c r="F46" s="21"/>
      <c r="G46" s="4"/>
      <c r="H46" s="21"/>
      <c r="I46" s="8"/>
      <c r="J46" s="1"/>
      <c r="K46" s="1"/>
      <c r="L46" s="38"/>
    </row>
    <row r="47" spans="1:12" s="126" customFormat="1" ht="11.1" customHeight="1" x14ac:dyDescent="0.1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r="48" spans="1:12" s="126" customFormat="1" ht="11.1" customHeight="1" x14ac:dyDescent="0.1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</row>
    <row r="49" spans="1:12" ht="11.1" customHeight="1" x14ac:dyDescent="0.15">
      <c r="A49" s="49" t="s">
        <v>30</v>
      </c>
      <c r="B49" s="36"/>
      <c r="C49" s="34"/>
      <c r="D49" s="53"/>
      <c r="E49" s="60"/>
      <c r="F49" s="53"/>
      <c r="G49" s="4"/>
      <c r="H49" s="53"/>
      <c r="I49" s="8"/>
      <c r="J49" s="1"/>
      <c r="K49" s="4"/>
      <c r="L49" s="38"/>
    </row>
    <row r="50" spans="1:12" ht="11.1" customHeight="1" x14ac:dyDescent="0.15">
      <c r="A50" s="34"/>
      <c r="B50" s="36"/>
      <c r="C50" s="34"/>
      <c r="D50" s="55"/>
      <c r="E50" s="60"/>
      <c r="F50" s="55"/>
      <c r="G50" s="4"/>
      <c r="H50" s="55"/>
      <c r="I50" s="8"/>
      <c r="J50" s="4"/>
      <c r="K50" s="4"/>
      <c r="L50" s="78"/>
    </row>
    <row r="51" spans="1:12" ht="11.1" customHeight="1" x14ac:dyDescent="0.15">
      <c r="A51" s="50" t="s">
        <v>31</v>
      </c>
      <c r="B51" s="36"/>
      <c r="C51" s="34"/>
      <c r="D51" s="55"/>
      <c r="E51" s="60"/>
      <c r="F51" s="55"/>
      <c r="G51" s="4"/>
      <c r="H51" s="55"/>
      <c r="I51" s="8"/>
      <c r="J51" s="4"/>
      <c r="K51" s="4"/>
      <c r="L51" s="78"/>
    </row>
    <row r="52" spans="1:12" ht="11.1" customHeight="1" x14ac:dyDescent="0.15">
      <c r="A52" s="79" t="s">
        <v>32</v>
      </c>
      <c r="B52" s="52" t="s">
        <v>33</v>
      </c>
      <c r="C52" s="34"/>
      <c r="D52" s="55">
        <v>23380577</v>
      </c>
      <c r="E52" s="60"/>
      <c r="F52" s="55">
        <v>0</v>
      </c>
      <c r="G52" s="4"/>
      <c r="H52" s="55">
        <v>0</v>
      </c>
      <c r="I52" s="8"/>
      <c r="J52" s="55">
        <v>0</v>
      </c>
      <c r="K52" s="4"/>
      <c r="L52" s="78"/>
    </row>
    <row r="53" spans="1:12" ht="11.1" customHeight="1" x14ac:dyDescent="0.15">
      <c r="A53" s="79" t="s">
        <v>34</v>
      </c>
      <c r="B53" s="52" t="s">
        <v>35</v>
      </c>
      <c r="C53" s="34"/>
      <c r="D53" s="55">
        <v>2621632150</v>
      </c>
      <c r="E53" s="60"/>
      <c r="F53" s="55">
        <v>0</v>
      </c>
      <c r="G53" s="4"/>
      <c r="H53" s="55">
        <v>0</v>
      </c>
      <c r="I53" s="8"/>
      <c r="J53" s="55">
        <v>0</v>
      </c>
      <c r="K53" s="4"/>
      <c r="L53" s="78"/>
    </row>
    <row r="54" spans="1:12" ht="11.1" customHeight="1" x14ac:dyDescent="0.15">
      <c r="A54" s="79" t="s">
        <v>36</v>
      </c>
      <c r="B54" s="66" t="s">
        <v>37</v>
      </c>
      <c r="C54" s="34"/>
      <c r="D54" s="55">
        <v>-1428031087</v>
      </c>
      <c r="E54" s="60"/>
      <c r="F54" s="55">
        <v>0</v>
      </c>
      <c r="G54" s="4"/>
      <c r="H54" s="55">
        <v>0</v>
      </c>
      <c r="I54" s="8"/>
      <c r="J54" s="55">
        <v>0</v>
      </c>
      <c r="K54" s="4"/>
      <c r="L54" s="78"/>
    </row>
    <row r="55" spans="1:12" ht="11.1" customHeight="1" x14ac:dyDescent="0.15">
      <c r="A55" s="79"/>
      <c r="B55" s="66"/>
      <c r="C55" s="34"/>
      <c r="D55" s="55"/>
      <c r="E55" s="60"/>
      <c r="F55" s="55"/>
      <c r="G55" s="4"/>
      <c r="H55" s="55"/>
      <c r="I55" s="8"/>
      <c r="J55" s="55"/>
      <c r="K55" s="4"/>
      <c r="L55" s="78"/>
    </row>
    <row r="56" spans="1:12" ht="11.1" customHeight="1" x14ac:dyDescent="0.15">
      <c r="A56" s="50" t="s">
        <v>38</v>
      </c>
      <c r="B56" s="34"/>
      <c r="C56" s="34"/>
      <c r="D56" s="55"/>
      <c r="E56" s="60"/>
      <c r="F56" s="55"/>
      <c r="G56" s="4"/>
      <c r="H56" s="55"/>
      <c r="I56" s="8"/>
      <c r="J56" s="4"/>
      <c r="K56" s="4"/>
      <c r="L56" s="78"/>
    </row>
    <row r="57" spans="1:12" ht="11.1" customHeight="1" x14ac:dyDescent="0.15">
      <c r="A57" s="79" t="s">
        <v>39</v>
      </c>
      <c r="B57" s="52">
        <v>172</v>
      </c>
      <c r="C57" s="34" t="s">
        <v>17</v>
      </c>
      <c r="D57" s="53">
        <v>0</v>
      </c>
      <c r="E57" s="60"/>
      <c r="F57" s="53">
        <v>21331604</v>
      </c>
      <c r="G57" s="55"/>
      <c r="H57" s="53">
        <v>0</v>
      </c>
      <c r="I57" s="8"/>
      <c r="J57" s="53">
        <v>6697401</v>
      </c>
      <c r="K57" s="4"/>
      <c r="L57" s="78"/>
    </row>
    <row r="58" spans="1:12" ht="11.1" customHeight="1" x14ac:dyDescent="0.15">
      <c r="A58" s="79" t="s">
        <v>40</v>
      </c>
      <c r="B58" s="52">
        <v>372</v>
      </c>
      <c r="C58" s="34" t="s">
        <v>15</v>
      </c>
      <c r="D58" s="59">
        <v>0</v>
      </c>
      <c r="E58" s="60"/>
      <c r="F58" s="59">
        <v>530110883</v>
      </c>
      <c r="G58" s="55"/>
      <c r="H58" s="59">
        <v>0</v>
      </c>
      <c r="I58" s="8"/>
      <c r="J58" s="6">
        <v>0</v>
      </c>
      <c r="K58" s="4"/>
      <c r="L58" s="78"/>
    </row>
    <row r="59" spans="1:12" ht="11.1" customHeight="1" x14ac:dyDescent="0.15">
      <c r="A59" s="51"/>
      <c r="B59" s="52"/>
      <c r="C59" s="34"/>
      <c r="D59" s="55"/>
      <c r="E59" s="60"/>
      <c r="F59" s="55"/>
      <c r="G59" s="55"/>
      <c r="H59" s="55"/>
      <c r="I59" s="8"/>
      <c r="J59" s="4"/>
      <c r="K59" s="4"/>
      <c r="L59" s="78"/>
    </row>
    <row r="60" spans="1:12" ht="11.1" customHeight="1" x14ac:dyDescent="0.15">
      <c r="A60" s="51" t="s">
        <v>41</v>
      </c>
      <c r="B60" s="34"/>
      <c r="C60" s="34"/>
      <c r="D60" s="53">
        <f>SUM(D44:D59)</f>
        <v>18723657544</v>
      </c>
      <c r="E60" s="54"/>
      <c r="F60" s="53">
        <f>SUM(F44:F59)</f>
        <v>5293503992</v>
      </c>
      <c r="G60" s="53"/>
      <c r="H60" s="53">
        <f>SUM(H44:H59)</f>
        <v>6915042721</v>
      </c>
      <c r="I60" s="53"/>
      <c r="J60" s="53">
        <f>SUM(J44:J59)</f>
        <v>1733900435.6500001</v>
      </c>
      <c r="K60" s="4"/>
      <c r="L60" s="38"/>
    </row>
    <row r="61" spans="1:12" ht="11.1" customHeight="1" x14ac:dyDescent="0.15">
      <c r="A61" s="34"/>
      <c r="B61" s="34"/>
      <c r="C61" s="34"/>
      <c r="D61" s="53"/>
      <c r="E61" s="60"/>
      <c r="F61" s="53"/>
      <c r="G61" s="4"/>
      <c r="H61" s="53"/>
      <c r="I61" s="53"/>
      <c r="J61" s="53"/>
      <c r="K61" s="4"/>
      <c r="L61" s="78"/>
    </row>
    <row r="62" spans="1:12" ht="11.1" customHeight="1" x14ac:dyDescent="0.15">
      <c r="A62" s="51" t="s">
        <v>42</v>
      </c>
      <c r="B62" s="34"/>
      <c r="C62" s="34"/>
      <c r="D62" s="53">
        <v>0</v>
      </c>
      <c r="E62" s="60"/>
      <c r="F62" s="53">
        <v>0</v>
      </c>
      <c r="G62" s="4"/>
      <c r="H62" s="53">
        <v>-183537168</v>
      </c>
      <c r="I62" s="53"/>
      <c r="J62" s="53">
        <v>0</v>
      </c>
      <c r="K62" s="4"/>
      <c r="L62" s="78"/>
    </row>
    <row r="63" spans="1:12" ht="11.1" customHeight="1" x14ac:dyDescent="0.15">
      <c r="A63" s="34"/>
      <c r="B63" s="34"/>
      <c r="C63" s="34"/>
      <c r="D63" s="59"/>
      <c r="E63" s="60"/>
      <c r="F63" s="59"/>
      <c r="G63" s="4"/>
      <c r="H63" s="59"/>
      <c r="I63" s="8"/>
      <c r="J63" s="6"/>
      <c r="K63" s="4"/>
      <c r="L63" s="78"/>
    </row>
    <row r="64" spans="1:12" ht="11.1" customHeight="1" x14ac:dyDescent="0.15">
      <c r="A64" s="80" t="s">
        <v>43</v>
      </c>
      <c r="B64" s="7"/>
      <c r="C64" s="81"/>
      <c r="D64" s="82">
        <f>SUM(D60:D63)</f>
        <v>18723657544</v>
      </c>
      <c r="E64" s="83"/>
      <c r="F64" s="82">
        <f>SUM(F60:F63)</f>
        <v>5293503992</v>
      </c>
      <c r="G64" s="82"/>
      <c r="H64" s="82">
        <f>SUM(H60:H63)</f>
        <v>6731505553</v>
      </c>
      <c r="I64" s="81"/>
      <c r="J64" s="82">
        <f>SUM(J60:J63)</f>
        <v>1733900435.6500001</v>
      </c>
      <c r="K64" s="7"/>
      <c r="L64" s="78"/>
    </row>
    <row r="65" spans="1:13" ht="11.1" customHeight="1" x14ac:dyDescent="0.15">
      <c r="A65" s="49"/>
      <c r="B65" s="4"/>
      <c r="C65" s="8"/>
      <c r="D65" s="55"/>
      <c r="E65" s="60"/>
      <c r="F65" s="55"/>
      <c r="G65" s="55"/>
      <c r="H65" s="55"/>
      <c r="I65" s="8"/>
      <c r="J65" s="55"/>
      <c r="K65" s="4"/>
      <c r="L65" s="78"/>
    </row>
    <row r="66" spans="1:13" ht="11.1" customHeight="1" thickBot="1" x14ac:dyDescent="0.2">
      <c r="A66" s="8"/>
      <c r="B66" s="8"/>
      <c r="C66" s="8"/>
      <c r="D66" s="55"/>
      <c r="E66" s="60"/>
      <c r="F66" s="55"/>
      <c r="G66" s="4"/>
      <c r="H66" s="55"/>
      <c r="I66" s="8"/>
      <c r="J66" s="4"/>
      <c r="K66" s="4"/>
      <c r="L66" s="78"/>
    </row>
    <row r="67" spans="1:13" s="9" customFormat="1" ht="11.1" customHeight="1" x14ac:dyDescent="0.15">
      <c r="A67" s="84" t="s">
        <v>44</v>
      </c>
      <c r="B67" s="85"/>
      <c r="C67" s="86"/>
      <c r="D67" s="87" t="s">
        <v>45</v>
      </c>
      <c r="E67" s="88"/>
      <c r="F67" s="87" t="s">
        <v>45</v>
      </c>
      <c r="G67" s="85"/>
      <c r="H67" s="87" t="s">
        <v>45</v>
      </c>
      <c r="I67" s="86"/>
      <c r="J67" s="89" t="s">
        <v>46</v>
      </c>
      <c r="K67" s="8"/>
      <c r="L67" s="78"/>
    </row>
    <row r="68" spans="1:13" s="127" customFormat="1" ht="11.1" customHeight="1" x14ac:dyDescent="0.15">
      <c r="A68" s="90"/>
      <c r="B68" s="91"/>
      <c r="C68" s="92" t="s">
        <v>47</v>
      </c>
      <c r="D68" s="118">
        <v>15459259587</v>
      </c>
      <c r="E68" s="93"/>
      <c r="F68" s="118">
        <v>5293503992</v>
      </c>
      <c r="G68" s="94"/>
      <c r="H68" s="118">
        <v>6272063102</v>
      </c>
      <c r="I68" s="91"/>
      <c r="J68" s="119">
        <f>1527798328+18392218</f>
        <v>1546190546</v>
      </c>
      <c r="K68" s="95"/>
      <c r="L68" s="96"/>
    </row>
    <row r="69" spans="1:13" ht="11.1" customHeight="1" x14ac:dyDescent="0.15">
      <c r="A69" s="97" t="s">
        <v>48</v>
      </c>
      <c r="B69" s="8"/>
      <c r="C69" s="8"/>
      <c r="D69" s="55">
        <f>D11</f>
        <v>885505957</v>
      </c>
      <c r="E69" s="60"/>
      <c r="F69" s="55">
        <f>F11</f>
        <v>0</v>
      </c>
      <c r="G69" s="4"/>
      <c r="H69" s="55">
        <f>H11</f>
        <v>148420451</v>
      </c>
      <c r="I69" s="8"/>
      <c r="J69" s="98"/>
      <c r="K69" s="4"/>
      <c r="L69" s="78"/>
      <c r="M69" s="116"/>
    </row>
    <row r="70" spans="1:13" ht="11.1" customHeight="1" x14ac:dyDescent="0.15">
      <c r="A70" s="97" t="s">
        <v>49</v>
      </c>
      <c r="B70" s="8"/>
      <c r="C70" s="8"/>
      <c r="D70" s="55">
        <f>D12</f>
        <v>2378892000</v>
      </c>
      <c r="E70" s="60"/>
      <c r="F70" s="55">
        <f>F12</f>
        <v>0</v>
      </c>
      <c r="G70" s="4"/>
      <c r="H70" s="55">
        <f>H12</f>
        <v>311022000</v>
      </c>
      <c r="I70" s="8"/>
      <c r="J70" s="98">
        <f>J12</f>
        <v>12366896.109999999</v>
      </c>
      <c r="K70" s="4"/>
      <c r="L70" s="78"/>
      <c r="M70" s="128"/>
    </row>
    <row r="71" spans="1:13" ht="11.1" customHeight="1" x14ac:dyDescent="0.15">
      <c r="A71" s="99" t="s">
        <v>50</v>
      </c>
      <c r="B71" s="8"/>
      <c r="C71" s="8"/>
      <c r="D71" s="55"/>
      <c r="E71" s="60"/>
      <c r="F71" s="55"/>
      <c r="G71" s="55"/>
      <c r="H71" s="55"/>
      <c r="I71" s="8"/>
      <c r="J71" s="98">
        <f>J23</f>
        <v>112946841.54000001</v>
      </c>
      <c r="K71" s="4"/>
      <c r="L71" s="78"/>
      <c r="M71" s="116"/>
    </row>
    <row r="72" spans="1:13" ht="11.1" customHeight="1" x14ac:dyDescent="0.15">
      <c r="A72" s="99" t="s">
        <v>51</v>
      </c>
      <c r="B72" s="8"/>
      <c r="C72" s="8"/>
      <c r="D72" s="55"/>
      <c r="E72" s="60"/>
      <c r="F72" s="55"/>
      <c r="G72" s="55"/>
      <c r="H72" s="55"/>
      <c r="I72" s="8"/>
      <c r="J72" s="101">
        <f>J26</f>
        <v>62396152</v>
      </c>
      <c r="K72" s="4"/>
      <c r="L72" s="78"/>
    </row>
    <row r="73" spans="1:13" ht="11.1" customHeight="1" x14ac:dyDescent="0.15">
      <c r="A73" s="100" t="s">
        <v>21</v>
      </c>
      <c r="B73" s="8"/>
      <c r="C73" s="8"/>
      <c r="D73" s="55">
        <v>0</v>
      </c>
      <c r="E73" s="60"/>
      <c r="F73" s="55">
        <v>0</v>
      </c>
      <c r="G73" s="4"/>
      <c r="H73" s="55">
        <v>0</v>
      </c>
      <c r="I73" s="8"/>
      <c r="J73" s="101"/>
      <c r="K73" s="4"/>
      <c r="L73" s="78"/>
    </row>
    <row r="74" spans="1:13" s="11" customFormat="1" ht="11.1" customHeight="1" x14ac:dyDescent="0.15">
      <c r="A74" s="102"/>
      <c r="B74" s="10"/>
      <c r="C74" s="103"/>
      <c r="D74" s="104">
        <f>SUM(D68:D73)</f>
        <v>18723657544</v>
      </c>
      <c r="E74" s="105"/>
      <c r="F74" s="104">
        <f>SUM(F66:F73)</f>
        <v>5293503992</v>
      </c>
      <c r="G74" s="106"/>
      <c r="H74" s="104">
        <f>SUM(H66:H73)</f>
        <v>6731505553</v>
      </c>
      <c r="I74" s="105"/>
      <c r="J74" s="107">
        <f>SUM(J66:J73)</f>
        <v>1733900435.6499999</v>
      </c>
      <c r="K74" s="106"/>
      <c r="L74" s="108"/>
    </row>
    <row r="75" spans="1:13" ht="11.1" customHeight="1" thickBot="1" x14ac:dyDescent="0.2">
      <c r="A75" s="109"/>
      <c r="B75" s="130" t="s">
        <v>97</v>
      </c>
      <c r="C75" s="111"/>
      <c r="D75" s="120">
        <f>+D74-D64</f>
        <v>0</v>
      </c>
      <c r="E75" s="111"/>
      <c r="F75" s="121">
        <f>+F74-F64</f>
        <v>0</v>
      </c>
      <c r="G75" s="110"/>
      <c r="H75" s="120">
        <f>+H74-H64</f>
        <v>0</v>
      </c>
      <c r="I75" s="112"/>
      <c r="J75" s="122">
        <f>+J74-J64</f>
        <v>0</v>
      </c>
    </row>
    <row r="76" spans="1:13" ht="11.1" customHeight="1" x14ac:dyDescent="0.15">
      <c r="A76" s="79"/>
      <c r="B76" s="1"/>
      <c r="C76" s="34"/>
      <c r="D76" s="21"/>
      <c r="E76" s="34"/>
      <c r="F76" s="48"/>
      <c r="G76" s="4"/>
      <c r="H76" s="48"/>
      <c r="I76" s="8"/>
      <c r="J76" s="1"/>
      <c r="K76" s="1"/>
      <c r="L76" s="38"/>
    </row>
    <row r="77" spans="1:13" ht="11.1" customHeight="1" x14ac:dyDescent="0.15">
      <c r="A77" s="12" t="s">
        <v>66</v>
      </c>
      <c r="B77" s="12"/>
      <c r="C77" s="13"/>
      <c r="D77" s="12"/>
      <c r="E77" s="13"/>
      <c r="F77" s="14"/>
      <c r="G77" s="12"/>
      <c r="H77" s="14"/>
      <c r="I77" s="15"/>
      <c r="J77" s="12"/>
      <c r="K77" s="12"/>
      <c r="L77" s="16"/>
    </row>
    <row r="78" spans="1:13" ht="11.1" customHeight="1" x14ac:dyDescent="0.15">
      <c r="A78" s="12"/>
      <c r="B78" s="12"/>
      <c r="C78" s="13"/>
      <c r="D78" s="12"/>
      <c r="E78" s="13"/>
      <c r="F78" s="14"/>
      <c r="G78" s="12"/>
      <c r="H78" s="14"/>
      <c r="I78" s="15"/>
      <c r="J78" s="12"/>
      <c r="K78" s="12"/>
      <c r="L78" s="16"/>
    </row>
    <row r="79" spans="1:13" ht="11.1" customHeight="1" x14ac:dyDescent="0.15">
      <c r="A79" s="12" t="str">
        <f ca="1">CELL("filename",A81)</f>
        <v>O:\Corporate\GPGFin\CORPACCT\MMF\[MMF2000.xls]9912</v>
      </c>
      <c r="B79" s="12"/>
      <c r="C79" s="13"/>
      <c r="D79" s="12"/>
      <c r="E79" s="13"/>
      <c r="F79" s="14"/>
      <c r="G79" s="12"/>
      <c r="H79" s="14"/>
      <c r="I79" s="13"/>
      <c r="J79" s="12"/>
      <c r="K79" s="12"/>
      <c r="L79" s="16"/>
    </row>
    <row r="80" spans="1:13" ht="11.1" customHeight="1" x14ac:dyDescent="0.15">
      <c r="A80" s="12"/>
      <c r="B80" s="12"/>
      <c r="C80" s="13"/>
      <c r="D80" s="12"/>
      <c r="E80" s="13"/>
      <c r="F80" s="14"/>
      <c r="G80" s="12"/>
      <c r="H80" s="14"/>
      <c r="I80" s="13"/>
      <c r="J80" s="12"/>
      <c r="K80" s="12"/>
      <c r="L80" s="16"/>
    </row>
    <row r="81" spans="1:12" ht="11.1" customHeight="1" x14ac:dyDescent="0.15">
      <c r="A81" s="12"/>
      <c r="B81" s="12"/>
      <c r="C81" s="13"/>
      <c r="D81" s="12"/>
      <c r="E81" s="13"/>
      <c r="F81" s="14"/>
      <c r="G81" s="12"/>
      <c r="H81" s="14"/>
      <c r="I81" s="13"/>
      <c r="J81" s="12"/>
      <c r="K81" s="12"/>
      <c r="L81" s="16"/>
    </row>
    <row r="82" spans="1:12" ht="11.1" customHeight="1" x14ac:dyDescent="0.15">
      <c r="A82" s="12"/>
      <c r="B82" s="12"/>
      <c r="C82" s="13"/>
      <c r="D82" s="12"/>
      <c r="E82" s="13"/>
      <c r="F82" s="14"/>
      <c r="G82" s="12"/>
      <c r="H82" s="14"/>
      <c r="I82" s="13"/>
      <c r="J82" s="12"/>
      <c r="K82" s="12"/>
      <c r="L82" s="16"/>
    </row>
    <row r="83" spans="1:12" ht="11.1" customHeight="1" x14ac:dyDescent="0.15">
      <c r="A83" s="12"/>
      <c r="B83" s="12"/>
      <c r="C83" s="13"/>
      <c r="D83" s="12"/>
      <c r="E83" s="13"/>
      <c r="F83" s="14"/>
      <c r="G83" s="12"/>
      <c r="H83" s="14"/>
      <c r="I83" s="13"/>
      <c r="J83" s="12"/>
      <c r="K83" s="12"/>
      <c r="L83" s="16"/>
    </row>
    <row r="84" spans="1:12" ht="11.1" customHeight="1" x14ac:dyDescent="0.15">
      <c r="A84" s="12"/>
      <c r="B84" s="12"/>
      <c r="C84" s="13"/>
      <c r="D84" s="12"/>
      <c r="E84" s="13"/>
      <c r="F84" s="14"/>
      <c r="G84" s="12"/>
      <c r="H84" s="14"/>
      <c r="I84" s="13"/>
      <c r="J84" s="12"/>
      <c r="K84" s="12"/>
      <c r="L84" s="16"/>
    </row>
    <row r="85" spans="1:12" ht="11.1" customHeight="1" x14ac:dyDescent="0.15">
      <c r="A85" s="12"/>
      <c r="B85" s="12"/>
      <c r="C85" s="13"/>
      <c r="D85" s="12"/>
      <c r="E85" s="13"/>
      <c r="F85" s="14"/>
      <c r="G85" s="12"/>
      <c r="H85" s="14"/>
      <c r="I85" s="13"/>
      <c r="J85" s="12"/>
      <c r="K85" s="12"/>
      <c r="L85" s="16"/>
    </row>
  </sheetData>
  <phoneticPr fontId="0" type="noConversion"/>
  <pageMargins left="1" right="0" top="0.5" bottom="0" header="0" footer="0"/>
  <pageSetup scale="95" fitToHeight="2" orientation="landscape" horizontalDpi="300" verticalDpi="300" r:id="rId1"/>
  <headerFooter alignWithMargins="0"/>
  <rowBreaks count="1" manualBreakCount="1">
    <brk id="47" min="3" max="16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9912</vt:lpstr>
      <vt:lpstr>'9912'!Print_Area</vt:lpstr>
      <vt:lpstr>'9912'!Print_Titles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EOC Finance &amp; Accounting</dc:creator>
  <cp:lastModifiedBy>Jan Havlíček</cp:lastModifiedBy>
  <cp:lastPrinted>2001-08-22T17:25:35Z</cp:lastPrinted>
  <dcterms:created xsi:type="dcterms:W3CDTF">1997-03-22T00:13:51Z</dcterms:created>
  <dcterms:modified xsi:type="dcterms:W3CDTF">2023-09-15T19:06:02Z</dcterms:modified>
</cp:coreProperties>
</file>