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D432159-AF0E-434C-82C9-D18451D39116}" xr6:coauthVersionLast="47" xr6:coauthVersionMax="47" xr10:uidLastSave="{00000000-0000-0000-0000-000000000000}"/>
  <bookViews>
    <workbookView xWindow="-120" yWindow="-120" windowWidth="38640" windowHeight="15720"/>
  </bookViews>
  <sheets>
    <sheet name="Expenses" sheetId="5" r:id="rId1"/>
    <sheet name="Total (2)" sheetId="4" state="hidden" r:id="rId2"/>
  </sheets>
  <externalReferences>
    <externalReference r:id="rId3"/>
  </externalReferences>
  <definedNames>
    <definedName name="CASH_ORIG">#REF!</definedName>
    <definedName name="CASH_PLAN">#REF!</definedName>
    <definedName name="CASH_YTD">#REF!</definedName>
    <definedName name="CORP_COST_DETAIL">'[1]O&amp;M and Other'!$A$1:$AI$93</definedName>
    <definedName name="INC_ORIG">#REF!</definedName>
    <definedName name="INC_PLAN">#REF!</definedName>
    <definedName name="INC_YTD">#REF!</definedName>
    <definedName name="OBLIGATIONS">#REF!</definedName>
  </definedNames>
  <calcPr calcId="0"/>
</workbook>
</file>

<file path=xl/calcChain.xml><?xml version="1.0" encoding="utf-8"?>
<calcChain xmlns="http://schemas.openxmlformats.org/spreadsheetml/2006/main">
  <c r="E30" i="5" l="1"/>
  <c r="E50" i="5"/>
  <c r="A60" i="5"/>
  <c r="A61" i="5"/>
  <c r="C9" i="4"/>
  <c r="E9" i="4"/>
  <c r="G9" i="4"/>
  <c r="I9" i="4"/>
  <c r="K9" i="4"/>
  <c r="M9" i="4"/>
  <c r="O9" i="4"/>
  <c r="Q9" i="4"/>
  <c r="S9" i="4"/>
  <c r="U9" i="4"/>
  <c r="W9" i="4"/>
  <c r="Y9" i="4"/>
  <c r="AA9" i="4"/>
  <c r="AC9" i="4"/>
  <c r="AE9" i="4"/>
  <c r="AG9" i="4"/>
  <c r="AI9" i="4"/>
  <c r="AK9" i="4"/>
  <c r="C10" i="4"/>
  <c r="E10" i="4"/>
  <c r="G10" i="4"/>
  <c r="I10" i="4"/>
  <c r="K10" i="4"/>
  <c r="M10" i="4"/>
  <c r="O10" i="4"/>
  <c r="Q10" i="4"/>
  <c r="S10" i="4"/>
  <c r="U10" i="4"/>
  <c r="W10" i="4"/>
  <c r="Y10" i="4"/>
  <c r="AA10" i="4"/>
  <c r="AC10" i="4"/>
  <c r="AE10" i="4"/>
  <c r="AG10" i="4"/>
  <c r="AI10" i="4"/>
  <c r="C11" i="4"/>
  <c r="E11" i="4"/>
  <c r="G11" i="4"/>
  <c r="I11" i="4"/>
  <c r="K11" i="4"/>
  <c r="M11" i="4"/>
  <c r="O11" i="4"/>
  <c r="Q11" i="4"/>
  <c r="S11" i="4"/>
  <c r="U11" i="4"/>
  <c r="W11" i="4"/>
  <c r="Y11" i="4"/>
  <c r="AA11" i="4"/>
  <c r="AC11" i="4"/>
  <c r="AE11" i="4"/>
  <c r="AG11" i="4"/>
  <c r="AI11" i="4"/>
  <c r="AK11" i="4"/>
  <c r="C12" i="4"/>
  <c r="E12" i="4"/>
  <c r="G12" i="4"/>
  <c r="I12" i="4"/>
  <c r="K12" i="4"/>
  <c r="M12" i="4"/>
  <c r="O12" i="4"/>
  <c r="Q12" i="4"/>
  <c r="S12" i="4"/>
  <c r="U12" i="4"/>
  <c r="W12" i="4"/>
  <c r="Y12" i="4"/>
  <c r="AA12" i="4"/>
  <c r="AC12" i="4"/>
  <c r="AE12" i="4"/>
  <c r="AG12" i="4"/>
  <c r="AI12" i="4"/>
  <c r="C13" i="4"/>
  <c r="E13" i="4"/>
  <c r="G13" i="4"/>
  <c r="I13" i="4"/>
  <c r="K13" i="4"/>
  <c r="M13" i="4"/>
  <c r="O13" i="4"/>
  <c r="Q13" i="4"/>
  <c r="S13" i="4"/>
  <c r="U13" i="4"/>
  <c r="W13" i="4"/>
  <c r="Y13" i="4"/>
  <c r="AA13" i="4"/>
  <c r="AC13" i="4"/>
  <c r="AE13" i="4"/>
  <c r="AG13" i="4"/>
  <c r="AI13" i="4"/>
  <c r="AK13" i="4"/>
  <c r="C14" i="4"/>
  <c r="E14" i="4"/>
  <c r="G14" i="4"/>
  <c r="I14" i="4"/>
  <c r="K14" i="4"/>
  <c r="M14" i="4"/>
  <c r="O14" i="4"/>
  <c r="Q14" i="4"/>
  <c r="S14" i="4"/>
  <c r="U14" i="4"/>
  <c r="W14" i="4"/>
  <c r="Y14" i="4"/>
  <c r="AA14" i="4"/>
  <c r="AC14" i="4"/>
  <c r="AE14" i="4"/>
  <c r="AG14" i="4"/>
  <c r="AI14" i="4"/>
  <c r="C15" i="4"/>
  <c r="E15" i="4"/>
  <c r="G15" i="4"/>
  <c r="I15" i="4"/>
  <c r="K15" i="4"/>
  <c r="M15" i="4"/>
  <c r="O15" i="4"/>
  <c r="Q15" i="4"/>
  <c r="S15" i="4"/>
  <c r="U15" i="4"/>
  <c r="W15" i="4"/>
  <c r="Y15" i="4"/>
  <c r="AA15" i="4"/>
  <c r="AC15" i="4"/>
  <c r="AE15" i="4"/>
  <c r="AG15" i="4"/>
  <c r="AI15" i="4"/>
  <c r="C16" i="4"/>
  <c r="E16" i="4"/>
  <c r="G16" i="4"/>
  <c r="I16" i="4"/>
  <c r="K16" i="4"/>
  <c r="M16" i="4"/>
  <c r="O16" i="4"/>
  <c r="Q16" i="4"/>
  <c r="S16" i="4"/>
  <c r="U16" i="4"/>
  <c r="W16" i="4"/>
  <c r="Y16" i="4"/>
  <c r="AA16" i="4"/>
  <c r="AC16" i="4"/>
  <c r="AE16" i="4"/>
  <c r="AG16" i="4"/>
  <c r="AI16" i="4"/>
  <c r="C17" i="4"/>
  <c r="E17" i="4"/>
  <c r="G17" i="4"/>
  <c r="I17" i="4"/>
  <c r="K17" i="4"/>
  <c r="M17" i="4"/>
  <c r="O17" i="4"/>
  <c r="Q17" i="4"/>
  <c r="S17" i="4"/>
  <c r="U17" i="4"/>
  <c r="W17" i="4"/>
  <c r="Y17" i="4"/>
  <c r="AA17" i="4"/>
  <c r="AC17" i="4"/>
  <c r="AE17" i="4"/>
  <c r="AG17" i="4"/>
  <c r="AI17" i="4"/>
  <c r="C18" i="4"/>
  <c r="E18" i="4"/>
  <c r="G18" i="4"/>
  <c r="I18" i="4"/>
  <c r="K18" i="4"/>
  <c r="M18" i="4"/>
  <c r="O18" i="4"/>
  <c r="Q18" i="4"/>
  <c r="S18" i="4"/>
  <c r="U18" i="4"/>
  <c r="W18" i="4"/>
  <c r="Y18" i="4"/>
  <c r="AA18" i="4"/>
  <c r="AC18" i="4"/>
  <c r="AE18" i="4"/>
  <c r="AG18" i="4"/>
  <c r="AI18" i="4"/>
  <c r="C19" i="4"/>
  <c r="E19" i="4"/>
  <c r="G19" i="4"/>
  <c r="I19" i="4"/>
  <c r="K19" i="4"/>
  <c r="M19" i="4"/>
  <c r="O19" i="4"/>
  <c r="Q19" i="4"/>
  <c r="S19" i="4"/>
  <c r="U19" i="4"/>
  <c r="W19" i="4"/>
  <c r="Y19" i="4"/>
  <c r="AA19" i="4"/>
  <c r="AC19" i="4"/>
  <c r="AE19" i="4"/>
  <c r="AG19" i="4"/>
  <c r="AI19" i="4"/>
  <c r="AK19" i="4"/>
  <c r="C20" i="4"/>
  <c r="E20" i="4"/>
  <c r="G20" i="4"/>
  <c r="I20" i="4"/>
  <c r="K20" i="4"/>
  <c r="M20" i="4"/>
  <c r="O20" i="4"/>
  <c r="Q20" i="4"/>
  <c r="S20" i="4"/>
  <c r="U20" i="4"/>
  <c r="W20" i="4"/>
  <c r="Y20" i="4"/>
  <c r="AA20" i="4"/>
  <c r="AC20" i="4"/>
  <c r="AE20" i="4"/>
  <c r="AG20" i="4"/>
  <c r="AI20" i="4"/>
  <c r="C21" i="4"/>
  <c r="E21" i="4"/>
  <c r="G21" i="4"/>
  <c r="I21" i="4"/>
  <c r="K21" i="4"/>
  <c r="M21" i="4"/>
  <c r="O21" i="4"/>
  <c r="Q21" i="4"/>
  <c r="S21" i="4"/>
  <c r="U21" i="4"/>
  <c r="W21" i="4"/>
  <c r="Y21" i="4"/>
  <c r="AA21" i="4"/>
  <c r="AC21" i="4"/>
  <c r="AE21" i="4"/>
  <c r="AG21" i="4"/>
  <c r="AI21" i="4"/>
  <c r="AK21" i="4"/>
  <c r="C22" i="4"/>
  <c r="E22" i="4"/>
  <c r="G22" i="4"/>
  <c r="I22" i="4"/>
  <c r="K22" i="4"/>
  <c r="M22" i="4"/>
  <c r="O22" i="4"/>
  <c r="Q22" i="4"/>
  <c r="S22" i="4"/>
  <c r="U22" i="4"/>
  <c r="W22" i="4"/>
  <c r="Y22" i="4"/>
  <c r="AA22" i="4"/>
  <c r="AC22" i="4"/>
  <c r="AE22" i="4"/>
  <c r="AG22" i="4"/>
  <c r="AI22" i="4"/>
  <c r="C23" i="4"/>
  <c r="E23" i="4"/>
  <c r="G23" i="4"/>
  <c r="I23" i="4"/>
  <c r="K23" i="4"/>
  <c r="M23" i="4"/>
  <c r="O23" i="4"/>
  <c r="Q23" i="4"/>
  <c r="S23" i="4"/>
  <c r="U23" i="4"/>
  <c r="W23" i="4"/>
  <c r="Y23" i="4"/>
  <c r="AA23" i="4"/>
  <c r="AC23" i="4"/>
  <c r="AE23" i="4"/>
  <c r="AG23" i="4"/>
  <c r="AI23" i="4"/>
  <c r="C24" i="4"/>
  <c r="E24" i="4"/>
  <c r="G24" i="4"/>
  <c r="I24" i="4"/>
  <c r="K24" i="4"/>
  <c r="M24" i="4"/>
  <c r="O24" i="4"/>
  <c r="Q24" i="4"/>
  <c r="S24" i="4"/>
  <c r="U24" i="4"/>
  <c r="W24" i="4"/>
  <c r="Y24" i="4"/>
  <c r="AA24" i="4"/>
  <c r="AC24" i="4"/>
  <c r="AE24" i="4"/>
  <c r="AG24" i="4"/>
  <c r="AI24" i="4"/>
  <c r="C25" i="4"/>
  <c r="E25" i="4"/>
  <c r="G25" i="4"/>
  <c r="I25" i="4"/>
  <c r="K25" i="4"/>
  <c r="M25" i="4"/>
  <c r="O25" i="4"/>
  <c r="Q25" i="4"/>
  <c r="S25" i="4"/>
  <c r="U25" i="4"/>
  <c r="W25" i="4"/>
  <c r="Y25" i="4"/>
  <c r="AA25" i="4"/>
  <c r="AC25" i="4"/>
  <c r="AE25" i="4"/>
  <c r="AG25" i="4"/>
  <c r="AI25" i="4"/>
  <c r="C26" i="4"/>
  <c r="E26" i="4"/>
  <c r="G26" i="4"/>
  <c r="I26" i="4"/>
  <c r="K26" i="4"/>
  <c r="M26" i="4"/>
  <c r="O26" i="4"/>
  <c r="Q26" i="4"/>
  <c r="S26" i="4"/>
  <c r="U26" i="4"/>
  <c r="W26" i="4"/>
  <c r="Y26" i="4"/>
  <c r="AA26" i="4"/>
  <c r="AC26" i="4"/>
  <c r="AE26" i="4"/>
  <c r="AG26" i="4"/>
  <c r="AI26" i="4"/>
  <c r="C27" i="4"/>
  <c r="E27" i="4"/>
  <c r="G27" i="4"/>
  <c r="I27" i="4"/>
  <c r="K27" i="4"/>
  <c r="M27" i="4"/>
  <c r="O27" i="4"/>
  <c r="Q27" i="4"/>
  <c r="S27" i="4"/>
  <c r="U27" i="4"/>
  <c r="W27" i="4"/>
  <c r="Y27" i="4"/>
  <c r="AA27" i="4"/>
  <c r="AC27" i="4"/>
  <c r="AE27" i="4"/>
  <c r="AG27" i="4"/>
  <c r="AI27" i="4"/>
  <c r="C28" i="4"/>
  <c r="E28" i="4"/>
  <c r="G28" i="4"/>
  <c r="I28" i="4"/>
  <c r="K28" i="4"/>
  <c r="M28" i="4"/>
  <c r="O28" i="4"/>
  <c r="Q28" i="4"/>
  <c r="S28" i="4"/>
  <c r="U28" i="4"/>
  <c r="W28" i="4"/>
  <c r="Y28" i="4"/>
  <c r="AA28" i="4"/>
  <c r="AC28" i="4"/>
  <c r="AE28" i="4"/>
  <c r="AG28" i="4"/>
  <c r="AI28" i="4"/>
  <c r="AK28" i="4"/>
  <c r="C29" i="4"/>
  <c r="E29" i="4"/>
  <c r="G29" i="4"/>
  <c r="I29" i="4"/>
  <c r="K29" i="4"/>
  <c r="M29" i="4"/>
  <c r="O29" i="4"/>
  <c r="Q29" i="4"/>
  <c r="S29" i="4"/>
  <c r="U29" i="4"/>
  <c r="W29" i="4"/>
  <c r="Y29" i="4"/>
  <c r="AA29" i="4"/>
  <c r="AC29" i="4"/>
  <c r="AE29" i="4"/>
  <c r="AG29" i="4"/>
  <c r="AI29" i="4"/>
  <c r="C30" i="4"/>
  <c r="E30" i="4"/>
  <c r="G30" i="4"/>
  <c r="I30" i="4"/>
  <c r="K30" i="4"/>
  <c r="M30" i="4"/>
  <c r="O30" i="4"/>
  <c r="Q30" i="4"/>
  <c r="S30" i="4"/>
  <c r="U30" i="4"/>
  <c r="W30" i="4"/>
  <c r="Y30" i="4"/>
  <c r="AA30" i="4"/>
  <c r="AC30" i="4"/>
  <c r="AE30" i="4"/>
  <c r="AG30" i="4"/>
  <c r="AI30" i="4"/>
  <c r="C31" i="4"/>
  <c r="E31" i="4"/>
  <c r="G31" i="4"/>
  <c r="I31" i="4"/>
  <c r="K31" i="4"/>
  <c r="M31" i="4"/>
  <c r="O31" i="4"/>
  <c r="Q31" i="4"/>
  <c r="S31" i="4"/>
  <c r="U31" i="4"/>
  <c r="W31" i="4"/>
  <c r="Y31" i="4"/>
  <c r="AA31" i="4"/>
  <c r="AC31" i="4"/>
  <c r="AE31" i="4"/>
  <c r="AG31" i="4"/>
  <c r="AI31" i="4"/>
  <c r="C32" i="4"/>
  <c r="E32" i="4"/>
  <c r="G32" i="4"/>
  <c r="I32" i="4"/>
  <c r="K32" i="4"/>
  <c r="M32" i="4"/>
  <c r="O32" i="4"/>
  <c r="Q32" i="4"/>
  <c r="S32" i="4"/>
  <c r="U32" i="4"/>
  <c r="W32" i="4"/>
  <c r="Y32" i="4"/>
  <c r="AA32" i="4"/>
  <c r="AC32" i="4"/>
  <c r="AE32" i="4"/>
  <c r="AG32" i="4"/>
  <c r="AI32" i="4"/>
  <c r="AK32" i="4"/>
  <c r="C33" i="4"/>
  <c r="E33" i="4"/>
  <c r="G33" i="4"/>
  <c r="I33" i="4"/>
  <c r="K33" i="4"/>
  <c r="M33" i="4"/>
  <c r="O33" i="4"/>
  <c r="Q33" i="4"/>
  <c r="S33" i="4"/>
  <c r="U33" i="4"/>
  <c r="W33" i="4"/>
  <c r="Y33" i="4"/>
  <c r="AA33" i="4"/>
  <c r="AC33" i="4"/>
  <c r="AE33" i="4"/>
  <c r="AG33" i="4"/>
  <c r="AI33" i="4"/>
  <c r="C34" i="4"/>
  <c r="E34" i="4"/>
  <c r="G34" i="4"/>
  <c r="I34" i="4"/>
  <c r="K34" i="4"/>
  <c r="M34" i="4"/>
  <c r="O34" i="4"/>
  <c r="Q34" i="4"/>
  <c r="S34" i="4"/>
  <c r="U34" i="4"/>
  <c r="W34" i="4"/>
  <c r="Y34" i="4"/>
  <c r="AA34" i="4"/>
  <c r="AC34" i="4"/>
  <c r="AE34" i="4"/>
  <c r="AG34" i="4"/>
  <c r="AI34" i="4"/>
  <c r="C35" i="4"/>
  <c r="E35" i="4"/>
  <c r="G35" i="4"/>
  <c r="I35" i="4"/>
  <c r="K35" i="4"/>
  <c r="M35" i="4"/>
  <c r="O35" i="4"/>
  <c r="Q35" i="4"/>
  <c r="S35" i="4"/>
  <c r="U35" i="4"/>
  <c r="W35" i="4"/>
  <c r="Y35" i="4"/>
  <c r="AA35" i="4"/>
  <c r="AC35" i="4"/>
  <c r="AE35" i="4"/>
  <c r="AG35" i="4"/>
  <c r="AI35" i="4"/>
  <c r="C36" i="4"/>
  <c r="E36" i="4"/>
  <c r="G36" i="4"/>
  <c r="I36" i="4"/>
  <c r="K36" i="4"/>
  <c r="M36" i="4"/>
  <c r="O36" i="4"/>
  <c r="Q36" i="4"/>
  <c r="S36" i="4"/>
  <c r="U36" i="4"/>
  <c r="W36" i="4"/>
  <c r="Y36" i="4"/>
  <c r="AA36" i="4"/>
  <c r="AC36" i="4"/>
  <c r="AE36" i="4"/>
  <c r="AG36" i="4"/>
  <c r="AI36" i="4"/>
  <c r="C37" i="4"/>
  <c r="E37" i="4"/>
  <c r="G37" i="4"/>
  <c r="I37" i="4"/>
  <c r="K37" i="4"/>
  <c r="M37" i="4"/>
  <c r="O37" i="4"/>
  <c r="Q37" i="4"/>
  <c r="S37" i="4"/>
  <c r="U37" i="4"/>
  <c r="W37" i="4"/>
  <c r="Y37" i="4"/>
  <c r="AA37" i="4"/>
  <c r="AC37" i="4"/>
  <c r="AE37" i="4"/>
  <c r="AG37" i="4"/>
  <c r="AI37" i="4"/>
  <c r="C38" i="4"/>
  <c r="E38" i="4"/>
  <c r="G38" i="4"/>
  <c r="I38" i="4"/>
  <c r="K38" i="4"/>
  <c r="M38" i="4"/>
  <c r="O38" i="4"/>
  <c r="Q38" i="4"/>
  <c r="S38" i="4"/>
  <c r="U38" i="4"/>
  <c r="W38" i="4"/>
  <c r="Y38" i="4"/>
  <c r="AA38" i="4"/>
  <c r="AC38" i="4"/>
  <c r="AE38" i="4"/>
  <c r="AG38" i="4"/>
  <c r="AI38" i="4"/>
  <c r="C39" i="4"/>
  <c r="E39" i="4"/>
  <c r="G39" i="4"/>
  <c r="I39" i="4"/>
  <c r="K39" i="4"/>
  <c r="M39" i="4"/>
  <c r="O39" i="4"/>
  <c r="Q39" i="4"/>
  <c r="S39" i="4"/>
  <c r="U39" i="4"/>
  <c r="W39" i="4"/>
  <c r="Y39" i="4"/>
  <c r="AA39" i="4"/>
  <c r="AC39" i="4"/>
  <c r="AE39" i="4"/>
  <c r="AG39" i="4"/>
  <c r="AI39" i="4"/>
  <c r="C40" i="4"/>
  <c r="E40" i="4"/>
  <c r="G40" i="4"/>
  <c r="I40" i="4"/>
  <c r="K40" i="4"/>
  <c r="M40" i="4"/>
  <c r="O40" i="4"/>
  <c r="Q40" i="4"/>
  <c r="S40" i="4"/>
  <c r="U40" i="4"/>
  <c r="W40" i="4"/>
  <c r="Y40" i="4"/>
  <c r="AA40" i="4"/>
  <c r="AC40" i="4"/>
  <c r="AE40" i="4"/>
  <c r="AG40" i="4"/>
  <c r="AI40" i="4"/>
  <c r="C42" i="4"/>
  <c r="E42" i="4"/>
  <c r="G42" i="4"/>
  <c r="I42" i="4"/>
  <c r="K42" i="4"/>
  <c r="M42" i="4"/>
  <c r="O42" i="4"/>
  <c r="Q42" i="4"/>
  <c r="S42" i="4"/>
  <c r="U42" i="4"/>
  <c r="W42" i="4"/>
  <c r="Y42" i="4"/>
  <c r="AA42" i="4"/>
  <c r="AC42" i="4"/>
  <c r="AE42" i="4"/>
  <c r="AG42" i="4"/>
  <c r="AI42" i="4"/>
  <c r="C44" i="4"/>
  <c r="E44" i="4"/>
  <c r="G44" i="4"/>
  <c r="I44" i="4"/>
  <c r="K44" i="4"/>
  <c r="M44" i="4"/>
  <c r="O44" i="4"/>
  <c r="Q44" i="4"/>
  <c r="S44" i="4"/>
  <c r="U44" i="4"/>
  <c r="W44" i="4"/>
  <c r="Y44" i="4"/>
  <c r="AA44" i="4"/>
  <c r="AC44" i="4"/>
  <c r="AE44" i="4"/>
  <c r="AG44" i="4"/>
  <c r="AI44" i="4"/>
  <c r="A50" i="4"/>
  <c r="A51" i="4"/>
  <c r="C52" i="4"/>
  <c r="E52" i="4"/>
  <c r="G52" i="4"/>
  <c r="I52" i="4"/>
  <c r="K52" i="4"/>
  <c r="M52" i="4"/>
  <c r="O52" i="4"/>
  <c r="Q52" i="4"/>
  <c r="S52" i="4"/>
  <c r="U52" i="4"/>
  <c r="W52" i="4"/>
  <c r="Y52" i="4"/>
  <c r="AA52" i="4"/>
  <c r="AC52" i="4"/>
  <c r="AE52" i="4"/>
  <c r="AG52" i="4"/>
  <c r="AI52" i="4"/>
</calcChain>
</file>

<file path=xl/sharedStrings.xml><?xml version="1.0" encoding="utf-8"?>
<sst xmlns="http://schemas.openxmlformats.org/spreadsheetml/2006/main" count="101" uniqueCount="68">
  <si>
    <t>Salaries</t>
  </si>
  <si>
    <t>Benefits</t>
  </si>
  <si>
    <t>Clean Fuels</t>
  </si>
  <si>
    <t>(in thousands)</t>
  </si>
  <si>
    <t>Total</t>
  </si>
  <si>
    <t>Other</t>
  </si>
  <si>
    <t>ETS</t>
  </si>
  <si>
    <t>ENA</t>
  </si>
  <si>
    <t>Employee Expenses</t>
  </si>
  <si>
    <t>ENRON</t>
  </si>
  <si>
    <t>JANUARY G&amp;A COSTS</t>
  </si>
  <si>
    <t>Advertising</t>
  </si>
  <si>
    <t xml:space="preserve">Allocations </t>
  </si>
  <si>
    <t>Communications expense</t>
  </si>
  <si>
    <t>Contributions</t>
  </si>
  <si>
    <t>Computer expense</t>
  </si>
  <si>
    <t>Insurance</t>
  </si>
  <si>
    <t>Outside services</t>
  </si>
  <si>
    <t>Postage &amp; Freight</t>
  </si>
  <si>
    <t>Subscriptions</t>
  </si>
  <si>
    <t>Materials &amp; supplies</t>
  </si>
  <si>
    <t>Rent expense</t>
  </si>
  <si>
    <t>Supply expense</t>
  </si>
  <si>
    <t>Utilities</t>
  </si>
  <si>
    <t>Corp</t>
  </si>
  <si>
    <t>EBS</t>
  </si>
  <si>
    <t>Europe</t>
  </si>
  <si>
    <t>EGM</t>
  </si>
  <si>
    <t>EIM</t>
  </si>
  <si>
    <t>ENW</t>
  </si>
  <si>
    <t>EGA</t>
  </si>
  <si>
    <t>EES</t>
  </si>
  <si>
    <t>EGF</t>
  </si>
  <si>
    <t>EGEP</t>
  </si>
  <si>
    <t>EREC</t>
  </si>
  <si>
    <t>EECC</t>
  </si>
  <si>
    <t>Net Total</t>
  </si>
  <si>
    <t xml:space="preserve">Gross Total </t>
  </si>
  <si>
    <t xml:space="preserve">% of </t>
  </si>
  <si>
    <t>Gross</t>
  </si>
  <si>
    <t xml:space="preserve">    Capitalized costs</t>
  </si>
  <si>
    <t>Additional capitalized costs</t>
  </si>
  <si>
    <t xml:space="preserve">    (before capitalized costs)</t>
  </si>
  <si>
    <t>Engineering &amp; Construction</t>
  </si>
  <si>
    <t>Intercompany services*</t>
  </si>
  <si>
    <t>*  Other side in intercompany revenues.</t>
  </si>
  <si>
    <t>2001 G&amp;A COSTS - PLAN</t>
  </si>
  <si>
    <t>Business</t>
  </si>
  <si>
    <t>Unit</t>
  </si>
  <si>
    <t>Capitalized costs*</t>
  </si>
  <si>
    <t xml:space="preserve">*Please provide detail </t>
  </si>
  <si>
    <t>Expenses by Account:</t>
  </si>
  <si>
    <t>Expenses by Function:</t>
  </si>
  <si>
    <t>Commercial</t>
  </si>
  <si>
    <t>Structuring</t>
  </si>
  <si>
    <t>Logistics</t>
  </si>
  <si>
    <t>Other Mid-office</t>
  </si>
  <si>
    <t>Field Personnel</t>
  </si>
  <si>
    <t>Settlements</t>
  </si>
  <si>
    <t>Legal</t>
  </si>
  <si>
    <t>Accounting</t>
  </si>
  <si>
    <t>Tax</t>
  </si>
  <si>
    <t>Information Technology</t>
  </si>
  <si>
    <t>Human Resource</t>
  </si>
  <si>
    <t>Administrative</t>
  </si>
  <si>
    <t>ENRON CLEAN FUELS</t>
  </si>
  <si>
    <t>Payroll taxes</t>
  </si>
  <si>
    <t>ETS &amp; Corporate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</si>
</sst>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6" formatCode="&quot;$&quot;#,##0_);[Red]\(&quot;$&quot;#,##0\)"/>
    <numFmt numFmtId="41" formatCode="_(* #,##0_);_(* \(#,##0\);_(* &quot;-&quot;_);_(@_)"/>
    <numFmt numFmtId="43" formatCode="_(* #,##0.00_);_(* \(#,##0.00\);_(* &quot;-&quot;??_);_(@_)"/>
    <numFmt numFmtId="164" formatCode="m/d/yy\ h:mm\ AM/PM"/>
    <numFmt numFmtId="165" formatCode="#,##0.0_);\(#,##0.0\)"/>
    <numFmt numFmtId="166" formatCode="#&quot;\&quot;&quot;\&quot;&quot;\&quot;&quot;\&quot;\ ??/??"/>
    <numFmt numFmtId="167" formatCode="yy&quot;\&quot;&quot;\&quot;&quot;\&quot;\-mm&quot;\&quot;&quot;\&quot;&quot;\&quot;\-dd&quot;\&quot;&quot;\&quot;&quot;\&quot;&quot;\&quot;\ h:mm"/>
    <numFmt numFmtId="168" formatCode="_ &quot;\&quot;* #,##0.00_ ;_ &quot;\&quot;* &quot;\&quot;&quot;\&quot;&quot;\&quot;&quot;\&quot;&quot;\&quot;\-#,##0.00_ ;_ &quot;\&quot;* &quot;-&quot;??_ ;_ @_ "/>
    <numFmt numFmtId="169" formatCode="_(* #,##0.0_);_(* \(#,##0.0\);_(* &quot;-&quot;?_);_(@_)"/>
    <numFmt numFmtId="170" formatCode="_(&quot;$&quot;* #,##0.0_);_(&quot;$&quot;* \(#,##0.0\);_(&quot;$&quot;* &quot;-&quot;?_);_(@_)"/>
    <numFmt numFmtId="171" formatCode="_(&quot;$&quot;* #,##0.0_);_(&quot;$&quot;* \(#,##0.0\);_(&quot;$&quot;* &quot;-&quot;_);_(@_)"/>
    <numFmt numFmtId="172" formatCode="_(* #,##0.0_);_(* \(#,##0.0\);_(* &quot;-&quot;??_);_(@_)"/>
  </numFmts>
  <fonts count="15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name val="??"/>
      <family val="3"/>
      <charset val="129"/>
    </font>
    <font>
      <sz val="10"/>
      <name val="Times New Roman"/>
      <family val="1"/>
    </font>
    <font>
      <sz val="8"/>
      <name val="Arial"/>
      <family val="2"/>
    </font>
    <font>
      <sz val="8"/>
      <name val="Arial"/>
    </font>
    <font>
      <b/>
      <u/>
      <sz val="11"/>
      <color indexed="37"/>
      <name val="Arial"/>
      <family val="2"/>
    </font>
    <font>
      <b/>
      <sz val="12"/>
      <name val="Arial"/>
      <family val="2"/>
    </font>
    <font>
      <sz val="10"/>
      <color indexed="12"/>
      <name val="Arial"/>
      <family val="2"/>
    </font>
    <font>
      <sz val="8"/>
      <name val="SWISS"/>
    </font>
    <font>
      <sz val="8"/>
      <color indexed="12"/>
      <name val="Arial"/>
      <family val="2"/>
    </font>
    <font>
      <sz val="6"/>
      <name val="Arial"/>
      <family val="2"/>
    </font>
    <font>
      <sz val="6"/>
      <color indexed="8"/>
      <name val="Small Fonts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21">
    <xf numFmtId="0" fontId="0" fillId="0" borderId="0"/>
    <xf numFmtId="43" fontId="1" fillId="0" borderId="0" applyFont="0" applyFill="0" applyBorder="0" applyAlignment="0" applyProtection="0"/>
    <xf numFmtId="6" fontId="4" fillId="0" borderId="0">
      <protection locked="0"/>
    </xf>
    <xf numFmtId="168" fontId="4" fillId="0" borderId="0">
      <protection locked="0"/>
    </xf>
    <xf numFmtId="38" fontId="6" fillId="2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1" applyNumberFormat="0" applyAlignment="0" applyProtection="0">
      <alignment horizontal="left" vertical="center"/>
    </xf>
    <xf numFmtId="0" fontId="9" fillId="0" borderId="2">
      <alignment horizontal="left" vertical="center"/>
    </xf>
    <xf numFmtId="167" fontId="4" fillId="0" borderId="0">
      <protection locked="0"/>
    </xf>
    <xf numFmtId="167" fontId="4" fillId="0" borderId="0">
      <protection locked="0"/>
    </xf>
    <xf numFmtId="0" fontId="10" fillId="0" borderId="3" applyNumberFormat="0" applyFill="0" applyAlignment="0" applyProtection="0"/>
    <xf numFmtId="10" fontId="6" fillId="3" borderId="4" applyNumberFormat="0" applyBorder="0" applyAlignment="0" applyProtection="0"/>
    <xf numFmtId="166" fontId="4" fillId="0" borderId="0"/>
    <xf numFmtId="165" fontId="11" fillId="0" borderId="0"/>
    <xf numFmtId="37" fontId="5" fillId="0" borderId="0"/>
    <xf numFmtId="10" fontId="1" fillId="0" borderId="0" applyFont="0" applyFill="0" applyBorder="0" applyAlignment="0" applyProtection="0"/>
    <xf numFmtId="167" fontId="4" fillId="0" borderId="5">
      <protection locked="0"/>
    </xf>
    <xf numFmtId="37" fontId="7" fillId="2" borderId="0" applyNumberFormat="0" applyBorder="0" applyAlignment="0" applyProtection="0"/>
    <xf numFmtId="37" fontId="7" fillId="0" borderId="0"/>
    <xf numFmtId="37" fontId="6" fillId="4" borderId="0" applyNumberFormat="0" applyBorder="0" applyAlignment="0" applyProtection="0"/>
    <xf numFmtId="3" fontId="12" fillId="0" borderId="3" applyProtection="0"/>
  </cellStyleXfs>
  <cellXfs count="25">
    <xf numFmtId="0" fontId="0" fillId="0" borderId="0" xfId="0"/>
    <xf numFmtId="41" fontId="9" fillId="0" borderId="0" xfId="14" applyNumberFormat="1" applyFont="1" applyAlignment="1">
      <alignment horizontal="centerContinuous"/>
    </xf>
    <xf numFmtId="41" fontId="2" fillId="0" borderId="0" xfId="14" applyNumberFormat="1" applyFont="1" applyAlignment="1">
      <alignment horizontal="centerContinuous"/>
    </xf>
    <xf numFmtId="41" fontId="2" fillId="0" borderId="0" xfId="14" applyNumberFormat="1" applyFont="1"/>
    <xf numFmtId="41" fontId="3" fillId="0" borderId="0" xfId="14" applyNumberFormat="1" applyFont="1" applyAlignment="1">
      <alignment horizontal="centerContinuous"/>
    </xf>
    <xf numFmtId="41" fontId="2" fillId="0" borderId="0" xfId="14" applyNumberFormat="1" applyFont="1" applyAlignment="1">
      <alignment horizontal="center"/>
    </xf>
    <xf numFmtId="41" fontId="2" fillId="0" borderId="0" xfId="14" applyNumberFormat="1" applyFont="1" applyBorder="1" applyAlignment="1">
      <alignment horizontal="center"/>
    </xf>
    <xf numFmtId="41" fontId="2" fillId="0" borderId="6" xfId="14" applyNumberFormat="1" applyFont="1" applyBorder="1" applyAlignment="1">
      <alignment horizontal="center"/>
    </xf>
    <xf numFmtId="41" fontId="2" fillId="0" borderId="0" xfId="14" quotePrefix="1" applyNumberFormat="1" applyFont="1" applyAlignment="1">
      <alignment horizontal="center"/>
    </xf>
    <xf numFmtId="41" fontId="2" fillId="0" borderId="7" xfId="14" quotePrefix="1" applyNumberFormat="1" applyFont="1" applyBorder="1" applyAlignment="1">
      <alignment horizontal="center"/>
    </xf>
    <xf numFmtId="41" fontId="2" fillId="0" borderId="0" xfId="14" quotePrefix="1" applyNumberFormat="1" applyFont="1" applyBorder="1" applyAlignment="1">
      <alignment horizontal="center"/>
    </xf>
    <xf numFmtId="41" fontId="2" fillId="0" borderId="0" xfId="14" applyNumberFormat="1" applyFont="1" applyBorder="1"/>
    <xf numFmtId="41" fontId="2" fillId="0" borderId="8" xfId="14" applyNumberFormat="1" applyFont="1" applyBorder="1" applyAlignment="1">
      <alignment horizontal="center"/>
    </xf>
    <xf numFmtId="165" fontId="13" fillId="0" borderId="0" xfId="13" applyFont="1" applyAlignment="1">
      <alignment horizontal="left"/>
    </xf>
    <xf numFmtId="164" fontId="14" fillId="0" borderId="0" xfId="0" applyNumberFormat="1" applyFont="1" applyBorder="1" applyAlignment="1">
      <alignment horizontal="left"/>
    </xf>
    <xf numFmtId="41" fontId="2" fillId="0" borderId="8" xfId="14" applyNumberFormat="1" applyFont="1" applyBorder="1"/>
    <xf numFmtId="9" fontId="2" fillId="0" borderId="0" xfId="14" applyNumberFormat="1" applyFont="1" applyAlignment="1">
      <alignment horizontal="center"/>
    </xf>
    <xf numFmtId="169" fontId="2" fillId="0" borderId="0" xfId="14" quotePrefix="1" applyNumberFormat="1" applyFont="1" applyAlignment="1">
      <alignment horizontal="center"/>
    </xf>
    <xf numFmtId="170" fontId="2" fillId="0" borderId="0" xfId="14" quotePrefix="1" applyNumberFormat="1" applyFont="1" applyAlignment="1">
      <alignment horizontal="center"/>
    </xf>
    <xf numFmtId="171" fontId="2" fillId="0" borderId="8" xfId="14" applyNumberFormat="1" applyFont="1" applyBorder="1" applyAlignment="1">
      <alignment horizontal="center"/>
    </xf>
    <xf numFmtId="41" fontId="2" fillId="0" borderId="6" xfId="14" applyNumberFormat="1" applyFont="1" applyBorder="1"/>
    <xf numFmtId="169" fontId="2" fillId="0" borderId="0" xfId="14" quotePrefix="1" applyNumberFormat="1" applyFont="1" applyBorder="1" applyAlignment="1">
      <alignment horizontal="center"/>
    </xf>
    <xf numFmtId="172" fontId="0" fillId="0" borderId="0" xfId="1" applyNumberFormat="1" applyFont="1"/>
    <xf numFmtId="41" fontId="9" fillId="0" borderId="0" xfId="14" applyNumberFormat="1" applyFont="1" applyAlignment="1">
      <alignment horizontal="center"/>
    </xf>
    <xf numFmtId="41" fontId="3" fillId="0" borderId="0" xfId="14" applyNumberFormat="1" applyFont="1" applyAlignment="1">
      <alignment horizontal="center"/>
    </xf>
  </cellXfs>
  <cellStyles count="21">
    <cellStyle name="Comma" xfId="1" builtinId="3"/>
    <cellStyle name="Date" xfId="2"/>
    <cellStyle name="Fixed" xfId="3"/>
    <cellStyle name="Grey" xfId="4"/>
    <cellStyle name="HEADER" xfId="5"/>
    <cellStyle name="Header1" xfId="6"/>
    <cellStyle name="Header2" xfId="7"/>
    <cellStyle name="Heading1" xfId="8"/>
    <cellStyle name="Heading2" xfId="9"/>
    <cellStyle name="HIGHLIGHT" xfId="10"/>
    <cellStyle name="Input [yellow]" xfId="11"/>
    <cellStyle name="Normal" xfId="0" builtinId="0"/>
    <cellStyle name="Normal - Style1" xfId="12"/>
    <cellStyle name="Normal_97 by Qtr" xfId="13"/>
    <cellStyle name="Normal_aa detail" xfId="14"/>
    <cellStyle name="Percent [2]" xfId="15"/>
    <cellStyle name="Total" xfId="16" builtinId="25" customBuiltin="1"/>
    <cellStyle name="Unprot" xfId="17"/>
    <cellStyle name="Unprot$" xfId="18"/>
    <cellStyle name="Unprot_dimon" xfId="19"/>
    <cellStyle name="Unprotect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fp/CURREST/2nd98/Corp/2nd%20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rrent Estimate Format"/>
      <sheetName val="FS_CORP"/>
      <sheetName val="Detailed F.S."/>
      <sheetName val="O&amp;M and Other"/>
      <sheetName val="C F - Def Oth"/>
      <sheetName val="DIRECT CASH"/>
      <sheetName val="C F - W.C."/>
      <sheetName val="Total Obligation Detail"/>
      <sheetName val="Module2"/>
      <sheetName val="Module6"/>
      <sheetName val="Module5"/>
      <sheetName val="Module4"/>
      <sheetName val="Module7"/>
      <sheetName val="Module9"/>
    </sheetNames>
    <sheetDataSet>
      <sheetData sheetId="0" refreshError="1"/>
      <sheetData sheetId="1" refreshError="1"/>
      <sheetData sheetId="2"/>
      <sheetData sheetId="3" refreshError="1">
        <row r="1">
          <cell r="A1" t="str">
            <v>Corporate O &amp; M</v>
          </cell>
        </row>
        <row r="2">
          <cell r="AH2" t="str">
            <v>Six</v>
          </cell>
        </row>
        <row r="3">
          <cell r="E3" t="str">
            <v>RC</v>
          </cell>
          <cell r="G3" t="str">
            <v>January</v>
          </cell>
          <cell r="I3" t="str">
            <v>February</v>
          </cell>
          <cell r="K3" t="str">
            <v>March</v>
          </cell>
          <cell r="M3" t="str">
            <v>April</v>
          </cell>
          <cell r="O3" t="str">
            <v>May</v>
          </cell>
          <cell r="Q3" t="str">
            <v>June</v>
          </cell>
          <cell r="S3" t="str">
            <v xml:space="preserve">July </v>
          </cell>
          <cell r="U3" t="str">
            <v>August</v>
          </cell>
          <cell r="W3" t="str">
            <v>September</v>
          </cell>
          <cell r="Y3" t="str">
            <v>October</v>
          </cell>
          <cell r="AA3" t="str">
            <v>November</v>
          </cell>
          <cell r="AC3" t="str">
            <v>December</v>
          </cell>
          <cell r="AE3">
            <v>1998</v>
          </cell>
          <cell r="AH3" t="str">
            <v>Months</v>
          </cell>
        </row>
        <row r="5">
          <cell r="A5" t="str">
            <v>Corp Cost retained at Corp</v>
          </cell>
        </row>
        <row r="6">
          <cell r="B6" t="str">
            <v>Corporate - 011</v>
          </cell>
        </row>
        <row r="7">
          <cell r="C7" t="str">
            <v>MMF (incl eog service cap)</v>
          </cell>
          <cell r="E7" t="str">
            <v>0004</v>
          </cell>
          <cell r="G7">
            <v>1885807.5</v>
          </cell>
          <cell r="I7">
            <v>1885807.5</v>
          </cell>
          <cell r="K7">
            <v>1885807.5</v>
          </cell>
          <cell r="M7">
            <v>1885807.5</v>
          </cell>
          <cell r="O7">
            <v>1885807.5</v>
          </cell>
          <cell r="Q7">
            <v>1885807.5</v>
          </cell>
          <cell r="S7">
            <v>1885807.5</v>
          </cell>
          <cell r="U7">
            <v>1885807.5</v>
          </cell>
          <cell r="W7">
            <v>1885807.5</v>
          </cell>
          <cell r="Y7">
            <v>1885807.5</v>
          </cell>
          <cell r="AA7">
            <v>1885807.5</v>
          </cell>
          <cell r="AC7">
            <v>1885807.5</v>
          </cell>
          <cell r="AE7">
            <v>22629690</v>
          </cell>
          <cell r="AH7">
            <v>11314845</v>
          </cell>
        </row>
        <row r="8">
          <cell r="C8" t="str">
            <v>Other costs retained</v>
          </cell>
        </row>
        <row r="9">
          <cell r="D9" t="str">
            <v>EDS Costs retained at Corp - RC 118</v>
          </cell>
          <cell r="E9" t="str">
            <v>0118</v>
          </cell>
          <cell r="G9">
            <v>152500</v>
          </cell>
          <cell r="I9">
            <v>152500</v>
          </cell>
          <cell r="K9">
            <v>152500</v>
          </cell>
          <cell r="M9">
            <v>152500</v>
          </cell>
          <cell r="O9">
            <v>152500</v>
          </cell>
          <cell r="Q9">
            <v>152500</v>
          </cell>
          <cell r="S9">
            <v>152500</v>
          </cell>
          <cell r="U9">
            <v>152500</v>
          </cell>
          <cell r="W9">
            <v>152500</v>
          </cell>
          <cell r="Y9">
            <v>152500</v>
          </cell>
          <cell r="AA9">
            <v>152500</v>
          </cell>
          <cell r="AC9">
            <v>152500</v>
          </cell>
          <cell r="AE9">
            <v>1830000</v>
          </cell>
          <cell r="AH9">
            <v>915000</v>
          </cell>
        </row>
        <row r="10">
          <cell r="D10" t="str">
            <v xml:space="preserve">Vacant Space </v>
          </cell>
          <cell r="E10">
            <v>1270</v>
          </cell>
          <cell r="G10">
            <v>75000</v>
          </cell>
          <cell r="I10">
            <v>75000</v>
          </cell>
          <cell r="K10">
            <v>75000</v>
          </cell>
          <cell r="M10">
            <v>75000</v>
          </cell>
          <cell r="O10">
            <v>75000</v>
          </cell>
          <cell r="Q10">
            <v>75000</v>
          </cell>
          <cell r="S10">
            <v>75000</v>
          </cell>
          <cell r="U10">
            <v>75000</v>
          </cell>
          <cell r="W10">
            <v>75000</v>
          </cell>
          <cell r="Y10">
            <v>75000</v>
          </cell>
          <cell r="AA10">
            <v>75000</v>
          </cell>
          <cell r="AC10">
            <v>75000</v>
          </cell>
          <cell r="AE10">
            <v>900000</v>
          </cell>
          <cell r="AH10">
            <v>450000</v>
          </cell>
        </row>
        <row r="11">
          <cell r="D11" t="str">
            <v>EOG Rent Subsidy - RC 2002</v>
          </cell>
          <cell r="E11" t="str">
            <v>2002</v>
          </cell>
          <cell r="G11">
            <v>158333.33333333334</v>
          </cell>
          <cell r="I11">
            <v>158333.33333333334</v>
          </cell>
          <cell r="K11">
            <v>158333.33333333334</v>
          </cell>
          <cell r="M11">
            <v>158333.33333333334</v>
          </cell>
          <cell r="O11">
            <v>158333.33333333334</v>
          </cell>
          <cell r="Q11">
            <v>158333.33333333334</v>
          </cell>
          <cell r="S11">
            <v>158333.33333333334</v>
          </cell>
          <cell r="U11">
            <v>158333.33333333334</v>
          </cell>
          <cell r="W11">
            <v>158333.33333333334</v>
          </cell>
          <cell r="Y11">
            <v>158333.33333333334</v>
          </cell>
          <cell r="AA11">
            <v>158333.33333333334</v>
          </cell>
          <cell r="AC11">
            <v>158333.33333333334</v>
          </cell>
          <cell r="AE11">
            <v>1899999.9999999998</v>
          </cell>
          <cell r="AH11">
            <v>950000.00000000012</v>
          </cell>
        </row>
        <row r="12">
          <cell r="D12" t="str">
            <v xml:space="preserve">Disco Ops adj for Benefits </v>
          </cell>
          <cell r="E12" t="str">
            <v>2002</v>
          </cell>
          <cell r="G12">
            <v>49833.333333333336</v>
          </cell>
          <cell r="I12">
            <v>49833.333333333336</v>
          </cell>
          <cell r="K12">
            <v>49833.333333333336</v>
          </cell>
          <cell r="M12">
            <v>49833.333333333336</v>
          </cell>
          <cell r="O12">
            <v>49833.333333333336</v>
          </cell>
          <cell r="Q12">
            <v>49833.333333333336</v>
          </cell>
          <cell r="S12">
            <v>49833.333333333336</v>
          </cell>
          <cell r="U12">
            <v>49833.333333333336</v>
          </cell>
          <cell r="W12">
            <v>49833.333333333336</v>
          </cell>
          <cell r="Y12">
            <v>49833.333333333336</v>
          </cell>
          <cell r="AA12">
            <v>49833.333333333336</v>
          </cell>
          <cell r="AC12">
            <v>49833.333333333336</v>
          </cell>
          <cell r="AE12">
            <v>598000</v>
          </cell>
          <cell r="AH12">
            <v>299000</v>
          </cell>
        </row>
        <row r="13">
          <cell r="D13" t="str">
            <v>EOG adjustment for benefits</v>
          </cell>
          <cell r="E13">
            <v>2002</v>
          </cell>
          <cell r="G13">
            <v>133333.33333333334</v>
          </cell>
          <cell r="I13">
            <v>133333.33333333334</v>
          </cell>
          <cell r="K13">
            <v>133333.33333333334</v>
          </cell>
          <cell r="M13">
            <v>133333.33333333334</v>
          </cell>
          <cell r="O13">
            <v>133333.33333333334</v>
          </cell>
          <cell r="Q13">
            <v>133333.33333333334</v>
          </cell>
          <cell r="S13">
            <v>133333.33333333334</v>
          </cell>
          <cell r="U13">
            <v>133333.33333333334</v>
          </cell>
          <cell r="W13">
            <v>133333.33333333334</v>
          </cell>
          <cell r="Y13">
            <v>133333.33333333334</v>
          </cell>
          <cell r="AA13">
            <v>133333.33333333334</v>
          </cell>
          <cell r="AC13">
            <v>133333.33333333334</v>
          </cell>
          <cell r="AE13">
            <v>1599999.9999999998</v>
          </cell>
          <cell r="AH13">
            <v>800000.00000000012</v>
          </cell>
        </row>
        <row r="14">
          <cell r="D14" t="str">
            <v xml:space="preserve">Contributions retained </v>
          </cell>
          <cell r="E14" t="str">
            <v>2381</v>
          </cell>
          <cell r="G14">
            <v>205083.33333333334</v>
          </cell>
          <cell r="I14">
            <v>205083.33333333334</v>
          </cell>
          <cell r="K14">
            <v>205083.33333333334</v>
          </cell>
          <cell r="M14">
            <v>205083.33333333334</v>
          </cell>
          <cell r="O14">
            <v>205083.33333333334</v>
          </cell>
          <cell r="Q14">
            <v>205083.33333333334</v>
          </cell>
          <cell r="S14">
            <v>205083.33333333334</v>
          </cell>
          <cell r="U14">
            <v>205083.33333333334</v>
          </cell>
          <cell r="W14">
            <v>205083.33333333334</v>
          </cell>
          <cell r="Y14">
            <v>205083.33333333334</v>
          </cell>
          <cell r="AA14">
            <v>205083.33333333334</v>
          </cell>
          <cell r="AC14">
            <v>205083.33333333334</v>
          </cell>
          <cell r="AE14">
            <v>2461000</v>
          </cell>
          <cell r="AH14">
            <v>1230500</v>
          </cell>
        </row>
        <row r="15">
          <cell r="D15" t="str">
            <v>UW/comm mat/power blst/vol events</v>
          </cell>
          <cell r="E15">
            <v>1283</v>
          </cell>
          <cell r="G15">
            <v>34250</v>
          </cell>
          <cell r="I15">
            <v>34250</v>
          </cell>
          <cell r="K15">
            <v>34250</v>
          </cell>
          <cell r="M15">
            <v>34250</v>
          </cell>
          <cell r="O15">
            <v>34250</v>
          </cell>
          <cell r="Q15">
            <v>34250</v>
          </cell>
          <cell r="S15">
            <v>34250</v>
          </cell>
          <cell r="U15">
            <v>34250</v>
          </cell>
          <cell r="W15">
            <v>34250</v>
          </cell>
          <cell r="Y15">
            <v>34250</v>
          </cell>
          <cell r="AA15">
            <v>34250</v>
          </cell>
          <cell r="AC15">
            <v>34250</v>
          </cell>
          <cell r="AE15">
            <v>411000</v>
          </cell>
          <cell r="AH15">
            <v>205500</v>
          </cell>
        </row>
        <row r="16">
          <cell r="D16" t="str">
            <v>Deferred Compensation</v>
          </cell>
          <cell r="E16" t="str">
            <v>2309/10</v>
          </cell>
          <cell r="G16">
            <v>804416.66666666663</v>
          </cell>
          <cell r="I16">
            <v>804416.66666666663</v>
          </cell>
          <cell r="K16">
            <v>804416.66666666663</v>
          </cell>
          <cell r="M16">
            <v>804416.66666666663</v>
          </cell>
          <cell r="O16">
            <v>804416.66666666663</v>
          </cell>
          <cell r="Q16">
            <v>804416.66666666663</v>
          </cell>
          <cell r="S16">
            <v>804416.66666666663</v>
          </cell>
          <cell r="U16">
            <v>804416.66666666663</v>
          </cell>
          <cell r="W16">
            <v>804416.66666666663</v>
          </cell>
          <cell r="Y16">
            <v>804416.66666666663</v>
          </cell>
          <cell r="AA16">
            <v>804416.66666666663</v>
          </cell>
          <cell r="AC16">
            <v>804416.66666666663</v>
          </cell>
          <cell r="AE16">
            <v>9653000</v>
          </cell>
          <cell r="AH16">
            <v>4826500</v>
          </cell>
        </row>
        <row r="17">
          <cell r="D17" t="str">
            <v>Staff - UW/EIS</v>
          </cell>
          <cell r="E17">
            <v>2002</v>
          </cell>
          <cell r="G17">
            <v>10833.333333333334</v>
          </cell>
          <cell r="I17">
            <v>10833.333333333334</v>
          </cell>
          <cell r="K17">
            <v>10833.333333333334</v>
          </cell>
          <cell r="M17">
            <v>10833.333333333334</v>
          </cell>
          <cell r="O17">
            <v>10833.333333333334</v>
          </cell>
          <cell r="Q17">
            <v>10833.333333333334</v>
          </cell>
          <cell r="S17">
            <v>10833.333333333334</v>
          </cell>
          <cell r="U17">
            <v>10833.333333333334</v>
          </cell>
          <cell r="W17">
            <v>10833.333333333334</v>
          </cell>
          <cell r="Y17">
            <v>10833.333333333334</v>
          </cell>
          <cell r="AA17">
            <v>10833.333333333334</v>
          </cell>
          <cell r="AC17">
            <v>10833.333333333334</v>
          </cell>
          <cell r="AE17">
            <v>129999.99999999999</v>
          </cell>
          <cell r="AH17">
            <v>65000.000000000007</v>
          </cell>
        </row>
        <row r="18">
          <cell r="D18" t="str">
            <v>Stadium</v>
          </cell>
          <cell r="E18">
            <v>1144</v>
          </cell>
          <cell r="G18">
            <v>8333.3333333333339</v>
          </cell>
          <cell r="I18">
            <v>8333.3333333333339</v>
          </cell>
          <cell r="K18">
            <v>8333.3333333333339</v>
          </cell>
          <cell r="M18">
            <v>8333.3333333333339</v>
          </cell>
          <cell r="O18">
            <v>8333.3333333333339</v>
          </cell>
          <cell r="Q18">
            <v>8333.3333333333339</v>
          </cell>
          <cell r="S18">
            <v>8333.3333333333339</v>
          </cell>
          <cell r="U18">
            <v>8333.3333333333339</v>
          </cell>
          <cell r="W18">
            <v>8333.3333333333339</v>
          </cell>
          <cell r="Y18">
            <v>8333.3333333333339</v>
          </cell>
          <cell r="AA18">
            <v>8333.3333333333339</v>
          </cell>
          <cell r="AC18">
            <v>8333.3333333333339</v>
          </cell>
          <cell r="AE18">
            <v>99999.999999999985</v>
          </cell>
          <cell r="AH18">
            <v>50000.000000000007</v>
          </cell>
        </row>
        <row r="19">
          <cell r="D19" t="str">
            <v>Enron Power Blast</v>
          </cell>
          <cell r="E19">
            <v>1136</v>
          </cell>
          <cell r="G19">
            <v>6250</v>
          </cell>
          <cell r="I19">
            <v>6250</v>
          </cell>
          <cell r="K19">
            <v>6250</v>
          </cell>
          <cell r="M19">
            <v>6250</v>
          </cell>
          <cell r="O19">
            <v>6250</v>
          </cell>
          <cell r="Q19">
            <v>6250</v>
          </cell>
          <cell r="S19">
            <v>6250</v>
          </cell>
          <cell r="U19">
            <v>6250</v>
          </cell>
          <cell r="W19">
            <v>6250</v>
          </cell>
          <cell r="Y19">
            <v>6250</v>
          </cell>
          <cell r="AA19">
            <v>6250</v>
          </cell>
          <cell r="AC19">
            <v>6250</v>
          </cell>
          <cell r="AE19">
            <v>75000</v>
          </cell>
          <cell r="AH19">
            <v>37500</v>
          </cell>
        </row>
        <row r="20">
          <cell r="D20" t="str">
            <v>Communication Materials</v>
          </cell>
          <cell r="E20">
            <v>1135</v>
          </cell>
          <cell r="G20">
            <v>15500</v>
          </cell>
          <cell r="I20">
            <v>15500</v>
          </cell>
          <cell r="K20">
            <v>15500</v>
          </cell>
          <cell r="M20">
            <v>15500</v>
          </cell>
          <cell r="O20">
            <v>15500</v>
          </cell>
          <cell r="Q20">
            <v>15500</v>
          </cell>
          <cell r="S20">
            <v>15500</v>
          </cell>
          <cell r="U20">
            <v>15500</v>
          </cell>
          <cell r="W20">
            <v>15500</v>
          </cell>
          <cell r="Y20">
            <v>15500</v>
          </cell>
          <cell r="AA20">
            <v>15500</v>
          </cell>
          <cell r="AC20">
            <v>15500</v>
          </cell>
          <cell r="AE20">
            <v>186000</v>
          </cell>
          <cell r="AH20">
            <v>93000</v>
          </cell>
        </row>
        <row r="21">
          <cell r="D21" t="str">
            <v>UW Kick off</v>
          </cell>
          <cell r="E21">
            <v>1283</v>
          </cell>
          <cell r="G21">
            <v>4166.666666666667</v>
          </cell>
          <cell r="I21">
            <v>4166.666666666667</v>
          </cell>
          <cell r="K21">
            <v>4166.666666666667</v>
          </cell>
          <cell r="M21">
            <v>4166.666666666667</v>
          </cell>
          <cell r="O21">
            <v>4166.666666666667</v>
          </cell>
          <cell r="Q21">
            <v>4166.666666666667</v>
          </cell>
          <cell r="S21">
            <v>4166.666666666667</v>
          </cell>
          <cell r="U21">
            <v>4166.666666666667</v>
          </cell>
          <cell r="W21">
            <v>4166.666666666667</v>
          </cell>
          <cell r="Y21">
            <v>4166.666666666667</v>
          </cell>
          <cell r="AA21">
            <v>4166.666666666667</v>
          </cell>
          <cell r="AC21">
            <v>4166.666666666667</v>
          </cell>
          <cell r="AE21">
            <v>49999.999999999993</v>
          </cell>
          <cell r="AH21">
            <v>25000.000000000004</v>
          </cell>
        </row>
        <row r="22">
          <cell r="D22" t="str">
            <v>Executive consultants</v>
          </cell>
          <cell r="E22">
            <v>89</v>
          </cell>
          <cell r="G22">
            <v>11083.333333333334</v>
          </cell>
          <cell r="I22">
            <v>11083.333333333334</v>
          </cell>
          <cell r="K22">
            <v>11083.333333333334</v>
          </cell>
          <cell r="M22">
            <v>11083.333333333334</v>
          </cell>
          <cell r="O22">
            <v>11083.333333333334</v>
          </cell>
          <cell r="Q22">
            <v>11083.333333333334</v>
          </cell>
          <cell r="S22">
            <v>11083.333333333334</v>
          </cell>
          <cell r="U22">
            <v>11083.333333333334</v>
          </cell>
          <cell r="W22">
            <v>11083.333333333334</v>
          </cell>
          <cell r="Y22">
            <v>11083.333333333334</v>
          </cell>
          <cell r="AA22">
            <v>11083.333333333334</v>
          </cell>
          <cell r="AC22">
            <v>11083.333333333334</v>
          </cell>
          <cell r="AE22">
            <v>132999.99999999997</v>
          </cell>
          <cell r="AH22">
            <v>66500</v>
          </cell>
        </row>
        <row r="23">
          <cell r="D23" t="str">
            <v>Corp Mkt - Local advertising</v>
          </cell>
          <cell r="E23">
            <v>302</v>
          </cell>
          <cell r="G23">
            <v>60416.666666666664</v>
          </cell>
          <cell r="I23">
            <v>60416.666666666664</v>
          </cell>
          <cell r="K23">
            <v>60416.666666666664</v>
          </cell>
          <cell r="M23">
            <v>60416.666666666664</v>
          </cell>
          <cell r="O23">
            <v>60416.666666666664</v>
          </cell>
          <cell r="Q23">
            <v>60416.666666666664</v>
          </cell>
          <cell r="S23">
            <v>60416.666666666664</v>
          </cell>
          <cell r="U23">
            <v>60416.666666666664</v>
          </cell>
          <cell r="W23">
            <v>60416.666666666664</v>
          </cell>
          <cell r="Y23">
            <v>60416.666666666664</v>
          </cell>
          <cell r="AA23">
            <v>60416.666666666664</v>
          </cell>
          <cell r="AC23">
            <v>60416.666666666664</v>
          </cell>
          <cell r="AE23">
            <v>724999.99999999988</v>
          </cell>
          <cell r="AH23">
            <v>362500</v>
          </cell>
        </row>
        <row r="24">
          <cell r="D24" t="str">
            <v>PAC</v>
          </cell>
          <cell r="E24">
            <v>309</v>
          </cell>
          <cell r="G24">
            <v>4166.666666666667</v>
          </cell>
          <cell r="I24">
            <v>4166.666666666667</v>
          </cell>
          <cell r="K24">
            <v>4166.666666666667</v>
          </cell>
          <cell r="M24">
            <v>4166.666666666667</v>
          </cell>
          <cell r="O24">
            <v>4166.666666666667</v>
          </cell>
          <cell r="Q24">
            <v>4166.666666666667</v>
          </cell>
          <cell r="S24">
            <v>4166.666666666667</v>
          </cell>
          <cell r="U24">
            <v>4166.666666666667</v>
          </cell>
          <cell r="W24">
            <v>4166.666666666667</v>
          </cell>
          <cell r="Y24">
            <v>4166.666666666667</v>
          </cell>
          <cell r="AA24">
            <v>4166.666666666667</v>
          </cell>
          <cell r="AC24">
            <v>4166.666666666667</v>
          </cell>
          <cell r="AE24">
            <v>49999.999999999993</v>
          </cell>
          <cell r="AH24">
            <v>25000.000000000004</v>
          </cell>
        </row>
        <row r="25">
          <cell r="D25" t="str">
            <v>Corp Dev not billed out</v>
          </cell>
          <cell r="E25">
            <v>460</v>
          </cell>
          <cell r="G25">
            <v>176166.66666666666</v>
          </cell>
          <cell r="I25">
            <v>176166.66666666666</v>
          </cell>
          <cell r="K25">
            <v>176166.66666666666</v>
          </cell>
          <cell r="M25">
            <v>176166.66666666666</v>
          </cell>
          <cell r="O25">
            <v>176166.66666666666</v>
          </cell>
          <cell r="Q25">
            <v>176166.66666666666</v>
          </cell>
          <cell r="S25">
            <v>176166.66666666666</v>
          </cell>
          <cell r="U25">
            <v>176166.66666666666</v>
          </cell>
          <cell r="W25">
            <v>176166.66666666666</v>
          </cell>
          <cell r="Y25">
            <v>176166.66666666666</v>
          </cell>
          <cell r="AA25">
            <v>176166.66666666666</v>
          </cell>
          <cell r="AC25">
            <v>176166.66666666666</v>
          </cell>
          <cell r="AE25">
            <v>2114000.0000000005</v>
          </cell>
          <cell r="AH25">
            <v>1057000</v>
          </cell>
        </row>
        <row r="26">
          <cell r="D26" t="str">
            <v>MLP services not billed out</v>
          </cell>
          <cell r="E26">
            <v>611</v>
          </cell>
          <cell r="G26">
            <v>5250</v>
          </cell>
          <cell r="I26">
            <v>5250</v>
          </cell>
          <cell r="K26">
            <v>5250</v>
          </cell>
          <cell r="M26">
            <v>5250</v>
          </cell>
          <cell r="O26">
            <v>5250</v>
          </cell>
          <cell r="Q26">
            <v>5250</v>
          </cell>
          <cell r="S26">
            <v>5250</v>
          </cell>
          <cell r="U26">
            <v>5250</v>
          </cell>
          <cell r="W26">
            <v>5250</v>
          </cell>
          <cell r="Y26">
            <v>5250</v>
          </cell>
          <cell r="AA26">
            <v>5250</v>
          </cell>
          <cell r="AC26">
            <v>5250</v>
          </cell>
          <cell r="AE26">
            <v>63000</v>
          </cell>
          <cell r="AH26">
            <v>31500</v>
          </cell>
        </row>
        <row r="27">
          <cell r="D27" t="str">
            <v>Vice Chairman - harrison</v>
          </cell>
          <cell r="E27">
            <v>1268</v>
          </cell>
          <cell r="G27">
            <v>36500</v>
          </cell>
          <cell r="I27">
            <v>36500</v>
          </cell>
          <cell r="K27">
            <v>36500</v>
          </cell>
          <cell r="M27">
            <v>36500</v>
          </cell>
          <cell r="O27">
            <v>36500</v>
          </cell>
          <cell r="Q27">
            <v>36500</v>
          </cell>
          <cell r="S27">
            <v>36500</v>
          </cell>
          <cell r="U27">
            <v>36500</v>
          </cell>
          <cell r="W27">
            <v>36500</v>
          </cell>
          <cell r="Y27">
            <v>36500</v>
          </cell>
          <cell r="AA27">
            <v>36500</v>
          </cell>
          <cell r="AC27">
            <v>36500</v>
          </cell>
          <cell r="AE27">
            <v>438000</v>
          </cell>
          <cell r="AH27">
            <v>219000</v>
          </cell>
        </row>
        <row r="28">
          <cell r="D28" t="str">
            <v>SR vp - hirko</v>
          </cell>
          <cell r="E28">
            <v>1280</v>
          </cell>
          <cell r="G28">
            <v>27083.333333333332</v>
          </cell>
          <cell r="I28">
            <v>27083.333333333332</v>
          </cell>
          <cell r="K28">
            <v>27083.333333333332</v>
          </cell>
          <cell r="M28">
            <v>27083.333333333332</v>
          </cell>
          <cell r="O28">
            <v>27083.333333333332</v>
          </cell>
          <cell r="Q28">
            <v>27083.333333333332</v>
          </cell>
          <cell r="S28">
            <v>27083.333333333332</v>
          </cell>
          <cell r="U28">
            <v>27083.333333333332</v>
          </cell>
          <cell r="W28">
            <v>27083.333333333332</v>
          </cell>
          <cell r="Y28">
            <v>27083.333333333332</v>
          </cell>
          <cell r="AA28">
            <v>27083.333333333332</v>
          </cell>
          <cell r="AC28">
            <v>27083.333333333332</v>
          </cell>
          <cell r="AE28">
            <v>325000</v>
          </cell>
          <cell r="AH28">
            <v>162500</v>
          </cell>
        </row>
        <row r="29">
          <cell r="D29" t="str">
            <v xml:space="preserve">Contributions retained </v>
          </cell>
          <cell r="E29">
            <v>2381</v>
          </cell>
          <cell r="G29">
            <v>205083.33333333334</v>
          </cell>
          <cell r="I29">
            <v>205083.33333333334</v>
          </cell>
          <cell r="K29">
            <v>205083.33333333334</v>
          </cell>
          <cell r="M29">
            <v>205083.33333333334</v>
          </cell>
          <cell r="O29">
            <v>205083.33333333334</v>
          </cell>
          <cell r="Q29">
            <v>205083.33333333334</v>
          </cell>
          <cell r="S29">
            <v>205083.33333333334</v>
          </cell>
          <cell r="U29">
            <v>205083.33333333334</v>
          </cell>
          <cell r="W29">
            <v>205083.33333333334</v>
          </cell>
          <cell r="Y29">
            <v>205083.33333333334</v>
          </cell>
          <cell r="AA29">
            <v>205083.33333333334</v>
          </cell>
          <cell r="AC29">
            <v>205083.33333333334</v>
          </cell>
          <cell r="AE29">
            <v>2461000</v>
          </cell>
          <cell r="AH29">
            <v>1230500</v>
          </cell>
        </row>
        <row r="30">
          <cell r="D30" t="str">
            <v>Control group</v>
          </cell>
          <cell r="E30" t="str">
            <v>xxx</v>
          </cell>
          <cell r="G30">
            <v>175000</v>
          </cell>
          <cell r="I30">
            <v>175000</v>
          </cell>
          <cell r="K30">
            <v>175000</v>
          </cell>
          <cell r="M30">
            <v>175000</v>
          </cell>
          <cell r="O30">
            <v>175000</v>
          </cell>
          <cell r="Q30">
            <v>175000</v>
          </cell>
          <cell r="S30">
            <v>175000</v>
          </cell>
          <cell r="U30">
            <v>175000</v>
          </cell>
          <cell r="W30">
            <v>175000</v>
          </cell>
          <cell r="Y30">
            <v>175000</v>
          </cell>
          <cell r="AA30">
            <v>175000</v>
          </cell>
          <cell r="AC30">
            <v>175000</v>
          </cell>
          <cell r="AE30">
            <v>2100000</v>
          </cell>
          <cell r="AH30">
            <v>1050000</v>
          </cell>
        </row>
        <row r="31">
          <cell r="D31" t="str">
            <v>Increase in AA rent subsidy</v>
          </cell>
          <cell r="E31">
            <v>408</v>
          </cell>
          <cell r="M31">
            <v>25000</v>
          </cell>
          <cell r="O31">
            <v>25000</v>
          </cell>
          <cell r="Q31">
            <v>25000</v>
          </cell>
          <cell r="S31">
            <v>25000</v>
          </cell>
          <cell r="U31">
            <v>25000</v>
          </cell>
          <cell r="W31">
            <v>25000</v>
          </cell>
          <cell r="Y31">
            <v>25000</v>
          </cell>
          <cell r="AA31">
            <v>25000</v>
          </cell>
          <cell r="AC31">
            <v>25000</v>
          </cell>
          <cell r="AE31">
            <v>225000</v>
          </cell>
          <cell r="AH31">
            <v>75000</v>
          </cell>
        </row>
        <row r="32">
          <cell r="D32" t="str">
            <v>Incr in MMF retained costs</v>
          </cell>
          <cell r="E32" t="str">
            <v>0004</v>
          </cell>
          <cell r="M32">
            <v>622222.22222222225</v>
          </cell>
          <cell r="O32">
            <v>622222.22222222225</v>
          </cell>
          <cell r="Q32">
            <v>622222.22222222225</v>
          </cell>
          <cell r="S32">
            <v>622222.22222222225</v>
          </cell>
          <cell r="U32">
            <v>622222.22222222225</v>
          </cell>
          <cell r="W32">
            <v>622222.22222222225</v>
          </cell>
          <cell r="Y32">
            <v>622222.22222222225</v>
          </cell>
          <cell r="AA32">
            <v>622222.22222222225</v>
          </cell>
          <cell r="AC32">
            <v>622222.22222222225</v>
          </cell>
          <cell r="AE32">
            <v>5599999.9999999991</v>
          </cell>
          <cell r="AH32">
            <v>1866666.6666666667</v>
          </cell>
        </row>
        <row r="33">
          <cell r="D33" t="str">
            <v>Accrual catchup</v>
          </cell>
          <cell r="O33">
            <v>500000</v>
          </cell>
          <cell r="Q33">
            <v>500000</v>
          </cell>
          <cell r="S33">
            <v>500000</v>
          </cell>
          <cell r="U33">
            <v>500000</v>
          </cell>
          <cell r="W33">
            <v>500000</v>
          </cell>
          <cell r="Y33">
            <v>500000</v>
          </cell>
          <cell r="AA33">
            <v>500000</v>
          </cell>
          <cell r="AC33">
            <v>500000</v>
          </cell>
          <cell r="AE33">
            <v>4000000</v>
          </cell>
          <cell r="AH33">
            <v>1000000</v>
          </cell>
        </row>
        <row r="34">
          <cell r="D34" t="str">
            <v>SAP Blue Print Exp</v>
          </cell>
          <cell r="W34">
            <v>3500000</v>
          </cell>
          <cell r="AC34">
            <v>3500000</v>
          </cell>
          <cell r="AE34">
            <v>7000000</v>
          </cell>
          <cell r="AH34">
            <v>0</v>
          </cell>
        </row>
        <row r="35">
          <cell r="D35" t="str">
            <v>Enron Day around the World</v>
          </cell>
          <cell r="O35">
            <v>1500000</v>
          </cell>
          <cell r="AE35">
            <v>1500000</v>
          </cell>
          <cell r="AH35">
            <v>1500000</v>
          </cell>
        </row>
        <row r="36">
          <cell r="D36" t="str">
            <v>EES Regulatory Cost Subsidy</v>
          </cell>
          <cell r="O36">
            <v>0</v>
          </cell>
          <cell r="Q36">
            <v>7400000</v>
          </cell>
          <cell r="S36">
            <v>750000</v>
          </cell>
          <cell r="U36">
            <v>750000</v>
          </cell>
          <cell r="W36">
            <v>800000</v>
          </cell>
          <cell r="Y36">
            <v>750000</v>
          </cell>
          <cell r="AA36">
            <v>750000</v>
          </cell>
          <cell r="AC36">
            <v>800000</v>
          </cell>
          <cell r="AE36">
            <v>12000000</v>
          </cell>
          <cell r="AH36">
            <v>7400000</v>
          </cell>
        </row>
        <row r="37">
          <cell r="AE37">
            <v>0</v>
          </cell>
          <cell r="AH37">
            <v>0</v>
          </cell>
        </row>
        <row r="38">
          <cell r="D38" t="str">
            <v>Other</v>
          </cell>
          <cell r="G38">
            <v>0</v>
          </cell>
          <cell r="I38">
            <v>0</v>
          </cell>
          <cell r="K38">
            <v>0</v>
          </cell>
          <cell r="M38">
            <v>0</v>
          </cell>
          <cell r="O38">
            <v>0</v>
          </cell>
          <cell r="Q38">
            <v>0</v>
          </cell>
          <cell r="S38">
            <v>0</v>
          </cell>
          <cell r="U38">
            <v>0</v>
          </cell>
          <cell r="W38">
            <v>0</v>
          </cell>
          <cell r="Y38">
            <v>0</v>
          </cell>
          <cell r="AA38">
            <v>0</v>
          </cell>
          <cell r="AC38">
            <v>0</v>
          </cell>
          <cell r="AE38">
            <v>0</v>
          </cell>
          <cell r="AH38">
            <v>0</v>
          </cell>
        </row>
        <row r="39">
          <cell r="D39" t="str">
            <v>Total Corporate Retained</v>
          </cell>
          <cell r="G39">
            <v>4244390.833333334</v>
          </cell>
          <cell r="I39">
            <v>4244390.833333334</v>
          </cell>
          <cell r="K39">
            <v>4244390.833333334</v>
          </cell>
          <cell r="M39">
            <v>4891613.055555556</v>
          </cell>
          <cell r="O39">
            <v>6891613.055555556</v>
          </cell>
          <cell r="Q39">
            <v>12791613.055555556</v>
          </cell>
          <cell r="S39">
            <v>6141613.055555556</v>
          </cell>
          <cell r="U39">
            <v>6141613.055555556</v>
          </cell>
          <cell r="W39">
            <v>9691613.055555556</v>
          </cell>
          <cell r="Y39">
            <v>6141613.055555556</v>
          </cell>
          <cell r="AA39">
            <v>6141613.055555556</v>
          </cell>
          <cell r="AC39">
            <v>9691613.055555556</v>
          </cell>
          <cell r="AE39">
            <v>81257690</v>
          </cell>
          <cell r="AH39">
            <v>37308011.666666672</v>
          </cell>
        </row>
        <row r="40">
          <cell r="B40" t="str">
            <v>EPSC - 901 - overrecovery</v>
          </cell>
          <cell r="G40">
            <v>-145833.33333333334</v>
          </cell>
          <cell r="I40">
            <v>-145833.33333333334</v>
          </cell>
          <cell r="K40">
            <v>-145833.33333333334</v>
          </cell>
          <cell r="M40">
            <v>-145833.33333333334</v>
          </cell>
          <cell r="O40">
            <v>-145833.33333333334</v>
          </cell>
          <cell r="Q40">
            <v>-145833.33333333334</v>
          </cell>
          <cell r="S40">
            <v>-145833.33333333334</v>
          </cell>
          <cell r="U40">
            <v>-145833.33333333334</v>
          </cell>
          <cell r="W40">
            <v>-145833.33333333334</v>
          </cell>
          <cell r="Y40">
            <v>-145833.33333333334</v>
          </cell>
          <cell r="AA40">
            <v>-145833.33333333334</v>
          </cell>
          <cell r="AC40">
            <v>-145833.33333333334</v>
          </cell>
          <cell r="AE40">
            <v>-1749999.9999999998</v>
          </cell>
          <cell r="AH40">
            <v>-875000.00000000012</v>
          </cell>
        </row>
        <row r="41">
          <cell r="B41" t="str">
            <v>Corporate Shared Services - 426</v>
          </cell>
        </row>
        <row r="42">
          <cell r="D42" t="str">
            <v>ASOP Billings</v>
          </cell>
          <cell r="E42">
            <v>2320</v>
          </cell>
          <cell r="G42">
            <v>-1558333.3333333333</v>
          </cell>
          <cell r="I42">
            <v>-1558333.3333333333</v>
          </cell>
          <cell r="K42">
            <v>-1558333.3333333333</v>
          </cell>
          <cell r="M42">
            <v>-1558333.3333333333</v>
          </cell>
          <cell r="O42">
            <v>-1558333.3333333333</v>
          </cell>
          <cell r="Q42">
            <v>-1558333.3333333333</v>
          </cell>
          <cell r="S42">
            <v>-1558333.3333333333</v>
          </cell>
          <cell r="U42">
            <v>-1558333.3333333333</v>
          </cell>
          <cell r="W42">
            <v>-1558333.3333333333</v>
          </cell>
          <cell r="Y42">
            <v>-1558333.3333333333</v>
          </cell>
          <cell r="AA42">
            <v>-1558333.3333333333</v>
          </cell>
          <cell r="AC42">
            <v>-1558333.3333333333</v>
          </cell>
          <cell r="AE42">
            <v>-18700000</v>
          </cell>
          <cell r="AH42">
            <v>-9350000</v>
          </cell>
        </row>
        <row r="43">
          <cell r="D43" t="str">
            <v>Unplanned ASOP billings PGE</v>
          </cell>
          <cell r="E43">
            <v>2320</v>
          </cell>
          <cell r="G43">
            <v>0</v>
          </cell>
          <cell r="K43">
            <v>-1245000</v>
          </cell>
          <cell r="M43">
            <v>-415000</v>
          </cell>
          <cell r="O43">
            <v>-415000</v>
          </cell>
          <cell r="Q43">
            <v>-415000</v>
          </cell>
          <cell r="S43">
            <v>-415000</v>
          </cell>
          <cell r="U43">
            <v>-415000</v>
          </cell>
          <cell r="W43">
            <v>-415000</v>
          </cell>
          <cell r="Y43">
            <v>-415000</v>
          </cell>
          <cell r="AA43">
            <v>-415000</v>
          </cell>
          <cell r="AC43">
            <v>-415000</v>
          </cell>
          <cell r="AE43">
            <v>-4980000</v>
          </cell>
          <cell r="AH43">
            <v>-2490000</v>
          </cell>
        </row>
        <row r="44">
          <cell r="D44" t="str">
            <v>Stock Options 97 billed out</v>
          </cell>
          <cell r="E44">
            <v>2002</v>
          </cell>
          <cell r="G44">
            <v>-4230000</v>
          </cell>
          <cell r="K44">
            <v>1300000</v>
          </cell>
          <cell r="AE44">
            <v>-2930000</v>
          </cell>
          <cell r="AH44">
            <v>-2930000</v>
          </cell>
        </row>
        <row r="45">
          <cell r="D45" t="str">
            <v>COLI expense retained</v>
          </cell>
          <cell r="E45">
            <v>2338</v>
          </cell>
          <cell r="G45">
            <v>-90916.666666666672</v>
          </cell>
          <cell r="I45">
            <v>-90916.666666666672</v>
          </cell>
          <cell r="K45">
            <v>-90916.666666666672</v>
          </cell>
          <cell r="M45">
            <v>-90916.666666666672</v>
          </cell>
          <cell r="O45">
            <v>-90916.666666666672</v>
          </cell>
          <cell r="Q45">
            <v>-90916.666666666672</v>
          </cell>
          <cell r="S45">
            <v>-90916.666666666672</v>
          </cell>
          <cell r="U45">
            <v>-90916.666666666672</v>
          </cell>
          <cell r="W45">
            <v>-90916.666666666672</v>
          </cell>
          <cell r="Y45">
            <v>-90916.666666666672</v>
          </cell>
          <cell r="AA45">
            <v>-90916.666666666672</v>
          </cell>
          <cell r="AC45">
            <v>-90916.666666666672</v>
          </cell>
          <cell r="AE45">
            <v>-1090999.9999999998</v>
          </cell>
          <cell r="AH45">
            <v>-545500</v>
          </cell>
        </row>
        <row r="46">
          <cell r="D46" t="str">
            <v>Total</v>
          </cell>
          <cell r="G46">
            <v>-5879250</v>
          </cell>
          <cell r="I46">
            <v>-1649250</v>
          </cell>
          <cell r="K46">
            <v>-1594249.9999999998</v>
          </cell>
          <cell r="M46">
            <v>-2064250</v>
          </cell>
          <cell r="O46">
            <v>-2064250</v>
          </cell>
          <cell r="Q46">
            <v>-2064250</v>
          </cell>
          <cell r="S46">
            <v>-2064250</v>
          </cell>
          <cell r="U46">
            <v>-2064250</v>
          </cell>
          <cell r="W46">
            <v>-2064250</v>
          </cell>
          <cell r="Y46">
            <v>-2064250</v>
          </cell>
          <cell r="AA46">
            <v>-2064250</v>
          </cell>
          <cell r="AC46">
            <v>-2064250</v>
          </cell>
          <cell r="AE46">
            <v>-27701000</v>
          </cell>
          <cell r="AH46">
            <v>-15315500</v>
          </cell>
        </row>
        <row r="47">
          <cell r="B47" t="str">
            <v>Enron Management Inc - 001</v>
          </cell>
          <cell r="G47">
            <v>4512</v>
          </cell>
          <cell r="I47">
            <v>4512</v>
          </cell>
          <cell r="K47">
            <v>4512</v>
          </cell>
          <cell r="M47">
            <v>4512</v>
          </cell>
          <cell r="O47">
            <v>4512</v>
          </cell>
          <cell r="Q47">
            <v>4512</v>
          </cell>
          <cell r="S47">
            <v>4512</v>
          </cell>
          <cell r="U47">
            <v>4512</v>
          </cell>
          <cell r="W47">
            <v>4512</v>
          </cell>
          <cell r="Y47">
            <v>4512</v>
          </cell>
          <cell r="AA47">
            <v>4512</v>
          </cell>
          <cell r="AC47">
            <v>4512</v>
          </cell>
          <cell r="AE47">
            <v>54144</v>
          </cell>
          <cell r="AH47">
            <v>27072</v>
          </cell>
        </row>
        <row r="49">
          <cell r="A49" t="str">
            <v>Total COSTS RETAINED AT CORP</v>
          </cell>
          <cell r="G49">
            <v>-1776180.4999999991</v>
          </cell>
          <cell r="I49">
            <v>2453819.5000000009</v>
          </cell>
          <cell r="K49">
            <v>2508819.5000000009</v>
          </cell>
          <cell r="M49">
            <v>2686041.7222222225</v>
          </cell>
          <cell r="O49">
            <v>4686041.722222222</v>
          </cell>
          <cell r="Q49">
            <v>10586041.722222222</v>
          </cell>
          <cell r="S49">
            <v>3936041.7222222225</v>
          </cell>
          <cell r="U49">
            <v>3936041.7222222225</v>
          </cell>
          <cell r="W49">
            <v>7486041.722222222</v>
          </cell>
          <cell r="Y49">
            <v>3936041.7222222225</v>
          </cell>
          <cell r="AA49">
            <v>3936041.7222222225</v>
          </cell>
          <cell r="AC49">
            <v>7486041.722222222</v>
          </cell>
          <cell r="AE49">
            <v>51860834</v>
          </cell>
          <cell r="AH49">
            <v>21144583.666666672</v>
          </cell>
        </row>
        <row r="50">
          <cell r="E50" t="str">
            <v>Actuals</v>
          </cell>
          <cell r="G50">
            <v>-1104974.0000000002</v>
          </cell>
          <cell r="I50">
            <v>2071926</v>
          </cell>
          <cell r="K50">
            <v>6650000</v>
          </cell>
        </row>
        <row r="51">
          <cell r="E51" t="str">
            <v>Diff</v>
          </cell>
          <cell r="G51">
            <v>-671206.49999999884</v>
          </cell>
          <cell r="I51">
            <v>381893.50000000093</v>
          </cell>
          <cell r="K51">
            <v>-4141180.4999999991</v>
          </cell>
        </row>
        <row r="53">
          <cell r="A53" t="str">
            <v>Amortizations</v>
          </cell>
        </row>
        <row r="54">
          <cell r="B54" t="str">
            <v>Corporate - 011</v>
          </cell>
        </row>
        <row r="55">
          <cell r="C55" t="str">
            <v>Wing T-stock amortization</v>
          </cell>
          <cell r="E55" t="str">
            <v>1112</v>
          </cell>
          <cell r="G55">
            <v>109077</v>
          </cell>
          <cell r="I55">
            <v>0</v>
          </cell>
          <cell r="K55">
            <v>0</v>
          </cell>
          <cell r="M55">
            <v>109077</v>
          </cell>
          <cell r="O55">
            <v>0</v>
          </cell>
          <cell r="Q55">
            <v>0</v>
          </cell>
          <cell r="S55">
            <v>109077</v>
          </cell>
          <cell r="U55">
            <v>0</v>
          </cell>
          <cell r="W55">
            <v>0</v>
          </cell>
          <cell r="Y55">
            <v>109077</v>
          </cell>
          <cell r="AA55">
            <v>0</v>
          </cell>
          <cell r="AC55">
            <v>0</v>
          </cell>
          <cell r="AE55">
            <v>436308</v>
          </cell>
          <cell r="AH55">
            <v>218154</v>
          </cell>
        </row>
        <row r="56">
          <cell r="C56" t="str">
            <v>EOTT Trading System 23Q, not on Corp</v>
          </cell>
          <cell r="E56" t="str">
            <v>1112</v>
          </cell>
          <cell r="G56">
            <v>0</v>
          </cell>
          <cell r="I56">
            <v>0</v>
          </cell>
          <cell r="K56">
            <v>0</v>
          </cell>
          <cell r="M56">
            <v>0</v>
          </cell>
          <cell r="O56">
            <v>0</v>
          </cell>
          <cell r="Q56">
            <v>0</v>
          </cell>
          <cell r="S56">
            <v>0</v>
          </cell>
          <cell r="U56">
            <v>0</v>
          </cell>
          <cell r="W56">
            <v>0</v>
          </cell>
          <cell r="Y56">
            <v>0</v>
          </cell>
          <cell r="AA56">
            <v>0</v>
          </cell>
          <cell r="AC56">
            <v>0</v>
          </cell>
          <cell r="AE56">
            <v>0</v>
          </cell>
          <cell r="AH56">
            <v>0</v>
          </cell>
        </row>
        <row r="57">
          <cell r="C57" t="str">
            <v>Severance (Tucker) exp. 5/98</v>
          </cell>
          <cell r="E57" t="str">
            <v>1112</v>
          </cell>
          <cell r="G57">
            <v>23647</v>
          </cell>
          <cell r="I57">
            <v>0</v>
          </cell>
          <cell r="K57">
            <v>0</v>
          </cell>
          <cell r="M57">
            <v>38471.01</v>
          </cell>
          <cell r="O57">
            <v>0</v>
          </cell>
          <cell r="Q57">
            <v>0</v>
          </cell>
          <cell r="S57">
            <v>38471.01</v>
          </cell>
          <cell r="U57">
            <v>0</v>
          </cell>
          <cell r="W57">
            <v>0</v>
          </cell>
          <cell r="Y57">
            <v>38471.01</v>
          </cell>
          <cell r="AA57">
            <v>0</v>
          </cell>
          <cell r="AC57">
            <v>0</v>
          </cell>
          <cell r="AE57">
            <v>139060.03</v>
          </cell>
          <cell r="AH57">
            <v>62118.01</v>
          </cell>
        </row>
        <row r="58">
          <cell r="C58" t="str">
            <v>Severance (Alexander) exp. 12/97</v>
          </cell>
          <cell r="E58" t="str">
            <v>1112</v>
          </cell>
          <cell r="I58">
            <v>0</v>
          </cell>
          <cell r="K58">
            <v>0</v>
          </cell>
          <cell r="M58">
            <v>0</v>
          </cell>
          <cell r="O58">
            <v>0</v>
          </cell>
          <cell r="Q58">
            <v>0</v>
          </cell>
          <cell r="S58">
            <v>0</v>
          </cell>
          <cell r="U58">
            <v>0</v>
          </cell>
          <cell r="W58">
            <v>0</v>
          </cell>
          <cell r="Y58">
            <v>0</v>
          </cell>
          <cell r="AA58">
            <v>0</v>
          </cell>
          <cell r="AC58">
            <v>0</v>
          </cell>
          <cell r="AE58">
            <v>0</v>
          </cell>
          <cell r="AH58">
            <v>0</v>
          </cell>
        </row>
        <row r="59">
          <cell r="C59" t="str">
            <v>Closing Fee Amortization exp. 3/99</v>
          </cell>
          <cell r="E59" t="str">
            <v>1112</v>
          </cell>
          <cell r="G59">
            <v>83685</v>
          </cell>
          <cell r="I59">
            <v>0</v>
          </cell>
          <cell r="K59">
            <v>0</v>
          </cell>
          <cell r="M59">
            <v>83685</v>
          </cell>
          <cell r="S59">
            <v>83685</v>
          </cell>
          <cell r="Y59">
            <v>83685</v>
          </cell>
          <cell r="AC59">
            <v>250000</v>
          </cell>
          <cell r="AE59">
            <v>584740</v>
          </cell>
          <cell r="AH59">
            <v>167370</v>
          </cell>
        </row>
        <row r="60">
          <cell r="C60" t="str">
            <v>Equipment/ Furn &amp; Fix diff exp, 3/01</v>
          </cell>
          <cell r="E60" t="str">
            <v>1112</v>
          </cell>
          <cell r="G60">
            <v>0</v>
          </cell>
          <cell r="I60">
            <v>0</v>
          </cell>
          <cell r="K60">
            <v>0</v>
          </cell>
          <cell r="M60">
            <v>0</v>
          </cell>
          <cell r="O60">
            <v>0</v>
          </cell>
          <cell r="Q60">
            <v>0</v>
          </cell>
          <cell r="S60">
            <v>0</v>
          </cell>
          <cell r="U60">
            <v>0</v>
          </cell>
          <cell r="W60">
            <v>0</v>
          </cell>
          <cell r="Y60">
            <v>0</v>
          </cell>
          <cell r="AA60">
            <v>0</v>
          </cell>
          <cell r="AC60">
            <v>0</v>
          </cell>
          <cell r="AE60">
            <v>0</v>
          </cell>
          <cell r="AH60">
            <v>0</v>
          </cell>
        </row>
        <row r="61">
          <cell r="C61" t="str">
            <v>BRI payment for services exp. 9/03</v>
          </cell>
          <cell r="E61">
            <v>649</v>
          </cell>
          <cell r="G61">
            <v>0</v>
          </cell>
          <cell r="I61">
            <v>0</v>
          </cell>
          <cell r="K61">
            <v>0</v>
          </cell>
          <cell r="M61">
            <v>0</v>
          </cell>
          <cell r="O61">
            <v>0</v>
          </cell>
          <cell r="Q61">
            <v>0</v>
          </cell>
          <cell r="S61">
            <v>0</v>
          </cell>
          <cell r="U61">
            <v>0</v>
          </cell>
          <cell r="W61">
            <v>0</v>
          </cell>
          <cell r="Y61">
            <v>0</v>
          </cell>
          <cell r="AA61">
            <v>0</v>
          </cell>
          <cell r="AC61">
            <v>0</v>
          </cell>
          <cell r="AE61">
            <v>0</v>
          </cell>
          <cell r="AH61">
            <v>0</v>
          </cell>
        </row>
        <row r="62">
          <cell r="C62" t="str">
            <v>Deferred Consultants - amt two years</v>
          </cell>
          <cell r="E62">
            <v>89</v>
          </cell>
          <cell r="G62">
            <v>0</v>
          </cell>
          <cell r="I62">
            <v>573675</v>
          </cell>
          <cell r="K62">
            <v>0</v>
          </cell>
          <cell r="O62">
            <v>573675</v>
          </cell>
          <cell r="S62">
            <v>573675</v>
          </cell>
          <cell r="Y62">
            <v>573675</v>
          </cell>
          <cell r="AE62">
            <v>2294700</v>
          </cell>
          <cell r="AH62">
            <v>1147350</v>
          </cell>
        </row>
        <row r="63">
          <cell r="C63" t="str">
            <v>Litigation expense - sex harr suit</v>
          </cell>
          <cell r="G63">
            <v>50000</v>
          </cell>
          <cell r="I63">
            <v>0</v>
          </cell>
          <cell r="K63">
            <v>0</v>
          </cell>
          <cell r="AE63">
            <v>50000</v>
          </cell>
          <cell r="AH63">
            <v>50000</v>
          </cell>
        </row>
        <row r="64">
          <cell r="C64" t="str">
            <v>Corporate System amortization</v>
          </cell>
          <cell r="E64">
            <v>1112</v>
          </cell>
          <cell r="G64">
            <v>117186</v>
          </cell>
          <cell r="I64">
            <v>136944</v>
          </cell>
          <cell r="K64">
            <v>142986</v>
          </cell>
          <cell r="M64">
            <v>150000</v>
          </cell>
          <cell r="O64">
            <v>150000</v>
          </cell>
          <cell r="Q64">
            <v>150000</v>
          </cell>
          <cell r="S64">
            <v>150000</v>
          </cell>
          <cell r="U64">
            <v>150000</v>
          </cell>
          <cell r="W64">
            <v>150000</v>
          </cell>
          <cell r="Y64">
            <v>150000</v>
          </cell>
          <cell r="AA64">
            <v>150000</v>
          </cell>
          <cell r="AC64">
            <v>150000</v>
          </cell>
          <cell r="AE64">
            <v>1747116</v>
          </cell>
          <cell r="AH64">
            <v>847116</v>
          </cell>
        </row>
        <row r="65">
          <cell r="C65" t="str">
            <v>Belco Petroleum lawsuit amort exp 7/99</v>
          </cell>
          <cell r="G65">
            <v>0</v>
          </cell>
          <cell r="I65">
            <v>223228</v>
          </cell>
          <cell r="K65">
            <v>0</v>
          </cell>
          <cell r="M65">
            <v>0</v>
          </cell>
          <cell r="O65">
            <v>223228</v>
          </cell>
          <cell r="Q65">
            <v>0</v>
          </cell>
          <cell r="S65">
            <v>74000</v>
          </cell>
          <cell r="U65">
            <v>74000</v>
          </cell>
          <cell r="W65">
            <v>74000</v>
          </cell>
          <cell r="Y65">
            <v>74000</v>
          </cell>
          <cell r="AA65">
            <v>74000</v>
          </cell>
          <cell r="AC65">
            <v>74000</v>
          </cell>
          <cell r="AE65">
            <v>890456</v>
          </cell>
          <cell r="AH65">
            <v>446456</v>
          </cell>
        </row>
        <row r="66">
          <cell r="C66" t="str">
            <v>EOG corp srv agt/stock options</v>
          </cell>
          <cell r="I66">
            <v>378910</v>
          </cell>
          <cell r="O66">
            <v>378910</v>
          </cell>
          <cell r="S66">
            <v>150000</v>
          </cell>
          <cell r="U66">
            <v>150000</v>
          </cell>
          <cell r="W66">
            <v>207800</v>
          </cell>
          <cell r="Y66">
            <v>150000</v>
          </cell>
          <cell r="AA66">
            <v>150000</v>
          </cell>
          <cell r="AC66">
            <v>207800</v>
          </cell>
          <cell r="AE66">
            <v>1773420</v>
          </cell>
          <cell r="AH66">
            <v>757820</v>
          </cell>
        </row>
        <row r="67">
          <cell r="C67" t="str">
            <v>1997 Advertising</v>
          </cell>
          <cell r="K67">
            <v>1000000</v>
          </cell>
          <cell r="M67">
            <v>334000</v>
          </cell>
          <cell r="O67">
            <v>334000</v>
          </cell>
          <cell r="Q67">
            <v>334000</v>
          </cell>
          <cell r="S67">
            <v>1092000</v>
          </cell>
          <cell r="Y67">
            <v>1092000</v>
          </cell>
          <cell r="AE67">
            <v>4186000</v>
          </cell>
          <cell r="AH67">
            <v>2002000</v>
          </cell>
        </row>
        <row r="68">
          <cell r="C68" t="str">
            <v>Bankers trust - project theresa</v>
          </cell>
          <cell r="G68">
            <v>256250</v>
          </cell>
          <cell r="I68">
            <v>256250</v>
          </cell>
          <cell r="K68">
            <v>256250</v>
          </cell>
          <cell r="M68">
            <v>256250</v>
          </cell>
          <cell r="O68">
            <v>256250</v>
          </cell>
          <cell r="Q68">
            <v>256250</v>
          </cell>
          <cell r="S68">
            <v>406475</v>
          </cell>
          <cell r="Y68">
            <v>406475</v>
          </cell>
          <cell r="AE68">
            <v>2350450</v>
          </cell>
          <cell r="AH68">
            <v>1537500</v>
          </cell>
        </row>
        <row r="69">
          <cell r="C69" t="str">
            <v>Project Breakfast</v>
          </cell>
          <cell r="K69">
            <v>256000</v>
          </cell>
          <cell r="M69">
            <v>256000</v>
          </cell>
          <cell r="O69">
            <v>256000</v>
          </cell>
          <cell r="Q69">
            <v>256000</v>
          </cell>
          <cell r="S69">
            <v>256000</v>
          </cell>
          <cell r="Y69">
            <v>256000</v>
          </cell>
          <cell r="AE69">
            <v>1536000</v>
          </cell>
          <cell r="AH69">
            <v>1024000</v>
          </cell>
        </row>
        <row r="70">
          <cell r="C70" t="str">
            <v>Various other from Regina</v>
          </cell>
          <cell r="K70">
            <v>200000</v>
          </cell>
          <cell r="Q70">
            <v>200000</v>
          </cell>
          <cell r="S70">
            <v>200000</v>
          </cell>
          <cell r="Y70">
            <v>200000</v>
          </cell>
          <cell r="AE70">
            <v>800000</v>
          </cell>
          <cell r="AH70">
            <v>400000</v>
          </cell>
        </row>
        <row r="71">
          <cell r="C71" t="str">
            <v>NightHawk</v>
          </cell>
          <cell r="K71">
            <v>591386</v>
          </cell>
          <cell r="Q71">
            <v>591386</v>
          </cell>
          <cell r="S71">
            <v>591386</v>
          </cell>
          <cell r="Y71">
            <v>591386</v>
          </cell>
          <cell r="AE71">
            <v>2365544</v>
          </cell>
          <cell r="AH71">
            <v>1182772</v>
          </cell>
        </row>
        <row r="72">
          <cell r="C72" t="str">
            <v>EES start up amortization (32MM - 5 yrs)</v>
          </cell>
          <cell r="K72">
            <v>1400000</v>
          </cell>
          <cell r="Q72">
            <v>1400000</v>
          </cell>
          <cell r="S72">
            <v>1600000</v>
          </cell>
          <cell r="Y72">
            <v>1600000</v>
          </cell>
          <cell r="AE72">
            <v>6000000</v>
          </cell>
          <cell r="AH72">
            <v>2800000</v>
          </cell>
        </row>
        <row r="73">
          <cell r="C73" t="str">
            <v>Earth Smart (Brand Name from PG&amp;E)</v>
          </cell>
          <cell r="S73">
            <v>63000</v>
          </cell>
          <cell r="Y73">
            <v>42000</v>
          </cell>
          <cell r="AE73">
            <v>105000</v>
          </cell>
          <cell r="AH73">
            <v>0</v>
          </cell>
        </row>
        <row r="74">
          <cell r="C74" t="str">
            <v>Various other</v>
          </cell>
          <cell r="G74">
            <v>0</v>
          </cell>
          <cell r="I74">
            <v>0</v>
          </cell>
          <cell r="K74">
            <v>0</v>
          </cell>
          <cell r="M74">
            <v>300000</v>
          </cell>
          <cell r="O74">
            <v>300000</v>
          </cell>
          <cell r="Q74">
            <v>300000</v>
          </cell>
          <cell r="S74">
            <v>300000</v>
          </cell>
          <cell r="U74">
            <v>300000</v>
          </cell>
          <cell r="W74">
            <v>300000</v>
          </cell>
          <cell r="Y74">
            <v>300000</v>
          </cell>
          <cell r="AA74">
            <v>300000</v>
          </cell>
          <cell r="AC74">
            <v>300000</v>
          </cell>
          <cell r="AE74">
            <v>2700000</v>
          </cell>
          <cell r="AH74">
            <v>900000</v>
          </cell>
        </row>
        <row r="75">
          <cell r="C75" t="str">
            <v>Other</v>
          </cell>
          <cell r="E75" t="str">
            <v>1112</v>
          </cell>
          <cell r="G75">
            <v>0</v>
          </cell>
          <cell r="I75">
            <v>0</v>
          </cell>
          <cell r="K75">
            <v>0</v>
          </cell>
          <cell r="M75">
            <v>0</v>
          </cell>
          <cell r="O75">
            <v>0</v>
          </cell>
          <cell r="Q75">
            <v>0</v>
          </cell>
          <cell r="S75">
            <v>0</v>
          </cell>
          <cell r="U75">
            <v>0</v>
          </cell>
          <cell r="W75">
            <v>0</v>
          </cell>
          <cell r="Y75">
            <v>0</v>
          </cell>
          <cell r="AA75">
            <v>0</v>
          </cell>
          <cell r="AC75">
            <v>0</v>
          </cell>
          <cell r="AE75">
            <v>0</v>
          </cell>
          <cell r="AH75">
            <v>0</v>
          </cell>
        </row>
        <row r="76">
          <cell r="A76" t="str">
            <v>Total Corporate Amortizations</v>
          </cell>
          <cell r="G76">
            <v>639845</v>
          </cell>
          <cell r="I76">
            <v>1569007</v>
          </cell>
          <cell r="K76">
            <v>3846622</v>
          </cell>
          <cell r="M76">
            <v>1527483.01</v>
          </cell>
          <cell r="O76">
            <v>2472063</v>
          </cell>
          <cell r="Q76">
            <v>3487636</v>
          </cell>
          <cell r="S76">
            <v>5687769.0099999998</v>
          </cell>
          <cell r="U76">
            <v>674000</v>
          </cell>
          <cell r="W76">
            <v>731800</v>
          </cell>
          <cell r="Y76">
            <v>5666769.0099999998</v>
          </cell>
          <cell r="AA76">
            <v>674000</v>
          </cell>
          <cell r="AC76">
            <v>981800</v>
          </cell>
          <cell r="AE76">
            <v>27958794.030000001</v>
          </cell>
          <cell r="AH76">
            <v>13542656.01</v>
          </cell>
        </row>
        <row r="77">
          <cell r="K77">
            <v>6055474</v>
          </cell>
          <cell r="Q77">
            <v>13542656.01</v>
          </cell>
        </row>
        <row r="78">
          <cell r="A78" t="str">
            <v>Pacific Place Rent</v>
          </cell>
        </row>
        <row r="79">
          <cell r="D79" t="str">
            <v>Rental payment</v>
          </cell>
          <cell r="G79">
            <v>0</v>
          </cell>
          <cell r="I79">
            <v>0</v>
          </cell>
          <cell r="K79">
            <v>376321</v>
          </cell>
          <cell r="M79">
            <v>0</v>
          </cell>
          <cell r="O79">
            <v>0</v>
          </cell>
          <cell r="Q79">
            <v>376321</v>
          </cell>
          <cell r="S79">
            <v>363619</v>
          </cell>
          <cell r="U79">
            <v>0</v>
          </cell>
          <cell r="W79">
            <v>0</v>
          </cell>
          <cell r="Y79">
            <v>363619</v>
          </cell>
          <cell r="AA79">
            <v>0</v>
          </cell>
          <cell r="AC79">
            <v>0</v>
          </cell>
          <cell r="AE79">
            <v>1479880</v>
          </cell>
          <cell r="AH79">
            <v>752642</v>
          </cell>
        </row>
        <row r="80">
          <cell r="D80" t="str">
            <v>Billings to the Subsidiaries</v>
          </cell>
          <cell r="G80">
            <v>0</v>
          </cell>
          <cell r="I80">
            <v>0</v>
          </cell>
          <cell r="K80">
            <v>-632100</v>
          </cell>
          <cell r="M80">
            <v>0</v>
          </cell>
          <cell r="O80">
            <v>0</v>
          </cell>
          <cell r="Q80">
            <v>-632100</v>
          </cell>
          <cell r="S80">
            <v>-632100</v>
          </cell>
          <cell r="U80">
            <v>0</v>
          </cell>
          <cell r="W80">
            <v>0</v>
          </cell>
          <cell r="Y80">
            <v>-632100</v>
          </cell>
          <cell r="AA80">
            <v>0</v>
          </cell>
          <cell r="AC80">
            <v>0</v>
          </cell>
          <cell r="AE80">
            <v>-2528400</v>
          </cell>
          <cell r="AH80">
            <v>-1264200</v>
          </cell>
        </row>
        <row r="81">
          <cell r="E81" t="str">
            <v>0069</v>
          </cell>
          <cell r="G81">
            <v>0</v>
          </cell>
          <cell r="I81">
            <v>0</v>
          </cell>
          <cell r="K81">
            <v>-255779</v>
          </cell>
          <cell r="M81">
            <v>0</v>
          </cell>
          <cell r="O81">
            <v>0</v>
          </cell>
          <cell r="Q81">
            <v>-255779</v>
          </cell>
          <cell r="S81">
            <v>-268481</v>
          </cell>
          <cell r="U81">
            <v>0</v>
          </cell>
          <cell r="W81">
            <v>0</v>
          </cell>
          <cell r="Y81">
            <v>-268481</v>
          </cell>
          <cell r="AA81">
            <v>0</v>
          </cell>
          <cell r="AC81">
            <v>0</v>
          </cell>
          <cell r="AE81">
            <v>-1048520</v>
          </cell>
          <cell r="AH81">
            <v>-511558</v>
          </cell>
        </row>
        <row r="83">
          <cell r="A83" t="str">
            <v>Lease Expense-Software - exp 5/98</v>
          </cell>
        </row>
        <row r="84">
          <cell r="B84" t="str">
            <v>FUJI/Software Lease Accruals</v>
          </cell>
          <cell r="G84">
            <v>3820000</v>
          </cell>
          <cell r="M84">
            <v>3820000</v>
          </cell>
          <cell r="S84">
            <v>3820000</v>
          </cell>
          <cell r="Y84">
            <v>3820000</v>
          </cell>
          <cell r="AE84">
            <v>15280000</v>
          </cell>
          <cell r="AH84">
            <v>7640000</v>
          </cell>
        </row>
        <row r="85">
          <cell r="B85" t="str">
            <v>FUJI/Software Lease Allocation to Subsidiaries</v>
          </cell>
          <cell r="G85">
            <v>-482926</v>
          </cell>
          <cell r="I85">
            <v>-482926</v>
          </cell>
          <cell r="K85">
            <v>-482926</v>
          </cell>
          <cell r="M85">
            <v>-482926</v>
          </cell>
          <cell r="O85">
            <v>-482926</v>
          </cell>
          <cell r="Q85">
            <v>-482926</v>
          </cell>
          <cell r="S85">
            <v>-482926</v>
          </cell>
          <cell r="U85">
            <v>-482926</v>
          </cell>
          <cell r="W85">
            <v>-482926</v>
          </cell>
          <cell r="Y85">
            <v>-482926</v>
          </cell>
          <cell r="AA85">
            <v>-482926</v>
          </cell>
          <cell r="AC85">
            <v>-482926</v>
          </cell>
          <cell r="AE85">
            <v>-5795112</v>
          </cell>
          <cell r="AH85">
            <v>-2897556</v>
          </cell>
        </row>
        <row r="86">
          <cell r="A86" t="str">
            <v>Total Lease Expense - Software</v>
          </cell>
          <cell r="E86" t="str">
            <v>3333</v>
          </cell>
          <cell r="G86">
            <v>3337074</v>
          </cell>
          <cell r="I86">
            <v>-482926</v>
          </cell>
          <cell r="K86">
            <v>-482926</v>
          </cell>
          <cell r="M86">
            <v>3337074</v>
          </cell>
          <cell r="O86">
            <v>-482926</v>
          </cell>
          <cell r="Q86">
            <v>-482926</v>
          </cell>
          <cell r="S86">
            <v>3337074</v>
          </cell>
          <cell r="U86">
            <v>-482926</v>
          </cell>
          <cell r="W86">
            <v>-482926</v>
          </cell>
          <cell r="Y86">
            <v>3337074</v>
          </cell>
          <cell r="AA86">
            <v>-482926</v>
          </cell>
          <cell r="AC86">
            <v>-482926</v>
          </cell>
          <cell r="AE86">
            <v>9484888</v>
          </cell>
          <cell r="AH86">
            <v>4742444</v>
          </cell>
        </row>
        <row r="88">
          <cell r="A88" t="str">
            <v>Oasis Costs</v>
          </cell>
        </row>
        <row r="89">
          <cell r="B89" t="str">
            <v>Reorganization Agt</v>
          </cell>
          <cell r="G89">
            <v>0</v>
          </cell>
          <cell r="I89">
            <v>0</v>
          </cell>
          <cell r="K89">
            <v>163250</v>
          </cell>
          <cell r="O89">
            <v>300000</v>
          </cell>
          <cell r="Q89">
            <v>163250</v>
          </cell>
          <cell r="S89">
            <v>163250</v>
          </cell>
          <cell r="U89">
            <v>0</v>
          </cell>
          <cell r="W89">
            <v>0</v>
          </cell>
          <cell r="Y89">
            <v>163250</v>
          </cell>
          <cell r="AA89">
            <v>0</v>
          </cell>
          <cell r="AC89">
            <v>0</v>
          </cell>
          <cell r="AE89">
            <v>953000</v>
          </cell>
        </row>
        <row r="90">
          <cell r="B90" t="str">
            <v>Transport Agt</v>
          </cell>
          <cell r="G90">
            <v>233750</v>
          </cell>
          <cell r="I90">
            <v>233750</v>
          </cell>
          <cell r="K90">
            <v>233750</v>
          </cell>
          <cell r="M90">
            <v>233750</v>
          </cell>
          <cell r="O90">
            <v>233750</v>
          </cell>
          <cell r="Q90">
            <v>233750</v>
          </cell>
          <cell r="S90">
            <v>233750</v>
          </cell>
          <cell r="U90">
            <v>233750</v>
          </cell>
          <cell r="W90">
            <v>233750</v>
          </cell>
          <cell r="Y90">
            <v>233750</v>
          </cell>
          <cell r="AA90">
            <v>233750</v>
          </cell>
          <cell r="AC90">
            <v>233750</v>
          </cell>
          <cell r="AE90">
            <v>2805000</v>
          </cell>
        </row>
        <row r="92">
          <cell r="AH92">
            <v>38918125.67666667</v>
          </cell>
        </row>
        <row r="93">
          <cell r="A93" t="str">
            <v>Bankers trust total $12.1 to be amortized over four years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111221"/>
  <dimension ref="A1:F61"/>
  <sheetViews>
    <sheetView tabSelected="1" workbookViewId="0">
      <selection activeCell="A18" sqref="A18"/>
    </sheetView>
  </sheetViews>
  <sheetFormatPr defaultColWidth="14.28515625" defaultRowHeight="12.75"/>
  <cols>
    <col min="1" max="1" width="24" style="3" customWidth="1"/>
    <col min="2" max="2" width="2.7109375" style="3" customWidth="1"/>
    <col min="3" max="3" width="8.7109375" style="3" customWidth="1"/>
    <col min="4" max="4" width="2.7109375" style="3" customWidth="1"/>
    <col min="5" max="5" width="11.42578125" style="3" customWidth="1"/>
    <col min="6" max="6" width="2.7109375" style="3" customWidth="1"/>
    <col min="7" max="16384" width="14.28515625" style="3"/>
  </cols>
  <sheetData>
    <row r="1" spans="1:6" ht="15.75" customHeight="1">
      <c r="A1" s="23" t="s">
        <v>65</v>
      </c>
      <c r="B1" s="23"/>
      <c r="C1" s="23"/>
      <c r="D1" s="23"/>
      <c r="E1" s="23"/>
      <c r="F1" s="23"/>
    </row>
    <row r="2" spans="1:6" ht="15.75" customHeight="1">
      <c r="A2" s="23" t="s">
        <v>46</v>
      </c>
      <c r="B2" s="23"/>
      <c r="C2" s="23"/>
      <c r="D2" s="23"/>
      <c r="E2" s="23"/>
      <c r="F2" s="23"/>
    </row>
    <row r="3" spans="1:6">
      <c r="A3" s="24" t="s">
        <v>3</v>
      </c>
      <c r="B3" s="24"/>
      <c r="C3" s="24"/>
      <c r="D3" s="24"/>
      <c r="E3" s="24"/>
      <c r="F3" s="24"/>
    </row>
    <row r="5" spans="1:6">
      <c r="C5" s="11"/>
      <c r="D5" s="11"/>
    </row>
    <row r="6" spans="1:6">
      <c r="C6" s="6"/>
      <c r="D6" s="6"/>
      <c r="E6" s="5" t="s">
        <v>47</v>
      </c>
      <c r="F6" s="5"/>
    </row>
    <row r="7" spans="1:6">
      <c r="C7" s="6"/>
      <c r="D7" s="6"/>
      <c r="E7" s="7" t="s">
        <v>48</v>
      </c>
      <c r="F7" s="6"/>
    </row>
    <row r="8" spans="1:6">
      <c r="A8" s="20" t="s">
        <v>51</v>
      </c>
      <c r="C8" s="6"/>
      <c r="D8" s="6"/>
      <c r="E8" s="6"/>
      <c r="F8" s="6"/>
    </row>
    <row r="9" spans="1:6">
      <c r="A9" s="3" t="s">
        <v>0</v>
      </c>
      <c r="C9" s="10"/>
      <c r="D9" s="10"/>
      <c r="E9" s="18">
        <v>14819</v>
      </c>
      <c r="F9" s="8"/>
    </row>
    <row r="10" spans="1:6">
      <c r="A10" s="3" t="s">
        <v>1</v>
      </c>
      <c r="C10" s="10"/>
      <c r="D10" s="10"/>
      <c r="E10" s="17">
        <v>3664</v>
      </c>
      <c r="F10" s="8"/>
    </row>
    <row r="11" spans="1:6">
      <c r="A11" s="3" t="s">
        <v>66</v>
      </c>
      <c r="C11" s="10"/>
      <c r="D11" s="10"/>
      <c r="E11" s="17">
        <v>1374</v>
      </c>
      <c r="F11" s="8"/>
    </row>
    <row r="12" spans="1:6">
      <c r="A12" s="3" t="s">
        <v>8</v>
      </c>
      <c r="C12" s="10"/>
      <c r="D12" s="10"/>
      <c r="E12" s="17">
        <v>985</v>
      </c>
      <c r="F12" s="8"/>
    </row>
    <row r="13" spans="1:6">
      <c r="A13" s="3" t="s">
        <v>11</v>
      </c>
      <c r="C13" s="10"/>
      <c r="D13" s="10"/>
      <c r="E13" s="17">
        <v>0</v>
      </c>
      <c r="F13" s="8"/>
    </row>
    <row r="14" spans="1:6">
      <c r="A14" s="3" t="s">
        <v>13</v>
      </c>
      <c r="C14" s="10"/>
      <c r="D14" s="10"/>
      <c r="E14" s="17">
        <v>267</v>
      </c>
      <c r="F14" s="8"/>
    </row>
    <row r="15" spans="1:6">
      <c r="A15" s="3" t="s">
        <v>14</v>
      </c>
      <c r="C15" s="10"/>
      <c r="D15" s="10"/>
      <c r="E15" s="17">
        <v>23</v>
      </c>
      <c r="F15" s="8"/>
    </row>
    <row r="16" spans="1:6">
      <c r="A16" s="3" t="s">
        <v>15</v>
      </c>
      <c r="C16" s="10"/>
      <c r="D16" s="10"/>
      <c r="E16" s="17">
        <v>186</v>
      </c>
      <c r="F16" s="8"/>
    </row>
    <row r="17" spans="1:6">
      <c r="A17" s="3" t="s">
        <v>16</v>
      </c>
      <c r="C17" s="10"/>
      <c r="D17" s="10"/>
      <c r="E17" s="17">
        <v>2019</v>
      </c>
      <c r="F17" s="8"/>
    </row>
    <row r="18" spans="1:6">
      <c r="A18" s="3" t="s">
        <v>17</v>
      </c>
      <c r="C18" s="10"/>
      <c r="D18" s="10"/>
      <c r="E18" s="17">
        <v>8415</v>
      </c>
      <c r="F18" s="8"/>
    </row>
    <row r="19" spans="1:6">
      <c r="A19" s="3" t="s">
        <v>43</v>
      </c>
      <c r="C19" s="10"/>
      <c r="D19" s="10"/>
      <c r="E19" s="17">
        <v>0</v>
      </c>
      <c r="F19" s="8"/>
    </row>
    <row r="20" spans="1:6">
      <c r="A20" s="3" t="s">
        <v>18</v>
      </c>
      <c r="C20" s="10"/>
      <c r="D20" s="10"/>
      <c r="E20" s="17">
        <v>10</v>
      </c>
      <c r="F20" s="8"/>
    </row>
    <row r="21" spans="1:6">
      <c r="A21" s="3" t="s">
        <v>19</v>
      </c>
      <c r="C21" s="10"/>
      <c r="D21" s="10"/>
      <c r="E21" s="17">
        <v>0</v>
      </c>
      <c r="F21" s="8"/>
    </row>
    <row r="22" spans="1:6">
      <c r="A22" s="3" t="s">
        <v>20</v>
      </c>
      <c r="C22" s="10"/>
      <c r="D22" s="10"/>
      <c r="E22" s="17">
        <v>7135</v>
      </c>
      <c r="F22" s="8"/>
    </row>
    <row r="23" spans="1:6">
      <c r="A23" s="3" t="s">
        <v>22</v>
      </c>
      <c r="C23" s="10"/>
      <c r="D23" s="10"/>
      <c r="E23" s="17">
        <v>0</v>
      </c>
      <c r="F23" s="8"/>
    </row>
    <row r="24" spans="1:6">
      <c r="A24" s="3" t="s">
        <v>21</v>
      </c>
      <c r="C24" s="10"/>
      <c r="D24" s="10"/>
      <c r="E24" s="17">
        <v>766</v>
      </c>
      <c r="F24" s="8"/>
    </row>
    <row r="25" spans="1:6">
      <c r="A25" s="3" t="s">
        <v>23</v>
      </c>
      <c r="C25" s="10"/>
      <c r="D25" s="10"/>
      <c r="E25" s="17">
        <v>21524</v>
      </c>
      <c r="F25" s="8"/>
    </row>
    <row r="26" spans="1:6">
      <c r="A26" s="3" t="s">
        <v>5</v>
      </c>
      <c r="C26" s="10"/>
      <c r="D26" s="10"/>
      <c r="E26" s="17">
        <v>1359</v>
      </c>
      <c r="F26" s="8"/>
    </row>
    <row r="27" spans="1:6">
      <c r="A27" s="3" t="s">
        <v>12</v>
      </c>
      <c r="C27" s="10"/>
      <c r="D27" s="10"/>
      <c r="E27" s="17">
        <v>2962</v>
      </c>
      <c r="F27" s="8"/>
    </row>
    <row r="28" spans="1:6">
      <c r="A28" s="3" t="s">
        <v>49</v>
      </c>
      <c r="C28" s="10"/>
      <c r="D28" s="10"/>
      <c r="E28" s="17">
        <v>0</v>
      </c>
      <c r="F28" s="8"/>
    </row>
    <row r="29" spans="1:6" ht="8.1" customHeight="1">
      <c r="C29" s="10"/>
      <c r="D29" s="10"/>
      <c r="E29" s="9"/>
      <c r="F29" s="10"/>
    </row>
    <row r="30" spans="1:6" ht="13.5" thickBot="1">
      <c r="A30" s="3" t="s">
        <v>4</v>
      </c>
      <c r="C30" s="6"/>
      <c r="D30" s="6"/>
      <c r="E30" s="19">
        <f>SUM(E9:E29)</f>
        <v>65508</v>
      </c>
      <c r="F30" s="6"/>
    </row>
    <row r="31" spans="1:6" ht="13.5" thickTop="1">
      <c r="C31" s="11"/>
      <c r="D31" s="11"/>
    </row>
    <row r="32" spans="1:6">
      <c r="A32" s="3" t="s">
        <v>50</v>
      </c>
    </row>
    <row r="35" spans="1:5">
      <c r="A35" s="20" t="s">
        <v>52</v>
      </c>
    </row>
    <row r="36" spans="1:5">
      <c r="A36" t="s">
        <v>53</v>
      </c>
      <c r="B36"/>
      <c r="E36" s="18">
        <v>512</v>
      </c>
    </row>
    <row r="37" spans="1:5">
      <c r="A37" t="s">
        <v>54</v>
      </c>
      <c r="B37"/>
      <c r="E37" s="17">
        <v>0</v>
      </c>
    </row>
    <row r="38" spans="1:5">
      <c r="A38" t="s">
        <v>55</v>
      </c>
      <c r="B38"/>
      <c r="E38" s="17">
        <v>0</v>
      </c>
    </row>
    <row r="39" spans="1:5">
      <c r="A39" t="s">
        <v>56</v>
      </c>
      <c r="B39"/>
      <c r="E39" s="17">
        <v>0</v>
      </c>
    </row>
    <row r="40" spans="1:5">
      <c r="A40" t="s">
        <v>57</v>
      </c>
      <c r="B40"/>
      <c r="E40" s="17">
        <v>56193</v>
      </c>
    </row>
    <row r="41" spans="1:5">
      <c r="A41" t="s">
        <v>58</v>
      </c>
      <c r="B41"/>
      <c r="E41" s="17">
        <v>0</v>
      </c>
    </row>
    <row r="42" spans="1:5">
      <c r="A42" t="s">
        <v>59</v>
      </c>
      <c r="B42"/>
      <c r="E42" s="17">
        <v>0</v>
      </c>
    </row>
    <row r="43" spans="1:5">
      <c r="A43" t="s">
        <v>60</v>
      </c>
      <c r="B43"/>
      <c r="E43" s="17">
        <v>224</v>
      </c>
    </row>
    <row r="44" spans="1:5">
      <c r="A44" t="s">
        <v>61</v>
      </c>
      <c r="B44"/>
      <c r="E44" s="17">
        <v>0</v>
      </c>
    </row>
    <row r="45" spans="1:5">
      <c r="A45" t="s">
        <v>62</v>
      </c>
      <c r="B45"/>
      <c r="E45" s="17">
        <v>0</v>
      </c>
    </row>
    <row r="46" spans="1:5">
      <c r="A46" t="s">
        <v>63</v>
      </c>
      <c r="B46"/>
      <c r="E46" s="21">
        <v>168</v>
      </c>
    </row>
    <row r="47" spans="1:5">
      <c r="A47" t="s">
        <v>64</v>
      </c>
      <c r="B47"/>
      <c r="E47" s="22">
        <v>1223</v>
      </c>
    </row>
    <row r="48" spans="1:5">
      <c r="A48" s="3" t="s">
        <v>67</v>
      </c>
      <c r="E48" s="20">
        <v>7188</v>
      </c>
    </row>
    <row r="49" spans="1:5" ht="6.75" customHeight="1"/>
    <row r="50" spans="1:5" ht="13.5" thickBot="1">
      <c r="A50" s="3" t="s">
        <v>4</v>
      </c>
      <c r="E50" s="19">
        <f>SUM(E36:E48)</f>
        <v>65508</v>
      </c>
    </row>
    <row r="51" spans="1:5" ht="13.5" thickTop="1"/>
    <row r="60" spans="1:5">
      <c r="A60" s="13" t="str">
        <f ca="1">CELL("filename",A1)</f>
        <v>H:\ETS Finance\[G&amp;A_by_Account.xls]Expenses</v>
      </c>
    </row>
    <row r="61" spans="1:5">
      <c r="A61" s="14">
        <f ca="1">NOW()</f>
        <v>36973.670404398152</v>
      </c>
    </row>
  </sheetData>
  <mergeCells count="3">
    <mergeCell ref="A1:F1"/>
    <mergeCell ref="A2:F2"/>
    <mergeCell ref="A3:F3"/>
  </mergeCells>
  <printOptions horizontalCentered="1"/>
  <pageMargins left="0" right="0" top="0.5" bottom="0" header="0.5" footer="0"/>
  <pageSetup orientation="portrait" horizontalDpi="4294967292" verticalDpi="4294967292" r:id="rId1"/>
  <headerFooter alignWithMargins="0">
    <oddHeader xml:space="preserve">&amp;C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11122">
    <pageSetUpPr fitToPage="1"/>
  </sheetPr>
  <dimension ref="A1:AM52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ColWidth="14.28515625" defaultRowHeight="12.75"/>
  <cols>
    <col min="1" max="1" width="24" style="3" customWidth="1"/>
    <col min="2" max="2" width="2.7109375" style="3" customWidth="1"/>
    <col min="3" max="3" width="8.7109375" style="3" customWidth="1"/>
    <col min="4" max="4" width="2.7109375" style="3" customWidth="1"/>
    <col min="5" max="5" width="8.7109375" style="3" customWidth="1"/>
    <col min="6" max="6" width="2.7109375" style="3" customWidth="1"/>
    <col min="7" max="7" width="8.7109375" style="3" customWidth="1"/>
    <col min="8" max="8" width="2.7109375" style="3" customWidth="1"/>
    <col min="9" max="9" width="8.7109375" style="3" customWidth="1"/>
    <col min="10" max="10" width="2.7109375" style="3" customWidth="1"/>
    <col min="11" max="11" width="8.7109375" style="3" customWidth="1"/>
    <col min="12" max="12" width="2.7109375" style="3" customWidth="1"/>
    <col min="13" max="13" width="8.7109375" style="3" customWidth="1"/>
    <col min="14" max="14" width="2.7109375" style="3" customWidth="1"/>
    <col min="15" max="15" width="8.7109375" style="3" customWidth="1"/>
    <col min="16" max="16" width="2.7109375" style="3" customWidth="1"/>
    <col min="17" max="17" width="8.7109375" style="3" customWidth="1"/>
    <col min="18" max="18" width="2.7109375" style="3" customWidth="1"/>
    <col min="19" max="19" width="8.7109375" style="3" customWidth="1"/>
    <col min="20" max="20" width="2.7109375" style="3" customWidth="1"/>
    <col min="21" max="21" width="8.7109375" style="3" customWidth="1"/>
    <col min="22" max="22" width="2.7109375" style="3" customWidth="1"/>
    <col min="23" max="23" width="9.28515625" style="3" bestFit="1" customWidth="1"/>
    <col min="24" max="24" width="2.7109375" style="3" customWidth="1"/>
    <col min="25" max="25" width="8.7109375" style="3" customWidth="1"/>
    <col min="26" max="26" width="2.7109375" style="3" customWidth="1"/>
    <col min="27" max="27" width="8.7109375" style="3" customWidth="1"/>
    <col min="28" max="28" width="2.7109375" style="3" customWidth="1"/>
    <col min="29" max="29" width="8.7109375" style="3" customWidth="1"/>
    <col min="30" max="30" width="2.7109375" style="3" customWidth="1"/>
    <col min="31" max="31" width="8.7109375" style="3" customWidth="1"/>
    <col min="32" max="32" width="2.7109375" style="3" customWidth="1"/>
    <col min="33" max="33" width="9.28515625" style="3" bestFit="1" customWidth="1"/>
    <col min="34" max="34" width="2.7109375" style="3" customWidth="1"/>
    <col min="35" max="35" width="10.85546875" style="3" bestFit="1" customWidth="1"/>
    <col min="36" max="36" width="3.7109375" style="3" customWidth="1"/>
    <col min="37" max="37" width="7.7109375" style="3" customWidth="1"/>
    <col min="38" max="38" width="2.28515625" style="3" customWidth="1"/>
    <col min="39" max="16384" width="14.28515625" style="3"/>
  </cols>
  <sheetData>
    <row r="1" spans="1:38" ht="15.75">
      <c r="A1" s="1" t="s">
        <v>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ht="15.75">
      <c r="A2" s="1" t="s">
        <v>10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>
      <c r="A3" s="4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6" spans="1:38"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 t="s">
        <v>38</v>
      </c>
    </row>
    <row r="7" spans="1:38">
      <c r="C7" s="7" t="s">
        <v>6</v>
      </c>
      <c r="D7" s="6"/>
      <c r="E7" s="7" t="s">
        <v>7</v>
      </c>
      <c r="F7" s="6"/>
      <c r="G7" s="7" t="s">
        <v>26</v>
      </c>
      <c r="H7" s="6"/>
      <c r="I7" s="7" t="s">
        <v>27</v>
      </c>
      <c r="J7" s="6"/>
      <c r="K7" s="7" t="s">
        <v>28</v>
      </c>
      <c r="L7" s="6"/>
      <c r="M7" s="7" t="s">
        <v>29</v>
      </c>
      <c r="N7" s="6"/>
      <c r="O7" s="7" t="s">
        <v>30</v>
      </c>
      <c r="P7" s="6"/>
      <c r="Q7" s="7" t="s">
        <v>32</v>
      </c>
      <c r="R7" s="6"/>
      <c r="S7" s="7" t="s">
        <v>33</v>
      </c>
      <c r="T7" s="6"/>
      <c r="U7" s="7" t="s">
        <v>31</v>
      </c>
      <c r="V7" s="6"/>
      <c r="W7" s="7" t="s">
        <v>35</v>
      </c>
      <c r="X7" s="6"/>
      <c r="Y7" s="7" t="s">
        <v>25</v>
      </c>
      <c r="Z7" s="6"/>
      <c r="AA7" s="7" t="s">
        <v>34</v>
      </c>
      <c r="AB7" s="6"/>
      <c r="AC7" s="7" t="s">
        <v>2</v>
      </c>
      <c r="AD7" s="6"/>
      <c r="AE7" s="7" t="s">
        <v>5</v>
      </c>
      <c r="AF7" s="6"/>
      <c r="AG7" s="7" t="s">
        <v>24</v>
      </c>
      <c r="AH7" s="6"/>
      <c r="AI7" s="7" t="s">
        <v>4</v>
      </c>
      <c r="AJ7" s="6"/>
      <c r="AK7" s="7" t="s">
        <v>39</v>
      </c>
    </row>
    <row r="8" spans="1:38"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  <row r="9" spans="1:38">
      <c r="A9" s="3" t="s">
        <v>0</v>
      </c>
      <c r="C9" s="8" t="e">
        <f>+#REF!*12</f>
        <v>#REF!</v>
      </c>
      <c r="D9" s="8"/>
      <c r="E9" s="8" t="e">
        <f>+#REF!*12</f>
        <v>#REF!</v>
      </c>
      <c r="F9" s="8"/>
      <c r="G9" s="8" t="e">
        <f>+#REF!*12</f>
        <v>#REF!</v>
      </c>
      <c r="H9" s="8"/>
      <c r="I9" s="8" t="e">
        <f>+#REF!*12</f>
        <v>#REF!</v>
      </c>
      <c r="J9" s="8"/>
      <c r="K9" s="8" t="e">
        <f>+#REF!*12</f>
        <v>#REF!</v>
      </c>
      <c r="L9" s="8"/>
      <c r="M9" s="8" t="e">
        <f>+#REF!*12</f>
        <v>#REF!</v>
      </c>
      <c r="N9" s="8"/>
      <c r="O9" s="8" t="e">
        <f>+#REF!*12</f>
        <v>#REF!</v>
      </c>
      <c r="P9" s="8"/>
      <c r="Q9" s="8" t="e">
        <f>+#REF!*12</f>
        <v>#REF!</v>
      </c>
      <c r="R9" s="8"/>
      <c r="S9" s="8" t="e">
        <f>+#REF!*12</f>
        <v>#REF!</v>
      </c>
      <c r="T9" s="8"/>
      <c r="U9" s="8" t="e">
        <f>+#REF!*12</f>
        <v>#REF!</v>
      </c>
      <c r="V9" s="8"/>
      <c r="W9" s="8" t="e">
        <f>+#REF!*12</f>
        <v>#REF!</v>
      </c>
      <c r="X9" s="8"/>
      <c r="Y9" s="8" t="e">
        <f>+#REF!*12</f>
        <v>#REF!</v>
      </c>
      <c r="Z9" s="8"/>
      <c r="AA9" s="8" t="e">
        <f>+#REF!*12</f>
        <v>#REF!</v>
      </c>
      <c r="AB9" s="8"/>
      <c r="AC9" s="8" t="e">
        <f>+#REF!*12</f>
        <v>#REF!</v>
      </c>
      <c r="AD9" s="8"/>
      <c r="AE9" s="8" t="e">
        <f>+#REF!*12</f>
        <v>#REF!</v>
      </c>
      <c r="AF9" s="8"/>
      <c r="AG9" s="8" t="e">
        <f>+#REF!*12</f>
        <v>#REF!</v>
      </c>
      <c r="AH9" s="5"/>
      <c r="AI9" s="5" t="e">
        <f t="shared" ref="AI9:AI40" si="0">SUM(B9:AH9)</f>
        <v>#REF!</v>
      </c>
      <c r="AJ9" s="5"/>
      <c r="AK9" s="16" t="e">
        <f>+AI9/$AI$44</f>
        <v>#REF!</v>
      </c>
    </row>
    <row r="10" spans="1:38">
      <c r="A10" s="3" t="s">
        <v>40</v>
      </c>
      <c r="C10" s="8" t="e">
        <f>+#REF!*12</f>
        <v>#REF!</v>
      </c>
      <c r="D10" s="8"/>
      <c r="E10" s="8" t="e">
        <f>+#REF!*12</f>
        <v>#REF!</v>
      </c>
      <c r="F10" s="8"/>
      <c r="G10" s="8" t="e">
        <f>+#REF!*12</f>
        <v>#REF!</v>
      </c>
      <c r="H10" s="8"/>
      <c r="I10" s="8" t="e">
        <f>+#REF!*12</f>
        <v>#REF!</v>
      </c>
      <c r="J10" s="8"/>
      <c r="K10" s="8" t="e">
        <f>+#REF!*12</f>
        <v>#REF!</v>
      </c>
      <c r="L10" s="8"/>
      <c r="M10" s="8" t="e">
        <f>+#REF!*12</f>
        <v>#REF!</v>
      </c>
      <c r="N10" s="8"/>
      <c r="O10" s="8" t="e">
        <f>+#REF!*12</f>
        <v>#REF!</v>
      </c>
      <c r="P10" s="8"/>
      <c r="Q10" s="8" t="e">
        <f>+#REF!*12</f>
        <v>#REF!</v>
      </c>
      <c r="R10" s="8"/>
      <c r="S10" s="8" t="e">
        <f>+#REF!*12</f>
        <v>#REF!</v>
      </c>
      <c r="T10" s="8"/>
      <c r="U10" s="8" t="e">
        <f>+#REF!*12</f>
        <v>#REF!</v>
      </c>
      <c r="V10" s="8"/>
      <c r="W10" s="8" t="e">
        <f>+#REF!*12</f>
        <v>#REF!</v>
      </c>
      <c r="X10" s="8"/>
      <c r="Y10" s="8" t="e">
        <f>+#REF!*12</f>
        <v>#REF!</v>
      </c>
      <c r="Z10" s="8"/>
      <c r="AA10" s="8" t="e">
        <f>+#REF!*12</f>
        <v>#REF!</v>
      </c>
      <c r="AB10" s="8"/>
      <c r="AC10" s="8" t="e">
        <f>+#REF!*12</f>
        <v>#REF!</v>
      </c>
      <c r="AD10" s="8"/>
      <c r="AE10" s="8" t="e">
        <f>+#REF!*12</f>
        <v>#REF!</v>
      </c>
      <c r="AF10" s="8"/>
      <c r="AG10" s="8" t="e">
        <f>+#REF!*12</f>
        <v>#REF!</v>
      </c>
      <c r="AH10" s="8"/>
      <c r="AI10" s="5" t="e">
        <f t="shared" si="0"/>
        <v>#REF!</v>
      </c>
      <c r="AJ10" s="5"/>
      <c r="AK10" s="5"/>
    </row>
    <row r="11" spans="1:38">
      <c r="A11" s="3" t="s">
        <v>1</v>
      </c>
      <c r="C11" s="8" t="e">
        <f>+#REF!*12</f>
        <v>#REF!</v>
      </c>
      <c r="D11" s="8"/>
      <c r="E11" s="8" t="e">
        <f>+#REF!*12</f>
        <v>#REF!</v>
      </c>
      <c r="F11" s="8"/>
      <c r="G11" s="8" t="e">
        <f>+#REF!*12</f>
        <v>#REF!</v>
      </c>
      <c r="H11" s="8"/>
      <c r="I11" s="8" t="e">
        <f>+#REF!*12</f>
        <v>#REF!</v>
      </c>
      <c r="J11" s="8"/>
      <c r="K11" s="8" t="e">
        <f>+#REF!*12</f>
        <v>#REF!</v>
      </c>
      <c r="L11" s="8"/>
      <c r="M11" s="8" t="e">
        <f>+#REF!*12</f>
        <v>#REF!</v>
      </c>
      <c r="N11" s="8"/>
      <c r="O11" s="8" t="e">
        <f>+#REF!*12</f>
        <v>#REF!</v>
      </c>
      <c r="P11" s="8"/>
      <c r="Q11" s="8" t="e">
        <f>+#REF!*12</f>
        <v>#REF!</v>
      </c>
      <c r="R11" s="8"/>
      <c r="S11" s="8" t="e">
        <f>+#REF!*12</f>
        <v>#REF!</v>
      </c>
      <c r="T11" s="8"/>
      <c r="U11" s="8" t="e">
        <f>+#REF!*12</f>
        <v>#REF!</v>
      </c>
      <c r="V11" s="8"/>
      <c r="W11" s="8" t="e">
        <f>+#REF!*12</f>
        <v>#REF!</v>
      </c>
      <c r="X11" s="8"/>
      <c r="Y11" s="8" t="e">
        <f>+#REF!*12</f>
        <v>#REF!</v>
      </c>
      <c r="Z11" s="8"/>
      <c r="AA11" s="8" t="e">
        <f>+#REF!*12</f>
        <v>#REF!</v>
      </c>
      <c r="AB11" s="8"/>
      <c r="AC11" s="8" t="e">
        <f>+#REF!*12</f>
        <v>#REF!</v>
      </c>
      <c r="AD11" s="8"/>
      <c r="AE11" s="8" t="e">
        <f>+#REF!*12</f>
        <v>#REF!</v>
      </c>
      <c r="AF11" s="8"/>
      <c r="AG11" s="8" t="e">
        <f>+#REF!*12</f>
        <v>#REF!</v>
      </c>
      <c r="AH11" s="8"/>
      <c r="AI11" s="5" t="e">
        <f t="shared" si="0"/>
        <v>#REF!</v>
      </c>
      <c r="AJ11" s="5"/>
      <c r="AK11" s="16" t="e">
        <f>+AI11/$AI$44</f>
        <v>#REF!</v>
      </c>
    </row>
    <row r="12" spans="1:38">
      <c r="A12" s="3" t="s">
        <v>40</v>
      </c>
      <c r="C12" s="8" t="e">
        <f>+#REF!*12</f>
        <v>#REF!</v>
      </c>
      <c r="D12" s="8"/>
      <c r="E12" s="8" t="e">
        <f>+#REF!*12</f>
        <v>#REF!</v>
      </c>
      <c r="F12" s="8"/>
      <c r="G12" s="8" t="e">
        <f>+#REF!*12</f>
        <v>#REF!</v>
      </c>
      <c r="H12" s="8"/>
      <c r="I12" s="8" t="e">
        <f>+#REF!*12</f>
        <v>#REF!</v>
      </c>
      <c r="J12" s="8"/>
      <c r="K12" s="8" t="e">
        <f>+#REF!*12</f>
        <v>#REF!</v>
      </c>
      <c r="L12" s="8"/>
      <c r="M12" s="8" t="e">
        <f>+#REF!*12</f>
        <v>#REF!</v>
      </c>
      <c r="N12" s="8"/>
      <c r="O12" s="8" t="e">
        <f>+#REF!*12</f>
        <v>#REF!</v>
      </c>
      <c r="P12" s="8"/>
      <c r="Q12" s="8" t="e">
        <f>+#REF!*12</f>
        <v>#REF!</v>
      </c>
      <c r="R12" s="8"/>
      <c r="S12" s="8" t="e">
        <f>+#REF!*12</f>
        <v>#REF!</v>
      </c>
      <c r="T12" s="8"/>
      <c r="U12" s="8" t="e">
        <f>+#REF!*12</f>
        <v>#REF!</v>
      </c>
      <c r="V12" s="8"/>
      <c r="W12" s="8" t="e">
        <f>+#REF!*12</f>
        <v>#REF!</v>
      </c>
      <c r="X12" s="8"/>
      <c r="Y12" s="8" t="e">
        <f>+#REF!*12</f>
        <v>#REF!</v>
      </c>
      <c r="Z12" s="8"/>
      <c r="AA12" s="8" t="e">
        <f>+#REF!*12</f>
        <v>#REF!</v>
      </c>
      <c r="AB12" s="8"/>
      <c r="AC12" s="8" t="e">
        <f>+#REF!*12</f>
        <v>#REF!</v>
      </c>
      <c r="AD12" s="8"/>
      <c r="AE12" s="8" t="e">
        <f>+#REF!*12</f>
        <v>#REF!</v>
      </c>
      <c r="AF12" s="8"/>
      <c r="AG12" s="8" t="e">
        <f>+#REF!*12</f>
        <v>#REF!</v>
      </c>
      <c r="AH12" s="8"/>
      <c r="AI12" s="5" t="e">
        <f t="shared" si="0"/>
        <v>#REF!</v>
      </c>
      <c r="AJ12" s="5"/>
      <c r="AK12" s="5"/>
    </row>
    <row r="13" spans="1:38">
      <c r="A13" s="3" t="s">
        <v>8</v>
      </c>
      <c r="C13" s="8" t="e">
        <f>+#REF!*12</f>
        <v>#REF!</v>
      </c>
      <c r="D13" s="8"/>
      <c r="E13" s="8" t="e">
        <f>+#REF!*12</f>
        <v>#REF!</v>
      </c>
      <c r="F13" s="8"/>
      <c r="G13" s="8" t="e">
        <f>+#REF!*12</f>
        <v>#REF!</v>
      </c>
      <c r="H13" s="8"/>
      <c r="I13" s="8" t="e">
        <f>+#REF!*12</f>
        <v>#REF!</v>
      </c>
      <c r="J13" s="8"/>
      <c r="K13" s="8" t="e">
        <f>+#REF!*12</f>
        <v>#REF!</v>
      </c>
      <c r="L13" s="8"/>
      <c r="M13" s="8" t="e">
        <f>+#REF!*12</f>
        <v>#REF!</v>
      </c>
      <c r="N13" s="8"/>
      <c r="O13" s="8" t="e">
        <f>+#REF!*12</f>
        <v>#REF!</v>
      </c>
      <c r="P13" s="8"/>
      <c r="Q13" s="8" t="e">
        <f>+#REF!*12</f>
        <v>#REF!</v>
      </c>
      <c r="R13" s="8"/>
      <c r="S13" s="8" t="e">
        <f>+#REF!*12</f>
        <v>#REF!</v>
      </c>
      <c r="T13" s="8"/>
      <c r="U13" s="8" t="e">
        <f>+#REF!*12</f>
        <v>#REF!</v>
      </c>
      <c r="V13" s="8"/>
      <c r="W13" s="8" t="e">
        <f>+#REF!*12</f>
        <v>#REF!</v>
      </c>
      <c r="X13" s="8"/>
      <c r="Y13" s="8" t="e">
        <f>+#REF!*12</f>
        <v>#REF!</v>
      </c>
      <c r="Z13" s="8"/>
      <c r="AA13" s="8" t="e">
        <f>+#REF!*12</f>
        <v>#REF!</v>
      </c>
      <c r="AB13" s="8"/>
      <c r="AC13" s="8" t="e">
        <f>+#REF!*12</f>
        <v>#REF!</v>
      </c>
      <c r="AD13" s="8"/>
      <c r="AE13" s="8" t="e">
        <f>+#REF!*12</f>
        <v>#REF!</v>
      </c>
      <c r="AF13" s="8"/>
      <c r="AG13" s="8" t="e">
        <f>+#REF!*12</f>
        <v>#REF!</v>
      </c>
      <c r="AH13" s="8"/>
      <c r="AI13" s="5" t="e">
        <f t="shared" si="0"/>
        <v>#REF!</v>
      </c>
      <c r="AJ13" s="5"/>
      <c r="AK13" s="16" t="e">
        <f>+AI13/$AI$44</f>
        <v>#REF!</v>
      </c>
    </row>
    <row r="14" spans="1:38">
      <c r="A14" s="3" t="s">
        <v>40</v>
      </c>
      <c r="C14" s="8" t="e">
        <f>+#REF!*12</f>
        <v>#REF!</v>
      </c>
      <c r="D14" s="8"/>
      <c r="E14" s="8" t="e">
        <f>+#REF!*12</f>
        <v>#REF!</v>
      </c>
      <c r="F14" s="8"/>
      <c r="G14" s="8" t="e">
        <f>+#REF!*12</f>
        <v>#REF!</v>
      </c>
      <c r="H14" s="8"/>
      <c r="I14" s="8" t="e">
        <f>+#REF!*12</f>
        <v>#REF!</v>
      </c>
      <c r="J14" s="8"/>
      <c r="K14" s="8" t="e">
        <f>+#REF!*12</f>
        <v>#REF!</v>
      </c>
      <c r="L14" s="8"/>
      <c r="M14" s="8" t="e">
        <f>+#REF!*12</f>
        <v>#REF!</v>
      </c>
      <c r="N14" s="8"/>
      <c r="O14" s="8" t="e">
        <f>+#REF!*12</f>
        <v>#REF!</v>
      </c>
      <c r="P14" s="8"/>
      <c r="Q14" s="8" t="e">
        <f>+#REF!*12</f>
        <v>#REF!</v>
      </c>
      <c r="R14" s="8"/>
      <c r="S14" s="8" t="e">
        <f>+#REF!*12</f>
        <v>#REF!</v>
      </c>
      <c r="T14" s="8"/>
      <c r="U14" s="8" t="e">
        <f>+#REF!*12</f>
        <v>#REF!</v>
      </c>
      <c r="V14" s="8"/>
      <c r="W14" s="8" t="e">
        <f>+#REF!*12</f>
        <v>#REF!</v>
      </c>
      <c r="X14" s="8"/>
      <c r="Y14" s="8" t="e">
        <f>+#REF!*12</f>
        <v>#REF!</v>
      </c>
      <c r="Z14" s="8"/>
      <c r="AA14" s="8" t="e">
        <f>+#REF!*12</f>
        <v>#REF!</v>
      </c>
      <c r="AB14" s="8"/>
      <c r="AC14" s="8" t="e">
        <f>+#REF!*12</f>
        <v>#REF!</v>
      </c>
      <c r="AD14" s="8"/>
      <c r="AE14" s="8" t="e">
        <f>+#REF!*12</f>
        <v>#REF!</v>
      </c>
      <c r="AF14" s="8"/>
      <c r="AG14" s="8" t="e">
        <f>+#REF!*12</f>
        <v>#REF!</v>
      </c>
      <c r="AH14" s="8"/>
      <c r="AI14" s="5" t="e">
        <f t="shared" si="0"/>
        <v>#REF!</v>
      </c>
      <c r="AJ14" s="5"/>
      <c r="AK14" s="5"/>
    </row>
    <row r="15" spans="1:38">
      <c r="A15" s="3" t="s">
        <v>11</v>
      </c>
      <c r="C15" s="8" t="e">
        <f>+#REF!*12</f>
        <v>#REF!</v>
      </c>
      <c r="D15" s="8"/>
      <c r="E15" s="8" t="e">
        <f>+#REF!*12</f>
        <v>#REF!</v>
      </c>
      <c r="F15" s="8"/>
      <c r="G15" s="8" t="e">
        <f>+#REF!*12</f>
        <v>#REF!</v>
      </c>
      <c r="H15" s="8"/>
      <c r="I15" s="8" t="e">
        <f>+#REF!*12</f>
        <v>#REF!</v>
      </c>
      <c r="J15" s="8"/>
      <c r="K15" s="8" t="e">
        <f>+#REF!*12</f>
        <v>#REF!</v>
      </c>
      <c r="L15" s="8"/>
      <c r="M15" s="8" t="e">
        <f>+#REF!*12</f>
        <v>#REF!</v>
      </c>
      <c r="N15" s="8"/>
      <c r="O15" s="8" t="e">
        <f>+#REF!*12</f>
        <v>#REF!</v>
      </c>
      <c r="P15" s="8"/>
      <c r="Q15" s="8" t="e">
        <f>+#REF!*12</f>
        <v>#REF!</v>
      </c>
      <c r="R15" s="8"/>
      <c r="S15" s="8" t="e">
        <f>+#REF!*12</f>
        <v>#REF!</v>
      </c>
      <c r="T15" s="8"/>
      <c r="U15" s="8" t="e">
        <f>+#REF!*12</f>
        <v>#REF!</v>
      </c>
      <c r="V15" s="8"/>
      <c r="W15" s="8" t="e">
        <f>+#REF!*12</f>
        <v>#REF!</v>
      </c>
      <c r="X15" s="8"/>
      <c r="Y15" s="8" t="e">
        <f>+#REF!*12</f>
        <v>#REF!</v>
      </c>
      <c r="Z15" s="8"/>
      <c r="AA15" s="8" t="e">
        <f>+#REF!*12</f>
        <v>#REF!</v>
      </c>
      <c r="AB15" s="8"/>
      <c r="AC15" s="8" t="e">
        <f>+#REF!*12</f>
        <v>#REF!</v>
      </c>
      <c r="AD15" s="8"/>
      <c r="AE15" s="8" t="e">
        <f>+#REF!*12</f>
        <v>#REF!</v>
      </c>
      <c r="AF15" s="8"/>
      <c r="AG15" s="8" t="e">
        <f>+#REF!*12</f>
        <v>#REF!</v>
      </c>
      <c r="AH15" s="8"/>
      <c r="AI15" s="5" t="e">
        <f t="shared" si="0"/>
        <v>#REF!</v>
      </c>
      <c r="AJ15" s="5"/>
      <c r="AK15" s="5"/>
    </row>
    <row r="16" spans="1:38">
      <c r="A16" s="3" t="s">
        <v>13</v>
      </c>
      <c r="C16" s="8" t="e">
        <f>+#REF!*12</f>
        <v>#REF!</v>
      </c>
      <c r="D16" s="8"/>
      <c r="E16" s="8" t="e">
        <f>+#REF!*12</f>
        <v>#REF!</v>
      </c>
      <c r="F16" s="8"/>
      <c r="G16" s="8" t="e">
        <f>+#REF!*12</f>
        <v>#REF!</v>
      </c>
      <c r="H16" s="8"/>
      <c r="I16" s="8" t="e">
        <f>+#REF!*12</f>
        <v>#REF!</v>
      </c>
      <c r="J16" s="8"/>
      <c r="K16" s="8" t="e">
        <f>+#REF!*12</f>
        <v>#REF!</v>
      </c>
      <c r="L16" s="8"/>
      <c r="M16" s="8" t="e">
        <f>+#REF!*12</f>
        <v>#REF!</v>
      </c>
      <c r="N16" s="8"/>
      <c r="O16" s="8" t="e">
        <f>+#REF!*12</f>
        <v>#REF!</v>
      </c>
      <c r="P16" s="8"/>
      <c r="Q16" s="8" t="e">
        <f>+#REF!*12</f>
        <v>#REF!</v>
      </c>
      <c r="R16" s="8"/>
      <c r="S16" s="8" t="e">
        <f>+#REF!*12</f>
        <v>#REF!</v>
      </c>
      <c r="T16" s="8"/>
      <c r="U16" s="8" t="e">
        <f>+#REF!*12</f>
        <v>#REF!</v>
      </c>
      <c r="V16" s="8"/>
      <c r="W16" s="8" t="e">
        <f>+#REF!*12</f>
        <v>#REF!</v>
      </c>
      <c r="X16" s="8"/>
      <c r="Y16" s="8" t="e">
        <f>+#REF!*12</f>
        <v>#REF!</v>
      </c>
      <c r="Z16" s="8"/>
      <c r="AA16" s="8" t="e">
        <f>+#REF!*12</f>
        <v>#REF!</v>
      </c>
      <c r="AB16" s="8"/>
      <c r="AC16" s="8" t="e">
        <f>+#REF!*12</f>
        <v>#REF!</v>
      </c>
      <c r="AD16" s="8"/>
      <c r="AE16" s="8" t="e">
        <f>+#REF!*12</f>
        <v>#REF!</v>
      </c>
      <c r="AF16" s="8"/>
      <c r="AG16" s="8" t="e">
        <f>+#REF!*12</f>
        <v>#REF!</v>
      </c>
      <c r="AH16" s="8"/>
      <c r="AI16" s="5" t="e">
        <f t="shared" si="0"/>
        <v>#REF!</v>
      </c>
      <c r="AJ16" s="5"/>
      <c r="AK16" s="16"/>
    </row>
    <row r="17" spans="1:37">
      <c r="A17" s="3" t="s">
        <v>40</v>
      </c>
      <c r="C17" s="8" t="e">
        <f>+#REF!*12</f>
        <v>#REF!</v>
      </c>
      <c r="D17" s="8"/>
      <c r="E17" s="8" t="e">
        <f>+#REF!*12</f>
        <v>#REF!</v>
      </c>
      <c r="F17" s="8"/>
      <c r="G17" s="8" t="e">
        <f>+#REF!*12</f>
        <v>#REF!</v>
      </c>
      <c r="H17" s="8"/>
      <c r="I17" s="8" t="e">
        <f>+#REF!*12</f>
        <v>#REF!</v>
      </c>
      <c r="J17" s="8"/>
      <c r="K17" s="8" t="e">
        <f>+#REF!*12</f>
        <v>#REF!</v>
      </c>
      <c r="L17" s="8"/>
      <c r="M17" s="8" t="e">
        <f>+#REF!*12</f>
        <v>#REF!</v>
      </c>
      <c r="N17" s="8"/>
      <c r="O17" s="8" t="e">
        <f>+#REF!*12</f>
        <v>#REF!</v>
      </c>
      <c r="P17" s="8"/>
      <c r="Q17" s="8" t="e">
        <f>+#REF!*12</f>
        <v>#REF!</v>
      </c>
      <c r="R17" s="8"/>
      <c r="S17" s="8" t="e">
        <f>+#REF!*12</f>
        <v>#REF!</v>
      </c>
      <c r="T17" s="8"/>
      <c r="U17" s="8" t="e">
        <f>+#REF!*12</f>
        <v>#REF!</v>
      </c>
      <c r="V17" s="8"/>
      <c r="W17" s="8" t="e">
        <f>+#REF!*12</f>
        <v>#REF!</v>
      </c>
      <c r="X17" s="8"/>
      <c r="Y17" s="8" t="e">
        <f>+#REF!*12</f>
        <v>#REF!</v>
      </c>
      <c r="Z17" s="8"/>
      <c r="AA17" s="8" t="e">
        <f>+#REF!*12</f>
        <v>#REF!</v>
      </c>
      <c r="AB17" s="8"/>
      <c r="AC17" s="8" t="e">
        <f>+#REF!*12</f>
        <v>#REF!</v>
      </c>
      <c r="AD17" s="8"/>
      <c r="AE17" s="8" t="e">
        <f>+#REF!*12</f>
        <v>#REF!</v>
      </c>
      <c r="AF17" s="8"/>
      <c r="AG17" s="8" t="e">
        <f>+#REF!*12</f>
        <v>#REF!</v>
      </c>
      <c r="AH17" s="8"/>
      <c r="AI17" s="5" t="e">
        <f t="shared" si="0"/>
        <v>#REF!</v>
      </c>
      <c r="AJ17" s="5"/>
      <c r="AK17" s="5"/>
    </row>
    <row r="18" spans="1:37">
      <c r="A18" s="3" t="s">
        <v>14</v>
      </c>
      <c r="C18" s="8" t="e">
        <f>+#REF!*12</f>
        <v>#REF!</v>
      </c>
      <c r="D18" s="8"/>
      <c r="E18" s="8" t="e">
        <f>+#REF!*12</f>
        <v>#REF!</v>
      </c>
      <c r="F18" s="8"/>
      <c r="G18" s="8" t="e">
        <f>+#REF!*12</f>
        <v>#REF!</v>
      </c>
      <c r="H18" s="8"/>
      <c r="I18" s="8" t="e">
        <f>+#REF!*12</f>
        <v>#REF!</v>
      </c>
      <c r="J18" s="8"/>
      <c r="K18" s="8" t="e">
        <f>+#REF!*12</f>
        <v>#REF!</v>
      </c>
      <c r="L18" s="8"/>
      <c r="M18" s="8" t="e">
        <f>+#REF!*12</f>
        <v>#REF!</v>
      </c>
      <c r="N18" s="8"/>
      <c r="O18" s="8" t="e">
        <f>+#REF!*12</f>
        <v>#REF!</v>
      </c>
      <c r="P18" s="8"/>
      <c r="Q18" s="8" t="e">
        <f>+#REF!*12</f>
        <v>#REF!</v>
      </c>
      <c r="R18" s="8"/>
      <c r="S18" s="8" t="e">
        <f>+#REF!*12</f>
        <v>#REF!</v>
      </c>
      <c r="T18" s="8"/>
      <c r="U18" s="8" t="e">
        <f>+#REF!*12</f>
        <v>#REF!</v>
      </c>
      <c r="V18" s="8"/>
      <c r="W18" s="8" t="e">
        <f>+#REF!*12</f>
        <v>#REF!</v>
      </c>
      <c r="X18" s="8"/>
      <c r="Y18" s="8" t="e">
        <f>+#REF!*12</f>
        <v>#REF!</v>
      </c>
      <c r="Z18" s="8"/>
      <c r="AA18" s="8" t="e">
        <f>+#REF!*12</f>
        <v>#REF!</v>
      </c>
      <c r="AB18" s="8"/>
      <c r="AC18" s="8" t="e">
        <f>+#REF!*12</f>
        <v>#REF!</v>
      </c>
      <c r="AD18" s="8"/>
      <c r="AE18" s="8" t="e">
        <f>+#REF!*12</f>
        <v>#REF!</v>
      </c>
      <c r="AF18" s="8"/>
      <c r="AG18" s="8" t="e">
        <f>+#REF!*12</f>
        <v>#REF!</v>
      </c>
      <c r="AH18" s="8"/>
      <c r="AI18" s="5" t="e">
        <f t="shared" si="0"/>
        <v>#REF!</v>
      </c>
      <c r="AJ18" s="5"/>
      <c r="AK18" s="16"/>
    </row>
    <row r="19" spans="1:37">
      <c r="A19" s="3" t="s">
        <v>15</v>
      </c>
      <c r="C19" s="8" t="e">
        <f>+#REF!*12</f>
        <v>#REF!</v>
      </c>
      <c r="D19" s="8"/>
      <c r="E19" s="8" t="e">
        <f>+#REF!*12</f>
        <v>#REF!</v>
      </c>
      <c r="F19" s="8"/>
      <c r="G19" s="8" t="e">
        <f>+#REF!*12</f>
        <v>#REF!</v>
      </c>
      <c r="H19" s="8"/>
      <c r="I19" s="8" t="e">
        <f>+#REF!*12</f>
        <v>#REF!</v>
      </c>
      <c r="J19" s="8"/>
      <c r="K19" s="8" t="e">
        <f>+#REF!*12</f>
        <v>#REF!</v>
      </c>
      <c r="L19" s="8"/>
      <c r="M19" s="8" t="e">
        <f>+#REF!*12</f>
        <v>#REF!</v>
      </c>
      <c r="N19" s="8"/>
      <c r="O19" s="8" t="e">
        <f>+#REF!*12</f>
        <v>#REF!</v>
      </c>
      <c r="P19" s="8"/>
      <c r="Q19" s="8" t="e">
        <f>+#REF!*12</f>
        <v>#REF!</v>
      </c>
      <c r="R19" s="8"/>
      <c r="S19" s="8" t="e">
        <f>+#REF!*12</f>
        <v>#REF!</v>
      </c>
      <c r="T19" s="8"/>
      <c r="U19" s="8" t="e">
        <f>+#REF!*12</f>
        <v>#REF!</v>
      </c>
      <c r="V19" s="8"/>
      <c r="W19" s="8" t="e">
        <f>+#REF!*12</f>
        <v>#REF!</v>
      </c>
      <c r="X19" s="8"/>
      <c r="Y19" s="8" t="e">
        <f>+#REF!*12</f>
        <v>#REF!</v>
      </c>
      <c r="Z19" s="8"/>
      <c r="AA19" s="8" t="e">
        <f>+#REF!*12</f>
        <v>#REF!</v>
      </c>
      <c r="AB19" s="8"/>
      <c r="AC19" s="8" t="e">
        <f>+#REF!*12</f>
        <v>#REF!</v>
      </c>
      <c r="AD19" s="8"/>
      <c r="AE19" s="8" t="e">
        <f>+#REF!*12</f>
        <v>#REF!</v>
      </c>
      <c r="AF19" s="8"/>
      <c r="AG19" s="8" t="e">
        <f>+#REF!*12</f>
        <v>#REF!</v>
      </c>
      <c r="AH19" s="8"/>
      <c r="AI19" s="5" t="e">
        <f t="shared" si="0"/>
        <v>#REF!</v>
      </c>
      <c r="AJ19" s="5"/>
      <c r="AK19" s="16" t="e">
        <f>+AI19/$AI$44</f>
        <v>#REF!</v>
      </c>
    </row>
    <row r="20" spans="1:37">
      <c r="A20" s="3" t="s">
        <v>16</v>
      </c>
      <c r="C20" s="8" t="e">
        <f>+#REF!*12</f>
        <v>#REF!</v>
      </c>
      <c r="D20" s="8"/>
      <c r="E20" s="8" t="e">
        <f>+#REF!*12</f>
        <v>#REF!</v>
      </c>
      <c r="F20" s="8"/>
      <c r="G20" s="8" t="e">
        <f>+#REF!*12</f>
        <v>#REF!</v>
      </c>
      <c r="H20" s="8"/>
      <c r="I20" s="8" t="e">
        <f>+#REF!*12</f>
        <v>#REF!</v>
      </c>
      <c r="J20" s="8"/>
      <c r="K20" s="8" t="e">
        <f>+#REF!*12</f>
        <v>#REF!</v>
      </c>
      <c r="L20" s="8"/>
      <c r="M20" s="8" t="e">
        <f>+#REF!*12</f>
        <v>#REF!</v>
      </c>
      <c r="N20" s="8"/>
      <c r="O20" s="8" t="e">
        <f>+#REF!*12</f>
        <v>#REF!</v>
      </c>
      <c r="P20" s="8"/>
      <c r="Q20" s="8" t="e">
        <f>+#REF!*12</f>
        <v>#REF!</v>
      </c>
      <c r="R20" s="8"/>
      <c r="S20" s="8" t="e">
        <f>+#REF!*12</f>
        <v>#REF!</v>
      </c>
      <c r="T20" s="8"/>
      <c r="U20" s="8" t="e">
        <f>+#REF!*12</f>
        <v>#REF!</v>
      </c>
      <c r="V20" s="8"/>
      <c r="W20" s="8" t="e">
        <f>+#REF!*12</f>
        <v>#REF!</v>
      </c>
      <c r="X20" s="8"/>
      <c r="Y20" s="8" t="e">
        <f>+#REF!*12</f>
        <v>#REF!</v>
      </c>
      <c r="Z20" s="8"/>
      <c r="AA20" s="8" t="e">
        <f>+#REF!*12</f>
        <v>#REF!</v>
      </c>
      <c r="AB20" s="8"/>
      <c r="AC20" s="8" t="e">
        <f>+#REF!*12</f>
        <v>#REF!</v>
      </c>
      <c r="AD20" s="8"/>
      <c r="AE20" s="8" t="e">
        <f>+#REF!*12</f>
        <v>#REF!</v>
      </c>
      <c r="AF20" s="8"/>
      <c r="AG20" s="8" t="e">
        <f>+#REF!*12</f>
        <v>#REF!</v>
      </c>
      <c r="AH20" s="8"/>
      <c r="AI20" s="5" t="e">
        <f t="shared" si="0"/>
        <v>#REF!</v>
      </c>
      <c r="AJ20" s="5"/>
      <c r="AK20" s="16"/>
    </row>
    <row r="21" spans="1:37">
      <c r="A21" s="3" t="s">
        <v>17</v>
      </c>
      <c r="C21" s="8" t="e">
        <f>+#REF!*12</f>
        <v>#REF!</v>
      </c>
      <c r="D21" s="8"/>
      <c r="E21" s="8" t="e">
        <f>+#REF!*12</f>
        <v>#REF!</v>
      </c>
      <c r="F21" s="8"/>
      <c r="G21" s="8" t="e">
        <f>+#REF!*12</f>
        <v>#REF!</v>
      </c>
      <c r="H21" s="8"/>
      <c r="I21" s="8" t="e">
        <f>+#REF!*12</f>
        <v>#REF!</v>
      </c>
      <c r="J21" s="8"/>
      <c r="K21" s="8" t="e">
        <f>+#REF!*12</f>
        <v>#REF!</v>
      </c>
      <c r="L21" s="8"/>
      <c r="M21" s="8" t="e">
        <f>+#REF!*12</f>
        <v>#REF!</v>
      </c>
      <c r="N21" s="8"/>
      <c r="O21" s="8" t="e">
        <f>+#REF!*12</f>
        <v>#REF!</v>
      </c>
      <c r="P21" s="8"/>
      <c r="Q21" s="8" t="e">
        <f>+#REF!*12</f>
        <v>#REF!</v>
      </c>
      <c r="R21" s="8"/>
      <c r="S21" s="8" t="e">
        <f>+#REF!*12</f>
        <v>#REF!</v>
      </c>
      <c r="T21" s="8"/>
      <c r="U21" s="8" t="e">
        <f>+#REF!*12</f>
        <v>#REF!</v>
      </c>
      <c r="V21" s="8"/>
      <c r="W21" s="8" t="e">
        <f>+#REF!*12</f>
        <v>#REF!</v>
      </c>
      <c r="X21" s="8"/>
      <c r="Y21" s="8" t="e">
        <f>+#REF!*12</f>
        <v>#REF!</v>
      </c>
      <c r="Z21" s="8"/>
      <c r="AA21" s="8" t="e">
        <f>+#REF!*12</f>
        <v>#REF!</v>
      </c>
      <c r="AB21" s="8"/>
      <c r="AC21" s="8" t="e">
        <f>+#REF!*12</f>
        <v>#REF!</v>
      </c>
      <c r="AD21" s="8"/>
      <c r="AE21" s="8" t="e">
        <f>+#REF!*12</f>
        <v>#REF!</v>
      </c>
      <c r="AF21" s="8"/>
      <c r="AG21" s="8" t="e">
        <f>+#REF!*12</f>
        <v>#REF!</v>
      </c>
      <c r="AH21" s="8"/>
      <c r="AI21" s="5" t="e">
        <f t="shared" si="0"/>
        <v>#REF!</v>
      </c>
      <c r="AJ21" s="5"/>
      <c r="AK21" s="16" t="e">
        <f>+AI21/$AI$44</f>
        <v>#REF!</v>
      </c>
    </row>
    <row r="22" spans="1:37">
      <c r="A22" s="3" t="s">
        <v>40</v>
      </c>
      <c r="C22" s="8" t="e">
        <f>+#REF!*12</f>
        <v>#REF!</v>
      </c>
      <c r="D22" s="8"/>
      <c r="E22" s="8" t="e">
        <f>+#REF!*12</f>
        <v>#REF!</v>
      </c>
      <c r="F22" s="8"/>
      <c r="G22" s="8" t="e">
        <f>+#REF!*12</f>
        <v>#REF!</v>
      </c>
      <c r="H22" s="8"/>
      <c r="I22" s="8" t="e">
        <f>+#REF!*12</f>
        <v>#REF!</v>
      </c>
      <c r="J22" s="8"/>
      <c r="K22" s="8" t="e">
        <f>+#REF!*12</f>
        <v>#REF!</v>
      </c>
      <c r="L22" s="8"/>
      <c r="M22" s="8" t="e">
        <f>+#REF!*12</f>
        <v>#REF!</v>
      </c>
      <c r="N22" s="8"/>
      <c r="O22" s="8" t="e">
        <f>+#REF!*12</f>
        <v>#REF!</v>
      </c>
      <c r="P22" s="8"/>
      <c r="Q22" s="8" t="e">
        <f>+#REF!*12</f>
        <v>#REF!</v>
      </c>
      <c r="R22" s="8"/>
      <c r="S22" s="8" t="e">
        <f>+#REF!*12</f>
        <v>#REF!</v>
      </c>
      <c r="T22" s="8"/>
      <c r="U22" s="8" t="e">
        <f>+#REF!*12</f>
        <v>#REF!</v>
      </c>
      <c r="V22" s="5"/>
      <c r="W22" s="8" t="e">
        <f>+#REF!*12</f>
        <v>#REF!</v>
      </c>
      <c r="X22" s="8"/>
      <c r="Y22" s="8" t="e">
        <f>+#REF!*12</f>
        <v>#REF!</v>
      </c>
      <c r="Z22" s="8"/>
      <c r="AA22" s="8" t="e">
        <f>+#REF!*12</f>
        <v>#REF!</v>
      </c>
      <c r="AB22" s="8"/>
      <c r="AC22" s="8" t="e">
        <f>+#REF!*12</f>
        <v>#REF!</v>
      </c>
      <c r="AD22" s="8"/>
      <c r="AE22" s="8" t="e">
        <f>+#REF!*12</f>
        <v>#REF!</v>
      </c>
      <c r="AF22" s="8"/>
      <c r="AG22" s="8" t="e">
        <f>+#REF!*12</f>
        <v>#REF!</v>
      </c>
      <c r="AH22" s="8"/>
      <c r="AI22" s="5" t="e">
        <f t="shared" si="0"/>
        <v>#REF!</v>
      </c>
      <c r="AJ22" s="5"/>
      <c r="AK22" s="5"/>
    </row>
    <row r="23" spans="1:37">
      <c r="A23" s="3" t="s">
        <v>43</v>
      </c>
      <c r="C23" s="8" t="e">
        <f>+#REF!*12</f>
        <v>#REF!</v>
      </c>
      <c r="D23" s="8"/>
      <c r="E23" s="8" t="e">
        <f>+#REF!*12</f>
        <v>#REF!</v>
      </c>
      <c r="F23" s="8"/>
      <c r="G23" s="8" t="e">
        <f>+#REF!*12</f>
        <v>#REF!</v>
      </c>
      <c r="H23" s="8"/>
      <c r="I23" s="8" t="e">
        <f>+#REF!*12</f>
        <v>#REF!</v>
      </c>
      <c r="J23" s="8"/>
      <c r="K23" s="8" t="e">
        <f>+#REF!*12</f>
        <v>#REF!</v>
      </c>
      <c r="L23" s="8"/>
      <c r="M23" s="8" t="e">
        <f>+#REF!*12</f>
        <v>#REF!</v>
      </c>
      <c r="N23" s="8"/>
      <c r="O23" s="8" t="e">
        <f>+#REF!*12</f>
        <v>#REF!</v>
      </c>
      <c r="P23" s="8"/>
      <c r="Q23" s="8" t="e">
        <f>+#REF!*12</f>
        <v>#REF!</v>
      </c>
      <c r="R23" s="8"/>
      <c r="S23" s="8" t="e">
        <f>+#REF!*12</f>
        <v>#REF!</v>
      </c>
      <c r="T23" s="8"/>
      <c r="U23" s="8" t="e">
        <f>+#REF!*12</f>
        <v>#REF!</v>
      </c>
      <c r="V23" s="8"/>
      <c r="W23" s="8" t="e">
        <f>+#REF!*12</f>
        <v>#REF!</v>
      </c>
      <c r="X23" s="8"/>
      <c r="Y23" s="8" t="e">
        <f>+#REF!*12</f>
        <v>#REF!</v>
      </c>
      <c r="Z23" s="8"/>
      <c r="AA23" s="8" t="e">
        <f>+#REF!*12</f>
        <v>#REF!</v>
      </c>
      <c r="AB23" s="8"/>
      <c r="AC23" s="8" t="e">
        <f>+#REF!*12</f>
        <v>#REF!</v>
      </c>
      <c r="AD23" s="8"/>
      <c r="AE23" s="8" t="e">
        <f>+#REF!*12</f>
        <v>#REF!</v>
      </c>
      <c r="AF23" s="8"/>
      <c r="AG23" s="8" t="e">
        <f>+#REF!*12</f>
        <v>#REF!</v>
      </c>
      <c r="AH23" s="8"/>
      <c r="AI23" s="5" t="e">
        <f t="shared" si="0"/>
        <v>#REF!</v>
      </c>
      <c r="AJ23" s="5"/>
      <c r="AK23" s="5"/>
    </row>
    <row r="24" spans="1:37">
      <c r="A24" s="3" t="s">
        <v>40</v>
      </c>
      <c r="C24" s="8" t="e">
        <f>+#REF!*12</f>
        <v>#REF!</v>
      </c>
      <c r="D24" s="8"/>
      <c r="E24" s="8" t="e">
        <f>+#REF!*12</f>
        <v>#REF!</v>
      </c>
      <c r="F24" s="8"/>
      <c r="G24" s="8" t="e">
        <f>+#REF!*12</f>
        <v>#REF!</v>
      </c>
      <c r="H24" s="8"/>
      <c r="I24" s="8" t="e">
        <f>+#REF!*12</f>
        <v>#REF!</v>
      </c>
      <c r="J24" s="8"/>
      <c r="K24" s="8" t="e">
        <f>+#REF!*12</f>
        <v>#REF!</v>
      </c>
      <c r="L24" s="8"/>
      <c r="M24" s="8" t="e">
        <f>+#REF!*12</f>
        <v>#REF!</v>
      </c>
      <c r="N24" s="8"/>
      <c r="O24" s="8" t="e">
        <f>+#REF!*12</f>
        <v>#REF!</v>
      </c>
      <c r="P24" s="8"/>
      <c r="Q24" s="8" t="e">
        <f>+#REF!*12</f>
        <v>#REF!</v>
      </c>
      <c r="R24" s="8"/>
      <c r="S24" s="8" t="e">
        <f>+#REF!*12</f>
        <v>#REF!</v>
      </c>
      <c r="T24" s="8"/>
      <c r="U24" s="8" t="e">
        <f>+#REF!*12</f>
        <v>#REF!</v>
      </c>
      <c r="V24" s="8"/>
      <c r="W24" s="8" t="e">
        <f>+#REF!*12</f>
        <v>#REF!</v>
      </c>
      <c r="X24" s="8"/>
      <c r="Y24" s="8" t="e">
        <f>+#REF!*12</f>
        <v>#REF!</v>
      </c>
      <c r="Z24" s="8"/>
      <c r="AA24" s="8" t="e">
        <f>+#REF!*12</f>
        <v>#REF!</v>
      </c>
      <c r="AB24" s="8"/>
      <c r="AC24" s="8" t="e">
        <f>+#REF!*12</f>
        <v>#REF!</v>
      </c>
      <c r="AD24" s="8"/>
      <c r="AE24" s="8" t="e">
        <f>+#REF!*12</f>
        <v>#REF!</v>
      </c>
      <c r="AF24" s="8"/>
      <c r="AG24" s="8" t="e">
        <f>+#REF!*12</f>
        <v>#REF!</v>
      </c>
      <c r="AH24" s="8"/>
      <c r="AI24" s="5" t="e">
        <f t="shared" si="0"/>
        <v>#REF!</v>
      </c>
      <c r="AJ24" s="5"/>
      <c r="AK24" s="5"/>
    </row>
    <row r="25" spans="1:37">
      <c r="A25" s="3" t="s">
        <v>18</v>
      </c>
      <c r="C25" s="8" t="e">
        <f>+#REF!*12</f>
        <v>#REF!</v>
      </c>
      <c r="D25" s="8"/>
      <c r="E25" s="8" t="e">
        <f>+#REF!*12</f>
        <v>#REF!</v>
      </c>
      <c r="F25" s="8"/>
      <c r="G25" s="8" t="e">
        <f>+#REF!*12</f>
        <v>#REF!</v>
      </c>
      <c r="H25" s="8"/>
      <c r="I25" s="8" t="e">
        <f>+#REF!*12</f>
        <v>#REF!</v>
      </c>
      <c r="J25" s="8"/>
      <c r="K25" s="8" t="e">
        <f>+#REF!*12</f>
        <v>#REF!</v>
      </c>
      <c r="L25" s="8"/>
      <c r="M25" s="8" t="e">
        <f>+#REF!*12</f>
        <v>#REF!</v>
      </c>
      <c r="N25" s="8"/>
      <c r="O25" s="8" t="e">
        <f>+#REF!*12</f>
        <v>#REF!</v>
      </c>
      <c r="P25" s="8"/>
      <c r="Q25" s="8" t="e">
        <f>+#REF!*12</f>
        <v>#REF!</v>
      </c>
      <c r="R25" s="8"/>
      <c r="S25" s="8" t="e">
        <f>+#REF!*12</f>
        <v>#REF!</v>
      </c>
      <c r="T25" s="8"/>
      <c r="U25" s="8" t="e">
        <f>+#REF!*12</f>
        <v>#REF!</v>
      </c>
      <c r="V25" s="8"/>
      <c r="W25" s="8" t="e">
        <f>+#REF!*12</f>
        <v>#REF!</v>
      </c>
      <c r="X25" s="8"/>
      <c r="Y25" s="8" t="e">
        <f>+#REF!*12</f>
        <v>#REF!</v>
      </c>
      <c r="Z25" s="8"/>
      <c r="AA25" s="8" t="e">
        <f>+#REF!*12</f>
        <v>#REF!</v>
      </c>
      <c r="AB25" s="8"/>
      <c r="AC25" s="8" t="e">
        <f>+#REF!*12</f>
        <v>#REF!</v>
      </c>
      <c r="AD25" s="8"/>
      <c r="AE25" s="8" t="e">
        <f>+#REF!*12</f>
        <v>#REF!</v>
      </c>
      <c r="AF25" s="8"/>
      <c r="AG25" s="8" t="e">
        <f>+#REF!*12</f>
        <v>#REF!</v>
      </c>
      <c r="AH25" s="8"/>
      <c r="AI25" s="5" t="e">
        <f t="shared" si="0"/>
        <v>#REF!</v>
      </c>
      <c r="AJ25" s="5"/>
      <c r="AK25" s="5"/>
    </row>
    <row r="26" spans="1:37">
      <c r="A26" s="3" t="s">
        <v>40</v>
      </c>
      <c r="C26" s="8" t="e">
        <f>+#REF!*12</f>
        <v>#REF!</v>
      </c>
      <c r="D26" s="8"/>
      <c r="E26" s="8" t="e">
        <f>+#REF!*12</f>
        <v>#REF!</v>
      </c>
      <c r="F26" s="8"/>
      <c r="G26" s="8" t="e">
        <f>+#REF!*12</f>
        <v>#REF!</v>
      </c>
      <c r="H26" s="8"/>
      <c r="I26" s="8" t="e">
        <f>+#REF!*12</f>
        <v>#REF!</v>
      </c>
      <c r="J26" s="8"/>
      <c r="K26" s="8" t="e">
        <f>+#REF!*12</f>
        <v>#REF!</v>
      </c>
      <c r="L26" s="8"/>
      <c r="M26" s="8" t="e">
        <f>+#REF!*12</f>
        <v>#REF!</v>
      </c>
      <c r="N26" s="8"/>
      <c r="O26" s="8" t="e">
        <f>+#REF!*12</f>
        <v>#REF!</v>
      </c>
      <c r="P26" s="8"/>
      <c r="Q26" s="8" t="e">
        <f>+#REF!*12</f>
        <v>#REF!</v>
      </c>
      <c r="R26" s="8"/>
      <c r="S26" s="8" t="e">
        <f>+#REF!*12</f>
        <v>#REF!</v>
      </c>
      <c r="T26" s="8"/>
      <c r="U26" s="8" t="e">
        <f>+#REF!*12</f>
        <v>#REF!</v>
      </c>
      <c r="V26" s="8"/>
      <c r="W26" s="8" t="e">
        <f>+#REF!*12</f>
        <v>#REF!</v>
      </c>
      <c r="X26" s="8"/>
      <c r="Y26" s="8" t="e">
        <f>+#REF!*12</f>
        <v>#REF!</v>
      </c>
      <c r="Z26" s="8"/>
      <c r="AA26" s="8" t="e">
        <f>+#REF!*12</f>
        <v>#REF!</v>
      </c>
      <c r="AB26" s="8"/>
      <c r="AC26" s="8" t="e">
        <f>+#REF!*12</f>
        <v>#REF!</v>
      </c>
      <c r="AD26" s="8"/>
      <c r="AE26" s="8" t="e">
        <f>+#REF!*12</f>
        <v>#REF!</v>
      </c>
      <c r="AF26" s="8"/>
      <c r="AG26" s="8" t="e">
        <f>+#REF!*12</f>
        <v>#REF!</v>
      </c>
      <c r="AH26" s="8"/>
      <c r="AI26" s="5" t="e">
        <f t="shared" si="0"/>
        <v>#REF!</v>
      </c>
      <c r="AJ26" s="5"/>
      <c r="AK26" s="5"/>
    </row>
    <row r="27" spans="1:37">
      <c r="A27" s="3" t="s">
        <v>19</v>
      </c>
      <c r="C27" s="8" t="e">
        <f>+#REF!*12</f>
        <v>#REF!</v>
      </c>
      <c r="D27" s="8"/>
      <c r="E27" s="8" t="e">
        <f>+#REF!*12</f>
        <v>#REF!</v>
      </c>
      <c r="F27" s="8"/>
      <c r="G27" s="8" t="e">
        <f>+#REF!*12</f>
        <v>#REF!</v>
      </c>
      <c r="H27" s="8"/>
      <c r="I27" s="8" t="e">
        <f>+#REF!*12</f>
        <v>#REF!</v>
      </c>
      <c r="J27" s="8"/>
      <c r="K27" s="8" t="e">
        <f>+#REF!*12</f>
        <v>#REF!</v>
      </c>
      <c r="L27" s="8"/>
      <c r="M27" s="8" t="e">
        <f>+#REF!*12</f>
        <v>#REF!</v>
      </c>
      <c r="N27" s="8"/>
      <c r="O27" s="8" t="e">
        <f>+#REF!*12</f>
        <v>#REF!</v>
      </c>
      <c r="P27" s="8"/>
      <c r="Q27" s="8" t="e">
        <f>+#REF!*12</f>
        <v>#REF!</v>
      </c>
      <c r="R27" s="8"/>
      <c r="S27" s="8" t="e">
        <f>+#REF!*12</f>
        <v>#REF!</v>
      </c>
      <c r="T27" s="8"/>
      <c r="U27" s="8" t="e">
        <f>+#REF!*12</f>
        <v>#REF!</v>
      </c>
      <c r="V27" s="8"/>
      <c r="W27" s="8" t="e">
        <f>+#REF!*12</f>
        <v>#REF!</v>
      </c>
      <c r="X27" s="8"/>
      <c r="Y27" s="8" t="e">
        <f>+#REF!*12</f>
        <v>#REF!</v>
      </c>
      <c r="Z27" s="8"/>
      <c r="AA27" s="8" t="e">
        <f>+#REF!*12</f>
        <v>#REF!</v>
      </c>
      <c r="AB27" s="8"/>
      <c r="AC27" s="8" t="e">
        <f>+#REF!*12</f>
        <v>#REF!</v>
      </c>
      <c r="AD27" s="8"/>
      <c r="AE27" s="8" t="e">
        <f>+#REF!*12</f>
        <v>#REF!</v>
      </c>
      <c r="AF27" s="8"/>
      <c r="AG27" s="8" t="e">
        <f>+#REF!*12</f>
        <v>#REF!</v>
      </c>
      <c r="AH27" s="8"/>
      <c r="AI27" s="5" t="e">
        <f t="shared" si="0"/>
        <v>#REF!</v>
      </c>
      <c r="AJ27" s="5"/>
      <c r="AK27" s="5"/>
    </row>
    <row r="28" spans="1:37">
      <c r="A28" s="3" t="s">
        <v>20</v>
      </c>
      <c r="C28" s="8" t="e">
        <f>+#REF!*12</f>
        <v>#REF!</v>
      </c>
      <c r="D28" s="8"/>
      <c r="E28" s="8" t="e">
        <f>+#REF!*12</f>
        <v>#REF!</v>
      </c>
      <c r="F28" s="8"/>
      <c r="G28" s="8" t="e">
        <f>+#REF!*12</f>
        <v>#REF!</v>
      </c>
      <c r="H28" s="8"/>
      <c r="I28" s="8" t="e">
        <f>+#REF!*12</f>
        <v>#REF!</v>
      </c>
      <c r="J28" s="8"/>
      <c r="K28" s="8" t="e">
        <f>+#REF!*12</f>
        <v>#REF!</v>
      </c>
      <c r="L28" s="8"/>
      <c r="M28" s="8" t="e">
        <f>+#REF!*12</f>
        <v>#REF!</v>
      </c>
      <c r="N28" s="8"/>
      <c r="O28" s="8" t="e">
        <f>+#REF!*12</f>
        <v>#REF!</v>
      </c>
      <c r="P28" s="8"/>
      <c r="Q28" s="8" t="e">
        <f>+#REF!*12</f>
        <v>#REF!</v>
      </c>
      <c r="R28" s="8"/>
      <c r="S28" s="8" t="e">
        <f>+#REF!*12</f>
        <v>#REF!</v>
      </c>
      <c r="T28" s="8"/>
      <c r="U28" s="8" t="e">
        <f>+#REF!*12</f>
        <v>#REF!</v>
      </c>
      <c r="V28" s="8"/>
      <c r="W28" s="8" t="e">
        <f>+#REF!*12</f>
        <v>#REF!</v>
      </c>
      <c r="X28" s="8"/>
      <c r="Y28" s="8" t="e">
        <f>+#REF!*12</f>
        <v>#REF!</v>
      </c>
      <c r="Z28" s="8"/>
      <c r="AA28" s="8" t="e">
        <f>+#REF!*12</f>
        <v>#REF!</v>
      </c>
      <c r="AB28" s="8"/>
      <c r="AC28" s="8" t="e">
        <f>+#REF!*12</f>
        <v>#REF!</v>
      </c>
      <c r="AD28" s="8"/>
      <c r="AE28" s="8" t="e">
        <f>+#REF!*12</f>
        <v>#REF!</v>
      </c>
      <c r="AF28" s="8"/>
      <c r="AG28" s="8" t="e">
        <f>+#REF!*12</f>
        <v>#REF!</v>
      </c>
      <c r="AH28" s="8"/>
      <c r="AI28" s="5" t="e">
        <f t="shared" si="0"/>
        <v>#REF!</v>
      </c>
      <c r="AJ28" s="5"/>
      <c r="AK28" s="16" t="e">
        <f>+AI28/$AI$44</f>
        <v>#REF!</v>
      </c>
    </row>
    <row r="29" spans="1:37">
      <c r="A29" s="3" t="s">
        <v>40</v>
      </c>
      <c r="C29" s="8" t="e">
        <f>+#REF!*12</f>
        <v>#REF!</v>
      </c>
      <c r="D29" s="8"/>
      <c r="E29" s="8" t="e">
        <f>+#REF!*12</f>
        <v>#REF!</v>
      </c>
      <c r="F29" s="8"/>
      <c r="G29" s="8" t="e">
        <f>+#REF!*12</f>
        <v>#REF!</v>
      </c>
      <c r="H29" s="8"/>
      <c r="I29" s="8" t="e">
        <f>+#REF!*12</f>
        <v>#REF!</v>
      </c>
      <c r="J29" s="8"/>
      <c r="K29" s="8" t="e">
        <f>+#REF!*12</f>
        <v>#REF!</v>
      </c>
      <c r="L29" s="8"/>
      <c r="M29" s="8" t="e">
        <f>+#REF!*12</f>
        <v>#REF!</v>
      </c>
      <c r="N29" s="8"/>
      <c r="O29" s="8" t="e">
        <f>+#REF!*12</f>
        <v>#REF!</v>
      </c>
      <c r="P29" s="8"/>
      <c r="Q29" s="8" t="e">
        <f>+#REF!*12</f>
        <v>#REF!</v>
      </c>
      <c r="R29" s="8"/>
      <c r="S29" s="8" t="e">
        <f>+#REF!*12</f>
        <v>#REF!</v>
      </c>
      <c r="T29" s="8"/>
      <c r="U29" s="8" t="e">
        <f>+#REF!*12</f>
        <v>#REF!</v>
      </c>
      <c r="V29" s="8"/>
      <c r="W29" s="8" t="e">
        <f>+#REF!*12</f>
        <v>#REF!</v>
      </c>
      <c r="X29" s="8"/>
      <c r="Y29" s="8" t="e">
        <f>+#REF!*12</f>
        <v>#REF!</v>
      </c>
      <c r="Z29" s="8"/>
      <c r="AA29" s="8" t="e">
        <f>+#REF!*12</f>
        <v>#REF!</v>
      </c>
      <c r="AB29" s="8"/>
      <c r="AC29" s="8" t="e">
        <f>+#REF!*12</f>
        <v>#REF!</v>
      </c>
      <c r="AD29" s="8"/>
      <c r="AE29" s="8" t="e">
        <f>+#REF!*12</f>
        <v>#REF!</v>
      </c>
      <c r="AF29" s="8"/>
      <c r="AG29" s="8" t="e">
        <f>+#REF!*12</f>
        <v>#REF!</v>
      </c>
      <c r="AH29" s="8"/>
      <c r="AI29" s="5" t="e">
        <f t="shared" si="0"/>
        <v>#REF!</v>
      </c>
      <c r="AJ29" s="5"/>
      <c r="AK29" s="5"/>
    </row>
    <row r="30" spans="1:37">
      <c r="A30" s="3" t="s">
        <v>22</v>
      </c>
      <c r="C30" s="8" t="e">
        <f>+#REF!*12</f>
        <v>#REF!</v>
      </c>
      <c r="D30" s="8"/>
      <c r="E30" s="8" t="e">
        <f>+#REF!*12</f>
        <v>#REF!</v>
      </c>
      <c r="F30" s="8"/>
      <c r="G30" s="8" t="e">
        <f>+#REF!*12</f>
        <v>#REF!</v>
      </c>
      <c r="H30" s="8"/>
      <c r="I30" s="8" t="e">
        <f>+#REF!*12</f>
        <v>#REF!</v>
      </c>
      <c r="J30" s="8"/>
      <c r="K30" s="8" t="e">
        <f>+#REF!*12</f>
        <v>#REF!</v>
      </c>
      <c r="L30" s="8"/>
      <c r="M30" s="8" t="e">
        <f>+#REF!*12</f>
        <v>#REF!</v>
      </c>
      <c r="N30" s="8"/>
      <c r="O30" s="8" t="e">
        <f>+#REF!*12</f>
        <v>#REF!</v>
      </c>
      <c r="P30" s="8"/>
      <c r="Q30" s="8" t="e">
        <f>+#REF!*12</f>
        <v>#REF!</v>
      </c>
      <c r="R30" s="8"/>
      <c r="S30" s="8" t="e">
        <f>+#REF!*12</f>
        <v>#REF!</v>
      </c>
      <c r="T30" s="8"/>
      <c r="U30" s="8" t="e">
        <f>+#REF!*12</f>
        <v>#REF!</v>
      </c>
      <c r="V30" s="8"/>
      <c r="W30" s="8" t="e">
        <f>+#REF!*12</f>
        <v>#REF!</v>
      </c>
      <c r="X30" s="8"/>
      <c r="Y30" s="8" t="e">
        <f>+#REF!*12</f>
        <v>#REF!</v>
      </c>
      <c r="Z30" s="8"/>
      <c r="AA30" s="8" t="e">
        <f>+#REF!*12</f>
        <v>#REF!</v>
      </c>
      <c r="AB30" s="8"/>
      <c r="AC30" s="8" t="e">
        <f>+#REF!*12</f>
        <v>#REF!</v>
      </c>
      <c r="AD30" s="8"/>
      <c r="AE30" s="8" t="e">
        <f>+#REF!*12</f>
        <v>#REF!</v>
      </c>
      <c r="AF30" s="8"/>
      <c r="AG30" s="8" t="e">
        <f>+#REF!*12</f>
        <v>#REF!</v>
      </c>
      <c r="AH30" s="8"/>
      <c r="AI30" s="5" t="e">
        <f t="shared" si="0"/>
        <v>#REF!</v>
      </c>
      <c r="AJ30" s="5"/>
      <c r="AK30" s="5"/>
    </row>
    <row r="31" spans="1:37">
      <c r="A31" s="3" t="s">
        <v>40</v>
      </c>
      <c r="C31" s="8" t="e">
        <f>+#REF!*12</f>
        <v>#REF!</v>
      </c>
      <c r="D31" s="8"/>
      <c r="E31" s="8" t="e">
        <f>+#REF!*12</f>
        <v>#REF!</v>
      </c>
      <c r="F31" s="8"/>
      <c r="G31" s="8" t="e">
        <f>+#REF!*12</f>
        <v>#REF!</v>
      </c>
      <c r="H31" s="8"/>
      <c r="I31" s="8" t="e">
        <f>+#REF!*12</f>
        <v>#REF!</v>
      </c>
      <c r="J31" s="8"/>
      <c r="K31" s="8" t="e">
        <f>+#REF!*12</f>
        <v>#REF!</v>
      </c>
      <c r="L31" s="8"/>
      <c r="M31" s="8" t="e">
        <f>+#REF!*12</f>
        <v>#REF!</v>
      </c>
      <c r="N31" s="8"/>
      <c r="O31" s="8" t="e">
        <f>+#REF!*12</f>
        <v>#REF!</v>
      </c>
      <c r="P31" s="8"/>
      <c r="Q31" s="8" t="e">
        <f>+#REF!*12</f>
        <v>#REF!</v>
      </c>
      <c r="R31" s="8"/>
      <c r="S31" s="8" t="e">
        <f>+#REF!*12</f>
        <v>#REF!</v>
      </c>
      <c r="T31" s="8"/>
      <c r="U31" s="8" t="e">
        <f>+#REF!*12</f>
        <v>#REF!</v>
      </c>
      <c r="V31" s="8"/>
      <c r="W31" s="8" t="e">
        <f>+#REF!*12</f>
        <v>#REF!</v>
      </c>
      <c r="X31" s="8"/>
      <c r="Y31" s="8" t="e">
        <f>+#REF!*12</f>
        <v>#REF!</v>
      </c>
      <c r="Z31" s="8"/>
      <c r="AA31" s="8" t="e">
        <f>+#REF!*12</f>
        <v>#REF!</v>
      </c>
      <c r="AB31" s="8"/>
      <c r="AC31" s="8" t="e">
        <f>+#REF!*12</f>
        <v>#REF!</v>
      </c>
      <c r="AD31" s="8"/>
      <c r="AE31" s="8" t="e">
        <f>+#REF!*12</f>
        <v>#REF!</v>
      </c>
      <c r="AF31" s="8"/>
      <c r="AG31" s="8" t="e">
        <f>+#REF!*12</f>
        <v>#REF!</v>
      </c>
      <c r="AH31" s="8"/>
      <c r="AI31" s="5" t="e">
        <f t="shared" si="0"/>
        <v>#REF!</v>
      </c>
      <c r="AJ31" s="5"/>
      <c r="AK31" s="5"/>
    </row>
    <row r="32" spans="1:37">
      <c r="A32" s="3" t="s">
        <v>21</v>
      </c>
      <c r="C32" s="8" t="e">
        <f>+#REF!*12</f>
        <v>#REF!</v>
      </c>
      <c r="D32" s="8"/>
      <c r="E32" s="8" t="e">
        <f>+#REF!*12</f>
        <v>#REF!</v>
      </c>
      <c r="F32" s="8"/>
      <c r="G32" s="8" t="e">
        <f>+#REF!*12</f>
        <v>#REF!</v>
      </c>
      <c r="H32" s="8"/>
      <c r="I32" s="8" t="e">
        <f>+#REF!*12</f>
        <v>#REF!</v>
      </c>
      <c r="J32" s="8"/>
      <c r="K32" s="8" t="e">
        <f>+#REF!*12</f>
        <v>#REF!</v>
      </c>
      <c r="L32" s="8"/>
      <c r="M32" s="8" t="e">
        <f>+#REF!*12</f>
        <v>#REF!</v>
      </c>
      <c r="N32" s="8"/>
      <c r="O32" s="8" t="e">
        <f>+#REF!*12</f>
        <v>#REF!</v>
      </c>
      <c r="P32" s="8"/>
      <c r="Q32" s="8" t="e">
        <f>+#REF!*12</f>
        <v>#REF!</v>
      </c>
      <c r="R32" s="8"/>
      <c r="S32" s="8" t="e">
        <f>+#REF!*12</f>
        <v>#REF!</v>
      </c>
      <c r="T32" s="8"/>
      <c r="U32" s="8" t="e">
        <f>+#REF!*12</f>
        <v>#REF!</v>
      </c>
      <c r="V32" s="8"/>
      <c r="W32" s="8" t="e">
        <f>+#REF!*12</f>
        <v>#REF!</v>
      </c>
      <c r="X32" s="8"/>
      <c r="Y32" s="8" t="e">
        <f>+#REF!*12</f>
        <v>#REF!</v>
      </c>
      <c r="Z32" s="8"/>
      <c r="AA32" s="8" t="e">
        <f>+#REF!*12</f>
        <v>#REF!</v>
      </c>
      <c r="AB32" s="8"/>
      <c r="AC32" s="8" t="e">
        <f>+#REF!*12</f>
        <v>#REF!</v>
      </c>
      <c r="AD32" s="8"/>
      <c r="AE32" s="8" t="e">
        <f>+#REF!*12</f>
        <v>#REF!</v>
      </c>
      <c r="AF32" s="8"/>
      <c r="AG32" s="8" t="e">
        <f>+#REF!*12</f>
        <v>#REF!</v>
      </c>
      <c r="AH32" s="8"/>
      <c r="AI32" s="5" t="e">
        <f t="shared" si="0"/>
        <v>#REF!</v>
      </c>
      <c r="AJ32" s="5"/>
      <c r="AK32" s="16" t="e">
        <f>+AI32/$AI$44</f>
        <v>#REF!</v>
      </c>
    </row>
    <row r="33" spans="1:39">
      <c r="A33" s="3" t="s">
        <v>40</v>
      </c>
      <c r="C33" s="8" t="e">
        <f>+#REF!*12</f>
        <v>#REF!</v>
      </c>
      <c r="D33" s="8"/>
      <c r="E33" s="8" t="e">
        <f>+#REF!*12</f>
        <v>#REF!</v>
      </c>
      <c r="F33" s="8"/>
      <c r="G33" s="8" t="e">
        <f>+#REF!*12</f>
        <v>#REF!</v>
      </c>
      <c r="H33" s="8"/>
      <c r="I33" s="8" t="e">
        <f>+#REF!*12</f>
        <v>#REF!</v>
      </c>
      <c r="J33" s="8"/>
      <c r="K33" s="8" t="e">
        <f>+#REF!*12</f>
        <v>#REF!</v>
      </c>
      <c r="L33" s="8"/>
      <c r="M33" s="8" t="e">
        <f>+#REF!*12</f>
        <v>#REF!</v>
      </c>
      <c r="N33" s="8"/>
      <c r="O33" s="8" t="e">
        <f>+#REF!*12</f>
        <v>#REF!</v>
      </c>
      <c r="P33" s="8"/>
      <c r="Q33" s="8" t="e">
        <f>+#REF!*12</f>
        <v>#REF!</v>
      </c>
      <c r="R33" s="8"/>
      <c r="S33" s="8" t="e">
        <f>+#REF!*12</f>
        <v>#REF!</v>
      </c>
      <c r="T33" s="8"/>
      <c r="U33" s="8" t="e">
        <f>+#REF!*12</f>
        <v>#REF!</v>
      </c>
      <c r="V33" s="8"/>
      <c r="W33" s="8" t="e">
        <f>+#REF!*12</f>
        <v>#REF!</v>
      </c>
      <c r="X33" s="8"/>
      <c r="Y33" s="8" t="e">
        <f>+#REF!*12</f>
        <v>#REF!</v>
      </c>
      <c r="Z33" s="8"/>
      <c r="AA33" s="8" t="e">
        <f>+#REF!*12</f>
        <v>#REF!</v>
      </c>
      <c r="AB33" s="8"/>
      <c r="AC33" s="8" t="e">
        <f>+#REF!*12</f>
        <v>#REF!</v>
      </c>
      <c r="AD33" s="8"/>
      <c r="AE33" s="8" t="e">
        <f>+#REF!*12</f>
        <v>#REF!</v>
      </c>
      <c r="AF33" s="8"/>
      <c r="AG33" s="8" t="e">
        <f>+#REF!*12</f>
        <v>#REF!</v>
      </c>
      <c r="AH33" s="8"/>
      <c r="AI33" s="5" t="e">
        <f t="shared" si="0"/>
        <v>#REF!</v>
      </c>
      <c r="AJ33" s="5"/>
      <c r="AK33" s="5"/>
    </row>
    <row r="34" spans="1:39">
      <c r="A34" s="3" t="s">
        <v>23</v>
      </c>
      <c r="C34" s="8" t="e">
        <f>+#REF!*12</f>
        <v>#REF!</v>
      </c>
      <c r="D34" s="8"/>
      <c r="E34" s="8" t="e">
        <f>+#REF!*12</f>
        <v>#REF!</v>
      </c>
      <c r="F34" s="8"/>
      <c r="G34" s="8" t="e">
        <f>+#REF!*12</f>
        <v>#REF!</v>
      </c>
      <c r="H34" s="8"/>
      <c r="I34" s="8" t="e">
        <f>+#REF!*12</f>
        <v>#REF!</v>
      </c>
      <c r="J34" s="8"/>
      <c r="K34" s="8" t="e">
        <f>+#REF!*12</f>
        <v>#REF!</v>
      </c>
      <c r="L34" s="8"/>
      <c r="M34" s="8" t="e">
        <f>+#REF!*12</f>
        <v>#REF!</v>
      </c>
      <c r="N34" s="8"/>
      <c r="O34" s="8" t="e">
        <f>+#REF!*12</f>
        <v>#REF!</v>
      </c>
      <c r="P34" s="8"/>
      <c r="Q34" s="8" t="e">
        <f>+#REF!*12</f>
        <v>#REF!</v>
      </c>
      <c r="R34" s="8"/>
      <c r="S34" s="8" t="e">
        <f>+#REF!*12</f>
        <v>#REF!</v>
      </c>
      <c r="T34" s="8"/>
      <c r="U34" s="8" t="e">
        <f>+#REF!*12</f>
        <v>#REF!</v>
      </c>
      <c r="V34" s="8"/>
      <c r="W34" s="8" t="e">
        <f>+#REF!*12</f>
        <v>#REF!</v>
      </c>
      <c r="X34" s="8"/>
      <c r="Y34" s="8" t="e">
        <f>+#REF!*12</f>
        <v>#REF!</v>
      </c>
      <c r="Z34" s="8"/>
      <c r="AA34" s="8" t="e">
        <f>+#REF!*12</f>
        <v>#REF!</v>
      </c>
      <c r="AB34" s="8"/>
      <c r="AC34" s="8" t="e">
        <f>+#REF!*12</f>
        <v>#REF!</v>
      </c>
      <c r="AD34" s="8"/>
      <c r="AE34" s="8" t="e">
        <f>+#REF!*12</f>
        <v>#REF!</v>
      </c>
      <c r="AF34" s="8"/>
      <c r="AG34" s="8" t="e">
        <f>+#REF!*12</f>
        <v>#REF!</v>
      </c>
      <c r="AH34" s="8"/>
      <c r="AI34" s="5" t="e">
        <f t="shared" si="0"/>
        <v>#REF!</v>
      </c>
      <c r="AJ34" s="5"/>
      <c r="AK34" s="5"/>
    </row>
    <row r="35" spans="1:39">
      <c r="A35" s="3" t="s">
        <v>5</v>
      </c>
      <c r="C35" s="8" t="e">
        <f>+#REF!*12</f>
        <v>#REF!</v>
      </c>
      <c r="D35" s="8"/>
      <c r="E35" s="8" t="e">
        <f>+#REF!*12</f>
        <v>#REF!</v>
      </c>
      <c r="F35" s="8"/>
      <c r="G35" s="8" t="e">
        <f>+#REF!*12</f>
        <v>#REF!</v>
      </c>
      <c r="H35" s="8"/>
      <c r="I35" s="8" t="e">
        <f>+#REF!*12</f>
        <v>#REF!</v>
      </c>
      <c r="J35" s="8"/>
      <c r="K35" s="8" t="e">
        <f>+#REF!*12</f>
        <v>#REF!</v>
      </c>
      <c r="L35" s="8"/>
      <c r="M35" s="8" t="e">
        <f>+#REF!*12</f>
        <v>#REF!</v>
      </c>
      <c r="N35" s="8"/>
      <c r="O35" s="8" t="e">
        <f>+#REF!*12</f>
        <v>#REF!</v>
      </c>
      <c r="P35" s="8"/>
      <c r="Q35" s="8" t="e">
        <f>+#REF!*12</f>
        <v>#REF!</v>
      </c>
      <c r="R35" s="8"/>
      <c r="S35" s="8" t="e">
        <f>+#REF!*12</f>
        <v>#REF!</v>
      </c>
      <c r="T35" s="8"/>
      <c r="U35" s="8" t="e">
        <f>+#REF!*12</f>
        <v>#REF!</v>
      </c>
      <c r="V35" s="8"/>
      <c r="W35" s="8" t="e">
        <f>+#REF!*12</f>
        <v>#REF!</v>
      </c>
      <c r="X35" s="8"/>
      <c r="Y35" s="8" t="e">
        <f>+#REF!*12</f>
        <v>#REF!</v>
      </c>
      <c r="Z35" s="8"/>
      <c r="AA35" s="8" t="e">
        <f>+#REF!*12</f>
        <v>#REF!</v>
      </c>
      <c r="AB35" s="8"/>
      <c r="AC35" s="8" t="e">
        <f>+#REF!*12</f>
        <v>#REF!</v>
      </c>
      <c r="AD35" s="8"/>
      <c r="AE35" s="8" t="e">
        <f>+#REF!*12</f>
        <v>#REF!</v>
      </c>
      <c r="AF35" s="8"/>
      <c r="AG35" s="8" t="e">
        <f>+#REF!*12</f>
        <v>#REF!</v>
      </c>
      <c r="AH35" s="8"/>
      <c r="AI35" s="5" t="e">
        <f t="shared" si="0"/>
        <v>#REF!</v>
      </c>
      <c r="AJ35" s="5"/>
      <c r="AK35" s="5"/>
    </row>
    <row r="36" spans="1:39">
      <c r="A36" s="3" t="s">
        <v>40</v>
      </c>
      <c r="C36" s="8" t="e">
        <f>+#REF!*12</f>
        <v>#REF!</v>
      </c>
      <c r="D36" s="8"/>
      <c r="E36" s="8" t="e">
        <f>+#REF!*12</f>
        <v>#REF!</v>
      </c>
      <c r="F36" s="8"/>
      <c r="G36" s="8" t="e">
        <f>+#REF!*12</f>
        <v>#REF!</v>
      </c>
      <c r="H36" s="8"/>
      <c r="I36" s="8" t="e">
        <f>+#REF!*12</f>
        <v>#REF!</v>
      </c>
      <c r="J36" s="8"/>
      <c r="K36" s="8" t="e">
        <f>+#REF!*12</f>
        <v>#REF!</v>
      </c>
      <c r="L36" s="8"/>
      <c r="M36" s="8" t="e">
        <f>+#REF!*12</f>
        <v>#REF!</v>
      </c>
      <c r="N36" s="8"/>
      <c r="O36" s="8" t="e">
        <f>+#REF!*12</f>
        <v>#REF!</v>
      </c>
      <c r="P36" s="8"/>
      <c r="Q36" s="8" t="e">
        <f>+#REF!*12</f>
        <v>#REF!</v>
      </c>
      <c r="R36" s="8"/>
      <c r="S36" s="8" t="e">
        <f>+#REF!*12</f>
        <v>#REF!</v>
      </c>
      <c r="T36" s="8"/>
      <c r="U36" s="8" t="e">
        <f>+#REF!*12</f>
        <v>#REF!</v>
      </c>
      <c r="V36" s="8"/>
      <c r="W36" s="8" t="e">
        <f>+#REF!*12</f>
        <v>#REF!</v>
      </c>
      <c r="X36" s="8"/>
      <c r="Y36" s="8" t="e">
        <f>+#REF!*12</f>
        <v>#REF!</v>
      </c>
      <c r="Z36" s="8"/>
      <c r="AA36" s="8" t="e">
        <f>+#REF!*12</f>
        <v>#REF!</v>
      </c>
      <c r="AB36" s="8"/>
      <c r="AC36" s="8" t="e">
        <f>+#REF!*12</f>
        <v>#REF!</v>
      </c>
      <c r="AD36" s="8"/>
      <c r="AE36" s="8" t="e">
        <f>+#REF!*12</f>
        <v>#REF!</v>
      </c>
      <c r="AF36" s="8"/>
      <c r="AG36" s="8" t="e">
        <f>+#REF!*12</f>
        <v>#REF!</v>
      </c>
      <c r="AH36" s="8"/>
      <c r="AI36" s="5" t="e">
        <f t="shared" si="0"/>
        <v>#REF!</v>
      </c>
      <c r="AJ36" s="5"/>
      <c r="AK36" s="5"/>
    </row>
    <row r="37" spans="1:39">
      <c r="A37" s="3" t="s">
        <v>12</v>
      </c>
      <c r="C37" s="8" t="e">
        <f>+#REF!*12</f>
        <v>#REF!</v>
      </c>
      <c r="D37" s="8"/>
      <c r="E37" s="8" t="e">
        <f>+#REF!*12</f>
        <v>#REF!</v>
      </c>
      <c r="F37" s="8"/>
      <c r="G37" s="8" t="e">
        <f>+#REF!*12</f>
        <v>#REF!</v>
      </c>
      <c r="H37" s="8"/>
      <c r="I37" s="8" t="e">
        <f>+#REF!*12</f>
        <v>#REF!</v>
      </c>
      <c r="J37" s="8"/>
      <c r="K37" s="8" t="e">
        <f>+#REF!*12</f>
        <v>#REF!</v>
      </c>
      <c r="L37" s="8"/>
      <c r="M37" s="8" t="e">
        <f>+#REF!*12</f>
        <v>#REF!</v>
      </c>
      <c r="N37" s="8"/>
      <c r="O37" s="8" t="e">
        <f>+#REF!*12</f>
        <v>#REF!</v>
      </c>
      <c r="P37" s="8"/>
      <c r="Q37" s="8" t="e">
        <f>+#REF!*12</f>
        <v>#REF!</v>
      </c>
      <c r="R37" s="8"/>
      <c r="S37" s="8" t="e">
        <f>+#REF!*12</f>
        <v>#REF!</v>
      </c>
      <c r="T37" s="8"/>
      <c r="U37" s="8" t="e">
        <f>+#REF!*12</f>
        <v>#REF!</v>
      </c>
      <c r="V37" s="8"/>
      <c r="W37" s="8" t="e">
        <f>+#REF!*12</f>
        <v>#REF!</v>
      </c>
      <c r="X37" s="8"/>
      <c r="Y37" s="8" t="e">
        <f>+#REF!*12</f>
        <v>#REF!</v>
      </c>
      <c r="Z37" s="8"/>
      <c r="AA37" s="8" t="e">
        <f>+#REF!*12</f>
        <v>#REF!</v>
      </c>
      <c r="AB37" s="8"/>
      <c r="AC37" s="8" t="e">
        <f>+#REF!*12</f>
        <v>#REF!</v>
      </c>
      <c r="AD37" s="8"/>
      <c r="AE37" s="8" t="e">
        <f>+#REF!*12</f>
        <v>#REF!</v>
      </c>
      <c r="AF37" s="8"/>
      <c r="AG37" s="8" t="e">
        <f>+#REF!*12</f>
        <v>#REF!</v>
      </c>
      <c r="AH37" s="8"/>
      <c r="AI37" s="5" t="e">
        <f t="shared" si="0"/>
        <v>#REF!</v>
      </c>
      <c r="AJ37" s="5"/>
      <c r="AK37" s="5"/>
    </row>
    <row r="38" spans="1:39">
      <c r="A38" s="3" t="s">
        <v>40</v>
      </c>
      <c r="C38" s="8" t="e">
        <f>+#REF!*12</f>
        <v>#REF!</v>
      </c>
      <c r="D38" s="8"/>
      <c r="E38" s="8" t="e">
        <f>+#REF!*12</f>
        <v>#REF!</v>
      </c>
      <c r="F38" s="8"/>
      <c r="G38" s="8" t="e">
        <f>+#REF!*12</f>
        <v>#REF!</v>
      </c>
      <c r="H38" s="8"/>
      <c r="I38" s="8" t="e">
        <f>+#REF!*12</f>
        <v>#REF!</v>
      </c>
      <c r="J38" s="8"/>
      <c r="K38" s="8" t="e">
        <f>+#REF!*12</f>
        <v>#REF!</v>
      </c>
      <c r="L38" s="8"/>
      <c r="M38" s="8" t="e">
        <f>+#REF!*12</f>
        <v>#REF!</v>
      </c>
      <c r="N38" s="8"/>
      <c r="O38" s="8" t="e">
        <f>+#REF!*12</f>
        <v>#REF!</v>
      </c>
      <c r="P38" s="8"/>
      <c r="Q38" s="8" t="e">
        <f>+#REF!*12</f>
        <v>#REF!</v>
      </c>
      <c r="R38" s="8"/>
      <c r="S38" s="8" t="e">
        <f>+#REF!*12</f>
        <v>#REF!</v>
      </c>
      <c r="T38" s="8"/>
      <c r="U38" s="8" t="e">
        <f>+#REF!*12</f>
        <v>#REF!</v>
      </c>
      <c r="V38" s="8"/>
      <c r="W38" s="8" t="e">
        <f>+#REF!*12</f>
        <v>#REF!</v>
      </c>
      <c r="X38" s="8"/>
      <c r="Y38" s="8" t="e">
        <f>+#REF!*12</f>
        <v>#REF!</v>
      </c>
      <c r="Z38" s="8"/>
      <c r="AA38" s="8" t="e">
        <f>+#REF!*12</f>
        <v>#REF!</v>
      </c>
      <c r="AB38" s="8"/>
      <c r="AC38" s="8" t="e">
        <f>+#REF!*12</f>
        <v>#REF!</v>
      </c>
      <c r="AD38" s="8"/>
      <c r="AE38" s="8" t="e">
        <f>+#REF!*12</f>
        <v>#REF!</v>
      </c>
      <c r="AF38" s="8"/>
      <c r="AG38" s="8" t="e">
        <f>+#REF!*12</f>
        <v>#REF!</v>
      </c>
      <c r="AH38" s="8"/>
      <c r="AI38" s="5" t="e">
        <f t="shared" si="0"/>
        <v>#REF!</v>
      </c>
      <c r="AJ38" s="5"/>
      <c r="AK38" s="5"/>
    </row>
    <row r="39" spans="1:39">
      <c r="A39" s="3" t="s">
        <v>44</v>
      </c>
      <c r="C39" s="8" t="e">
        <f>+#REF!*12</f>
        <v>#REF!</v>
      </c>
      <c r="D39" s="8"/>
      <c r="E39" s="8" t="e">
        <f>+#REF!*12</f>
        <v>#REF!</v>
      </c>
      <c r="F39" s="8"/>
      <c r="G39" s="8" t="e">
        <f>+#REF!*12</f>
        <v>#REF!</v>
      </c>
      <c r="H39" s="8"/>
      <c r="I39" s="8" t="e">
        <f>+#REF!*12</f>
        <v>#REF!</v>
      </c>
      <c r="J39" s="8"/>
      <c r="K39" s="8" t="e">
        <f>+#REF!*12</f>
        <v>#REF!</v>
      </c>
      <c r="L39" s="8"/>
      <c r="M39" s="8" t="e">
        <f>+#REF!*12</f>
        <v>#REF!</v>
      </c>
      <c r="N39" s="8"/>
      <c r="O39" s="8" t="e">
        <f>+#REF!*12</f>
        <v>#REF!</v>
      </c>
      <c r="P39" s="8"/>
      <c r="Q39" s="8" t="e">
        <f>+#REF!*12</f>
        <v>#REF!</v>
      </c>
      <c r="R39" s="8"/>
      <c r="S39" s="8" t="e">
        <f>+#REF!*12</f>
        <v>#REF!</v>
      </c>
      <c r="T39" s="8"/>
      <c r="U39" s="8" t="e">
        <f>+#REF!*12</f>
        <v>#REF!</v>
      </c>
      <c r="V39" s="8"/>
      <c r="W39" s="8" t="e">
        <f>+#REF!*12</f>
        <v>#REF!</v>
      </c>
      <c r="X39" s="8"/>
      <c r="Y39" s="8" t="e">
        <f>+#REF!*12</f>
        <v>#REF!</v>
      </c>
      <c r="Z39" s="8"/>
      <c r="AA39" s="8" t="e">
        <f>+#REF!*12</f>
        <v>#REF!</v>
      </c>
      <c r="AB39" s="8"/>
      <c r="AC39" s="8" t="e">
        <f>+#REF!*12</f>
        <v>#REF!</v>
      </c>
      <c r="AD39" s="8"/>
      <c r="AE39" s="8" t="e">
        <f>+#REF!*12</f>
        <v>#REF!</v>
      </c>
      <c r="AF39" s="8"/>
      <c r="AG39" s="8" t="e">
        <f>+#REF!*12</f>
        <v>#REF!</v>
      </c>
      <c r="AH39" s="8"/>
      <c r="AI39" s="5" t="e">
        <f t="shared" si="0"/>
        <v>#REF!</v>
      </c>
      <c r="AJ39" s="5"/>
      <c r="AK39" s="5"/>
    </row>
    <row r="40" spans="1:39">
      <c r="A40" s="3" t="s">
        <v>41</v>
      </c>
      <c r="C40" s="8" t="e">
        <f>+#REF!*12</f>
        <v>#REF!</v>
      </c>
      <c r="D40" s="8"/>
      <c r="E40" s="8" t="e">
        <f>+#REF!*12</f>
        <v>#REF!</v>
      </c>
      <c r="F40" s="8"/>
      <c r="G40" s="8" t="e">
        <f>+#REF!*12</f>
        <v>#REF!</v>
      </c>
      <c r="H40" s="8"/>
      <c r="I40" s="8" t="e">
        <f>+#REF!*12</f>
        <v>#REF!</v>
      </c>
      <c r="J40" s="8"/>
      <c r="K40" s="8" t="e">
        <f>+#REF!*12</f>
        <v>#REF!</v>
      </c>
      <c r="L40" s="8"/>
      <c r="M40" s="8" t="e">
        <f>+#REF!*12</f>
        <v>#REF!</v>
      </c>
      <c r="N40" s="8"/>
      <c r="O40" s="8" t="e">
        <f>+#REF!*12</f>
        <v>#REF!</v>
      </c>
      <c r="P40" s="8"/>
      <c r="Q40" s="8" t="e">
        <f>+#REF!*12</f>
        <v>#REF!</v>
      </c>
      <c r="R40" s="8"/>
      <c r="S40" s="8" t="e">
        <f>+#REF!*12</f>
        <v>#REF!</v>
      </c>
      <c r="T40" s="8"/>
      <c r="U40" s="8" t="e">
        <f>+#REF!*12</f>
        <v>#REF!</v>
      </c>
      <c r="V40" s="8"/>
      <c r="W40" s="8" t="e">
        <f>+#REF!*12</f>
        <v>#REF!</v>
      </c>
      <c r="X40" s="8"/>
      <c r="Y40" s="8" t="e">
        <f>+#REF!*12</f>
        <v>#REF!</v>
      </c>
      <c r="Z40" s="8"/>
      <c r="AA40" s="8" t="e">
        <f>+#REF!*12</f>
        <v>#REF!</v>
      </c>
      <c r="AB40" s="8"/>
      <c r="AC40" s="8" t="e">
        <f>+#REF!*12</f>
        <v>#REF!</v>
      </c>
      <c r="AD40" s="8"/>
      <c r="AE40" s="8" t="e">
        <f>+#REF!*12</f>
        <v>#REF!</v>
      </c>
      <c r="AF40" s="8"/>
      <c r="AG40" s="8" t="e">
        <f>+#REF!*12</f>
        <v>#REF!</v>
      </c>
      <c r="AH40" s="8"/>
      <c r="AI40" s="5" t="e">
        <f t="shared" si="0"/>
        <v>#REF!</v>
      </c>
      <c r="AJ40" s="5"/>
      <c r="AK40" s="5"/>
    </row>
    <row r="41" spans="1:39" ht="8.1" customHeight="1">
      <c r="C41" s="9"/>
      <c r="D41" s="10"/>
      <c r="E41" s="9"/>
      <c r="F41" s="10"/>
      <c r="G41" s="9"/>
      <c r="H41" s="10"/>
      <c r="I41" s="9"/>
      <c r="J41" s="10"/>
      <c r="K41" s="9"/>
      <c r="L41" s="10"/>
      <c r="M41" s="9"/>
      <c r="N41" s="10"/>
      <c r="O41" s="9"/>
      <c r="P41" s="10"/>
      <c r="Q41" s="9"/>
      <c r="R41" s="10"/>
      <c r="S41" s="9"/>
      <c r="T41" s="10"/>
      <c r="U41" s="9"/>
      <c r="V41" s="10"/>
      <c r="W41" s="9"/>
      <c r="X41" s="10"/>
      <c r="Y41" s="9"/>
      <c r="Z41" s="10"/>
      <c r="AA41" s="9"/>
      <c r="AB41" s="10"/>
      <c r="AC41" s="9"/>
      <c r="AD41" s="10"/>
      <c r="AE41" s="9"/>
      <c r="AF41" s="10"/>
      <c r="AG41" s="9"/>
      <c r="AH41" s="10"/>
      <c r="AI41" s="9"/>
      <c r="AJ41" s="10"/>
      <c r="AK41" s="10"/>
    </row>
    <row r="42" spans="1:39" ht="13.5" thickBot="1">
      <c r="A42" s="3" t="s">
        <v>36</v>
      </c>
      <c r="C42" s="12" t="e">
        <f>SUM(C9:C41)</f>
        <v>#REF!</v>
      </c>
      <c r="D42" s="6"/>
      <c r="E42" s="12" t="e">
        <f>SUM(E9:E41)</f>
        <v>#REF!</v>
      </c>
      <c r="F42" s="6"/>
      <c r="G42" s="12" t="e">
        <f>SUM(G9:G41)</f>
        <v>#REF!</v>
      </c>
      <c r="H42" s="6"/>
      <c r="I42" s="12" t="e">
        <f>SUM(I9:I41)</f>
        <v>#REF!</v>
      </c>
      <c r="J42" s="6"/>
      <c r="K42" s="12" t="e">
        <f>SUM(K9:K41)</f>
        <v>#REF!</v>
      </c>
      <c r="L42" s="6"/>
      <c r="M42" s="12" t="e">
        <f>SUM(M9:M41)</f>
        <v>#REF!</v>
      </c>
      <c r="N42" s="6"/>
      <c r="O42" s="12" t="e">
        <f>SUM(O9:O41)</f>
        <v>#REF!</v>
      </c>
      <c r="P42" s="6"/>
      <c r="Q42" s="12" t="e">
        <f>SUM(Q9:Q41)</f>
        <v>#REF!</v>
      </c>
      <c r="R42" s="6"/>
      <c r="S42" s="12" t="e">
        <f>SUM(S9:S41)</f>
        <v>#REF!</v>
      </c>
      <c r="T42" s="6"/>
      <c r="U42" s="12" t="e">
        <f>SUM(U9:U41)</f>
        <v>#REF!</v>
      </c>
      <c r="V42" s="6"/>
      <c r="W42" s="12" t="e">
        <f>SUM(W9:W41)</f>
        <v>#REF!</v>
      </c>
      <c r="X42" s="6"/>
      <c r="Y42" s="12" t="e">
        <f>SUM(Y9:Y41)</f>
        <v>#REF!</v>
      </c>
      <c r="Z42" s="6"/>
      <c r="AA42" s="12" t="e">
        <f>SUM(AA9:AA41)</f>
        <v>#REF!</v>
      </c>
      <c r="AB42" s="6"/>
      <c r="AC42" s="12" t="e">
        <f>SUM(AC9:AC41)</f>
        <v>#REF!</v>
      </c>
      <c r="AD42" s="6"/>
      <c r="AE42" s="12" t="e">
        <f>SUM(AE9:AE41)</f>
        <v>#REF!</v>
      </c>
      <c r="AF42" s="6"/>
      <c r="AG42" s="12" t="e">
        <f>SUM(AG9:AG41)</f>
        <v>#REF!</v>
      </c>
      <c r="AH42" s="6"/>
      <c r="AI42" s="12" t="e">
        <f>SUM(AI9:AI41)</f>
        <v>#REF!</v>
      </c>
      <c r="AJ42" s="6"/>
      <c r="AK42" s="6"/>
      <c r="AL42" s="11"/>
      <c r="AM42" s="11"/>
    </row>
    <row r="43" spans="1:39" ht="13.5" thickTop="1"/>
    <row r="44" spans="1:39" ht="13.5" thickBot="1">
      <c r="A44" s="3" t="s">
        <v>37</v>
      </c>
      <c r="C44" s="15" t="e">
        <f>+C42-C38-C36-C31-C29-C26-C22-C17-C14-C12-C10</f>
        <v>#REF!</v>
      </c>
      <c r="E44" s="15" t="e">
        <f>+E42-E38-E36-E31-E29-E26-E22-E17-E14-E12-E10</f>
        <v>#REF!</v>
      </c>
      <c r="G44" s="15" t="e">
        <f>+G42-G38-G36-G31-G29-G26-G22-G17-G14-G12-G10</f>
        <v>#REF!</v>
      </c>
      <c r="I44" s="15" t="e">
        <f>+I42-I38-I36-I31-I29-I26-I22-I17-I14-I12-I10</f>
        <v>#REF!</v>
      </c>
      <c r="K44" s="15" t="e">
        <f>+K42-K38-K36-K31-K29-K26-K22-K17-K14-K12-K10</f>
        <v>#REF!</v>
      </c>
      <c r="M44" s="15" t="e">
        <f>+M42-M38-M36-M31-M29-M26-M22-M17-M14-M12-M10</f>
        <v>#REF!</v>
      </c>
      <c r="O44" s="15" t="e">
        <f>+O42-O38-O36-O31-O29-O26-O22-O17-O14-O12-O10</f>
        <v>#REF!</v>
      </c>
      <c r="Q44" s="15" t="e">
        <f>+Q42-Q38-Q36-Q31-Q29-Q26-Q22-Q17-Q14-Q12-Q10</f>
        <v>#REF!</v>
      </c>
      <c r="S44" s="15" t="e">
        <f>+S42-S38-S36-S31-S29-S26-S22-S17-S14-S12-S10</f>
        <v>#REF!</v>
      </c>
      <c r="U44" s="15" t="e">
        <f>+U42-U38-U36-U31-U29-U26-U22-U17-U14-U12-U10</f>
        <v>#REF!</v>
      </c>
      <c r="W44" s="15" t="e">
        <f>+W42-W38-W36-W31-W29-W26-W22-W17-W14-W12-W10</f>
        <v>#REF!</v>
      </c>
      <c r="Y44" s="15" t="e">
        <f>+Y42-Y38-Y36-Y31-Y29-Y26-Y22-Y17-Y14-Y12-Y10</f>
        <v>#REF!</v>
      </c>
      <c r="AA44" s="15" t="e">
        <f>+AA42-AA38-AA36-AA31-AA29-AA26-AA22-AA17-AA14-AA12-AA10</f>
        <v>#REF!</v>
      </c>
      <c r="AC44" s="15" t="e">
        <f>+AC42-AC38-AC36-AC31-AC29-AC26-AC22-AC17-AC14-AC12-AC10</f>
        <v>#REF!</v>
      </c>
      <c r="AE44" s="15" t="e">
        <f>+AE42-AE38-AE36-AE31-AE29-AE26-AE22-AE17-AE14-AE12-AE10</f>
        <v>#REF!</v>
      </c>
      <c r="AG44" s="15" t="e">
        <f>+AG42-AG38-AG36-AG31-AG29-AG26-AG22-AG17-AG14-AG12-AG10</f>
        <v>#REF!</v>
      </c>
      <c r="AI44" s="15" t="e">
        <f>+AI42-AI38-AI36-AI31-AI29-AI26-AI22-AI17-AI14-AI12-AI10</f>
        <v>#REF!</v>
      </c>
      <c r="AJ44" s="11"/>
      <c r="AK44" s="11"/>
    </row>
    <row r="45" spans="1:39" ht="13.5" thickTop="1">
      <c r="A45" s="3" t="s">
        <v>42</v>
      </c>
    </row>
    <row r="48" spans="1:39">
      <c r="A48" s="3" t="s">
        <v>45</v>
      </c>
    </row>
    <row r="50" spans="1:35">
      <c r="A50" s="13" t="str">
        <f ca="1">CELL("filename",A1)</f>
        <v>H:\ETS Finance\[G&amp;A_by_Account.xls]Total (2)</v>
      </c>
    </row>
    <row r="51" spans="1:35">
      <c r="A51" s="14">
        <f ca="1">NOW()</f>
        <v>36973.670404398152</v>
      </c>
    </row>
    <row r="52" spans="1:35">
      <c r="C52" s="3" t="e">
        <f>18176-C42</f>
        <v>#REF!</v>
      </c>
      <c r="E52" s="3" t="e">
        <f>46500-E42</f>
        <v>#REF!</v>
      </c>
      <c r="G52" s="3" t="e">
        <f>21553-G42</f>
        <v>#REF!</v>
      </c>
      <c r="I52" s="3" t="e">
        <f>11445-I42</f>
        <v>#REF!</v>
      </c>
      <c r="K52" s="3" t="e">
        <f>3360-K42</f>
        <v>#REF!</v>
      </c>
      <c r="M52" s="3" t="e">
        <f>5937-M42</f>
        <v>#REF!</v>
      </c>
      <c r="O52" s="3" t="e">
        <f>25925-O42</f>
        <v>#REF!</v>
      </c>
      <c r="Q52" s="3" t="e">
        <f>225-Q42</f>
        <v>#REF!</v>
      </c>
      <c r="S52" s="3" t="e">
        <f>1666-S42</f>
        <v>#REF!</v>
      </c>
      <c r="U52" s="3" t="e">
        <f>44038-U42</f>
        <v>#REF!</v>
      </c>
      <c r="W52" s="3" t="e">
        <f>-W42+1834</f>
        <v>#REF!</v>
      </c>
      <c r="Y52" s="3" t="e">
        <f>616-Y42</f>
        <v>#REF!</v>
      </c>
      <c r="AA52" s="3" t="e">
        <f>5874-AA42</f>
        <v>#REF!</v>
      </c>
      <c r="AC52" s="3" t="e">
        <f>3627-AC42</f>
        <v>#REF!</v>
      </c>
      <c r="AE52" s="3" t="e">
        <f>203+309+649-AE42-2</f>
        <v>#REF!</v>
      </c>
      <c r="AG52" s="3" t="e">
        <f>5979-AG42</f>
        <v>#REF!</v>
      </c>
      <c r="AI52" s="3" t="e">
        <f>205185-AI42-7271</f>
        <v>#REF!</v>
      </c>
    </row>
  </sheetData>
  <printOptions horizontalCentered="1"/>
  <pageMargins left="0" right="0" top="0.5" bottom="0" header="0.5" footer="0"/>
  <pageSetup paperSize="5" scale="76" orientation="landscape" horizontalDpi="4294967292" verticalDpi="4294967292" r:id="rId1"/>
  <headerFooter alignWithMargins="0">
    <oddHeader xml:space="preserve">&amp;C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Expenses</vt:lpstr>
      <vt:lpstr>Total (2)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twest</dc:creator>
  <cp:lastModifiedBy>Jan Havlíček</cp:lastModifiedBy>
  <cp:lastPrinted>2001-03-21T21:39:21Z</cp:lastPrinted>
  <dcterms:created xsi:type="dcterms:W3CDTF">2001-02-21T22:53:50Z</dcterms:created>
  <dcterms:modified xsi:type="dcterms:W3CDTF">2023-09-15T19:06:22Z</dcterms:modified>
</cp:coreProperties>
</file>