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A36D10-7DDD-4579-BF69-1F0A8FDB2574}" xr6:coauthVersionLast="47" xr6:coauthVersionMax="47" xr10:uidLastSave="{00000000-0000-0000-0000-000000000000}"/>
  <bookViews>
    <workbookView xWindow="-120" yWindow="-120" windowWidth="38640" windowHeight="15720" firstSheet="3" activeTab="3"/>
  </bookViews>
  <sheets>
    <sheet name="With NBP" sheetId="1" state="hidden" r:id="rId1"/>
    <sheet name=" Normalized for O&amp;E" sheetId="4" r:id="rId2"/>
    <sheet name=" Normalized for O&amp;E &amp; SAN" sheetId="6" r:id="rId3"/>
    <sheet name="Not Normalized for O&amp;E" sheetId="2" r:id="rId4"/>
    <sheet name="Variance to Plan" sheetId="3" r:id="rId5"/>
    <sheet name="Variance to C.E." sheetId="5" r:id="rId6"/>
  </sheets>
  <definedNames>
    <definedName name="_xlnm.Print_Area" localSheetId="1">' Normalized for O&amp;E'!$A$1:$AQ$30</definedName>
    <definedName name="_xlnm.Print_Area" localSheetId="2">' Normalized for O&amp;E &amp; SAN'!$A$1:$AQ$30</definedName>
    <definedName name="_xlnm.Print_Area" localSheetId="3">'Not Normalized for O&amp;E'!$A$1:$AQ$30</definedName>
    <definedName name="_xlnm.Print_Area" localSheetId="5">'Variance to C.E.'!$A$1:$E$21</definedName>
    <definedName name="_xlnm.Print_Area" localSheetId="4">'Variance to Plan'!$A$1:$E$21</definedName>
    <definedName name="_xlnm.Print_Area" localSheetId="0">'With NBP'!$A$1:$AQ$24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O13" i="4"/>
  <c r="W13" i="4"/>
  <c r="Y13" i="4"/>
  <c r="AG13" i="4"/>
  <c r="AI13" i="4"/>
  <c r="AK13" i="4"/>
  <c r="AQ13" i="4"/>
  <c r="AS13" i="4"/>
  <c r="M14" i="4"/>
  <c r="O14" i="4"/>
  <c r="Y14" i="4"/>
  <c r="AG14" i="4"/>
  <c r="AI14" i="4"/>
  <c r="AQ14" i="4"/>
  <c r="AS14" i="4"/>
  <c r="M15" i="4"/>
  <c r="O15" i="4"/>
  <c r="Y15" i="4"/>
  <c r="AG15" i="4"/>
  <c r="AI15" i="4"/>
  <c r="AQ15" i="4"/>
  <c r="AS15" i="4"/>
  <c r="M16" i="4"/>
  <c r="O16" i="4"/>
  <c r="Y16" i="4"/>
  <c r="AI16" i="4"/>
  <c r="O17" i="4"/>
  <c r="Y17" i="4"/>
  <c r="AI17" i="4"/>
  <c r="M22" i="4"/>
  <c r="O22" i="4"/>
  <c r="Y22" i="4"/>
  <c r="AI22" i="4"/>
  <c r="AS22" i="4"/>
  <c r="E24" i="4"/>
  <c r="G24" i="4"/>
  <c r="I24" i="4"/>
  <c r="K24" i="4"/>
  <c r="M24" i="4"/>
  <c r="O24" i="4"/>
  <c r="Q24" i="4"/>
  <c r="S24" i="4"/>
  <c r="U24" i="4"/>
  <c r="W24" i="4"/>
  <c r="Y24" i="4"/>
  <c r="AA24" i="4"/>
  <c r="AC24" i="4"/>
  <c r="AE24" i="4"/>
  <c r="AG24" i="4"/>
  <c r="AI24" i="4"/>
  <c r="AK24" i="4"/>
  <c r="AM24" i="4"/>
  <c r="AO24" i="4"/>
  <c r="AQ24" i="4"/>
  <c r="AS24" i="4"/>
  <c r="A29" i="4"/>
  <c r="A47" i="4"/>
  <c r="A48" i="4"/>
  <c r="M13" i="6"/>
  <c r="O13" i="6"/>
  <c r="W13" i="6"/>
  <c r="Y13" i="6"/>
  <c r="AG13" i="6"/>
  <c r="AI13" i="6"/>
  <c r="AK13" i="6"/>
  <c r="AQ13" i="6"/>
  <c r="AS13" i="6"/>
  <c r="M14" i="6"/>
  <c r="O14" i="6"/>
  <c r="W14" i="6"/>
  <c r="Y14" i="6"/>
  <c r="AG14" i="6"/>
  <c r="AI14" i="6"/>
  <c r="AQ14" i="6"/>
  <c r="AS14" i="6"/>
  <c r="M15" i="6"/>
  <c r="O15" i="6"/>
  <c r="W15" i="6"/>
  <c r="Y15" i="6"/>
  <c r="AG15" i="6"/>
  <c r="AI15" i="6"/>
  <c r="AQ15" i="6"/>
  <c r="AS15" i="6"/>
  <c r="M16" i="6"/>
  <c r="O16" i="6"/>
  <c r="Y16" i="6"/>
  <c r="AI16" i="6"/>
  <c r="O17" i="6"/>
  <c r="Y17" i="6"/>
  <c r="AI17" i="6"/>
  <c r="M22" i="6"/>
  <c r="O22" i="6"/>
  <c r="Y22" i="6"/>
  <c r="AI22" i="6"/>
  <c r="AS22" i="6"/>
  <c r="E24" i="6"/>
  <c r="G24" i="6"/>
  <c r="I24" i="6"/>
  <c r="K24" i="6"/>
  <c r="M24" i="6"/>
  <c r="O24" i="6"/>
  <c r="Q24" i="6"/>
  <c r="S24" i="6"/>
  <c r="U24" i="6"/>
  <c r="W24" i="6"/>
  <c r="Y24" i="6"/>
  <c r="AA24" i="6"/>
  <c r="AC24" i="6"/>
  <c r="AE24" i="6"/>
  <c r="AG24" i="6"/>
  <c r="AI24" i="6"/>
  <c r="AK24" i="6"/>
  <c r="AM24" i="6"/>
  <c r="AO24" i="6"/>
  <c r="AQ24" i="6"/>
  <c r="AS24" i="6"/>
  <c r="A29" i="6"/>
  <c r="A47" i="6"/>
  <c r="A48" i="6"/>
  <c r="M13" i="2"/>
  <c r="O13" i="2"/>
  <c r="Y13" i="2"/>
  <c r="AI13" i="2"/>
  <c r="AS13" i="2"/>
  <c r="M14" i="2"/>
  <c r="O14" i="2"/>
  <c r="Y14" i="2"/>
  <c r="AI14" i="2"/>
  <c r="AS14" i="2"/>
  <c r="M15" i="2"/>
  <c r="O15" i="2"/>
  <c r="Y15" i="2"/>
  <c r="AG15" i="2"/>
  <c r="AI15" i="2"/>
  <c r="AS15" i="2"/>
  <c r="M16" i="2"/>
  <c r="O16" i="2"/>
  <c r="Y16" i="2"/>
  <c r="AI16" i="2"/>
  <c r="O17" i="2"/>
  <c r="Y17" i="2"/>
  <c r="AI17" i="2"/>
  <c r="M22" i="2"/>
  <c r="O22" i="2"/>
  <c r="AI22" i="2"/>
  <c r="AS22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AM24" i="2"/>
  <c r="AO24" i="2"/>
  <c r="AQ24" i="2"/>
  <c r="AS24" i="2"/>
  <c r="A29" i="2"/>
  <c r="A47" i="2"/>
  <c r="A48" i="2"/>
  <c r="A3" i="5"/>
  <c r="A4" i="5"/>
  <c r="D9" i="5"/>
  <c r="D15" i="5"/>
  <c r="E15" i="5"/>
  <c r="A20" i="5"/>
  <c r="A3" i="3"/>
  <c r="A4" i="3"/>
  <c r="D15" i="3"/>
  <c r="E15" i="3"/>
  <c r="A20" i="3"/>
  <c r="M13" i="1"/>
  <c r="W13" i="1"/>
  <c r="Y13" i="1"/>
  <c r="AG13" i="1"/>
  <c r="AQ13" i="1"/>
  <c r="AS13" i="1"/>
  <c r="M14" i="1"/>
  <c r="W14" i="1"/>
  <c r="Y14" i="1"/>
  <c r="AG14" i="1"/>
  <c r="AQ14" i="1"/>
  <c r="AS14" i="1"/>
  <c r="M15" i="1"/>
  <c r="W15" i="1"/>
  <c r="Y15" i="1"/>
  <c r="AG15" i="1"/>
  <c r="AQ15" i="1"/>
  <c r="AS15" i="1"/>
  <c r="M16" i="1"/>
  <c r="W16" i="1"/>
  <c r="AG16" i="1"/>
  <c r="AQ16" i="1"/>
  <c r="AS16" i="1"/>
  <c r="M17" i="1"/>
  <c r="W17" i="1"/>
  <c r="AG17" i="1"/>
  <c r="AQ17" i="1"/>
  <c r="M18" i="1"/>
  <c r="W18" i="1"/>
  <c r="AG18" i="1"/>
  <c r="AQ18" i="1"/>
  <c r="M19" i="1"/>
  <c r="W19" i="1"/>
  <c r="AG19" i="1"/>
  <c r="AQ19" i="1"/>
  <c r="M20" i="1"/>
  <c r="W20" i="1"/>
  <c r="AG20" i="1"/>
  <c r="AQ20" i="1"/>
  <c r="M21" i="1"/>
  <c r="W21" i="1"/>
  <c r="AG21" i="1"/>
  <c r="AQ21" i="1"/>
  <c r="M22" i="1"/>
  <c r="W22" i="1"/>
  <c r="AG22" i="1"/>
  <c r="AQ22" i="1"/>
  <c r="AS22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47" i="1"/>
  <c r="A48" i="1"/>
</calcChain>
</file>

<file path=xl/sharedStrings.xml><?xml version="1.0" encoding="utf-8"?>
<sst xmlns="http://schemas.openxmlformats.org/spreadsheetml/2006/main" count="343" uniqueCount="69">
  <si>
    <t>DIRECT  O &amp; M COSTS</t>
  </si>
  <si>
    <t>( $ In Millions)</t>
  </si>
  <si>
    <t>Project</t>
  </si>
  <si>
    <t>Specific</t>
  </si>
  <si>
    <t>Overhead</t>
  </si>
  <si>
    <t>Gross O&amp;M</t>
  </si>
  <si>
    <t>Gross</t>
  </si>
  <si>
    <t>Capital</t>
  </si>
  <si>
    <t>Net</t>
  </si>
  <si>
    <t>% O(U)</t>
  </si>
  <si>
    <t>Department</t>
  </si>
  <si>
    <t>O &amp; M</t>
  </si>
  <si>
    <t>2000 Plan</t>
  </si>
  <si>
    <t>Total Direct</t>
  </si>
  <si>
    <t>2000 Actuals</t>
  </si>
  <si>
    <t>Restated 2001 Plan</t>
  </si>
  <si>
    <t>2002 Plan</t>
  </si>
  <si>
    <t>2002 - 2004 PLAN</t>
  </si>
  <si>
    <t>NNG</t>
  </si>
  <si>
    <t>TW</t>
  </si>
  <si>
    <t>ETS</t>
  </si>
  <si>
    <t>Citrus</t>
  </si>
  <si>
    <t>EOTT (Co 1195)</t>
  </si>
  <si>
    <t>EMMS</t>
  </si>
  <si>
    <t>Enron Construction Services</t>
  </si>
  <si>
    <t>EAMR</t>
  </si>
  <si>
    <t>Other *</t>
  </si>
  <si>
    <t>* For companies outside of ETS</t>
  </si>
  <si>
    <t xml:space="preserve">NOTE:   This schedule should include those costs that roll into O &amp; M, according to the heirarchies you established in SAP, and payroll taxes.  </t>
  </si>
  <si>
    <t>Allocations</t>
  </si>
  <si>
    <t>In/(Out)</t>
  </si>
  <si>
    <t>Northern Border Partners (1)</t>
  </si>
  <si>
    <t>2001 2nd Current Estimate (2)</t>
  </si>
  <si>
    <t>(2)  $.6 increase in expense due to Data Center move to new building.  ($1.3MM Capital Expenditures savings)</t>
  </si>
  <si>
    <t>(1)  Does not tie to F.I. Due to $.8 "Other Expenses" in NBP's numbers</t>
  </si>
  <si>
    <t>INFORMATION TECHNOLOGY</t>
  </si>
  <si>
    <t>2001 PLAN vs. 2002 PLAN</t>
  </si>
  <si>
    <t>* Companies outside of ETS</t>
  </si>
  <si>
    <t>SAN Monthly Fee</t>
  </si>
  <si>
    <t xml:space="preserve">DIRECT  O &amp; M COSTS </t>
  </si>
  <si>
    <t>DIRECT  O &amp; M COSTS  WITH 2001 NORMALIZED FOR O&amp;E</t>
  </si>
  <si>
    <t>EPSC</t>
  </si>
  <si>
    <t>2002  PLAN - NET</t>
  </si>
  <si>
    <t>2001 PLAN -  NET</t>
  </si>
  <si>
    <t>2001 ADJUSTED FOR 2002 BUDGET CHANGES (1)</t>
  </si>
  <si>
    <t>Variances:</t>
  </si>
  <si>
    <t>2001 SECOND C.E. vs. 2002 PLAN</t>
  </si>
  <si>
    <t xml:space="preserve">                for a Full Year of SAN ($2.8MM).</t>
  </si>
  <si>
    <t>2001 C.E. IF ADJUSTED FOR 2002 BUDGET CHANGES (1)</t>
  </si>
  <si>
    <t xml:space="preserve">(1)  2001 Adjusted for $.4 O&amp;E Support  (Offset Should be Reflected in Operations 2002 Plan) and </t>
  </si>
  <si>
    <t>DIRECT  O &amp; M COSTS  WITH 2001 NORMALIZED FOR O&amp;E and SAN</t>
  </si>
  <si>
    <t>(2)  2001 "Other" includes HPL.</t>
  </si>
  <si>
    <t>Restated 2001 Plan (2)</t>
  </si>
  <si>
    <t>2001 2nd C.E. -  NET</t>
  </si>
  <si>
    <t>DIRECT O&amp;M VARIANCE</t>
  </si>
  <si>
    <t>New License Fees</t>
  </si>
  <si>
    <t>Software Maintenance Fees*</t>
  </si>
  <si>
    <t>*  Offset in Operations</t>
  </si>
  <si>
    <t>2001 RESTATED PLAN</t>
  </si>
  <si>
    <t>2001 SECOND CURRENT ESTIMATE</t>
  </si>
  <si>
    <t>O&amp;E Support - Transfer of Funds</t>
  </si>
  <si>
    <t xml:space="preserve">Northern Border Partners </t>
  </si>
  <si>
    <t>(1)  $.6 increase in expense over 2001 Plan due to Data Center move to new building.  ($1.3MM Capital Expenditures savings)</t>
  </si>
  <si>
    <t>2001 2nd Current Estimate (1,2)</t>
  </si>
  <si>
    <t>O&amp;E Support - Transfer of Funds (1)</t>
  </si>
  <si>
    <t>(1) $.4 O&amp;E Support Offset Should be Reflected in Operations 2002 Plan.</t>
  </si>
  <si>
    <t>Software Maintenance Fees (2)</t>
  </si>
  <si>
    <t>(2) Offset in Operations</t>
  </si>
  <si>
    <t>NBP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</si>
</sst>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9" formatCode="0.0_);[Red]\(0.0\)"/>
    <numFmt numFmtId="170" formatCode="_(&quot;$&quot;* #,##0.0_);_(&quot;$&quot;* \(#,##0.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u val="singleAccounting"/>
      <sz val="12"/>
      <name val="Arial"/>
      <family val="2"/>
    </font>
    <font>
      <b/>
      <u val="singleAccounting"/>
      <sz val="12"/>
      <name val="Arial"/>
      <family val="2"/>
    </font>
    <font>
      <b/>
      <sz val="14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u val="singleAccounting"/>
      <sz val="12"/>
      <color indexed="9"/>
      <name val="Arial"/>
      <family val="2"/>
    </font>
    <font>
      <b/>
      <u val="singleAccounting"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3" applyFont="1" applyAlignment="1">
      <alignment horizontal="centerContinuous"/>
    </xf>
    <xf numFmtId="0" fontId="1" fillId="0" borderId="0" xfId="3"/>
    <xf numFmtId="0" fontId="3" fillId="0" borderId="0" xfId="3" applyFont="1" applyAlignment="1">
      <alignment horizontal="centerContinuous"/>
    </xf>
    <xf numFmtId="0" fontId="4" fillId="0" borderId="0" xfId="3" applyFont="1"/>
    <xf numFmtId="0" fontId="5" fillId="0" borderId="1" xfId="3" applyFont="1" applyBorder="1" applyAlignment="1">
      <alignment horizontal="centerContinuous"/>
    </xf>
    <xf numFmtId="0" fontId="5" fillId="0" borderId="0" xfId="3" applyFont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Border="1" applyAlignment="1">
      <alignment horizontal="centerContinuous"/>
    </xf>
    <xf numFmtId="0" fontId="5" fillId="0" borderId="0" xfId="3" applyFont="1"/>
    <xf numFmtId="0" fontId="5" fillId="0" borderId="0" xfId="3" applyFont="1" applyBorder="1" applyAlignment="1">
      <alignment horizontal="center"/>
    </xf>
    <xf numFmtId="0" fontId="1" fillId="0" borderId="0" xfId="3" applyBorder="1"/>
    <xf numFmtId="164" fontId="1" fillId="0" borderId="0" xfId="1" applyNumberFormat="1"/>
    <xf numFmtId="165" fontId="1" fillId="0" borderId="0" xfId="4" applyNumberFormat="1"/>
    <xf numFmtId="164" fontId="1" fillId="0" borderId="0" xfId="1" applyNumberFormat="1" applyBorder="1"/>
    <xf numFmtId="165" fontId="1" fillId="0" borderId="1" xfId="4" applyNumberFormat="1" applyBorder="1"/>
    <xf numFmtId="164" fontId="6" fillId="0" borderId="0" xfId="1" applyNumberFormat="1" applyFont="1"/>
    <xf numFmtId="164" fontId="1" fillId="0" borderId="2" xfId="1" applyNumberFormat="1" applyBorder="1"/>
    <xf numFmtId="165" fontId="1" fillId="0" borderId="2" xfId="4" applyNumberFormat="1" applyBorder="1"/>
    <xf numFmtId="0" fontId="6" fillId="0" borderId="0" xfId="3" applyFont="1"/>
    <xf numFmtId="22" fontId="6" fillId="0" borderId="0" xfId="3" applyNumberFormat="1" applyFont="1"/>
    <xf numFmtId="0" fontId="1" fillId="0" borderId="0" xfId="3" applyFont="1"/>
    <xf numFmtId="169" fontId="1" fillId="0" borderId="0" xfId="1" applyNumberFormat="1"/>
    <xf numFmtId="169" fontId="0" fillId="0" borderId="0" xfId="0" applyNumberFormat="1"/>
    <xf numFmtId="0" fontId="1" fillId="0" borderId="0" xfId="3" quotePrefix="1" applyFont="1"/>
    <xf numFmtId="164" fontId="0" fillId="0" borderId="0" xfId="1" applyNumberFormat="1" applyFont="1"/>
    <xf numFmtId="0" fontId="7" fillId="0" borderId="0" xfId="0" applyFont="1"/>
    <xf numFmtId="0" fontId="7" fillId="0" borderId="0" xfId="0" quotePrefix="1" applyFont="1"/>
    <xf numFmtId="0" fontId="8" fillId="0" borderId="0" xfId="0" applyFont="1"/>
    <xf numFmtId="0" fontId="2" fillId="0" borderId="0" xfId="0" quotePrefix="1" applyFont="1"/>
    <xf numFmtId="170" fontId="7" fillId="0" borderId="0" xfId="2" applyNumberFormat="1" applyFont="1"/>
    <xf numFmtId="164" fontId="7" fillId="0" borderId="0" xfId="1" applyNumberFormat="1" applyFont="1"/>
    <xf numFmtId="164" fontId="9" fillId="0" borderId="0" xfId="1" applyNumberFormat="1" applyFont="1"/>
    <xf numFmtId="170" fontId="10" fillId="0" borderId="0" xfId="2" applyNumberFormat="1" applyFont="1"/>
    <xf numFmtId="0" fontId="2" fillId="0" borderId="3" xfId="0" applyFont="1" applyBorder="1" applyAlignment="1">
      <alignment horizontal="center" wrapText="1"/>
    </xf>
    <xf numFmtId="170" fontId="2" fillId="0" borderId="4" xfId="2" applyNumberFormat="1" applyFont="1" applyBorder="1"/>
    <xf numFmtId="170" fontId="2" fillId="0" borderId="0" xfId="2" applyNumberFormat="1" applyFont="1" applyBorder="1"/>
    <xf numFmtId="0" fontId="2" fillId="0" borderId="0" xfId="0" applyFont="1"/>
    <xf numFmtId="170" fontId="13" fillId="0" borderId="0" xfId="2" applyNumberFormat="1" applyFont="1" applyBorder="1"/>
    <xf numFmtId="164" fontId="12" fillId="0" borderId="0" xfId="1" applyNumberFormat="1" applyFont="1"/>
    <xf numFmtId="164" fontId="14" fillId="0" borderId="0" xfId="1" applyNumberFormat="1" applyFont="1"/>
    <xf numFmtId="170" fontId="15" fillId="0" borderId="0" xfId="2" applyNumberFormat="1" applyFont="1"/>
    <xf numFmtId="0" fontId="12" fillId="0" borderId="0" xfId="0" applyFont="1" applyBorder="1"/>
    <xf numFmtId="0" fontId="13" fillId="0" borderId="0" xfId="0" applyFont="1" applyBorder="1" applyAlignment="1">
      <alignment horizontal="center" wrapText="1"/>
    </xf>
    <xf numFmtId="0" fontId="1" fillId="0" borderId="0" xfId="3" quotePrefix="1"/>
    <xf numFmtId="0" fontId="1" fillId="2" borderId="0" xfId="3" applyFont="1" applyFill="1"/>
    <xf numFmtId="0" fontId="1" fillId="2" borderId="0" xfId="3" applyFill="1"/>
    <xf numFmtId="164" fontId="1" fillId="2" borderId="0" xfId="1" applyNumberFormat="1" applyFill="1"/>
    <xf numFmtId="164" fontId="1" fillId="2" borderId="0" xfId="1" applyNumberFormat="1" applyFill="1" applyBorder="1"/>
    <xf numFmtId="165" fontId="1" fillId="2" borderId="0" xfId="4" applyNumberFormat="1" applyFill="1"/>
    <xf numFmtId="0" fontId="1" fillId="0" borderId="5" xfId="3" applyBorder="1"/>
    <xf numFmtId="0" fontId="1" fillId="0" borderId="6" xfId="3" applyBorder="1"/>
    <xf numFmtId="0" fontId="5" fillId="0" borderId="6" xfId="3" applyFont="1" applyBorder="1" applyAlignment="1">
      <alignment horizontal="center"/>
    </xf>
    <xf numFmtId="0" fontId="1" fillId="0" borderId="7" xfId="3" applyBorder="1"/>
    <xf numFmtId="0" fontId="1" fillId="0" borderId="8" xfId="3" applyBorder="1"/>
    <xf numFmtId="0" fontId="0" fillId="0" borderId="0" xfId="0" applyBorder="1"/>
    <xf numFmtId="0" fontId="5" fillId="0" borderId="0" xfId="3" applyFont="1" applyBorder="1"/>
    <xf numFmtId="0" fontId="1" fillId="0" borderId="9" xfId="3" applyBorder="1"/>
    <xf numFmtId="0" fontId="5" fillId="0" borderId="8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169" fontId="1" fillId="0" borderId="8" xfId="1" applyNumberFormat="1" applyBorder="1"/>
    <xf numFmtId="169" fontId="1" fillId="0" borderId="0" xfId="1" applyNumberFormat="1" applyBorder="1"/>
    <xf numFmtId="169" fontId="1" fillId="0" borderId="9" xfId="1" applyNumberFormat="1" applyBorder="1"/>
    <xf numFmtId="169" fontId="0" fillId="0" borderId="0" xfId="0" applyNumberFormat="1" applyBorder="1"/>
    <xf numFmtId="169" fontId="1" fillId="2" borderId="8" xfId="1" applyNumberFormat="1" applyFill="1" applyBorder="1"/>
    <xf numFmtId="0" fontId="0" fillId="2" borderId="0" xfId="0" applyFill="1" applyBorder="1"/>
    <xf numFmtId="169" fontId="0" fillId="2" borderId="0" xfId="0" applyNumberFormat="1" applyFill="1" applyBorder="1"/>
    <xf numFmtId="169" fontId="1" fillId="2" borderId="9" xfId="1" applyNumberFormat="1" applyFill="1" applyBorder="1"/>
    <xf numFmtId="164" fontId="1" fillId="0" borderId="9" xfId="1" applyNumberFormat="1" applyBorder="1"/>
    <xf numFmtId="164" fontId="1" fillId="0" borderId="8" xfId="1" applyNumberFormat="1" applyBorder="1"/>
    <xf numFmtId="164" fontId="1" fillId="0" borderId="12" xfId="1" applyNumberFormat="1" applyBorder="1"/>
    <xf numFmtId="164" fontId="1" fillId="0" borderId="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0" fillId="0" borderId="0" xfId="1" applyNumberFormat="1" applyFont="1" applyBorder="1"/>
    <xf numFmtId="164" fontId="1" fillId="2" borderId="8" xfId="1" applyNumberFormat="1" applyFill="1" applyBorder="1"/>
    <xf numFmtId="164" fontId="0" fillId="2" borderId="0" xfId="1" applyNumberFormat="1" applyFont="1" applyFill="1" applyBorder="1"/>
    <xf numFmtId="164" fontId="1" fillId="2" borderId="9" xfId="1" applyNumberFormat="1" applyFill="1" applyBorder="1"/>
    <xf numFmtId="0" fontId="0" fillId="0" borderId="8" xfId="0" applyBorder="1"/>
    <xf numFmtId="0" fontId="0" fillId="0" borderId="9" xfId="0" applyBorder="1"/>
    <xf numFmtId="164" fontId="1" fillId="0" borderId="15" xfId="1" applyNumberFormat="1" applyBorder="1"/>
    <xf numFmtId="164" fontId="1" fillId="0" borderId="10" xfId="1" applyNumberFormat="1" applyBorder="1"/>
    <xf numFmtId="164" fontId="1" fillId="0" borderId="11" xfId="1" applyNumberFormat="1" applyBorder="1"/>
    <xf numFmtId="0" fontId="1" fillId="0" borderId="0" xfId="3" applyFont="1" applyFill="1"/>
    <xf numFmtId="0" fontId="1" fillId="0" borderId="0" xfId="3" applyFill="1"/>
    <xf numFmtId="0" fontId="0" fillId="0" borderId="0" xfId="0" applyFill="1" applyBorder="1"/>
    <xf numFmtId="164" fontId="0" fillId="0" borderId="0" xfId="1" applyNumberFormat="1" applyFont="1" applyFill="1" applyBorder="1"/>
    <xf numFmtId="164" fontId="1" fillId="0" borderId="0" xfId="1" applyNumberFormat="1" applyFill="1" applyBorder="1"/>
    <xf numFmtId="169" fontId="0" fillId="0" borderId="0" xfId="0" applyNumberFormat="1" applyFill="1" applyBorder="1"/>
    <xf numFmtId="164" fontId="1" fillId="0" borderId="0" xfId="1" applyNumberFormat="1" applyFill="1"/>
    <xf numFmtId="165" fontId="1" fillId="0" borderId="0" xfId="4" applyNumberFormat="1" applyFill="1"/>
    <xf numFmtId="169" fontId="1" fillId="0" borderId="0" xfId="1" applyNumberFormat="1" applyFill="1" applyBorder="1"/>
    <xf numFmtId="165" fontId="1" fillId="0" borderId="0" xfId="4" applyNumberFormat="1" applyBorder="1"/>
    <xf numFmtId="169" fontId="1" fillId="0" borderId="0" xfId="1" applyNumberFormat="1" applyFont="1" applyBorder="1"/>
    <xf numFmtId="0" fontId="5" fillId="0" borderId="1" xfId="3" applyFont="1" applyBorder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NNG_TWO&amp; M(vs.3CE)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zoomScale="75" workbookViewId="0">
      <selection activeCell="A3" sqref="A3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15</v>
      </c>
      <c r="P8" s="5"/>
      <c r="Q8" s="5"/>
      <c r="R8" s="5"/>
      <c r="S8" s="5"/>
      <c r="T8" s="5"/>
      <c r="U8" s="5"/>
      <c r="V8" s="5"/>
      <c r="W8" s="5"/>
      <c r="Y8" s="5" t="s">
        <v>32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G9" s="6" t="s">
        <v>2</v>
      </c>
      <c r="Q9" s="6" t="s">
        <v>2</v>
      </c>
      <c r="AA9" s="6" t="s">
        <v>2</v>
      </c>
      <c r="AK9" s="6" t="s">
        <v>2</v>
      </c>
    </row>
    <row r="10" spans="1:48" x14ac:dyDescent="0.2">
      <c r="G10" s="6" t="s">
        <v>3</v>
      </c>
      <c r="I10" s="9" t="s">
        <v>4</v>
      </c>
      <c r="J10" s="9"/>
      <c r="K10" s="9"/>
      <c r="N10" s="8"/>
      <c r="O10"/>
      <c r="P10"/>
      <c r="Q10" s="6" t="s">
        <v>3</v>
      </c>
      <c r="R10"/>
      <c r="S10" s="9" t="s">
        <v>4</v>
      </c>
      <c r="T10" s="9"/>
      <c r="U10" s="9"/>
      <c r="V10"/>
      <c r="W10"/>
      <c r="AA10" s="6" t="s">
        <v>3</v>
      </c>
      <c r="AB10"/>
      <c r="AC10" s="9" t="s">
        <v>4</v>
      </c>
      <c r="AD10" s="9"/>
      <c r="AE10" s="9"/>
      <c r="AK10" s="6" t="s">
        <v>3</v>
      </c>
      <c r="AM10" s="9" t="s">
        <v>4</v>
      </c>
      <c r="AN10" s="9"/>
      <c r="AO10" s="9"/>
      <c r="AS10" s="6" t="s">
        <v>5</v>
      </c>
    </row>
    <row r="11" spans="1:48" x14ac:dyDescent="0.2">
      <c r="E11" s="6" t="s">
        <v>6</v>
      </c>
      <c r="F11" s="6"/>
      <c r="G11" s="6" t="s">
        <v>7</v>
      </c>
      <c r="H11" s="6"/>
      <c r="I11" s="6" t="s">
        <v>7</v>
      </c>
      <c r="J11" s="6"/>
      <c r="K11" s="6" t="s">
        <v>29</v>
      </c>
      <c r="L11" s="6"/>
      <c r="M11" s="6" t="s">
        <v>8</v>
      </c>
      <c r="N11" s="6"/>
      <c r="O11" s="6" t="s">
        <v>6</v>
      </c>
      <c r="P11" s="6"/>
      <c r="Q11" s="6" t="s">
        <v>7</v>
      </c>
      <c r="R11" s="6"/>
      <c r="S11" s="6" t="s">
        <v>7</v>
      </c>
      <c r="T11" s="6"/>
      <c r="U11" s="6" t="s">
        <v>29</v>
      </c>
      <c r="V11" s="6"/>
      <c r="W11" s="6" t="s">
        <v>8</v>
      </c>
      <c r="Y11" s="6" t="s">
        <v>6</v>
      </c>
      <c r="Z11" s="6"/>
      <c r="AA11" s="6" t="s">
        <v>7</v>
      </c>
      <c r="AB11" s="6"/>
      <c r="AC11" s="6" t="s">
        <v>7</v>
      </c>
      <c r="AD11" s="6"/>
      <c r="AE11" s="6" t="s">
        <v>29</v>
      </c>
      <c r="AF11" s="6"/>
      <c r="AG11" s="6" t="s">
        <v>8</v>
      </c>
      <c r="AI11" s="6" t="s">
        <v>6</v>
      </c>
      <c r="AK11" s="6" t="s">
        <v>7</v>
      </c>
      <c r="AM11" s="6" t="s">
        <v>7</v>
      </c>
      <c r="AN11" s="6"/>
      <c r="AO11" s="6" t="s">
        <v>29</v>
      </c>
      <c r="AP11" s="6"/>
      <c r="AQ11" s="6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6"/>
      <c r="G12" s="7" t="s">
        <v>11</v>
      </c>
      <c r="H12" s="10"/>
      <c r="I12" s="7" t="s">
        <v>11</v>
      </c>
      <c r="J12" s="10"/>
      <c r="K12" s="7" t="s">
        <v>30</v>
      </c>
      <c r="L12" s="6"/>
      <c r="M12" s="7" t="s">
        <v>11</v>
      </c>
      <c r="N12" s="10"/>
      <c r="O12" s="7" t="s">
        <v>11</v>
      </c>
      <c r="P12" s="6"/>
      <c r="Q12" s="7" t="s">
        <v>11</v>
      </c>
      <c r="R12" s="10"/>
      <c r="S12" s="7" t="s">
        <v>11</v>
      </c>
      <c r="T12" s="10"/>
      <c r="U12" s="7" t="s">
        <v>30</v>
      </c>
      <c r="V12" s="6"/>
      <c r="W12" s="7" t="s">
        <v>11</v>
      </c>
      <c r="Y12" s="7" t="s">
        <v>11</v>
      </c>
      <c r="Z12" s="6"/>
      <c r="AA12" s="7" t="s">
        <v>11</v>
      </c>
      <c r="AB12" s="10"/>
      <c r="AC12" s="7" t="s">
        <v>11</v>
      </c>
      <c r="AD12" s="10"/>
      <c r="AE12" s="7" t="s">
        <v>30</v>
      </c>
      <c r="AF12" s="6"/>
      <c r="AG12" s="7" t="s">
        <v>11</v>
      </c>
      <c r="AI12" s="7" t="s">
        <v>11</v>
      </c>
      <c r="AK12" s="7" t="s">
        <v>11</v>
      </c>
      <c r="AM12" s="7" t="s">
        <v>11</v>
      </c>
      <c r="AN12" s="10"/>
      <c r="AO12" s="7" t="s">
        <v>30</v>
      </c>
      <c r="AP12" s="6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2">
        <v>12.7</v>
      </c>
      <c r="F13" s="12"/>
      <c r="G13" s="12">
        <v>1.3</v>
      </c>
      <c r="H13" s="12"/>
      <c r="I13" s="12"/>
      <c r="J13" s="12"/>
      <c r="K13" s="12"/>
      <c r="L13" s="12"/>
      <c r="M13" s="12">
        <f>+E13-G13-I13+K13</f>
        <v>11.399999999999999</v>
      </c>
      <c r="N13" s="12"/>
      <c r="O13" s="22">
        <v>14.9</v>
      </c>
      <c r="P13" s="12"/>
      <c r="Q13" s="22">
        <v>0.4</v>
      </c>
      <c r="R13" s="12"/>
      <c r="S13" s="22"/>
      <c r="T13" s="12"/>
      <c r="U13" s="12">
        <v>-0.1</v>
      </c>
      <c r="V13" s="12"/>
      <c r="W13" s="22">
        <f>+O13-Q13-S13+U13</f>
        <v>14.4</v>
      </c>
      <c r="Y13" s="22">
        <f>14.9+0.2</f>
        <v>15.1</v>
      </c>
      <c r="Z13" s="12"/>
      <c r="AA13" s="22">
        <v>0.4</v>
      </c>
      <c r="AB13" s="12"/>
      <c r="AC13" s="12"/>
      <c r="AD13" s="12"/>
      <c r="AE13" s="12">
        <v>-0.1</v>
      </c>
      <c r="AF13" s="12"/>
      <c r="AG13" s="12">
        <f>+Y13-AA13-AC13+AE13</f>
        <v>14.6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>
        <f>+AI13-AK13-AM13+AO13</f>
        <v>0</v>
      </c>
      <c r="AS13" s="13">
        <f>-448.4/11017</f>
        <v>-4.070073522737587E-2</v>
      </c>
    </row>
    <row r="14" spans="1:48" x14ac:dyDescent="0.2">
      <c r="A14" s="21" t="s">
        <v>19</v>
      </c>
      <c r="E14" s="12">
        <v>4</v>
      </c>
      <c r="F14" s="12"/>
      <c r="G14" s="12">
        <v>0.4</v>
      </c>
      <c r="H14" s="12"/>
      <c r="I14" s="12"/>
      <c r="J14" s="12"/>
      <c r="K14" s="12"/>
      <c r="L14" s="12"/>
      <c r="M14" s="12">
        <f t="shared" ref="M14:M22" si="0">+E14-G14-I14+K14</f>
        <v>3.6</v>
      </c>
      <c r="N14" s="12"/>
      <c r="O14" s="22">
        <v>3.8</v>
      </c>
      <c r="P14" s="12"/>
      <c r="Q14" s="22">
        <v>0.1</v>
      </c>
      <c r="R14" s="12"/>
      <c r="S14" s="22"/>
      <c r="T14" s="12"/>
      <c r="U14" s="12">
        <v>-0.1</v>
      </c>
      <c r="V14" s="12"/>
      <c r="W14" s="22">
        <f t="shared" ref="W14:W22" si="1">+O14-Q14-S14+U14</f>
        <v>3.5999999999999996</v>
      </c>
      <c r="Y14" s="22">
        <f>3.8+0.2</f>
        <v>4</v>
      </c>
      <c r="Z14" s="12"/>
      <c r="AA14" s="22">
        <v>0.1</v>
      </c>
      <c r="AB14" s="12"/>
      <c r="AC14" s="12"/>
      <c r="AD14" s="12"/>
      <c r="AE14" s="12">
        <v>-0.1</v>
      </c>
      <c r="AF14" s="12"/>
      <c r="AG14" s="12">
        <f t="shared" ref="AG14:AG22" si="2">+Y14-AA14-AC14+AE14</f>
        <v>3.8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>
        <f t="shared" ref="AQ14:AQ22" si="3">+AI14-AK14-AM14+AO14</f>
        <v>0</v>
      </c>
      <c r="AS14" s="13">
        <f>-102.4/1810</f>
        <v>-5.6574585635359116E-2</v>
      </c>
    </row>
    <row r="15" spans="1:48" x14ac:dyDescent="0.2">
      <c r="A15" s="21" t="s">
        <v>21</v>
      </c>
      <c r="E15" s="25">
        <v>6.3</v>
      </c>
      <c r="F15"/>
      <c r="G15" s="25">
        <v>0.2</v>
      </c>
      <c r="H15"/>
      <c r="I15"/>
      <c r="J15"/>
      <c r="K15"/>
      <c r="L15" s="12"/>
      <c r="M15" s="12">
        <f t="shared" si="0"/>
        <v>6.1</v>
      </c>
      <c r="N15" s="14"/>
      <c r="O15" s="23">
        <v>6.8</v>
      </c>
      <c r="P15"/>
      <c r="Q15" s="23">
        <v>0.3</v>
      </c>
      <c r="R15"/>
      <c r="S15" s="23"/>
      <c r="T15"/>
      <c r="U15" s="12">
        <v>-0.1</v>
      </c>
      <c r="V15" s="12"/>
      <c r="W15" s="22">
        <f t="shared" si="1"/>
        <v>6.4</v>
      </c>
      <c r="Y15" s="23">
        <f>6.8+0.2</f>
        <v>7</v>
      </c>
      <c r="Z15"/>
      <c r="AA15" s="23">
        <v>0.3</v>
      </c>
      <c r="AB15"/>
      <c r="AC15"/>
      <c r="AD15"/>
      <c r="AE15" s="12">
        <v>-0.1</v>
      </c>
      <c r="AF15" s="12"/>
      <c r="AG15" s="12">
        <f t="shared" si="2"/>
        <v>6.6000000000000005</v>
      </c>
      <c r="AH15" s="12"/>
      <c r="AI15"/>
      <c r="AJ15"/>
      <c r="AK15"/>
      <c r="AL15"/>
      <c r="AM15"/>
      <c r="AN15"/>
      <c r="AO15"/>
      <c r="AP15" s="12"/>
      <c r="AQ15" s="12">
        <f t="shared" si="3"/>
        <v>0</v>
      </c>
      <c r="AS15" s="15">
        <f>-155.5/1959</f>
        <v>-7.937723328228688E-2</v>
      </c>
    </row>
    <row r="16" spans="1:48" x14ac:dyDescent="0.2">
      <c r="A16" s="21" t="s">
        <v>31</v>
      </c>
      <c r="E16" s="25">
        <v>0.3</v>
      </c>
      <c r="F16"/>
      <c r="G16" s="25"/>
      <c r="H16"/>
      <c r="I16"/>
      <c r="J16"/>
      <c r="K16"/>
      <c r="L16" s="12"/>
      <c r="M16" s="12">
        <f t="shared" si="0"/>
        <v>0.3</v>
      </c>
      <c r="N16" s="14"/>
      <c r="O16" s="23">
        <v>3.5</v>
      </c>
      <c r="P16"/>
      <c r="Q16" s="23">
        <v>1</v>
      </c>
      <c r="R16"/>
      <c r="S16" s="23"/>
      <c r="T16"/>
      <c r="U16" s="12">
        <v>0</v>
      </c>
      <c r="V16" s="12"/>
      <c r="W16" s="22">
        <f t="shared" si="1"/>
        <v>2.5</v>
      </c>
      <c r="Y16" s="23">
        <v>3.5</v>
      </c>
      <c r="Z16"/>
      <c r="AA16" s="23">
        <v>1</v>
      </c>
      <c r="AB16"/>
      <c r="AC16"/>
      <c r="AD16"/>
      <c r="AE16" s="12">
        <v>0</v>
      </c>
      <c r="AF16" s="12"/>
      <c r="AG16" s="12">
        <f t="shared" si="2"/>
        <v>2.5</v>
      </c>
      <c r="AH16" s="12"/>
      <c r="AI16"/>
      <c r="AJ16"/>
      <c r="AK16"/>
      <c r="AL16"/>
      <c r="AM16"/>
      <c r="AN16"/>
      <c r="AO16"/>
      <c r="AP16" s="12"/>
      <c r="AQ16" s="12">
        <f t="shared" si="3"/>
        <v>0</v>
      </c>
      <c r="AS16" s="13">
        <f>(AI16-Y16)/Y16</f>
        <v>-1</v>
      </c>
      <c r="AU16" s="13"/>
    </row>
    <row r="17" spans="1:47" x14ac:dyDescent="0.2">
      <c r="A17" s="21" t="s">
        <v>22</v>
      </c>
      <c r="E17" s="25"/>
      <c r="F17"/>
      <c r="G17" s="25"/>
      <c r="H17"/>
      <c r="I17"/>
      <c r="J17"/>
      <c r="K17"/>
      <c r="L17" s="12"/>
      <c r="M17" s="12">
        <f t="shared" si="0"/>
        <v>0</v>
      </c>
      <c r="N17" s="14"/>
      <c r="O17" s="23">
        <v>0.8</v>
      </c>
      <c r="P17"/>
      <c r="Q17" s="23"/>
      <c r="R17"/>
      <c r="S17" s="23"/>
      <c r="T17"/>
      <c r="U17" s="12">
        <v>0.3</v>
      </c>
      <c r="V17" s="12"/>
      <c r="W17" s="22">
        <f t="shared" si="1"/>
        <v>1.1000000000000001</v>
      </c>
      <c r="Y17" s="23">
        <v>0.8</v>
      </c>
      <c r="Z17"/>
      <c r="AA17" s="23"/>
      <c r="AB17"/>
      <c r="AC17"/>
      <c r="AD17"/>
      <c r="AE17" s="12">
        <v>0.3</v>
      </c>
      <c r="AF17" s="12"/>
      <c r="AG17" s="12">
        <f t="shared" si="2"/>
        <v>1.1000000000000001</v>
      </c>
      <c r="AH17" s="12"/>
      <c r="AI17"/>
      <c r="AJ17"/>
      <c r="AK17"/>
      <c r="AL17"/>
      <c r="AM17"/>
      <c r="AN17"/>
      <c r="AO17"/>
      <c r="AP17" s="12"/>
      <c r="AQ17" s="12">
        <f t="shared" si="3"/>
        <v>0</v>
      </c>
      <c r="AS17" s="13"/>
      <c r="AU17" s="13"/>
    </row>
    <row r="18" spans="1:47" x14ac:dyDescent="0.2">
      <c r="A18" s="21" t="s">
        <v>23</v>
      </c>
      <c r="E18" s="25"/>
      <c r="F18"/>
      <c r="G18" s="25"/>
      <c r="H18"/>
      <c r="I18"/>
      <c r="J18"/>
      <c r="K18"/>
      <c r="L18" s="12"/>
      <c r="M18" s="12">
        <f t="shared" si="0"/>
        <v>0</v>
      </c>
      <c r="N18" s="14"/>
      <c r="O18" s="23"/>
      <c r="P18"/>
      <c r="Q18" s="23"/>
      <c r="R18"/>
      <c r="S18" s="23"/>
      <c r="T18"/>
      <c r="U18"/>
      <c r="V18" s="12"/>
      <c r="W18" s="12">
        <f t="shared" si="1"/>
        <v>0</v>
      </c>
      <c r="Y18"/>
      <c r="Z18"/>
      <c r="AA18"/>
      <c r="AB18"/>
      <c r="AC18"/>
      <c r="AD18"/>
      <c r="AE18"/>
      <c r="AF18" s="12"/>
      <c r="AG18" s="12">
        <f t="shared" si="2"/>
        <v>0</v>
      </c>
      <c r="AH18" s="12"/>
      <c r="AI18"/>
      <c r="AJ18"/>
      <c r="AK18"/>
      <c r="AL18"/>
      <c r="AM18"/>
      <c r="AN18"/>
      <c r="AO18"/>
      <c r="AP18" s="12"/>
      <c r="AQ18" s="12">
        <f t="shared" si="3"/>
        <v>0</v>
      </c>
      <c r="AS18" s="13"/>
      <c r="AU18" s="13"/>
    </row>
    <row r="19" spans="1:47" x14ac:dyDescent="0.2">
      <c r="A19" s="21" t="s">
        <v>24</v>
      </c>
      <c r="E19" s="25"/>
      <c r="F19"/>
      <c r="G19" s="25"/>
      <c r="H19"/>
      <c r="I19"/>
      <c r="J19"/>
      <c r="K19"/>
      <c r="L19" s="12"/>
      <c r="M19" s="12">
        <f t="shared" si="0"/>
        <v>0</v>
      </c>
      <c r="N19" s="14"/>
      <c r="O19" s="23"/>
      <c r="P19"/>
      <c r="Q19" s="23"/>
      <c r="R19"/>
      <c r="S19" s="23"/>
      <c r="T19"/>
      <c r="U19"/>
      <c r="V19" s="12"/>
      <c r="W19" s="12">
        <f t="shared" si="1"/>
        <v>0</v>
      </c>
      <c r="Y19"/>
      <c r="Z19"/>
      <c r="AA19"/>
      <c r="AB19"/>
      <c r="AC19"/>
      <c r="AD19"/>
      <c r="AE19"/>
      <c r="AF19" s="12"/>
      <c r="AG19" s="12">
        <f t="shared" si="2"/>
        <v>0</v>
      </c>
      <c r="AH19" s="12"/>
      <c r="AI19"/>
      <c r="AJ19"/>
      <c r="AK19"/>
      <c r="AL19"/>
      <c r="AM19"/>
      <c r="AN19"/>
      <c r="AO19"/>
      <c r="AP19" s="12"/>
      <c r="AQ19" s="12">
        <f t="shared" si="3"/>
        <v>0</v>
      </c>
      <c r="AS19" s="13"/>
      <c r="AU19" s="13"/>
    </row>
    <row r="20" spans="1:47" x14ac:dyDescent="0.2">
      <c r="A20" s="21" t="s">
        <v>25</v>
      </c>
      <c r="E20" s="25"/>
      <c r="F20"/>
      <c r="G20" s="25"/>
      <c r="H20"/>
      <c r="I20"/>
      <c r="J20"/>
      <c r="K20"/>
      <c r="L20" s="12"/>
      <c r="M20" s="12">
        <f t="shared" si="0"/>
        <v>0</v>
      </c>
      <c r="N20" s="14"/>
      <c r="O20" s="23"/>
      <c r="P20"/>
      <c r="Q20"/>
      <c r="R20"/>
      <c r="S20"/>
      <c r="T20"/>
      <c r="U20"/>
      <c r="V20" s="12"/>
      <c r="W20" s="12">
        <f t="shared" si="1"/>
        <v>0</v>
      </c>
      <c r="Y20"/>
      <c r="Z20"/>
      <c r="AA20"/>
      <c r="AB20"/>
      <c r="AC20"/>
      <c r="AD20"/>
      <c r="AE20"/>
      <c r="AF20" s="12"/>
      <c r="AG20" s="12">
        <f t="shared" si="2"/>
        <v>0</v>
      </c>
      <c r="AH20" s="12"/>
      <c r="AI20"/>
      <c r="AJ20"/>
      <c r="AK20"/>
      <c r="AL20"/>
      <c r="AM20"/>
      <c r="AN20"/>
      <c r="AO20"/>
      <c r="AP20" s="12"/>
      <c r="AQ20" s="12">
        <f t="shared" si="3"/>
        <v>0</v>
      </c>
      <c r="AS20" s="13"/>
      <c r="AU20" s="13"/>
    </row>
    <row r="21" spans="1:47" x14ac:dyDescent="0.2">
      <c r="A21" s="21" t="s">
        <v>20</v>
      </c>
      <c r="E21" s="12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>
        <f t="shared" si="1"/>
        <v>0</v>
      </c>
      <c r="Y21" s="12"/>
      <c r="Z21" s="12"/>
      <c r="AA21" s="12"/>
      <c r="AB21" s="12"/>
      <c r="AC21" s="12"/>
      <c r="AD21" s="12"/>
      <c r="AE21" s="12"/>
      <c r="AF21" s="12"/>
      <c r="AG21" s="12">
        <f t="shared" si="2"/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>
        <f t="shared" si="3"/>
        <v>0</v>
      </c>
    </row>
    <row r="22" spans="1:47" x14ac:dyDescent="0.2">
      <c r="A22" s="21" t="s">
        <v>26</v>
      </c>
      <c r="E22" s="12">
        <v>5.9</v>
      </c>
      <c r="F22" s="12"/>
      <c r="G22" s="12">
        <v>0.1</v>
      </c>
      <c r="H22" s="12"/>
      <c r="I22" s="12"/>
      <c r="J22" s="12"/>
      <c r="K22" s="12"/>
      <c r="L22" s="12"/>
      <c r="M22" s="12">
        <f t="shared" si="0"/>
        <v>5.8000000000000007</v>
      </c>
      <c r="N22" s="12"/>
      <c r="O22" s="12"/>
      <c r="P22" s="12"/>
      <c r="Q22" s="12"/>
      <c r="R22" s="12"/>
      <c r="S22" s="12"/>
      <c r="T22" s="12"/>
      <c r="U22" s="12"/>
      <c r="V22" s="12"/>
      <c r="W22" s="12">
        <f t="shared" si="1"/>
        <v>0</v>
      </c>
      <c r="Y22" s="12"/>
      <c r="Z22" s="12"/>
      <c r="AA22" s="12"/>
      <c r="AB22" s="12"/>
      <c r="AC22" s="12"/>
      <c r="AD22" s="12"/>
      <c r="AE22" s="12"/>
      <c r="AF22" s="12"/>
      <c r="AG22" s="12">
        <f t="shared" si="2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>
        <f t="shared" si="3"/>
        <v>0</v>
      </c>
      <c r="AS22" s="13" t="e">
        <f>(AI22-Y22)/Y22</f>
        <v>#DIV/0!</v>
      </c>
    </row>
    <row r="23" spans="1:47" x14ac:dyDescent="0.2"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</row>
    <row r="24" spans="1:47" ht="13.5" thickBot="1" x14ac:dyDescent="0.25">
      <c r="A24" s="2" t="s">
        <v>13</v>
      </c>
      <c r="E24" s="17">
        <f>SUM(E13:E23)</f>
        <v>29.200000000000003</v>
      </c>
      <c r="F24" s="12"/>
      <c r="G24" s="17">
        <f>SUM(G13:G23)</f>
        <v>2</v>
      </c>
      <c r="H24" s="14"/>
      <c r="I24" s="17">
        <f>SUM(I13:I23)</f>
        <v>0</v>
      </c>
      <c r="J24" s="14"/>
      <c r="K24" s="17">
        <f>SUM(K13:K23)</f>
        <v>0</v>
      </c>
      <c r="L24" s="12"/>
      <c r="M24" s="17">
        <f>SUM(M13:M23)</f>
        <v>27.2</v>
      </c>
      <c r="N24" s="14"/>
      <c r="O24" s="17">
        <f>SUM(O13:O23)</f>
        <v>29.8</v>
      </c>
      <c r="P24" s="12"/>
      <c r="Q24" s="17">
        <f>SUM(Q13:Q23)</f>
        <v>1.8</v>
      </c>
      <c r="R24" s="14"/>
      <c r="S24" s="17">
        <f>SUM(S13:S23)</f>
        <v>0</v>
      </c>
      <c r="T24" s="14"/>
      <c r="U24" s="17">
        <f>SUM(U13:U23)</f>
        <v>0</v>
      </c>
      <c r="V24" s="12"/>
      <c r="W24" s="17">
        <f>SUM(W13:W23)</f>
        <v>28</v>
      </c>
      <c r="X24" s="12"/>
      <c r="Y24" s="17">
        <f>SUM(Y13:Y23)</f>
        <v>30.400000000000002</v>
      </c>
      <c r="Z24" s="12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2"/>
      <c r="AG24" s="17">
        <f>SUM(AG13:AG23)</f>
        <v>28.6</v>
      </c>
      <c r="AH24" s="12"/>
      <c r="AI24" s="17">
        <f>SUM(AI13:AI23)</f>
        <v>0</v>
      </c>
      <c r="AJ24" s="12"/>
      <c r="AK24" s="17">
        <f>SUM(AK13:AK23)</f>
        <v>0</v>
      </c>
      <c r="AL24" s="14"/>
      <c r="AM24" s="17">
        <f>SUM(AM13:AM23)</f>
        <v>0</v>
      </c>
      <c r="AN24" s="14"/>
      <c r="AO24" s="17">
        <f>SUM(AO13:AO23)</f>
        <v>0</v>
      </c>
      <c r="AP24" s="12"/>
      <c r="AQ24" s="17">
        <f>SUM(AQ13:AQ23)</f>
        <v>0</v>
      </c>
      <c r="AR24" s="12"/>
      <c r="AS24" s="18">
        <f>(AI24-Y24)/Y24</f>
        <v>-1</v>
      </c>
    </row>
    <row r="25" spans="1:47" ht="25.5" customHeight="1" thickTop="1" x14ac:dyDescent="0.2">
      <c r="A25" s="24" t="s">
        <v>34</v>
      </c>
    </row>
    <row r="26" spans="1:47" x14ac:dyDescent="0.2">
      <c r="A26" s="24" t="s">
        <v>33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t="s">
        <v>27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t="s">
        <v>28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L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52</v>
      </c>
      <c r="P8" s="5"/>
      <c r="Q8" s="5"/>
      <c r="R8" s="5"/>
      <c r="S8" s="5"/>
      <c r="T8" s="5"/>
      <c r="U8" s="5"/>
      <c r="V8" s="5"/>
      <c r="W8" s="5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50"/>
      <c r="F9" s="51"/>
      <c r="G9" s="52" t="s">
        <v>2</v>
      </c>
      <c r="H9" s="51"/>
      <c r="I9" s="51"/>
      <c r="J9" s="51"/>
      <c r="K9" s="51"/>
      <c r="L9" s="51"/>
      <c r="M9" s="53"/>
      <c r="O9" s="50"/>
      <c r="P9" s="51"/>
      <c r="Q9" s="52" t="s">
        <v>2</v>
      </c>
      <c r="R9" s="51"/>
      <c r="S9" s="51"/>
      <c r="T9" s="51"/>
      <c r="U9" s="51"/>
      <c r="V9" s="51"/>
      <c r="W9" s="53"/>
      <c r="Y9" s="50"/>
      <c r="Z9" s="51"/>
      <c r="AA9" s="52" t="s">
        <v>2</v>
      </c>
      <c r="AB9" s="51"/>
      <c r="AC9" s="51"/>
      <c r="AD9" s="51"/>
      <c r="AE9" s="51"/>
      <c r="AF9" s="51"/>
      <c r="AG9" s="53"/>
      <c r="AI9" s="50"/>
      <c r="AJ9" s="51"/>
      <c r="AK9" s="52" t="s">
        <v>2</v>
      </c>
      <c r="AL9" s="51"/>
      <c r="AM9" s="51"/>
      <c r="AN9" s="51"/>
      <c r="AO9" s="51"/>
      <c r="AP9" s="51"/>
      <c r="AQ9" s="53"/>
    </row>
    <row r="10" spans="1:48" x14ac:dyDescent="0.2">
      <c r="E10" s="54"/>
      <c r="F10" s="11"/>
      <c r="G10" s="10" t="s">
        <v>3</v>
      </c>
      <c r="H10" s="11"/>
      <c r="I10" s="56" t="s">
        <v>4</v>
      </c>
      <c r="J10" s="56"/>
      <c r="K10" s="56"/>
      <c r="L10" s="11"/>
      <c r="M10" s="57"/>
      <c r="N10" s="8"/>
      <c r="O10" s="80"/>
      <c r="P10" s="55"/>
      <c r="Q10" s="10" t="s">
        <v>3</v>
      </c>
      <c r="R10" s="55"/>
      <c r="S10" s="56" t="s">
        <v>4</v>
      </c>
      <c r="T10" s="56"/>
      <c r="U10" s="56"/>
      <c r="V10" s="55"/>
      <c r="W10" s="81"/>
      <c r="Y10" s="54"/>
      <c r="Z10" s="11"/>
      <c r="AA10" s="10" t="s">
        <v>3</v>
      </c>
      <c r="AB10" s="55"/>
      <c r="AC10" s="56" t="s">
        <v>4</v>
      </c>
      <c r="AD10" s="56"/>
      <c r="AE10" s="56"/>
      <c r="AF10" s="11"/>
      <c r="AG10" s="57"/>
      <c r="AI10" s="54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57"/>
      <c r="AS10" s="6" t="s">
        <v>5</v>
      </c>
    </row>
    <row r="11" spans="1:48" x14ac:dyDescent="0.2">
      <c r="E11" s="58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9" t="s">
        <v>8</v>
      </c>
      <c r="N11" s="6"/>
      <c r="O11" s="58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9" t="s">
        <v>8</v>
      </c>
      <c r="Y11" s="58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9" t="s">
        <v>8</v>
      </c>
      <c r="AI11" s="58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9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60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1" t="s">
        <v>11</v>
      </c>
      <c r="N12" s="10"/>
      <c r="O12" s="60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1" t="s">
        <v>11</v>
      </c>
      <c r="Y12" s="60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1" t="s">
        <v>11</v>
      </c>
      <c r="AI12" s="60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1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1">
        <v>12.7</v>
      </c>
      <c r="F13" s="14"/>
      <c r="G13" s="14">
        <v>1.3</v>
      </c>
      <c r="H13" s="14"/>
      <c r="I13" s="14"/>
      <c r="J13" s="14"/>
      <c r="K13" s="14"/>
      <c r="L13" s="14"/>
      <c r="M13" s="70">
        <f t="shared" ref="M13:M22" si="0">+E13-G13-I13+K13</f>
        <v>11.399999999999999</v>
      </c>
      <c r="N13" s="12"/>
      <c r="O13" s="62">
        <f>W13-U13+Q13</f>
        <v>13.4</v>
      </c>
      <c r="P13" s="14"/>
      <c r="Q13" s="63">
        <v>0.4</v>
      </c>
      <c r="R13" s="14"/>
      <c r="S13" s="63"/>
      <c r="T13" s="14"/>
      <c r="U13" s="14">
        <v>-0.1</v>
      </c>
      <c r="V13" s="14"/>
      <c r="W13" s="64">
        <f>12.5+0.4</f>
        <v>12.9</v>
      </c>
      <c r="Y13" s="62">
        <f>AG13-AE13+AA13</f>
        <v>13.6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4">
        <f>12.5+0.2+0.4</f>
        <v>13.1</v>
      </c>
      <c r="AH13" s="12"/>
      <c r="AI13" s="71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70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1">
        <v>4</v>
      </c>
      <c r="F14" s="14"/>
      <c r="G14" s="14">
        <v>0.4</v>
      </c>
      <c r="H14" s="14"/>
      <c r="I14" s="14"/>
      <c r="J14" s="14"/>
      <c r="K14" s="14"/>
      <c r="L14" s="14"/>
      <c r="M14" s="70">
        <f t="shared" si="0"/>
        <v>3.6</v>
      </c>
      <c r="N14" s="12"/>
      <c r="O14" s="62">
        <f>W14-U14+Q14</f>
        <v>3.7</v>
      </c>
      <c r="P14" s="14"/>
      <c r="Q14" s="63">
        <v>0.1</v>
      </c>
      <c r="R14" s="14"/>
      <c r="S14" s="63"/>
      <c r="T14" s="14"/>
      <c r="U14" s="14">
        <v>-0.1</v>
      </c>
      <c r="V14" s="14"/>
      <c r="W14" s="64">
        <v>3.5</v>
      </c>
      <c r="Y14" s="62">
        <f>AG14-AE14+AA14</f>
        <v>3.9000000000000004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4">
        <f>3.5+0.2</f>
        <v>3.7</v>
      </c>
      <c r="AH14" s="12"/>
      <c r="AI14" s="71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70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1">
        <v>6.3</v>
      </c>
      <c r="F15" s="55"/>
      <c r="G15" s="76">
        <v>0.2</v>
      </c>
      <c r="H15" s="55"/>
      <c r="I15" s="55"/>
      <c r="J15" s="55"/>
      <c r="K15" s="55"/>
      <c r="L15" s="14"/>
      <c r="M15" s="70">
        <f t="shared" si="0"/>
        <v>6.1</v>
      </c>
      <c r="N15" s="14"/>
      <c r="O15" s="62">
        <f>W15-U15+Q15</f>
        <v>6.3</v>
      </c>
      <c r="P15" s="55"/>
      <c r="Q15" s="65">
        <v>0.4</v>
      </c>
      <c r="R15" s="55"/>
      <c r="S15" s="65"/>
      <c r="T15" s="55"/>
      <c r="U15" s="14">
        <v>-0.1</v>
      </c>
      <c r="V15" s="14"/>
      <c r="W15" s="64">
        <v>5.8</v>
      </c>
      <c r="Y15" s="62">
        <f>AG15-AE15+AA15</f>
        <v>6.5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4">
        <f>5.8+0.2</f>
        <v>6</v>
      </c>
      <c r="AH15" s="12"/>
      <c r="AI15" s="71">
        <f>AQ15+AM15+AK15</f>
        <v>7.1999999999999993</v>
      </c>
      <c r="AJ15" s="55"/>
      <c r="AK15" s="14">
        <v>0.1</v>
      </c>
      <c r="AL15" s="55"/>
      <c r="AM15" s="55"/>
      <c r="AN15" s="55"/>
      <c r="AO15" s="55"/>
      <c r="AP15" s="14"/>
      <c r="AQ15" s="70">
        <f>7+0.1</f>
        <v>7.1</v>
      </c>
      <c r="AS15" s="15">
        <f>-155.5/1959</f>
        <v>-7.937723328228688E-2</v>
      </c>
    </row>
    <row r="16" spans="1:48" s="46" customFormat="1" x14ac:dyDescent="0.2">
      <c r="A16" s="45" t="s">
        <v>61</v>
      </c>
      <c r="E16" s="77">
        <v>2.1</v>
      </c>
      <c r="F16" s="67"/>
      <c r="G16" s="78"/>
      <c r="H16" s="67"/>
      <c r="I16" s="67"/>
      <c r="J16" s="67"/>
      <c r="K16" s="67"/>
      <c r="L16" s="48"/>
      <c r="M16" s="79">
        <f t="shared" si="0"/>
        <v>2.1</v>
      </c>
      <c r="N16" s="48"/>
      <c r="O16" s="66">
        <f>W16-U16+Q16</f>
        <v>3.7</v>
      </c>
      <c r="P16" s="67"/>
      <c r="Q16" s="68">
        <v>1.1000000000000001</v>
      </c>
      <c r="R16" s="67"/>
      <c r="S16" s="68"/>
      <c r="T16" s="67"/>
      <c r="U16" s="48"/>
      <c r="V16" s="48"/>
      <c r="W16" s="69">
        <v>2.6</v>
      </c>
      <c r="Y16" s="66">
        <f>AG16-AE16+AA16</f>
        <v>3.9</v>
      </c>
      <c r="Z16" s="67"/>
      <c r="AA16" s="68">
        <v>0.9</v>
      </c>
      <c r="AB16" s="67"/>
      <c r="AC16" s="68"/>
      <c r="AD16" s="67"/>
      <c r="AE16" s="48"/>
      <c r="AF16" s="48"/>
      <c r="AG16" s="69">
        <v>3</v>
      </c>
      <c r="AH16" s="47"/>
      <c r="AI16" s="77">
        <f>AQ16+AM16+AK16</f>
        <v>3.4</v>
      </c>
      <c r="AJ16" s="67"/>
      <c r="AK16" s="48">
        <v>0.9</v>
      </c>
      <c r="AL16" s="67"/>
      <c r="AM16" s="67"/>
      <c r="AN16" s="67"/>
      <c r="AO16" s="67"/>
      <c r="AP16" s="48"/>
      <c r="AQ16" s="79">
        <v>2.5</v>
      </c>
      <c r="AS16" s="49"/>
      <c r="AU16" s="49"/>
    </row>
    <row r="17" spans="1:47" x14ac:dyDescent="0.2">
      <c r="A17" s="21" t="s">
        <v>22</v>
      </c>
      <c r="E17" s="71"/>
      <c r="F17" s="55"/>
      <c r="G17" s="76"/>
      <c r="H17" s="55"/>
      <c r="I17" s="55"/>
      <c r="J17" s="55"/>
      <c r="K17" s="55"/>
      <c r="L17" s="14"/>
      <c r="M17" s="70"/>
      <c r="N17" s="14"/>
      <c r="O17" s="62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64">
        <v>1.2</v>
      </c>
      <c r="Y17" s="62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4">
        <v>1.2</v>
      </c>
      <c r="AH17" s="12"/>
      <c r="AI17" s="71">
        <f>AQ17+AM17+AK17</f>
        <v>1.5</v>
      </c>
      <c r="AJ17" s="55"/>
      <c r="AK17" s="14"/>
      <c r="AL17" s="55"/>
      <c r="AM17" s="55"/>
      <c r="AN17" s="55"/>
      <c r="AO17" s="55"/>
      <c r="AP17" s="14"/>
      <c r="AQ17" s="70">
        <v>1.5</v>
      </c>
      <c r="AS17" s="13"/>
      <c r="AU17" s="13"/>
    </row>
    <row r="18" spans="1:47" x14ac:dyDescent="0.2">
      <c r="A18" s="21" t="s">
        <v>23</v>
      </c>
      <c r="E18" s="71"/>
      <c r="F18" s="55"/>
      <c r="G18" s="76"/>
      <c r="H18" s="55"/>
      <c r="I18" s="55"/>
      <c r="J18" s="55"/>
      <c r="K18" s="55"/>
      <c r="L18" s="14"/>
      <c r="M18" s="70"/>
      <c r="N18" s="14"/>
      <c r="O18" s="62"/>
      <c r="P18" s="55"/>
      <c r="Q18" s="65"/>
      <c r="R18" s="55"/>
      <c r="S18" s="65"/>
      <c r="T18" s="55"/>
      <c r="U18" s="55"/>
      <c r="V18" s="14"/>
      <c r="W18" s="70"/>
      <c r="Y18" s="62"/>
      <c r="Z18" s="55"/>
      <c r="AA18" s="65"/>
      <c r="AB18" s="55"/>
      <c r="AC18" s="65"/>
      <c r="AD18" s="55"/>
      <c r="AE18" s="55"/>
      <c r="AF18" s="14"/>
      <c r="AG18" s="70"/>
      <c r="AH18" s="12"/>
      <c r="AI18" s="71"/>
      <c r="AJ18" s="55"/>
      <c r="AK18" s="14"/>
      <c r="AL18" s="55"/>
      <c r="AM18" s="55"/>
      <c r="AN18" s="55"/>
      <c r="AO18" s="55"/>
      <c r="AP18" s="14"/>
      <c r="AQ18" s="70"/>
      <c r="AS18" s="13"/>
      <c r="AU18" s="13"/>
    </row>
    <row r="19" spans="1:47" x14ac:dyDescent="0.2">
      <c r="A19" s="21" t="s">
        <v>24</v>
      </c>
      <c r="E19" s="71"/>
      <c r="F19" s="55"/>
      <c r="G19" s="76"/>
      <c r="H19" s="55"/>
      <c r="I19" s="55"/>
      <c r="J19" s="55"/>
      <c r="K19" s="55"/>
      <c r="L19" s="14"/>
      <c r="M19" s="70"/>
      <c r="N19" s="14"/>
      <c r="O19" s="62"/>
      <c r="P19" s="55"/>
      <c r="Q19" s="65"/>
      <c r="R19" s="55"/>
      <c r="S19" s="65"/>
      <c r="T19" s="55"/>
      <c r="U19" s="55"/>
      <c r="V19" s="14"/>
      <c r="W19" s="70"/>
      <c r="Y19" s="62"/>
      <c r="Z19" s="55"/>
      <c r="AA19" s="65"/>
      <c r="AB19" s="55"/>
      <c r="AC19" s="65"/>
      <c r="AD19" s="55"/>
      <c r="AE19" s="55"/>
      <c r="AF19" s="14"/>
      <c r="AG19" s="70"/>
      <c r="AH19" s="12"/>
      <c r="AI19" s="71"/>
      <c r="AJ19" s="55"/>
      <c r="AK19" s="14"/>
      <c r="AL19" s="55"/>
      <c r="AM19" s="55"/>
      <c r="AN19" s="55"/>
      <c r="AO19" s="55"/>
      <c r="AP19" s="14"/>
      <c r="AQ19" s="70"/>
      <c r="AS19" s="13"/>
      <c r="AU19" s="13"/>
    </row>
    <row r="20" spans="1:47" x14ac:dyDescent="0.2">
      <c r="A20" s="21" t="s">
        <v>25</v>
      </c>
      <c r="E20" s="71"/>
      <c r="F20" s="55"/>
      <c r="G20" s="76"/>
      <c r="H20" s="55"/>
      <c r="I20" s="55"/>
      <c r="J20" s="55"/>
      <c r="K20" s="55"/>
      <c r="L20" s="14"/>
      <c r="M20" s="70"/>
      <c r="N20" s="14"/>
      <c r="O20" s="62"/>
      <c r="P20" s="55"/>
      <c r="Q20" s="55"/>
      <c r="R20" s="55"/>
      <c r="S20" s="55"/>
      <c r="T20" s="55"/>
      <c r="U20" s="55"/>
      <c r="V20" s="14"/>
      <c r="W20" s="70"/>
      <c r="Y20" s="62"/>
      <c r="Z20" s="55"/>
      <c r="AA20" s="55"/>
      <c r="AB20" s="55"/>
      <c r="AC20" s="55"/>
      <c r="AD20" s="55"/>
      <c r="AE20" s="55"/>
      <c r="AF20" s="14"/>
      <c r="AG20" s="70"/>
      <c r="AH20" s="12"/>
      <c r="AI20" s="71"/>
      <c r="AJ20" s="55"/>
      <c r="AK20" s="14"/>
      <c r="AL20" s="55"/>
      <c r="AM20" s="55"/>
      <c r="AN20" s="55"/>
      <c r="AO20" s="55"/>
      <c r="AP20" s="14"/>
      <c r="AQ20" s="70"/>
      <c r="AS20" s="13"/>
      <c r="AU20" s="13"/>
    </row>
    <row r="21" spans="1:47" x14ac:dyDescent="0.2">
      <c r="A21" s="21" t="s">
        <v>20</v>
      </c>
      <c r="E21" s="71"/>
      <c r="F21" s="14"/>
      <c r="G21" s="14"/>
      <c r="H21" s="14"/>
      <c r="I21" s="14"/>
      <c r="J21" s="14"/>
      <c r="K21" s="14"/>
      <c r="L21" s="14"/>
      <c r="M21" s="70"/>
      <c r="N21" s="12"/>
      <c r="O21" s="62"/>
      <c r="P21" s="14"/>
      <c r="Q21" s="14"/>
      <c r="R21" s="14"/>
      <c r="S21" s="14"/>
      <c r="T21" s="14"/>
      <c r="U21" s="14"/>
      <c r="V21" s="14"/>
      <c r="W21" s="70"/>
      <c r="Y21" s="62"/>
      <c r="Z21" s="14"/>
      <c r="AA21" s="14"/>
      <c r="AB21" s="14"/>
      <c r="AC21" s="14"/>
      <c r="AD21" s="14"/>
      <c r="AE21" s="14"/>
      <c r="AF21" s="14"/>
      <c r="AG21" s="70"/>
      <c r="AH21" s="12"/>
      <c r="AI21" s="71"/>
      <c r="AJ21" s="14"/>
      <c r="AK21" s="14"/>
      <c r="AL21" s="14"/>
      <c r="AM21" s="14"/>
      <c r="AN21" s="14"/>
      <c r="AO21" s="14"/>
      <c r="AP21" s="14"/>
      <c r="AQ21" s="70"/>
    </row>
    <row r="22" spans="1:47" x14ac:dyDescent="0.2">
      <c r="A22" s="21" t="s">
        <v>26</v>
      </c>
      <c r="E22" s="71">
        <v>5.9</v>
      </c>
      <c r="F22" s="14"/>
      <c r="G22" s="14">
        <v>0.1</v>
      </c>
      <c r="H22" s="14"/>
      <c r="I22" s="14"/>
      <c r="J22" s="14"/>
      <c r="K22" s="14"/>
      <c r="L22" s="14"/>
      <c r="M22" s="70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70">
        <v>2.2999999999999998</v>
      </c>
      <c r="Y22" s="62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70">
        <v>2.2999999999999998</v>
      </c>
      <c r="AH22" s="12"/>
      <c r="AI22" s="71">
        <f>AQ22+AM22+AK22</f>
        <v>1.2</v>
      </c>
      <c r="AJ22" s="14"/>
      <c r="AK22" s="14"/>
      <c r="AL22" s="14"/>
      <c r="AM22" s="14"/>
      <c r="AN22" s="14"/>
      <c r="AO22" s="14"/>
      <c r="AP22" s="14"/>
      <c r="AQ22" s="70">
        <v>1.2</v>
      </c>
      <c r="AS22" s="13">
        <f>(AI22-Y22)/Y22</f>
        <v>-0.47826086956521735</v>
      </c>
    </row>
    <row r="23" spans="1:47" x14ac:dyDescent="0.2">
      <c r="A23" s="21"/>
      <c r="E23" s="83"/>
      <c r="F23" s="73"/>
      <c r="G23" s="73"/>
      <c r="H23" s="73"/>
      <c r="I23" s="73"/>
      <c r="J23" s="73"/>
      <c r="K23" s="73"/>
      <c r="L23" s="73"/>
      <c r="M23" s="84"/>
      <c r="N23" s="12"/>
      <c r="O23" s="71"/>
      <c r="P23" s="14"/>
      <c r="Q23" s="14"/>
      <c r="R23" s="14"/>
      <c r="S23" s="14"/>
      <c r="T23" s="14"/>
      <c r="U23" s="14"/>
      <c r="V23" s="14"/>
      <c r="W23" s="70"/>
      <c r="X23" s="12"/>
      <c r="Y23" s="71"/>
      <c r="Z23" s="14"/>
      <c r="AA23" s="14"/>
      <c r="AB23" s="14"/>
      <c r="AC23" s="14"/>
      <c r="AD23" s="14"/>
      <c r="AE23" s="14"/>
      <c r="AF23" s="14"/>
      <c r="AG23" s="70"/>
      <c r="AH23" s="12"/>
      <c r="AI23" s="71"/>
      <c r="AJ23" s="14"/>
      <c r="AK23" s="14"/>
      <c r="AL23" s="14"/>
      <c r="AM23" s="14"/>
      <c r="AN23" s="14"/>
      <c r="AO23" s="14"/>
      <c r="AP23" s="14"/>
      <c r="AQ23" s="70"/>
      <c r="AR23" s="12"/>
      <c r="AS23" s="13"/>
    </row>
    <row r="24" spans="1:47" ht="13.5" thickBot="1" x14ac:dyDescent="0.25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72">
        <f>SUM(O13:O23)</f>
        <v>30.3</v>
      </c>
      <c r="P24" s="73"/>
      <c r="Q24" s="74">
        <f>SUM(Q13:Q23)</f>
        <v>2</v>
      </c>
      <c r="R24" s="73"/>
      <c r="S24" s="74">
        <f>SUM(S13:S23)</f>
        <v>0</v>
      </c>
      <c r="T24" s="73"/>
      <c r="U24" s="74">
        <f>SUM(U13:U23)</f>
        <v>0</v>
      </c>
      <c r="V24" s="73"/>
      <c r="W24" s="75">
        <f>SUM(W13:W23)</f>
        <v>28.3</v>
      </c>
      <c r="X24" s="12"/>
      <c r="Y24" s="72">
        <f>SUM(Y13:Y23)</f>
        <v>31.099999999999998</v>
      </c>
      <c r="Z24" s="73"/>
      <c r="AA24" s="74">
        <f>SUM(AA13:AA23)</f>
        <v>1.8</v>
      </c>
      <c r="AB24" s="73"/>
      <c r="AC24" s="74">
        <f>SUM(AC13:AC23)</f>
        <v>0</v>
      </c>
      <c r="AD24" s="73"/>
      <c r="AE24" s="74">
        <f>SUM(AE13:AE23)</f>
        <v>0</v>
      </c>
      <c r="AF24" s="73"/>
      <c r="AG24" s="75">
        <f>SUM(AG13:AG23)</f>
        <v>29.3</v>
      </c>
      <c r="AH24" s="12"/>
      <c r="AI24" s="72">
        <f>SUM(AI13:AI23)</f>
        <v>36.799999999999997</v>
      </c>
      <c r="AJ24" s="73"/>
      <c r="AK24" s="74">
        <f>SUM(AK13:AK23)</f>
        <v>4.4000000000000004</v>
      </c>
      <c r="AL24" s="73"/>
      <c r="AM24" s="74">
        <f>SUM(AM13:AM23)</f>
        <v>0</v>
      </c>
      <c r="AN24" s="73"/>
      <c r="AO24" s="74">
        <f>SUM(AO13:AO23)</f>
        <v>0</v>
      </c>
      <c r="AP24" s="73"/>
      <c r="AQ24" s="75">
        <f>SUM(AQ13:AQ23)</f>
        <v>32.4</v>
      </c>
      <c r="AR24" s="12"/>
      <c r="AS24" s="18">
        <f>(AI24-Y24)/Y24</f>
        <v>0.18327974276527331</v>
      </c>
    </row>
    <row r="25" spans="1:47" ht="25.5" customHeight="1" thickTop="1" x14ac:dyDescent="0.2">
      <c r="A25" s="24"/>
    </row>
    <row r="26" spans="1:47" x14ac:dyDescent="0.2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2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Financial\njc\2002 Plan\Stan Schedules\[OM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9"/>
  <sheetViews>
    <sheetView topLeftCell="AO1" zoomScale="75" workbookViewId="0">
      <selection activeCell="J27" sqref="J27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5" t="s">
        <v>52</v>
      </c>
      <c r="P8" s="5"/>
      <c r="Q8" s="5"/>
      <c r="R8" s="5"/>
      <c r="S8" s="5"/>
      <c r="T8" s="5"/>
      <c r="U8" s="5"/>
      <c r="V8" s="5"/>
      <c r="W8" s="5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50"/>
      <c r="F9" s="51"/>
      <c r="G9" s="52" t="s">
        <v>2</v>
      </c>
      <c r="H9" s="51"/>
      <c r="I9" s="51"/>
      <c r="J9" s="51"/>
      <c r="K9" s="51"/>
      <c r="L9" s="51"/>
      <c r="M9" s="53"/>
      <c r="O9" s="50"/>
      <c r="P9" s="51"/>
      <c r="Q9" s="52" t="s">
        <v>2</v>
      </c>
      <c r="R9" s="51"/>
      <c r="S9" s="51"/>
      <c r="T9" s="51"/>
      <c r="U9" s="51"/>
      <c r="V9" s="51"/>
      <c r="W9" s="53"/>
      <c r="Y9" s="50"/>
      <c r="Z9" s="51"/>
      <c r="AA9" s="52" t="s">
        <v>2</v>
      </c>
      <c r="AB9" s="51"/>
      <c r="AC9" s="51"/>
      <c r="AD9" s="51"/>
      <c r="AE9" s="51"/>
      <c r="AF9" s="51"/>
      <c r="AG9" s="53"/>
      <c r="AI9" s="50"/>
      <c r="AJ9" s="51"/>
      <c r="AK9" s="52" t="s">
        <v>2</v>
      </c>
      <c r="AL9" s="51"/>
      <c r="AM9" s="51"/>
      <c r="AN9" s="51"/>
      <c r="AO9" s="51"/>
      <c r="AP9" s="51"/>
      <c r="AQ9" s="53"/>
    </row>
    <row r="10" spans="1:48" x14ac:dyDescent="0.2">
      <c r="E10" s="54"/>
      <c r="F10" s="11"/>
      <c r="G10" s="10" t="s">
        <v>3</v>
      </c>
      <c r="H10" s="11"/>
      <c r="I10" s="56" t="s">
        <v>4</v>
      </c>
      <c r="J10" s="56"/>
      <c r="K10" s="56"/>
      <c r="L10" s="11"/>
      <c r="M10" s="57"/>
      <c r="N10" s="8"/>
      <c r="O10" s="80"/>
      <c r="P10" s="55"/>
      <c r="Q10" s="10" t="s">
        <v>3</v>
      </c>
      <c r="R10" s="55"/>
      <c r="S10" s="56" t="s">
        <v>4</v>
      </c>
      <c r="T10" s="56"/>
      <c r="U10" s="56"/>
      <c r="V10" s="55"/>
      <c r="W10" s="81"/>
      <c r="Y10" s="54"/>
      <c r="Z10" s="11"/>
      <c r="AA10" s="10" t="s">
        <v>3</v>
      </c>
      <c r="AB10" s="55"/>
      <c r="AC10" s="56" t="s">
        <v>4</v>
      </c>
      <c r="AD10" s="56"/>
      <c r="AE10" s="56"/>
      <c r="AF10" s="11"/>
      <c r="AG10" s="57"/>
      <c r="AI10" s="54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57"/>
      <c r="AS10" s="6" t="s">
        <v>5</v>
      </c>
    </row>
    <row r="11" spans="1:48" x14ac:dyDescent="0.2">
      <c r="E11" s="58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59" t="s">
        <v>8</v>
      </c>
      <c r="N11" s="6"/>
      <c r="O11" s="58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59" t="s">
        <v>8</v>
      </c>
      <c r="Y11" s="58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59" t="s">
        <v>8</v>
      </c>
      <c r="AI11" s="58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59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60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61" t="s">
        <v>11</v>
      </c>
      <c r="N12" s="10"/>
      <c r="O12" s="60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61" t="s">
        <v>11</v>
      </c>
      <c r="Y12" s="60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61" t="s">
        <v>11</v>
      </c>
      <c r="AI12" s="60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61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71">
        <v>12.7</v>
      </c>
      <c r="F13" s="14"/>
      <c r="G13" s="14">
        <v>1.3</v>
      </c>
      <c r="H13" s="14"/>
      <c r="I13" s="14"/>
      <c r="J13" s="14"/>
      <c r="K13" s="14"/>
      <c r="L13" s="14"/>
      <c r="M13" s="70">
        <f t="shared" ref="M13:M22" si="0">+E13-G13-I13+K13</f>
        <v>11.399999999999999</v>
      </c>
      <c r="N13" s="12"/>
      <c r="O13" s="62">
        <f>W13-U13+Q13</f>
        <v>14.4</v>
      </c>
      <c r="P13" s="14"/>
      <c r="Q13" s="63">
        <v>0.4</v>
      </c>
      <c r="R13" s="14"/>
      <c r="S13" s="63"/>
      <c r="T13" s="14"/>
      <c r="U13" s="14">
        <v>-0.1</v>
      </c>
      <c r="V13" s="14"/>
      <c r="W13" s="64">
        <f>12.5+0.2+0.4+0.8</f>
        <v>13.9</v>
      </c>
      <c r="Y13" s="62">
        <f>AG13-AE13+AA13</f>
        <v>14.4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4">
        <f>12.5+0.2+0.4+0.8</f>
        <v>13.9</v>
      </c>
      <c r="AH13" s="12"/>
      <c r="AI13" s="71">
        <f>AQ13+AM13+AK13</f>
        <v>19.099999999999998</v>
      </c>
      <c r="AJ13" s="14"/>
      <c r="AK13" s="14">
        <f>2.2+1.1</f>
        <v>3.3000000000000003</v>
      </c>
      <c r="AL13" s="14"/>
      <c r="AM13" s="14"/>
      <c r="AN13" s="14"/>
      <c r="AO13" s="14"/>
      <c r="AP13" s="14"/>
      <c r="AQ13" s="70">
        <f>15.5+0.2+0.1</f>
        <v>15.799999999999999</v>
      </c>
      <c r="AS13" s="13">
        <f>-448.4/11017</f>
        <v>-4.070073522737587E-2</v>
      </c>
    </row>
    <row r="14" spans="1:48" x14ac:dyDescent="0.2">
      <c r="A14" s="21" t="s">
        <v>19</v>
      </c>
      <c r="E14" s="71">
        <v>4</v>
      </c>
      <c r="F14" s="14"/>
      <c r="G14" s="14">
        <v>0.4</v>
      </c>
      <c r="H14" s="14"/>
      <c r="I14" s="14"/>
      <c r="J14" s="14"/>
      <c r="K14" s="14"/>
      <c r="L14" s="14"/>
      <c r="M14" s="70">
        <f t="shared" si="0"/>
        <v>3.6</v>
      </c>
      <c r="N14" s="12"/>
      <c r="O14" s="62">
        <f>W14-U14+Q14</f>
        <v>4.5999999999999996</v>
      </c>
      <c r="P14" s="14"/>
      <c r="Q14" s="63">
        <v>0.1</v>
      </c>
      <c r="R14" s="14"/>
      <c r="S14" s="63"/>
      <c r="T14" s="14"/>
      <c r="U14" s="14">
        <v>-0.1</v>
      </c>
      <c r="V14" s="14"/>
      <c r="W14" s="64">
        <f>3.5+0.2+0.7</f>
        <v>4.4000000000000004</v>
      </c>
      <c r="Y14" s="62">
        <f>AG14-AE14+AA14</f>
        <v>4.5999999999999996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4">
        <f>3.5+0.2+0.7</f>
        <v>4.4000000000000004</v>
      </c>
      <c r="AH14" s="12"/>
      <c r="AI14" s="71">
        <f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70">
        <f>4.3</f>
        <v>4.3</v>
      </c>
      <c r="AS14" s="13">
        <f>-102.4/1810</f>
        <v>-5.6574585635359116E-2</v>
      </c>
    </row>
    <row r="15" spans="1:48" x14ac:dyDescent="0.2">
      <c r="A15" s="21" t="s">
        <v>21</v>
      </c>
      <c r="E15" s="71">
        <v>6.3</v>
      </c>
      <c r="F15" s="55"/>
      <c r="G15" s="76">
        <v>0.2</v>
      </c>
      <c r="H15" s="55"/>
      <c r="I15" s="55"/>
      <c r="J15" s="55"/>
      <c r="K15" s="55"/>
      <c r="L15" s="14"/>
      <c r="M15" s="70">
        <f t="shared" si="0"/>
        <v>6.1</v>
      </c>
      <c r="N15" s="14"/>
      <c r="O15" s="62">
        <f>W15-U15+Q15</f>
        <v>7.2</v>
      </c>
      <c r="P15" s="55"/>
      <c r="Q15" s="65">
        <v>0.4</v>
      </c>
      <c r="R15" s="55"/>
      <c r="S15" s="65"/>
      <c r="T15" s="55"/>
      <c r="U15" s="14">
        <v>-0.1</v>
      </c>
      <c r="V15" s="14"/>
      <c r="W15" s="64">
        <f>5.8+0.2+0.7</f>
        <v>6.7</v>
      </c>
      <c r="Y15" s="62">
        <f>AG15-AE15+AA15</f>
        <v>7.2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4">
        <f>5.8+0.2+0.7</f>
        <v>6.7</v>
      </c>
      <c r="AH15" s="12"/>
      <c r="AI15" s="71">
        <f>AQ15+AM15+AK15</f>
        <v>7.1999999999999993</v>
      </c>
      <c r="AJ15" s="55"/>
      <c r="AK15" s="14">
        <v>0.1</v>
      </c>
      <c r="AL15" s="55"/>
      <c r="AM15" s="55"/>
      <c r="AN15" s="55"/>
      <c r="AO15" s="55"/>
      <c r="AP15" s="14"/>
      <c r="AQ15" s="70">
        <f>7+0.1</f>
        <v>7.1</v>
      </c>
      <c r="AS15" s="15">
        <f>-155.5/1959</f>
        <v>-7.937723328228688E-2</v>
      </c>
    </row>
    <row r="16" spans="1:48" s="46" customFormat="1" x14ac:dyDescent="0.2">
      <c r="A16" s="45" t="s">
        <v>61</v>
      </c>
      <c r="E16" s="77">
        <v>2.1</v>
      </c>
      <c r="F16" s="67"/>
      <c r="G16" s="78"/>
      <c r="H16" s="67"/>
      <c r="I16" s="67"/>
      <c r="J16" s="67"/>
      <c r="K16" s="67"/>
      <c r="L16" s="48"/>
      <c r="M16" s="79">
        <f t="shared" si="0"/>
        <v>2.1</v>
      </c>
      <c r="N16" s="48"/>
      <c r="O16" s="66">
        <f>W16-U16+Q16</f>
        <v>3.7</v>
      </c>
      <c r="P16" s="67"/>
      <c r="Q16" s="68">
        <v>1.1000000000000001</v>
      </c>
      <c r="R16" s="67"/>
      <c r="S16" s="68"/>
      <c r="T16" s="67"/>
      <c r="U16" s="48"/>
      <c r="V16" s="48"/>
      <c r="W16" s="69">
        <v>2.6</v>
      </c>
      <c r="Y16" s="66">
        <f>AG16-AE16+AA16</f>
        <v>3.9</v>
      </c>
      <c r="Z16" s="67"/>
      <c r="AA16" s="68">
        <v>0.9</v>
      </c>
      <c r="AB16" s="67"/>
      <c r="AC16" s="68"/>
      <c r="AD16" s="67"/>
      <c r="AE16" s="48"/>
      <c r="AF16" s="48"/>
      <c r="AG16" s="69">
        <v>3</v>
      </c>
      <c r="AH16" s="47"/>
      <c r="AI16" s="77">
        <f>AQ16+AM16+AK16</f>
        <v>3.4</v>
      </c>
      <c r="AJ16" s="67"/>
      <c r="AK16" s="48">
        <v>0.9</v>
      </c>
      <c r="AL16" s="67"/>
      <c r="AM16" s="67"/>
      <c r="AN16" s="67"/>
      <c r="AO16" s="67"/>
      <c r="AP16" s="48"/>
      <c r="AQ16" s="79">
        <v>2.5</v>
      </c>
      <c r="AS16" s="49"/>
      <c r="AU16" s="49"/>
    </row>
    <row r="17" spans="1:47" x14ac:dyDescent="0.2">
      <c r="A17" s="21" t="s">
        <v>22</v>
      </c>
      <c r="E17" s="71"/>
      <c r="F17" s="55"/>
      <c r="G17" s="76"/>
      <c r="H17" s="55"/>
      <c r="I17" s="55"/>
      <c r="J17" s="55"/>
      <c r="K17" s="55"/>
      <c r="L17" s="14"/>
      <c r="M17" s="70"/>
      <c r="N17" s="14"/>
      <c r="O17" s="62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64">
        <v>1.2</v>
      </c>
      <c r="Y17" s="62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4">
        <v>1.2</v>
      </c>
      <c r="AH17" s="12"/>
      <c r="AI17" s="71">
        <f>AQ17+AM17+AK17</f>
        <v>1.5</v>
      </c>
      <c r="AJ17" s="55"/>
      <c r="AK17" s="14"/>
      <c r="AL17" s="55"/>
      <c r="AM17" s="55"/>
      <c r="AN17" s="55"/>
      <c r="AO17" s="55"/>
      <c r="AP17" s="14"/>
      <c r="AQ17" s="70">
        <v>1.5</v>
      </c>
      <c r="AS17" s="13"/>
      <c r="AU17" s="13"/>
    </row>
    <row r="18" spans="1:47" x14ac:dyDescent="0.2">
      <c r="A18" s="21" t="s">
        <v>23</v>
      </c>
      <c r="E18" s="71"/>
      <c r="F18" s="55"/>
      <c r="G18" s="76"/>
      <c r="H18" s="55"/>
      <c r="I18" s="55"/>
      <c r="J18" s="55"/>
      <c r="K18" s="55"/>
      <c r="L18" s="14"/>
      <c r="M18" s="70"/>
      <c r="N18" s="14"/>
      <c r="O18" s="62"/>
      <c r="P18" s="55"/>
      <c r="Q18" s="65"/>
      <c r="R18" s="55"/>
      <c r="S18" s="65"/>
      <c r="T18" s="55"/>
      <c r="U18" s="55"/>
      <c r="V18" s="14"/>
      <c r="W18" s="70"/>
      <c r="Y18" s="62"/>
      <c r="Z18" s="55"/>
      <c r="AA18" s="65"/>
      <c r="AB18" s="55"/>
      <c r="AC18" s="65"/>
      <c r="AD18" s="55"/>
      <c r="AE18" s="55"/>
      <c r="AF18" s="14"/>
      <c r="AG18" s="70"/>
      <c r="AH18" s="12"/>
      <c r="AI18" s="71"/>
      <c r="AJ18" s="55"/>
      <c r="AK18" s="14"/>
      <c r="AL18" s="55"/>
      <c r="AM18" s="55"/>
      <c r="AN18" s="55"/>
      <c r="AO18" s="55"/>
      <c r="AP18" s="14"/>
      <c r="AQ18" s="70"/>
      <c r="AS18" s="13"/>
      <c r="AU18" s="13"/>
    </row>
    <row r="19" spans="1:47" x14ac:dyDescent="0.2">
      <c r="A19" s="21" t="s">
        <v>24</v>
      </c>
      <c r="E19" s="71"/>
      <c r="F19" s="55"/>
      <c r="G19" s="76"/>
      <c r="H19" s="55"/>
      <c r="I19" s="55"/>
      <c r="J19" s="55"/>
      <c r="K19" s="55"/>
      <c r="L19" s="14"/>
      <c r="M19" s="70"/>
      <c r="N19" s="14"/>
      <c r="O19" s="62"/>
      <c r="P19" s="55"/>
      <c r="Q19" s="65"/>
      <c r="R19" s="55"/>
      <c r="S19" s="65"/>
      <c r="T19" s="55"/>
      <c r="U19" s="55"/>
      <c r="V19" s="14"/>
      <c r="W19" s="70"/>
      <c r="Y19" s="62"/>
      <c r="Z19" s="55"/>
      <c r="AA19" s="65"/>
      <c r="AB19" s="55"/>
      <c r="AC19" s="65"/>
      <c r="AD19" s="55"/>
      <c r="AE19" s="55"/>
      <c r="AF19" s="14"/>
      <c r="AG19" s="70"/>
      <c r="AH19" s="12"/>
      <c r="AI19" s="71"/>
      <c r="AJ19" s="55"/>
      <c r="AK19" s="14"/>
      <c r="AL19" s="55"/>
      <c r="AM19" s="55"/>
      <c r="AN19" s="55"/>
      <c r="AO19" s="55"/>
      <c r="AP19" s="14"/>
      <c r="AQ19" s="70"/>
      <c r="AS19" s="13"/>
      <c r="AU19" s="13"/>
    </row>
    <row r="20" spans="1:47" x14ac:dyDescent="0.2">
      <c r="A20" s="21" t="s">
        <v>25</v>
      </c>
      <c r="E20" s="71"/>
      <c r="F20" s="55"/>
      <c r="G20" s="76"/>
      <c r="H20" s="55"/>
      <c r="I20" s="55"/>
      <c r="J20" s="55"/>
      <c r="K20" s="55"/>
      <c r="L20" s="14"/>
      <c r="M20" s="70"/>
      <c r="N20" s="14"/>
      <c r="O20" s="62"/>
      <c r="P20" s="55"/>
      <c r="Q20" s="55"/>
      <c r="R20" s="55"/>
      <c r="S20" s="55"/>
      <c r="T20" s="55"/>
      <c r="U20" s="55"/>
      <c r="V20" s="14"/>
      <c r="W20" s="70"/>
      <c r="Y20" s="62"/>
      <c r="Z20" s="55"/>
      <c r="AA20" s="55"/>
      <c r="AB20" s="55"/>
      <c r="AC20" s="55"/>
      <c r="AD20" s="55"/>
      <c r="AE20" s="55"/>
      <c r="AF20" s="14"/>
      <c r="AG20" s="70"/>
      <c r="AH20" s="12"/>
      <c r="AI20" s="71"/>
      <c r="AJ20" s="55"/>
      <c r="AK20" s="14"/>
      <c r="AL20" s="55"/>
      <c r="AM20" s="55"/>
      <c r="AN20" s="55"/>
      <c r="AO20" s="55"/>
      <c r="AP20" s="14"/>
      <c r="AQ20" s="70"/>
      <c r="AS20" s="13"/>
      <c r="AU20" s="13"/>
    </row>
    <row r="21" spans="1:47" x14ac:dyDescent="0.2">
      <c r="A21" s="21" t="s">
        <v>20</v>
      </c>
      <c r="E21" s="71"/>
      <c r="F21" s="14"/>
      <c r="G21" s="14"/>
      <c r="H21" s="14"/>
      <c r="I21" s="14"/>
      <c r="J21" s="14"/>
      <c r="K21" s="14"/>
      <c r="L21" s="14"/>
      <c r="M21" s="70"/>
      <c r="N21" s="12"/>
      <c r="O21" s="62"/>
      <c r="P21" s="14"/>
      <c r="Q21" s="14"/>
      <c r="R21" s="14"/>
      <c r="S21" s="14"/>
      <c r="T21" s="14"/>
      <c r="U21" s="14"/>
      <c r="V21" s="14"/>
      <c r="W21" s="70"/>
      <c r="Y21" s="62"/>
      <c r="Z21" s="14"/>
      <c r="AA21" s="14"/>
      <c r="AB21" s="14"/>
      <c r="AC21" s="14"/>
      <c r="AD21" s="14"/>
      <c r="AE21" s="14"/>
      <c r="AF21" s="14"/>
      <c r="AG21" s="70"/>
      <c r="AH21" s="12"/>
      <c r="AI21" s="71"/>
      <c r="AJ21" s="14"/>
      <c r="AK21" s="14"/>
      <c r="AL21" s="14"/>
      <c r="AM21" s="14"/>
      <c r="AN21" s="14"/>
      <c r="AO21" s="14"/>
      <c r="AP21" s="14"/>
      <c r="AQ21" s="70"/>
    </row>
    <row r="22" spans="1:47" x14ac:dyDescent="0.2">
      <c r="A22" s="21" t="s">
        <v>26</v>
      </c>
      <c r="E22" s="71">
        <v>5.9</v>
      </c>
      <c r="F22" s="14"/>
      <c r="G22" s="14">
        <v>0.1</v>
      </c>
      <c r="H22" s="14"/>
      <c r="I22" s="14"/>
      <c r="J22" s="14"/>
      <c r="K22" s="14"/>
      <c r="L22" s="14"/>
      <c r="M22" s="70">
        <f t="shared" si="0"/>
        <v>5.8000000000000007</v>
      </c>
      <c r="N22" s="12"/>
      <c r="O22" s="62">
        <f>W22-U22+Q22</f>
        <v>2.2999999999999998</v>
      </c>
      <c r="P22" s="14"/>
      <c r="Q22" s="14"/>
      <c r="R22" s="14"/>
      <c r="S22" s="14"/>
      <c r="T22" s="14"/>
      <c r="U22" s="14"/>
      <c r="V22" s="14"/>
      <c r="W22" s="70">
        <v>2.2999999999999998</v>
      </c>
      <c r="Y22" s="62">
        <f>AG22-AE22+AA22</f>
        <v>2.2999999999999998</v>
      </c>
      <c r="Z22" s="14"/>
      <c r="AA22" s="14"/>
      <c r="AB22" s="14"/>
      <c r="AC22" s="14"/>
      <c r="AD22" s="14"/>
      <c r="AE22" s="14"/>
      <c r="AF22" s="14"/>
      <c r="AG22" s="70">
        <v>2.2999999999999998</v>
      </c>
      <c r="AH22" s="12"/>
      <c r="AI22" s="71">
        <f>AQ22+AM22+AK22</f>
        <v>1.2</v>
      </c>
      <c r="AJ22" s="14"/>
      <c r="AK22" s="14"/>
      <c r="AL22" s="14"/>
      <c r="AM22" s="14"/>
      <c r="AN22" s="14"/>
      <c r="AO22" s="14"/>
      <c r="AP22" s="14"/>
      <c r="AQ22" s="70">
        <v>1.2</v>
      </c>
      <c r="AS22" s="13">
        <f>(AI22-Y22)/Y22</f>
        <v>-0.47826086956521735</v>
      </c>
    </row>
    <row r="23" spans="1:47" x14ac:dyDescent="0.2">
      <c r="A23" s="21"/>
      <c r="E23" s="83"/>
      <c r="F23" s="73"/>
      <c r="G23" s="73"/>
      <c r="H23" s="73"/>
      <c r="I23" s="73"/>
      <c r="J23" s="73"/>
      <c r="K23" s="73"/>
      <c r="L23" s="73"/>
      <c r="M23" s="84"/>
      <c r="N23" s="12"/>
      <c r="O23" s="71"/>
      <c r="P23" s="14"/>
      <c r="Q23" s="14"/>
      <c r="R23" s="14"/>
      <c r="S23" s="14"/>
      <c r="T23" s="14"/>
      <c r="U23" s="14"/>
      <c r="V23" s="14"/>
      <c r="W23" s="70"/>
      <c r="X23" s="12"/>
      <c r="Y23" s="71"/>
      <c r="Z23" s="14"/>
      <c r="AA23" s="14"/>
      <c r="AB23" s="14"/>
      <c r="AC23" s="14"/>
      <c r="AD23" s="14"/>
      <c r="AE23" s="14"/>
      <c r="AF23" s="14"/>
      <c r="AG23" s="70"/>
      <c r="AH23" s="12"/>
      <c r="AI23" s="71"/>
      <c r="AJ23" s="14"/>
      <c r="AK23" s="14"/>
      <c r="AL23" s="14"/>
      <c r="AM23" s="14"/>
      <c r="AN23" s="14"/>
      <c r="AO23" s="14"/>
      <c r="AP23" s="14"/>
      <c r="AQ23" s="70"/>
      <c r="AR23" s="12"/>
      <c r="AS23" s="13"/>
    </row>
    <row r="24" spans="1:47" ht="13.5" thickBot="1" x14ac:dyDescent="0.25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72">
        <f>SUM(O13:O23)</f>
        <v>33.099999999999994</v>
      </c>
      <c r="P24" s="73"/>
      <c r="Q24" s="74">
        <f>SUM(Q13:Q23)</f>
        <v>2</v>
      </c>
      <c r="R24" s="73"/>
      <c r="S24" s="74">
        <f>SUM(S13:S23)</f>
        <v>0</v>
      </c>
      <c r="T24" s="73"/>
      <c r="U24" s="74">
        <f>SUM(U13:U23)</f>
        <v>0</v>
      </c>
      <c r="V24" s="73"/>
      <c r="W24" s="75">
        <f>SUM(W13:W23)</f>
        <v>31.1</v>
      </c>
      <c r="X24" s="12"/>
      <c r="Y24" s="72">
        <f>SUM(Y13:Y23)</f>
        <v>33.299999999999997</v>
      </c>
      <c r="Z24" s="73"/>
      <c r="AA24" s="74">
        <f>SUM(AA13:AA23)</f>
        <v>1.8</v>
      </c>
      <c r="AB24" s="73"/>
      <c r="AC24" s="74">
        <f>SUM(AC13:AC23)</f>
        <v>0</v>
      </c>
      <c r="AD24" s="73"/>
      <c r="AE24" s="74">
        <f>SUM(AE13:AE23)</f>
        <v>0</v>
      </c>
      <c r="AF24" s="73"/>
      <c r="AG24" s="75">
        <f>SUM(AG13:AG23)</f>
        <v>31.5</v>
      </c>
      <c r="AH24" s="12"/>
      <c r="AI24" s="72">
        <f>SUM(AI13:AI23)</f>
        <v>36.799999999999997</v>
      </c>
      <c r="AJ24" s="73"/>
      <c r="AK24" s="74">
        <f>SUM(AK13:AK23)</f>
        <v>4.4000000000000004</v>
      </c>
      <c r="AL24" s="73"/>
      <c r="AM24" s="74">
        <f>SUM(AM13:AM23)</f>
        <v>0</v>
      </c>
      <c r="AN24" s="73"/>
      <c r="AO24" s="74">
        <f>SUM(AO13:AO23)</f>
        <v>0</v>
      </c>
      <c r="AP24" s="73"/>
      <c r="AQ24" s="75">
        <f>SUM(AQ13:AQ23)</f>
        <v>32.4</v>
      </c>
      <c r="AR24" s="12"/>
      <c r="AS24" s="18">
        <f>(AI24-Y24)/Y24</f>
        <v>0.10510510510510511</v>
      </c>
    </row>
    <row r="25" spans="1:47" ht="25.5" customHeight="1" thickTop="1" x14ac:dyDescent="0.2">
      <c r="A25" s="24"/>
    </row>
    <row r="26" spans="1:47" x14ac:dyDescent="0.2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">
      <c r="A27" s="4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7" x14ac:dyDescent="0.2">
      <c r="A29" s="28" t="str">
        <f ca="1">CELL("FILENAME")</f>
        <v>P:\IT MS Financial\njc\2002 Plan\Stan Schedules\[OM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09"/>
  <sheetViews>
    <sheetView tabSelected="1" topLeftCell="A3" zoomScale="75" workbookViewId="0">
      <pane xSplit="3270" topLeftCell="W1" activePane="topRight"/>
      <selection activeCell="A13" sqref="A13"/>
      <selection pane="topRight" activeCell="AG14" sqref="AG14"/>
    </sheetView>
  </sheetViews>
  <sheetFormatPr defaultRowHeight="12.75" x14ac:dyDescent="0.2"/>
  <cols>
    <col min="1" max="1" width="15.140625" style="2" customWidth="1"/>
    <col min="2" max="2" width="9.140625" style="2"/>
    <col min="3" max="3" width="13" style="2" customWidth="1"/>
    <col min="4" max="4" width="2.140625" style="2" customWidth="1"/>
    <col min="5" max="5" width="8" style="2" customWidth="1"/>
    <col min="6" max="6" width="2.140625" style="2" customWidth="1"/>
    <col min="7" max="7" width="8.85546875" style="2" customWidth="1"/>
    <col min="8" max="8" width="2.28515625" style="2" customWidth="1"/>
    <col min="9" max="9" width="9.42578125" style="2" customWidth="1"/>
    <col min="10" max="10" width="1.5703125" style="2" customWidth="1"/>
    <col min="11" max="11" width="9.7109375" style="2" customWidth="1"/>
    <col min="12" max="12" width="2.140625" style="2" customWidth="1"/>
    <col min="13" max="13" width="9.140625" style="2"/>
    <col min="14" max="14" width="3.140625" style="2" customWidth="1"/>
    <col min="15" max="15" width="8.5703125" style="2" customWidth="1"/>
    <col min="16" max="16" width="2.7109375" style="2" customWidth="1"/>
    <col min="17" max="17" width="9" style="2" customWidth="1"/>
    <col min="18" max="18" width="2.42578125" style="2" customWidth="1"/>
    <col min="19" max="19" width="9.7109375" style="2" customWidth="1"/>
    <col min="20" max="20" width="2.28515625" style="2" customWidth="1"/>
    <col min="21" max="21" width="10.140625" style="2" customWidth="1"/>
    <col min="22" max="22" width="2.5703125" style="2" customWidth="1"/>
    <col min="23" max="23" width="8.7109375" style="2" customWidth="1"/>
    <col min="24" max="24" width="2.85546875" style="2" customWidth="1"/>
    <col min="25" max="25" width="7" style="2" customWidth="1"/>
    <col min="26" max="26" width="2.28515625" style="2" customWidth="1"/>
    <col min="27" max="27" width="8.28515625" style="2" customWidth="1"/>
    <col min="28" max="28" width="2.140625" style="2" customWidth="1"/>
    <col min="29" max="29" width="9.140625" style="2"/>
    <col min="30" max="30" width="1.85546875" style="2" customWidth="1"/>
    <col min="31" max="31" width="10.140625" style="2" customWidth="1"/>
    <col min="32" max="32" width="1.5703125" style="2" customWidth="1"/>
    <col min="33" max="33" width="7.42578125" style="2" customWidth="1"/>
    <col min="34" max="34" width="4.7109375" style="2" customWidth="1"/>
    <col min="35" max="35" width="7.7109375" style="2" customWidth="1"/>
    <col min="36" max="36" width="2" style="2" customWidth="1"/>
    <col min="37" max="37" width="9.140625" style="2"/>
    <col min="38" max="38" width="1.5703125" style="2" customWidth="1"/>
    <col min="39" max="39" width="9.85546875" style="2" bestFit="1" customWidth="1"/>
    <col min="40" max="40" width="2" style="2" customWidth="1"/>
    <col min="41" max="41" width="10.5703125" style="2" customWidth="1"/>
    <col min="42" max="42" width="2.140625" style="2" customWidth="1"/>
    <col min="43" max="43" width="8" style="2" customWidth="1"/>
    <col min="44" max="44" width="4.28515625" style="2" bestFit="1" customWidth="1"/>
    <col min="45" max="45" width="11.7109375" style="2" hidden="1" customWidth="1"/>
    <col min="46" max="46" width="1.85546875" style="2" hidden="1" customWidth="1"/>
    <col min="47" max="16384" width="9.140625" style="2"/>
  </cols>
  <sheetData>
    <row r="1" spans="1:48" ht="15.75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8" ht="15.75" x14ac:dyDescent="0.25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8" ht="15.75" x14ac:dyDescent="0.25">
      <c r="A3" s="1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8" ht="15.75" x14ac:dyDescent="0.25">
      <c r="A4" s="3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8" ht="15.75" x14ac:dyDescent="0.2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8" x14ac:dyDescent="0.2">
      <c r="A6" s="4"/>
    </row>
    <row r="8" spans="1:48" x14ac:dyDescent="0.2">
      <c r="E8" s="96" t="s">
        <v>14</v>
      </c>
      <c r="F8" s="96"/>
      <c r="G8" s="96"/>
      <c r="H8" s="96"/>
      <c r="I8" s="96"/>
      <c r="J8" s="96"/>
      <c r="K8" s="96"/>
      <c r="L8" s="96"/>
      <c r="M8" s="96"/>
      <c r="O8" s="8" t="s">
        <v>52</v>
      </c>
      <c r="P8" s="8"/>
      <c r="Q8" s="8"/>
      <c r="R8" s="8"/>
      <c r="S8" s="8"/>
      <c r="T8" s="8"/>
      <c r="U8" s="8"/>
      <c r="V8" s="8"/>
      <c r="W8" s="8"/>
      <c r="Y8" s="5" t="s">
        <v>63</v>
      </c>
      <c r="Z8" s="5"/>
      <c r="AA8" s="5"/>
      <c r="AB8" s="5"/>
      <c r="AC8" s="5"/>
      <c r="AD8" s="5"/>
      <c r="AE8" s="5"/>
      <c r="AF8" s="5"/>
      <c r="AG8" s="5"/>
      <c r="AI8" s="5" t="s">
        <v>16</v>
      </c>
      <c r="AJ8" s="5"/>
      <c r="AK8" s="5"/>
      <c r="AL8" s="5"/>
      <c r="AM8" s="5"/>
      <c r="AN8" s="5"/>
      <c r="AO8" s="5"/>
      <c r="AP8" s="5"/>
      <c r="AQ8" s="5"/>
    </row>
    <row r="9" spans="1:48" x14ac:dyDescent="0.2">
      <c r="E9" s="11"/>
      <c r="F9" s="11"/>
      <c r="G9" s="10" t="s">
        <v>2</v>
      </c>
      <c r="H9" s="11"/>
      <c r="I9" s="11"/>
      <c r="J9" s="11"/>
      <c r="K9" s="11"/>
      <c r="L9" s="11"/>
      <c r="M9" s="11"/>
      <c r="O9" s="11"/>
      <c r="P9" s="11"/>
      <c r="Q9" s="10" t="s">
        <v>2</v>
      </c>
      <c r="R9" s="11"/>
      <c r="S9" s="11"/>
      <c r="T9" s="11"/>
      <c r="U9" s="11"/>
      <c r="V9" s="11"/>
      <c r="W9" s="11"/>
      <c r="Y9" s="11"/>
      <c r="Z9" s="11"/>
      <c r="AA9" s="10" t="s">
        <v>2</v>
      </c>
      <c r="AB9" s="11"/>
      <c r="AC9" s="11"/>
      <c r="AD9" s="11"/>
      <c r="AE9" s="11"/>
      <c r="AF9" s="11"/>
      <c r="AG9" s="11"/>
      <c r="AI9" s="11"/>
      <c r="AJ9" s="11"/>
      <c r="AK9" s="10" t="s">
        <v>2</v>
      </c>
      <c r="AL9" s="11"/>
      <c r="AM9" s="11"/>
      <c r="AN9" s="11"/>
      <c r="AO9" s="11"/>
      <c r="AP9" s="11"/>
      <c r="AQ9" s="11"/>
    </row>
    <row r="10" spans="1:48" x14ac:dyDescent="0.2">
      <c r="E10" s="11"/>
      <c r="F10" s="11"/>
      <c r="G10" s="10" t="s">
        <v>3</v>
      </c>
      <c r="H10" s="11"/>
      <c r="I10" s="56" t="s">
        <v>4</v>
      </c>
      <c r="J10" s="56"/>
      <c r="K10" s="56"/>
      <c r="L10" s="11"/>
      <c r="M10" s="11"/>
      <c r="N10" s="8"/>
      <c r="O10" s="55"/>
      <c r="P10" s="55"/>
      <c r="Q10" s="10" t="s">
        <v>3</v>
      </c>
      <c r="R10" s="55"/>
      <c r="S10" s="56" t="s">
        <v>4</v>
      </c>
      <c r="T10" s="56"/>
      <c r="U10" s="56"/>
      <c r="V10" s="55"/>
      <c r="W10" s="55"/>
      <c r="Y10" s="11"/>
      <c r="Z10" s="11"/>
      <c r="AA10" s="10" t="s">
        <v>3</v>
      </c>
      <c r="AB10" s="55"/>
      <c r="AC10" s="56" t="s">
        <v>4</v>
      </c>
      <c r="AD10" s="56"/>
      <c r="AE10" s="56"/>
      <c r="AF10" s="11"/>
      <c r="AG10" s="11"/>
      <c r="AI10" s="11"/>
      <c r="AJ10" s="11"/>
      <c r="AK10" s="10" t="s">
        <v>3</v>
      </c>
      <c r="AL10" s="11"/>
      <c r="AM10" s="56" t="s">
        <v>4</v>
      </c>
      <c r="AN10" s="56"/>
      <c r="AO10" s="56"/>
      <c r="AP10" s="11"/>
      <c r="AQ10" s="11"/>
      <c r="AS10" s="6" t="s">
        <v>5</v>
      </c>
    </row>
    <row r="11" spans="1:48" x14ac:dyDescent="0.2">
      <c r="E11" s="10" t="s">
        <v>6</v>
      </c>
      <c r="F11" s="10"/>
      <c r="G11" s="10" t="s">
        <v>7</v>
      </c>
      <c r="H11" s="10"/>
      <c r="I11" s="10" t="s">
        <v>7</v>
      </c>
      <c r="J11" s="10"/>
      <c r="K11" s="10" t="s">
        <v>29</v>
      </c>
      <c r="L11" s="10"/>
      <c r="M11" s="10" t="s">
        <v>8</v>
      </c>
      <c r="N11" s="6"/>
      <c r="O11" s="10" t="s">
        <v>6</v>
      </c>
      <c r="P11" s="10"/>
      <c r="Q11" s="10" t="s">
        <v>7</v>
      </c>
      <c r="R11" s="10"/>
      <c r="S11" s="10" t="s">
        <v>7</v>
      </c>
      <c r="T11" s="10"/>
      <c r="U11" s="10" t="s">
        <v>29</v>
      </c>
      <c r="V11" s="10"/>
      <c r="W11" s="10" t="s">
        <v>8</v>
      </c>
      <c r="Y11" s="10" t="s">
        <v>6</v>
      </c>
      <c r="Z11" s="10"/>
      <c r="AA11" s="10" t="s">
        <v>7</v>
      </c>
      <c r="AB11" s="10"/>
      <c r="AC11" s="10" t="s">
        <v>7</v>
      </c>
      <c r="AD11" s="10"/>
      <c r="AE11" s="10" t="s">
        <v>29</v>
      </c>
      <c r="AF11" s="10"/>
      <c r="AG11" s="10" t="s">
        <v>8</v>
      </c>
      <c r="AI11" s="10" t="s">
        <v>6</v>
      </c>
      <c r="AJ11" s="11"/>
      <c r="AK11" s="10" t="s">
        <v>7</v>
      </c>
      <c r="AL11" s="11"/>
      <c r="AM11" s="10" t="s">
        <v>7</v>
      </c>
      <c r="AN11" s="10"/>
      <c r="AO11" s="10" t="s">
        <v>29</v>
      </c>
      <c r="AP11" s="10"/>
      <c r="AQ11" s="10" t="s">
        <v>8</v>
      </c>
      <c r="AS11" s="10" t="s">
        <v>9</v>
      </c>
    </row>
    <row r="12" spans="1:48" x14ac:dyDescent="0.2">
      <c r="A12" s="5" t="s">
        <v>10</v>
      </c>
      <c r="B12" s="5"/>
      <c r="C12" s="5"/>
      <c r="E12" s="7" t="s">
        <v>11</v>
      </c>
      <c r="F12" s="10"/>
      <c r="G12" s="7" t="s">
        <v>11</v>
      </c>
      <c r="H12" s="10"/>
      <c r="I12" s="7" t="s">
        <v>11</v>
      </c>
      <c r="J12" s="10"/>
      <c r="K12" s="7" t="s">
        <v>30</v>
      </c>
      <c r="L12" s="10"/>
      <c r="M12" s="7" t="s">
        <v>11</v>
      </c>
      <c r="N12" s="10"/>
      <c r="O12" s="7" t="s">
        <v>11</v>
      </c>
      <c r="P12" s="10"/>
      <c r="Q12" s="7" t="s">
        <v>11</v>
      </c>
      <c r="R12" s="10"/>
      <c r="S12" s="7" t="s">
        <v>11</v>
      </c>
      <c r="T12" s="10"/>
      <c r="U12" s="7" t="s">
        <v>30</v>
      </c>
      <c r="V12" s="10"/>
      <c r="W12" s="7" t="s">
        <v>11</v>
      </c>
      <c r="Y12" s="7" t="s">
        <v>11</v>
      </c>
      <c r="Z12" s="10"/>
      <c r="AA12" s="7" t="s">
        <v>11</v>
      </c>
      <c r="AB12" s="10"/>
      <c r="AC12" s="7" t="s">
        <v>11</v>
      </c>
      <c r="AD12" s="10"/>
      <c r="AE12" s="7" t="s">
        <v>30</v>
      </c>
      <c r="AF12" s="10"/>
      <c r="AG12" s="7" t="s">
        <v>11</v>
      </c>
      <c r="AI12" s="7" t="s">
        <v>11</v>
      </c>
      <c r="AJ12" s="11"/>
      <c r="AK12" s="7" t="s">
        <v>11</v>
      </c>
      <c r="AL12" s="11"/>
      <c r="AM12" s="7" t="s">
        <v>11</v>
      </c>
      <c r="AN12" s="10"/>
      <c r="AO12" s="7" t="s">
        <v>30</v>
      </c>
      <c r="AP12" s="10"/>
      <c r="AQ12" s="7" t="s">
        <v>11</v>
      </c>
      <c r="AR12" s="11"/>
      <c r="AS12" s="7" t="s">
        <v>12</v>
      </c>
      <c r="AT12" s="11"/>
      <c r="AU12" s="11"/>
      <c r="AV12" s="11"/>
    </row>
    <row r="13" spans="1:48" x14ac:dyDescent="0.2">
      <c r="A13" s="21" t="s">
        <v>18</v>
      </c>
      <c r="E13" s="14">
        <v>12.7</v>
      </c>
      <c r="F13" s="14"/>
      <c r="G13" s="14">
        <v>1.3</v>
      </c>
      <c r="H13" s="14"/>
      <c r="I13" s="14"/>
      <c r="J13" s="14"/>
      <c r="K13" s="14"/>
      <c r="L13" s="14"/>
      <c r="M13" s="14">
        <f t="shared" ref="M13:M22" si="0">+E13-G13-I13+K13</f>
        <v>11.399999999999999</v>
      </c>
      <c r="N13" s="12"/>
      <c r="O13" s="63">
        <f>W13-U13+Q13</f>
        <v>13</v>
      </c>
      <c r="P13" s="14"/>
      <c r="Q13" s="63">
        <v>0.4</v>
      </c>
      <c r="R13" s="14"/>
      <c r="S13" s="63"/>
      <c r="T13" s="14"/>
      <c r="U13" s="14">
        <v>-0.1</v>
      </c>
      <c r="V13" s="14"/>
      <c r="W13" s="63">
        <v>12.5</v>
      </c>
      <c r="Y13" s="63">
        <f>AG13-AE13+AA13</f>
        <v>13.2</v>
      </c>
      <c r="Z13" s="14"/>
      <c r="AA13" s="63">
        <v>0.4</v>
      </c>
      <c r="AB13" s="14"/>
      <c r="AC13" s="63"/>
      <c r="AD13" s="14"/>
      <c r="AE13" s="14">
        <v>-0.1</v>
      </c>
      <c r="AF13" s="14"/>
      <c r="AG13" s="63">
        <v>12.7</v>
      </c>
      <c r="AH13" s="12"/>
      <c r="AI13" s="14">
        <f>AQ13+AM13+AK13</f>
        <v>17.5</v>
      </c>
      <c r="AJ13" s="14"/>
      <c r="AK13" s="14">
        <v>2.4</v>
      </c>
      <c r="AL13" s="14"/>
      <c r="AM13" s="14"/>
      <c r="AN13" s="14"/>
      <c r="AO13" s="14"/>
      <c r="AP13" s="14"/>
      <c r="AQ13" s="14">
        <v>15.1</v>
      </c>
      <c r="AS13" s="13">
        <f>-448.4/11017</f>
        <v>-4.070073522737587E-2</v>
      </c>
    </row>
    <row r="14" spans="1:48" x14ac:dyDescent="0.2">
      <c r="A14" s="21" t="s">
        <v>19</v>
      </c>
      <c r="E14" s="14">
        <v>4</v>
      </c>
      <c r="F14" s="14"/>
      <c r="G14" s="14">
        <v>0.4</v>
      </c>
      <c r="H14" s="14"/>
      <c r="I14" s="14"/>
      <c r="J14" s="14"/>
      <c r="K14" s="14"/>
      <c r="L14" s="14"/>
      <c r="M14" s="14">
        <f t="shared" si="0"/>
        <v>3.6</v>
      </c>
      <c r="N14" s="12"/>
      <c r="O14" s="63">
        <f>W14-U14+Q14</f>
        <v>3.6</v>
      </c>
      <c r="P14" s="14"/>
      <c r="Q14" s="63">
        <v>0.1</v>
      </c>
      <c r="R14" s="14"/>
      <c r="S14" s="63"/>
      <c r="T14" s="14"/>
      <c r="U14" s="14">
        <v>-0.1</v>
      </c>
      <c r="V14" s="14"/>
      <c r="W14" s="63">
        <v>3.4</v>
      </c>
      <c r="Y14" s="63">
        <f>AG14-AE14+AA14</f>
        <v>3.6</v>
      </c>
      <c r="Z14" s="14"/>
      <c r="AA14" s="63">
        <v>0.1</v>
      </c>
      <c r="AB14" s="14"/>
      <c r="AC14" s="63"/>
      <c r="AD14" s="14"/>
      <c r="AE14" s="14">
        <v>-0.1</v>
      </c>
      <c r="AF14" s="14"/>
      <c r="AG14" s="63">
        <v>3.4</v>
      </c>
      <c r="AH14" s="12"/>
      <c r="AI14" s="14">
        <f t="shared" ref="AI14:AI22" si="1">AQ14+AM14+AK14</f>
        <v>4.3999999999999995</v>
      </c>
      <c r="AJ14" s="14"/>
      <c r="AK14" s="14">
        <v>0.1</v>
      </c>
      <c r="AL14" s="14"/>
      <c r="AM14" s="14"/>
      <c r="AN14" s="14"/>
      <c r="AO14" s="14"/>
      <c r="AP14" s="14"/>
      <c r="AQ14" s="14">
        <v>4.3</v>
      </c>
      <c r="AS14" s="13">
        <f>-102.4/1810</f>
        <v>-5.6574585635359116E-2</v>
      </c>
    </row>
    <row r="15" spans="1:48" x14ac:dyDescent="0.2">
      <c r="A15" s="21" t="s">
        <v>21</v>
      </c>
      <c r="E15" s="14">
        <v>6.3</v>
      </c>
      <c r="F15" s="55"/>
      <c r="G15" s="76">
        <v>0.2</v>
      </c>
      <c r="H15" s="55"/>
      <c r="I15" s="55"/>
      <c r="J15" s="55"/>
      <c r="K15" s="55"/>
      <c r="L15" s="14"/>
      <c r="M15" s="14">
        <f t="shared" si="0"/>
        <v>6.1</v>
      </c>
      <c r="N15" s="14"/>
      <c r="O15" s="63">
        <f>W15-U15+Q15</f>
        <v>6.3</v>
      </c>
      <c r="P15" s="55"/>
      <c r="Q15" s="65">
        <v>0.4</v>
      </c>
      <c r="R15" s="55"/>
      <c r="S15" s="65"/>
      <c r="T15" s="55"/>
      <c r="U15" s="14">
        <v>-0.1</v>
      </c>
      <c r="V15" s="14"/>
      <c r="W15" s="63">
        <v>5.8</v>
      </c>
      <c r="Y15" s="63">
        <f>AG15-AE15+AA15</f>
        <v>6.5</v>
      </c>
      <c r="Z15" s="55"/>
      <c r="AA15" s="65">
        <v>0.4</v>
      </c>
      <c r="AB15" s="55"/>
      <c r="AC15" s="65"/>
      <c r="AD15" s="55"/>
      <c r="AE15" s="14">
        <v>-0.1</v>
      </c>
      <c r="AF15" s="14"/>
      <c r="AG15" s="63">
        <f>5.8+0.2</f>
        <v>6</v>
      </c>
      <c r="AH15" s="12"/>
      <c r="AI15" s="14">
        <f t="shared" si="1"/>
        <v>6.8999999999999995</v>
      </c>
      <c r="AJ15" s="55"/>
      <c r="AK15" s="76">
        <v>0.1</v>
      </c>
      <c r="AL15" s="55"/>
      <c r="AM15" s="55"/>
      <c r="AN15" s="55"/>
      <c r="AO15" s="55"/>
      <c r="AP15" s="14"/>
      <c r="AQ15" s="14">
        <v>6.8</v>
      </c>
      <c r="AS15" s="15">
        <f>-155.5/1959</f>
        <v>-7.937723328228688E-2</v>
      </c>
    </row>
    <row r="16" spans="1:48" s="86" customFormat="1" x14ac:dyDescent="0.2">
      <c r="A16" s="85" t="s">
        <v>61</v>
      </c>
      <c r="E16" s="89">
        <v>2.1</v>
      </c>
      <c r="F16" s="87"/>
      <c r="G16" s="88"/>
      <c r="H16" s="87"/>
      <c r="I16" s="87"/>
      <c r="J16" s="87"/>
      <c r="K16" s="87"/>
      <c r="L16" s="89"/>
      <c r="M16" s="89">
        <f t="shared" si="0"/>
        <v>2.1</v>
      </c>
      <c r="N16" s="89"/>
      <c r="O16" s="93">
        <f>W16-U16+Q16</f>
        <v>4</v>
      </c>
      <c r="P16" s="87"/>
      <c r="Q16" s="90">
        <v>1</v>
      </c>
      <c r="R16" s="87"/>
      <c r="S16" s="90"/>
      <c r="T16" s="87"/>
      <c r="U16" s="89"/>
      <c r="V16" s="89"/>
      <c r="W16" s="93">
        <v>3</v>
      </c>
      <c r="Y16" s="93">
        <f>AG16-AE16+AA16</f>
        <v>3.9</v>
      </c>
      <c r="Z16" s="87"/>
      <c r="AA16" s="90">
        <v>0.9</v>
      </c>
      <c r="AB16" s="87"/>
      <c r="AC16" s="90"/>
      <c r="AD16" s="87"/>
      <c r="AE16" s="89"/>
      <c r="AF16" s="89"/>
      <c r="AG16" s="93">
        <v>3</v>
      </c>
      <c r="AH16" s="91"/>
      <c r="AI16" s="89">
        <f t="shared" si="1"/>
        <v>3.4</v>
      </c>
      <c r="AJ16" s="87"/>
      <c r="AK16" s="88">
        <v>0.9</v>
      </c>
      <c r="AL16" s="87"/>
      <c r="AM16" s="87"/>
      <c r="AN16" s="87"/>
      <c r="AO16" s="87"/>
      <c r="AP16" s="89"/>
      <c r="AQ16" s="89">
        <v>2.5</v>
      </c>
      <c r="AS16" s="92"/>
      <c r="AU16" s="92"/>
    </row>
    <row r="17" spans="1:49" x14ac:dyDescent="0.2">
      <c r="A17" s="21" t="s">
        <v>22</v>
      </c>
      <c r="E17" s="14"/>
      <c r="F17" s="55"/>
      <c r="G17" s="76"/>
      <c r="H17" s="55"/>
      <c r="I17" s="55"/>
      <c r="J17" s="55"/>
      <c r="K17" s="55"/>
      <c r="L17" s="14"/>
      <c r="M17" s="14"/>
      <c r="N17" s="14"/>
      <c r="O17" s="63">
        <f>W17-U17+Q17</f>
        <v>0.89999999999999991</v>
      </c>
      <c r="P17" s="55"/>
      <c r="Q17" s="65"/>
      <c r="R17" s="55"/>
      <c r="S17" s="65"/>
      <c r="T17" s="55"/>
      <c r="U17" s="14">
        <v>0.3</v>
      </c>
      <c r="V17" s="14"/>
      <c r="W17" s="95">
        <v>1.2</v>
      </c>
      <c r="Y17" s="63">
        <f>AG17-AE17+AA17</f>
        <v>0.89999999999999991</v>
      </c>
      <c r="Z17" s="55"/>
      <c r="AA17" s="65"/>
      <c r="AB17" s="55"/>
      <c r="AC17" s="65"/>
      <c r="AD17" s="55"/>
      <c r="AE17" s="14">
        <v>0.3</v>
      </c>
      <c r="AF17" s="14"/>
      <c r="AG17" s="63">
        <v>1.2</v>
      </c>
      <c r="AH17" s="12"/>
      <c r="AI17" s="14">
        <f t="shared" si="1"/>
        <v>1.5</v>
      </c>
      <c r="AJ17" s="55"/>
      <c r="AK17" s="76"/>
      <c r="AL17" s="55"/>
      <c r="AM17" s="55"/>
      <c r="AN17" s="55"/>
      <c r="AO17" s="55"/>
      <c r="AP17" s="14"/>
      <c r="AQ17" s="14">
        <v>1.5</v>
      </c>
      <c r="AS17" s="13"/>
      <c r="AU17" s="13"/>
    </row>
    <row r="18" spans="1:49" x14ac:dyDescent="0.2">
      <c r="A18" s="21" t="s">
        <v>23</v>
      </c>
      <c r="E18" s="14"/>
      <c r="F18" s="55"/>
      <c r="G18" s="76"/>
      <c r="H18" s="55"/>
      <c r="I18" s="55"/>
      <c r="J18" s="55"/>
      <c r="K18" s="55"/>
      <c r="L18" s="14"/>
      <c r="M18" s="14"/>
      <c r="N18" s="14"/>
      <c r="O18" s="63"/>
      <c r="P18" s="55"/>
      <c r="Q18" s="65"/>
      <c r="R18" s="55"/>
      <c r="S18" s="65"/>
      <c r="T18" s="55"/>
      <c r="U18" s="55"/>
      <c r="V18" s="14"/>
      <c r="W18" s="14"/>
      <c r="Y18" s="63"/>
      <c r="Z18" s="55"/>
      <c r="AA18" s="65"/>
      <c r="AB18" s="55"/>
      <c r="AC18" s="65"/>
      <c r="AD18" s="55"/>
      <c r="AE18" s="55"/>
      <c r="AF18" s="14"/>
      <c r="AG18" s="14"/>
      <c r="AH18" s="12"/>
      <c r="AI18" s="14"/>
      <c r="AJ18" s="55"/>
      <c r="AK18" s="76"/>
      <c r="AL18" s="55"/>
      <c r="AM18" s="55"/>
      <c r="AN18" s="55"/>
      <c r="AO18" s="55"/>
      <c r="AP18" s="14"/>
      <c r="AQ18" s="14"/>
      <c r="AS18" s="13"/>
      <c r="AU18" s="13"/>
    </row>
    <row r="19" spans="1:49" x14ac:dyDescent="0.2">
      <c r="A19" s="21" t="s">
        <v>24</v>
      </c>
      <c r="E19" s="14"/>
      <c r="F19" s="55"/>
      <c r="G19" s="76"/>
      <c r="H19" s="55"/>
      <c r="I19" s="55"/>
      <c r="J19" s="55"/>
      <c r="K19" s="55"/>
      <c r="L19" s="14"/>
      <c r="M19" s="14"/>
      <c r="N19" s="14"/>
      <c r="O19" s="63"/>
      <c r="P19" s="55"/>
      <c r="Q19" s="65"/>
      <c r="R19" s="55"/>
      <c r="S19" s="65"/>
      <c r="T19" s="55"/>
      <c r="U19" s="55"/>
      <c r="V19" s="14"/>
      <c r="W19" s="14"/>
      <c r="Y19" s="63"/>
      <c r="Z19" s="55"/>
      <c r="AA19" s="65"/>
      <c r="AB19" s="55"/>
      <c r="AC19" s="65"/>
      <c r="AD19" s="55"/>
      <c r="AE19" s="55"/>
      <c r="AF19" s="14"/>
      <c r="AG19" s="14"/>
      <c r="AH19" s="12"/>
      <c r="AI19" s="14"/>
      <c r="AJ19" s="55"/>
      <c r="AK19" s="76"/>
      <c r="AL19" s="55"/>
      <c r="AM19" s="55"/>
      <c r="AN19" s="55"/>
      <c r="AO19" s="55"/>
      <c r="AP19" s="14"/>
      <c r="AQ19" s="14"/>
      <c r="AS19" s="13"/>
      <c r="AU19" s="13"/>
    </row>
    <row r="20" spans="1:49" x14ac:dyDescent="0.2">
      <c r="A20" s="21" t="s">
        <v>25</v>
      </c>
      <c r="E20" s="14"/>
      <c r="F20" s="55"/>
      <c r="G20" s="76"/>
      <c r="H20" s="55"/>
      <c r="I20" s="55"/>
      <c r="J20" s="55"/>
      <c r="K20" s="55"/>
      <c r="L20" s="14"/>
      <c r="M20" s="14"/>
      <c r="N20" s="14"/>
      <c r="O20" s="63"/>
      <c r="P20" s="55"/>
      <c r="Q20" s="55"/>
      <c r="R20" s="55"/>
      <c r="S20" s="55"/>
      <c r="T20" s="55"/>
      <c r="U20" s="55"/>
      <c r="V20" s="14"/>
      <c r="W20" s="14"/>
      <c r="Y20" s="63"/>
      <c r="Z20" s="55"/>
      <c r="AA20" s="55"/>
      <c r="AB20" s="55"/>
      <c r="AC20" s="55"/>
      <c r="AD20" s="55"/>
      <c r="AE20" s="55"/>
      <c r="AF20" s="14"/>
      <c r="AG20" s="14"/>
      <c r="AH20" s="12"/>
      <c r="AI20" s="14"/>
      <c r="AJ20" s="55"/>
      <c r="AK20" s="76"/>
      <c r="AL20" s="55"/>
      <c r="AM20" s="55"/>
      <c r="AN20" s="55"/>
      <c r="AO20" s="55"/>
      <c r="AP20" s="14"/>
      <c r="AQ20" s="14"/>
      <c r="AS20" s="13"/>
      <c r="AU20" s="13"/>
    </row>
    <row r="21" spans="1:49" x14ac:dyDescent="0.2">
      <c r="A21" s="21" t="s">
        <v>20</v>
      </c>
      <c r="E21" s="14"/>
      <c r="F21" s="14"/>
      <c r="G21" s="14"/>
      <c r="H21" s="14"/>
      <c r="I21" s="14"/>
      <c r="J21" s="14"/>
      <c r="K21" s="14"/>
      <c r="L21" s="14"/>
      <c r="M21" s="14"/>
      <c r="N21" s="12"/>
      <c r="O21" s="63"/>
      <c r="P21" s="14"/>
      <c r="Q21" s="14"/>
      <c r="R21" s="14"/>
      <c r="S21" s="14"/>
      <c r="T21" s="14"/>
      <c r="U21" s="14"/>
      <c r="V21" s="14"/>
      <c r="W21" s="14"/>
      <c r="Y21" s="63"/>
      <c r="Z21" s="14"/>
      <c r="AA21" s="14"/>
      <c r="AB21" s="14"/>
      <c r="AC21" s="14"/>
      <c r="AD21" s="14"/>
      <c r="AE21" s="14"/>
      <c r="AF21" s="14"/>
      <c r="AG21" s="14"/>
      <c r="AH21" s="12"/>
      <c r="AI21" s="14"/>
      <c r="AJ21" s="14"/>
      <c r="AK21" s="14"/>
      <c r="AL21" s="14"/>
      <c r="AM21" s="14"/>
      <c r="AN21" s="14"/>
      <c r="AO21" s="14"/>
      <c r="AP21" s="14"/>
      <c r="AQ21" s="14"/>
    </row>
    <row r="22" spans="1:49" x14ac:dyDescent="0.2">
      <c r="A22" s="21" t="s">
        <v>26</v>
      </c>
      <c r="E22" s="14">
        <v>5.9</v>
      </c>
      <c r="F22" s="14"/>
      <c r="G22" s="14">
        <v>0.1</v>
      </c>
      <c r="H22" s="14"/>
      <c r="I22" s="14"/>
      <c r="J22" s="14"/>
      <c r="K22" s="14"/>
      <c r="L22" s="14"/>
      <c r="M22" s="14">
        <f t="shared" si="0"/>
        <v>5.8000000000000007</v>
      </c>
      <c r="N22" s="12"/>
      <c r="O22" s="63">
        <f>W22-U22+Q22</f>
        <v>2.2999999999999998</v>
      </c>
      <c r="P22" s="14"/>
      <c r="Q22" s="14"/>
      <c r="R22" s="14"/>
      <c r="S22" s="14"/>
      <c r="T22" s="14"/>
      <c r="U22" s="14"/>
      <c r="V22" s="14"/>
      <c r="W22" s="14">
        <v>2.2999999999999998</v>
      </c>
      <c r="Y22" s="63">
        <v>2.2999999999999998</v>
      </c>
      <c r="Z22" s="14"/>
      <c r="AA22" s="14"/>
      <c r="AB22" s="14"/>
      <c r="AC22" s="14"/>
      <c r="AD22" s="14"/>
      <c r="AE22" s="14"/>
      <c r="AF22" s="14"/>
      <c r="AG22" s="14">
        <v>2.2999999999999998</v>
      </c>
      <c r="AH22" s="12"/>
      <c r="AI22" s="14">
        <f t="shared" si="1"/>
        <v>0.9</v>
      </c>
      <c r="AJ22" s="14"/>
      <c r="AK22" s="14"/>
      <c r="AL22" s="14"/>
      <c r="AM22" s="14"/>
      <c r="AN22" s="14"/>
      <c r="AO22" s="14"/>
      <c r="AP22" s="14"/>
      <c r="AQ22" s="14">
        <v>0.9</v>
      </c>
      <c r="AS22" s="13">
        <f>(AI22-Y22)/Y22</f>
        <v>-0.60869565217391308</v>
      </c>
    </row>
    <row r="23" spans="1:49" x14ac:dyDescent="0.2">
      <c r="A23" s="21"/>
      <c r="E23" s="73"/>
      <c r="F23" s="14"/>
      <c r="G23" s="73"/>
      <c r="H23" s="14"/>
      <c r="I23" s="73"/>
      <c r="J23" s="14"/>
      <c r="K23" s="73"/>
      <c r="L23" s="14"/>
      <c r="M23" s="73"/>
      <c r="N23" s="12"/>
      <c r="O23" s="73"/>
      <c r="P23" s="14"/>
      <c r="Q23" s="73"/>
      <c r="R23" s="14"/>
      <c r="S23" s="73"/>
      <c r="T23" s="14"/>
      <c r="U23" s="73"/>
      <c r="V23" s="14"/>
      <c r="W23" s="73"/>
      <c r="X23" s="12"/>
      <c r="Y23" s="73"/>
      <c r="Z23" s="14"/>
      <c r="AA23" s="73"/>
      <c r="AB23" s="14"/>
      <c r="AC23" s="73"/>
      <c r="AD23" s="14"/>
      <c r="AE23" s="73"/>
      <c r="AF23" s="14"/>
      <c r="AG23" s="73"/>
      <c r="AH23" s="12"/>
      <c r="AI23" s="73"/>
      <c r="AJ23" s="14"/>
      <c r="AK23" s="73"/>
      <c r="AL23" s="14"/>
      <c r="AM23" s="73"/>
      <c r="AN23" s="14"/>
      <c r="AO23" s="73"/>
      <c r="AP23" s="14"/>
      <c r="AQ23" s="73"/>
      <c r="AR23" s="12"/>
      <c r="AS23" s="13"/>
    </row>
    <row r="24" spans="1:49" ht="13.5" thickBot="1" x14ac:dyDescent="0.25">
      <c r="A24" s="2" t="s">
        <v>13</v>
      </c>
      <c r="E24" s="82">
        <f>SUM(E13:E23)</f>
        <v>31</v>
      </c>
      <c r="F24" s="12"/>
      <c r="G24" s="82">
        <f>SUM(G13:G23)</f>
        <v>2</v>
      </c>
      <c r="H24" s="14"/>
      <c r="I24" s="82">
        <f>SUM(I13:I23)</f>
        <v>0</v>
      </c>
      <c r="J24" s="14"/>
      <c r="K24" s="82">
        <f>SUM(K13:K23)</f>
        <v>0</v>
      </c>
      <c r="L24" s="12"/>
      <c r="M24" s="82">
        <f>SUM(M13:M23)</f>
        <v>29</v>
      </c>
      <c r="N24" s="14"/>
      <c r="O24" s="17">
        <f>SUM(O13:O23)</f>
        <v>30.1</v>
      </c>
      <c r="P24" s="14"/>
      <c r="Q24" s="17">
        <f>SUM(Q13:Q23)</f>
        <v>1.9</v>
      </c>
      <c r="R24" s="14"/>
      <c r="S24" s="17">
        <f>SUM(S13:S23)</f>
        <v>0</v>
      </c>
      <c r="T24" s="14"/>
      <c r="U24" s="17">
        <f>SUM(U13:U23)</f>
        <v>0</v>
      </c>
      <c r="V24" s="14"/>
      <c r="W24" s="17">
        <f>SUM(W13:W23)</f>
        <v>28.2</v>
      </c>
      <c r="X24" s="14"/>
      <c r="Y24" s="17">
        <f>SUM(Y13:Y23)</f>
        <v>30.4</v>
      </c>
      <c r="Z24" s="14"/>
      <c r="AA24" s="17">
        <f>SUM(AA13:AA23)</f>
        <v>1.8</v>
      </c>
      <c r="AB24" s="14"/>
      <c r="AC24" s="17">
        <f>SUM(AC13:AC23)</f>
        <v>0</v>
      </c>
      <c r="AD24" s="14"/>
      <c r="AE24" s="17">
        <f>SUM(AE13:AE23)</f>
        <v>0</v>
      </c>
      <c r="AF24" s="14"/>
      <c r="AG24" s="17">
        <f>SUM(AG13:AG23)</f>
        <v>28.599999999999998</v>
      </c>
      <c r="AH24" s="14"/>
      <c r="AI24" s="17">
        <f>SUM(AI13:AI23)</f>
        <v>34.599999999999994</v>
      </c>
      <c r="AJ24" s="14"/>
      <c r="AK24" s="17">
        <f>SUM(AK13:AK23)</f>
        <v>3.5</v>
      </c>
      <c r="AL24" s="14"/>
      <c r="AM24" s="17">
        <f>SUM(AM13:AM23)</f>
        <v>0</v>
      </c>
      <c r="AN24" s="14"/>
      <c r="AO24" s="17">
        <f>SUM(AO13:AO23)</f>
        <v>0</v>
      </c>
      <c r="AP24" s="14"/>
      <c r="AQ24" s="17">
        <f>SUM(AQ13:AQ23)</f>
        <v>31.099999999999998</v>
      </c>
      <c r="AR24" s="14"/>
      <c r="AS24" s="94">
        <f>(AI24-Y24)/Y24</f>
        <v>0.13815789473684198</v>
      </c>
      <c r="AT24" s="11"/>
      <c r="AU24" s="11"/>
      <c r="AV24" s="11"/>
      <c r="AW24" s="11"/>
    </row>
    <row r="25" spans="1:49" ht="25.5" customHeight="1" thickTop="1" x14ac:dyDescent="0.2">
      <c r="A25" s="24"/>
    </row>
    <row r="26" spans="1:49" x14ac:dyDescent="0.2">
      <c r="A26" s="24" t="s">
        <v>62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9" x14ac:dyDescent="0.2">
      <c r="A27" s="24" t="s">
        <v>51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9" x14ac:dyDescent="0.2">
      <c r="A28" t="s">
        <v>37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1:49" x14ac:dyDescent="0.2">
      <c r="A29" s="28" t="str">
        <f ca="1">CELL("FILENAME")</f>
        <v>P:\IT MS Financial\njc\2002 Plan\Stan Schedules\[OM Schedule - IT 2.xls]Not Normalized for O&amp;E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1:49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1:49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x14ac:dyDescent="0.2">
      <c r="A47" s="19" t="str">
        <f ca="1">CELL("filename")</f>
        <v>P:\IT MS Financial\njc\2002 Plan\Stan Schedules\[OM Schedule - IT 2.xls]Not Normalized for O&amp;E</v>
      </c>
      <c r="B47" s="19"/>
      <c r="C47" s="19"/>
      <c r="D47" s="1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7" x14ac:dyDescent="0.2">
      <c r="A48" s="20">
        <f ca="1">NOW()</f>
        <v>37132.463234374998</v>
      </c>
      <c r="B48" s="19"/>
      <c r="C48" s="19"/>
      <c r="D48" s="1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">
      <c r="A49" s="19"/>
      <c r="B49" s="19"/>
      <c r="C49" s="19"/>
      <c r="D49" s="1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"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"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"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"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x14ac:dyDescent="0.2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x14ac:dyDescent="0.2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x14ac:dyDescent="0.2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x14ac:dyDescent="0.2"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"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"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"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"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5:44" x14ac:dyDescent="0.2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5:44" x14ac:dyDescent="0.2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5:44" x14ac:dyDescent="0.2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5:44" x14ac:dyDescent="0.2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5:44" x14ac:dyDescent="0.2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5:44" x14ac:dyDescent="0.2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5:44" x14ac:dyDescent="0.2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5:44" x14ac:dyDescent="0.2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5:44" x14ac:dyDescent="0.2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5:44" x14ac:dyDescent="0.2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5:44" x14ac:dyDescent="0.2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5:44" x14ac:dyDescent="0.2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5:44" x14ac:dyDescent="0.2"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5:44" x14ac:dyDescent="0.2"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5:44" x14ac:dyDescent="0.2"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5:44" x14ac:dyDescent="0.2"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5:44" x14ac:dyDescent="0.2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5:44" x14ac:dyDescent="0.2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5:44" x14ac:dyDescent="0.2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5:44" x14ac:dyDescent="0.2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5:44" x14ac:dyDescent="0.2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5:44" x14ac:dyDescent="0.2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5:44" x14ac:dyDescent="0.2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5:44" x14ac:dyDescent="0.2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5:44" x14ac:dyDescent="0.2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5:44" x14ac:dyDescent="0.2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5:44" x14ac:dyDescent="0.2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5:44" x14ac:dyDescent="0.2"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</row>
    <row r="93" spans="5:44" x14ac:dyDescent="0.2"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</row>
    <row r="94" spans="5:44" x14ac:dyDescent="0.2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</row>
    <row r="95" spans="5:44" x14ac:dyDescent="0.2"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</row>
    <row r="96" spans="5:44" x14ac:dyDescent="0.2"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</row>
    <row r="97" spans="5:44" x14ac:dyDescent="0.2"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</row>
    <row r="98" spans="5:44" x14ac:dyDescent="0.2"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</row>
    <row r="99" spans="5:44" x14ac:dyDescent="0.2"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</row>
    <row r="100" spans="5:44" x14ac:dyDescent="0.2"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</row>
    <row r="101" spans="5:44" x14ac:dyDescent="0.2"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</row>
    <row r="102" spans="5:44" x14ac:dyDescent="0.2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</row>
    <row r="103" spans="5:44" x14ac:dyDescent="0.2"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</row>
    <row r="104" spans="5:44" x14ac:dyDescent="0.2"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</row>
    <row r="105" spans="5:44" x14ac:dyDescent="0.2"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</row>
    <row r="106" spans="5:44" x14ac:dyDescent="0.2"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</row>
    <row r="107" spans="5:44" x14ac:dyDescent="0.2"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</row>
    <row r="108" spans="5:44" x14ac:dyDescent="0.2"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</row>
    <row r="109" spans="5:44" x14ac:dyDescent="0.2"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</row>
  </sheetData>
  <mergeCells count="1">
    <mergeCell ref="E8:M8"/>
  </mergeCells>
  <phoneticPr fontId="0" type="noConversion"/>
  <pageMargins left="0.34" right="0.25" top="1" bottom="1" header="0.5" footer="0.5"/>
  <pageSetup paperSize="5" scale="6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5" zoomScale="75" workbookViewId="0">
      <selection activeCell="A14" sqref="A14"/>
    </sheetView>
  </sheetViews>
  <sheetFormatPr defaultRowHeight="12.75" x14ac:dyDescent="0.2"/>
  <cols>
    <col min="1" max="1" width="31.42578125" customWidth="1"/>
    <col min="2" max="3" width="8.5703125" customWidth="1"/>
    <col min="4" max="4" width="21.140625" bestFit="1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7" t="s">
        <v>54</v>
      </c>
      <c r="B1" s="97"/>
      <c r="C1" s="97"/>
      <c r="D1" s="97"/>
      <c r="E1" s="97"/>
    </row>
    <row r="2" spans="1:7" ht="21" customHeight="1" x14ac:dyDescent="0.25">
      <c r="A2" s="97" t="s">
        <v>36</v>
      </c>
      <c r="B2" s="97"/>
      <c r="C2" s="97"/>
      <c r="D2" s="97"/>
      <c r="E2" s="97"/>
    </row>
    <row r="3" spans="1:7" ht="21" customHeight="1" x14ac:dyDescent="0.25">
      <c r="A3" s="97" t="str">
        <f>'With NBP'!A3</f>
        <v>INFORMATION TECHNOLOGY</v>
      </c>
      <c r="B3" s="97"/>
      <c r="C3" s="97"/>
      <c r="D3" s="97"/>
      <c r="E3" s="97"/>
    </row>
    <row r="4" spans="1:7" ht="21" customHeight="1" x14ac:dyDescent="0.2">
      <c r="A4" s="98" t="str">
        <f>'With NBP'!A4</f>
        <v>( $ In Millions)</v>
      </c>
      <c r="B4" s="98"/>
      <c r="C4" s="98"/>
      <c r="D4" s="98"/>
      <c r="E4" s="98"/>
    </row>
    <row r="5" spans="1:7" ht="21" customHeight="1" x14ac:dyDescent="0.2">
      <c r="A5" s="26"/>
      <c r="B5" s="26"/>
      <c r="C5" s="26"/>
      <c r="D5" s="42"/>
      <c r="E5" s="26"/>
      <c r="F5" s="26"/>
      <c r="G5" s="26"/>
    </row>
    <row r="6" spans="1:7" ht="52.5" customHeight="1" x14ac:dyDescent="0.25">
      <c r="A6" s="26"/>
      <c r="D6" s="34" t="s">
        <v>58</v>
      </c>
      <c r="E6" s="43" t="s">
        <v>44</v>
      </c>
      <c r="G6" s="26"/>
    </row>
    <row r="7" spans="1:7" ht="26.25" customHeight="1" x14ac:dyDescent="0.25">
      <c r="A7" s="29" t="s">
        <v>43</v>
      </c>
      <c r="B7" s="30"/>
      <c r="D7" s="35">
        <v>28</v>
      </c>
      <c r="E7" s="38">
        <v>25.7</v>
      </c>
      <c r="F7" s="30"/>
      <c r="G7" s="26"/>
    </row>
    <row r="8" spans="1:7" ht="26.25" customHeight="1" x14ac:dyDescent="0.25">
      <c r="A8" s="37" t="s">
        <v>45</v>
      </c>
      <c r="B8" s="30"/>
      <c r="D8" s="36"/>
      <c r="E8" s="38"/>
      <c r="F8" s="30"/>
      <c r="G8" s="26"/>
    </row>
    <row r="9" spans="1:7" ht="18.75" customHeight="1" x14ac:dyDescent="0.2">
      <c r="A9" s="26" t="s">
        <v>38</v>
      </c>
      <c r="B9" s="26"/>
      <c r="D9" s="31">
        <v>1.8</v>
      </c>
      <c r="E9" s="39">
        <v>2.8</v>
      </c>
      <c r="F9" s="26"/>
      <c r="G9" s="26"/>
    </row>
    <row r="10" spans="1:7" ht="18.75" customHeight="1" x14ac:dyDescent="0.2">
      <c r="A10" s="26" t="s">
        <v>64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41</v>
      </c>
      <c r="B11" s="26"/>
      <c r="D11" s="31">
        <v>0.8</v>
      </c>
      <c r="E11" s="39">
        <v>0.9</v>
      </c>
      <c r="F11" s="26"/>
      <c r="G11" s="26"/>
    </row>
    <row r="12" spans="1:7" ht="18.75" customHeight="1" x14ac:dyDescent="0.2">
      <c r="A12" s="26" t="s">
        <v>55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2">
      <c r="A13" s="26" t="s">
        <v>68</v>
      </c>
      <c r="B13" s="26"/>
      <c r="D13" s="31">
        <v>-0.5</v>
      </c>
      <c r="E13" s="39"/>
      <c r="F13" s="26"/>
      <c r="G13" s="26"/>
    </row>
    <row r="14" spans="1:7" ht="18.75" customHeight="1" x14ac:dyDescent="0.35">
      <c r="A14" s="26" t="s">
        <v>66</v>
      </c>
      <c r="B14" s="26"/>
      <c r="D14" s="32">
        <v>0.1</v>
      </c>
      <c r="E14" s="40">
        <v>0.1</v>
      </c>
      <c r="F14" s="26"/>
      <c r="G14" s="26"/>
    </row>
    <row r="15" spans="1:7" ht="32.25" customHeight="1" x14ac:dyDescent="0.55000000000000004">
      <c r="A15" s="29" t="s">
        <v>42</v>
      </c>
      <c r="B15" s="26"/>
      <c r="D15" s="33">
        <f>SUM(D7:D14)</f>
        <v>31.400000000000002</v>
      </c>
      <c r="E15" s="41">
        <f>SUM(E7:E14)</f>
        <v>30.3</v>
      </c>
      <c r="F15" s="26"/>
      <c r="G15" s="26"/>
    </row>
    <row r="16" spans="1:7" ht="21" customHeight="1" x14ac:dyDescent="0.2">
      <c r="B16" s="26"/>
      <c r="D16" s="31"/>
      <c r="E16" s="31"/>
      <c r="F16" s="26"/>
      <c r="G16" s="26"/>
    </row>
    <row r="17" spans="1:7" ht="21" customHeight="1" x14ac:dyDescent="0.2">
      <c r="A17" s="27" t="s">
        <v>65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7" t="s">
        <v>67</v>
      </c>
      <c r="B18" s="26"/>
      <c r="C18" s="31"/>
      <c r="D18" s="31"/>
      <c r="E18" s="26"/>
      <c r="F18" s="26"/>
      <c r="G18" s="26"/>
    </row>
    <row r="19" spans="1:7" ht="21" customHeight="1" x14ac:dyDescent="0.2">
      <c r="A19" s="26"/>
      <c r="B19" s="26"/>
      <c r="C19" s="31"/>
      <c r="D19" s="31"/>
      <c r="E19" s="26"/>
      <c r="F19" s="26"/>
      <c r="G19" s="26"/>
    </row>
    <row r="20" spans="1:7" ht="21" customHeight="1" x14ac:dyDescent="0.2">
      <c r="A20" s="28" t="str">
        <f ca="1">CELL("FILENAME")</f>
        <v>P:\IT MS Financial\njc\2002 Plan\Stan Schedules\[OM Schedule - IT 2.xls]Not Normalized for O&amp;E</v>
      </c>
      <c r="B20" s="26"/>
      <c r="C20" s="26"/>
      <c r="D20" s="26"/>
      <c r="E20" s="26"/>
      <c r="F20" s="26"/>
      <c r="G20" s="26"/>
    </row>
    <row r="21" spans="1:7" ht="21" customHeight="1" x14ac:dyDescent="0.2">
      <c r="A21" s="26"/>
      <c r="B21" s="26"/>
      <c r="C21" s="26"/>
      <c r="D21" s="26"/>
      <c r="E21" s="26"/>
      <c r="F21" s="26"/>
      <c r="G21" s="26"/>
    </row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  <row r="27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27"/>
  <sheetViews>
    <sheetView topLeftCell="A4" zoomScale="75" workbookViewId="0">
      <selection activeCell="D13" sqref="D13"/>
    </sheetView>
  </sheetViews>
  <sheetFormatPr defaultRowHeight="12.75" x14ac:dyDescent="0.2"/>
  <cols>
    <col min="1" max="1" width="31.42578125" customWidth="1"/>
    <col min="2" max="3" width="12.85546875" customWidth="1"/>
    <col min="4" max="4" width="22.7109375" customWidth="1"/>
    <col min="5" max="18" width="15.85546875" customWidth="1"/>
    <col min="19" max="19" width="2.28515625" customWidth="1"/>
    <col min="20" max="20" width="10.140625" customWidth="1"/>
    <col min="21" max="21" width="2.5703125" customWidth="1"/>
    <col min="22" max="22" width="8.7109375" customWidth="1"/>
    <col min="23" max="23" width="2.85546875" customWidth="1"/>
    <col min="24" max="24" width="7" customWidth="1"/>
    <col min="25" max="25" width="2.28515625" customWidth="1"/>
    <col min="26" max="26" width="8.28515625" customWidth="1"/>
    <col min="27" max="27" width="2.140625" customWidth="1"/>
    <col min="29" max="29" width="1.85546875" customWidth="1"/>
    <col min="30" max="30" width="10.140625" customWidth="1"/>
    <col min="31" max="31" width="1.5703125" customWidth="1"/>
    <col min="32" max="32" width="7.42578125" customWidth="1"/>
    <col min="33" max="33" width="4.7109375" customWidth="1"/>
    <col min="34" max="34" width="7.7109375" customWidth="1"/>
    <col min="35" max="35" width="2" customWidth="1"/>
    <col min="37" max="37" width="1.5703125" customWidth="1"/>
    <col min="38" max="38" width="9.85546875" bestFit="1" customWidth="1"/>
    <col min="39" max="39" width="2" customWidth="1"/>
    <col min="40" max="40" width="10.5703125" customWidth="1"/>
    <col min="41" max="41" width="2.140625" customWidth="1"/>
    <col min="42" max="42" width="8" customWidth="1"/>
    <col min="43" max="43" width="4.28515625" bestFit="1" customWidth="1"/>
    <col min="44" max="44" width="11.7109375" hidden="1" customWidth="1"/>
    <col min="45" max="45" width="1.85546875" hidden="1" customWidth="1"/>
  </cols>
  <sheetData>
    <row r="1" spans="1:7" ht="21" customHeight="1" x14ac:dyDescent="0.25">
      <c r="A1" s="97" t="s">
        <v>54</v>
      </c>
      <c r="B1" s="97"/>
      <c r="C1" s="97"/>
      <c r="D1" s="97"/>
      <c r="E1" s="97"/>
    </row>
    <row r="2" spans="1:7" ht="21" customHeight="1" x14ac:dyDescent="0.25">
      <c r="A2" s="97" t="s">
        <v>46</v>
      </c>
      <c r="B2" s="97"/>
      <c r="C2" s="97"/>
      <c r="D2" s="97"/>
      <c r="E2" s="97"/>
    </row>
    <row r="3" spans="1:7" ht="21" customHeight="1" x14ac:dyDescent="0.25">
      <c r="A3" s="97" t="str">
        <f>'With NBP'!A3</f>
        <v>INFORMATION TECHNOLOGY</v>
      </c>
      <c r="B3" s="97"/>
      <c r="C3" s="97"/>
      <c r="D3" s="97"/>
      <c r="E3" s="97"/>
    </row>
    <row r="4" spans="1:7" ht="21" customHeight="1" x14ac:dyDescent="0.2">
      <c r="A4" s="98" t="str">
        <f>'With NBP'!A4</f>
        <v>( $ In Millions)</v>
      </c>
      <c r="B4" s="98"/>
      <c r="C4" s="98"/>
      <c r="D4" s="98"/>
      <c r="E4" s="98"/>
    </row>
    <row r="5" spans="1:7" ht="21" customHeight="1" x14ac:dyDescent="0.2">
      <c r="A5" s="26"/>
      <c r="B5" s="26"/>
      <c r="C5" s="26"/>
      <c r="D5" s="26"/>
      <c r="E5" s="42"/>
      <c r="F5" s="26"/>
      <c r="G5" s="26"/>
    </row>
    <row r="6" spans="1:7" ht="94.5" x14ac:dyDescent="0.25">
      <c r="A6" s="26"/>
      <c r="D6" s="34" t="s">
        <v>59</v>
      </c>
      <c r="E6" s="43" t="s">
        <v>48</v>
      </c>
      <c r="G6" s="26"/>
    </row>
    <row r="7" spans="1:7" ht="26.25" customHeight="1" x14ac:dyDescent="0.25">
      <c r="A7" s="29" t="s">
        <v>53</v>
      </c>
      <c r="B7" s="30"/>
      <c r="D7" s="35">
        <v>28.6</v>
      </c>
      <c r="E7" s="38">
        <v>28.5</v>
      </c>
      <c r="F7" s="30"/>
      <c r="G7" s="26"/>
    </row>
    <row r="8" spans="1:7" ht="26.25" customHeight="1" x14ac:dyDescent="0.25">
      <c r="A8" s="37" t="s">
        <v>45</v>
      </c>
      <c r="B8" s="30"/>
      <c r="D8" s="36"/>
      <c r="E8" s="38"/>
      <c r="F8" s="30"/>
      <c r="G8" s="26"/>
    </row>
    <row r="9" spans="1:7" ht="18.75" customHeight="1" x14ac:dyDescent="0.2">
      <c r="A9" s="26" t="s">
        <v>38</v>
      </c>
      <c r="B9" s="26"/>
      <c r="D9" s="31">
        <f>1.8-0.6</f>
        <v>1.2000000000000002</v>
      </c>
      <c r="E9" s="39">
        <v>0</v>
      </c>
      <c r="F9" s="26"/>
      <c r="G9" s="26"/>
    </row>
    <row r="10" spans="1:7" ht="18.75" customHeight="1" x14ac:dyDescent="0.2">
      <c r="A10" s="26" t="s">
        <v>60</v>
      </c>
      <c r="B10" s="26"/>
      <c r="D10" s="31">
        <v>0.7</v>
      </c>
      <c r="E10" s="39">
        <v>0.3</v>
      </c>
      <c r="F10" s="26"/>
      <c r="G10" s="26"/>
    </row>
    <row r="11" spans="1:7" ht="18.75" customHeight="1" x14ac:dyDescent="0.2">
      <c r="A11" s="26" t="s">
        <v>41</v>
      </c>
      <c r="B11" s="26"/>
      <c r="D11" s="31">
        <v>0.9</v>
      </c>
      <c r="E11" s="39">
        <v>0.9</v>
      </c>
      <c r="F11" s="26"/>
      <c r="G11" s="26"/>
    </row>
    <row r="12" spans="1:7" ht="18.75" customHeight="1" x14ac:dyDescent="0.2">
      <c r="A12" s="26" t="s">
        <v>55</v>
      </c>
      <c r="B12" s="26"/>
      <c r="D12" s="31">
        <v>0.5</v>
      </c>
      <c r="E12" s="39">
        <v>0.5</v>
      </c>
      <c r="F12" s="26"/>
      <c r="G12" s="26"/>
    </row>
    <row r="13" spans="1:7" ht="18.75" customHeight="1" x14ac:dyDescent="0.2">
      <c r="A13" s="26"/>
      <c r="B13" s="26"/>
      <c r="D13" s="31"/>
      <c r="E13" s="39"/>
      <c r="F13" s="26"/>
      <c r="G13" s="26"/>
    </row>
    <row r="14" spans="1:7" ht="18.75" customHeight="1" x14ac:dyDescent="0.35">
      <c r="A14" s="26" t="s">
        <v>56</v>
      </c>
      <c r="B14" s="26"/>
      <c r="D14" s="32">
        <v>0.1</v>
      </c>
      <c r="E14" s="40">
        <v>0.1</v>
      </c>
      <c r="F14" s="26"/>
      <c r="G14" s="26"/>
    </row>
    <row r="15" spans="1:7" ht="32.25" customHeight="1" x14ac:dyDescent="0.55000000000000004">
      <c r="A15" s="29" t="s">
        <v>42</v>
      </c>
      <c r="B15" s="26"/>
      <c r="D15" s="33">
        <f>SUM(D7:D14)</f>
        <v>32</v>
      </c>
      <c r="E15" s="41">
        <f>SUM(E7:E14)</f>
        <v>30.3</v>
      </c>
      <c r="F15" s="26"/>
      <c r="G15" s="26"/>
    </row>
    <row r="16" spans="1:7" ht="21" customHeight="1" x14ac:dyDescent="0.2">
      <c r="A16" s="26" t="s">
        <v>57</v>
      </c>
      <c r="B16" s="26"/>
      <c r="D16" s="31"/>
      <c r="E16" s="39"/>
      <c r="F16" s="26"/>
      <c r="G16" s="26"/>
    </row>
    <row r="17" spans="1:7" ht="21" customHeight="1" x14ac:dyDescent="0.2">
      <c r="A17" s="27" t="s">
        <v>49</v>
      </c>
      <c r="B17" s="26"/>
      <c r="C17" s="31"/>
      <c r="D17" s="31"/>
      <c r="E17" s="26"/>
      <c r="F17" s="26"/>
      <c r="G17" s="26"/>
    </row>
    <row r="18" spans="1:7" ht="21" customHeight="1" x14ac:dyDescent="0.2">
      <c r="A18" s="26" t="s">
        <v>47</v>
      </c>
      <c r="B18" s="26"/>
      <c r="C18" s="31"/>
      <c r="D18" s="31"/>
      <c r="E18" s="26"/>
      <c r="F18" s="26"/>
      <c r="G18" s="26"/>
    </row>
    <row r="19" spans="1:7" ht="21" customHeight="1" x14ac:dyDescent="0.2">
      <c r="A19" s="26"/>
      <c r="B19" s="26"/>
      <c r="C19" s="31"/>
      <c r="D19" s="31"/>
      <c r="E19" s="26"/>
      <c r="F19" s="26"/>
      <c r="G19" s="26"/>
    </row>
    <row r="20" spans="1:7" ht="21" customHeight="1" x14ac:dyDescent="0.2">
      <c r="A20" s="28" t="str">
        <f ca="1">CELL("FILENAME")</f>
        <v>P:\IT MS Financial\njc\2002 Plan\Stan Schedules\[OM Schedule - IT 2.xls]Not Normalized for O&amp;E</v>
      </c>
      <c r="B20" s="26"/>
      <c r="C20" s="26"/>
      <c r="D20" s="26"/>
      <c r="E20" s="26"/>
      <c r="F20" s="26"/>
      <c r="G20" s="26"/>
    </row>
    <row r="21" spans="1:7" ht="21" customHeight="1" x14ac:dyDescent="0.2">
      <c r="A21" s="26"/>
      <c r="B21" s="26"/>
      <c r="C21" s="26"/>
      <c r="D21" s="26"/>
      <c r="E21" s="26"/>
      <c r="F21" s="26"/>
      <c r="G21" s="26"/>
    </row>
    <row r="22" spans="1:7" ht="21" customHeight="1" x14ac:dyDescent="0.2"/>
    <row r="23" spans="1:7" ht="21" customHeight="1" x14ac:dyDescent="0.2"/>
    <row r="24" spans="1:7" ht="21" customHeight="1" x14ac:dyDescent="0.2"/>
    <row r="25" spans="1:7" ht="21" customHeight="1" x14ac:dyDescent="0.2"/>
    <row r="26" spans="1:7" ht="21" customHeight="1" x14ac:dyDescent="0.2"/>
    <row r="27" spans="1:7" ht="21" customHeight="1" x14ac:dyDescent="0.2"/>
  </sheetData>
  <mergeCells count="4">
    <mergeCell ref="A1:E1"/>
    <mergeCell ref="A2:E2"/>
    <mergeCell ref="A3:E3"/>
    <mergeCell ref="A4:E4"/>
  </mergeCells>
  <phoneticPr fontId="0" type="noConversion"/>
  <printOptions horizontalCentered="1"/>
  <pageMargins left="0.34" right="0.25" top="1" bottom="1" header="0.5" footer="0.5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With NBP</vt:lpstr>
      <vt:lpstr> Normalized for O&amp;E</vt:lpstr>
      <vt:lpstr> Normalized for O&amp;E &amp; SAN</vt:lpstr>
      <vt:lpstr>Not Normalized for O&amp;E</vt:lpstr>
      <vt:lpstr>Variance to Plan</vt:lpstr>
      <vt:lpstr>Variance to C.E.</vt:lpstr>
      <vt:lpstr>' Normalized for O&amp;E'!Print_Area</vt:lpstr>
      <vt:lpstr>' Normalized for O&amp;E &amp; SAN'!Print_Area</vt:lpstr>
      <vt:lpstr>'Not Normalized for O&amp;E'!Print_Area</vt:lpstr>
      <vt:lpstr>'Variance to C.E.'!Print_Area</vt:lpstr>
      <vt:lpstr>'Variance to Plan'!Print_Area</vt:lpstr>
      <vt:lpstr>'With NBP'!Print_Area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2001-08-29T15:40:50Z</cp:lastPrinted>
  <dcterms:created xsi:type="dcterms:W3CDTF">2001-07-19T21:53:52Z</dcterms:created>
  <dcterms:modified xsi:type="dcterms:W3CDTF">2023-09-15T19:08:47Z</dcterms:modified>
</cp:coreProperties>
</file>