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7E6A98-F250-4547-A6EC-5C9B93888520}" xr6:coauthVersionLast="47" xr6:coauthVersionMax="47" xr10:uidLastSave="{00000000-0000-0000-0000-000000000000}"/>
  <bookViews>
    <workbookView xWindow="-120" yWindow="-120" windowWidth="38640" windowHeight="15720" tabRatio="914" firstSheet="1" activeTab="1"/>
  </bookViews>
  <sheets>
    <sheet name="Co 359 Invoice" sheetId="13" state="hidden" r:id="rId1"/>
    <sheet name="Invoice" sheetId="1" r:id="rId2"/>
    <sheet name="IT Infrastructure" sheetId="52" r:id="rId3"/>
    <sheet name="IT Infrastructure Services" sheetId="49" r:id="rId4"/>
    <sheet name="Co 34V" sheetId="34" state="hidden" r:id="rId5"/>
    <sheet name="ICFeb correction" sheetId="29" state="hidden" r:id="rId6"/>
    <sheet name="ICAprest" sheetId="27" state="hidden" r:id="rId7"/>
    <sheet name="Additional Inv for CC to Corp" sheetId="40" state="hidden" r:id="rId8"/>
  </sheets>
  <externalReferences>
    <externalReference r:id="rId9"/>
    <externalReference r:id="rId10"/>
    <externalReference r:id="rId11"/>
  </externalReferences>
  <definedNames>
    <definedName name="ADDRESS">#REF!</definedName>
    <definedName name="BANKS">#REF!</definedName>
    <definedName name="clear">[1]Entry!$C$6,[1]Entry!$E$6,[1]Entry!$G$6,[1]Entry!$J$6,[1]Entry!$K$6,[1]Entry!$M$6,[1]Entry!$O$6,[1]Entry!$C$12,[1]Entry!$C$12:$P$40,[1]Entry!$D$45:$E$47,[1]Entry!$A$46:$C$47,[1]Entry!$C$60:$P$88,[1]Entry!$D$93:$E$95,[1]Entry!$A$94:$C$95,[1]Entry!$C$108:$P$136,[1]Entry!$D$141:$E$143,[1]Entry!$A$142:$C$143,[1]Entry!$C$156:$P$184,[1]Entry!$D$189:$E$191,[1]Entry!$A$190:$C$191</definedName>
    <definedName name="coa">#REF!</definedName>
    <definedName name="_JE1">#REF!</definedName>
    <definedName name="_JE2">#REF!</definedName>
    <definedName name="_xlnm.Print_Area" localSheetId="1">Invoice!$A$1:$C$18</definedName>
    <definedName name="_xlnm.Print_Area" localSheetId="2">'IT Infrastructure'!$A$1:$E$76</definedName>
    <definedName name="_xlnm.Print_Titles" localSheetId="2">'IT Infrastructure'!$B:$D</definedName>
    <definedName name="REMIT">#REF!</definedName>
    <definedName name="SAPFuncF4Help">Main.SAPF4Help()</definedName>
    <definedName name="wrn.Total._.Enron._.Labor." localSheetId="2" hidden="1">{#N/A,#N/A,FALSE,"2. Budget per Service"}</definedName>
    <definedName name="wrn.Total._.Enron._.Labor." localSheetId="3" hidden="1">{#N/A,#N/A,FALSE,"2. Budget per Service"}</definedName>
    <definedName name="wrn.Total._.Enron._.Labor." hidden="1">{#N/A,#N/A,FALSE,"2. Budget per Service"}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0" l="1"/>
  <c r="C14" i="40"/>
  <c r="C19" i="40"/>
  <c r="C23" i="40"/>
  <c r="C27" i="40"/>
  <c r="C32" i="40"/>
  <c r="C35" i="40"/>
  <c r="C8" i="34"/>
  <c r="C14" i="34"/>
  <c r="C19" i="34"/>
  <c r="C27" i="34"/>
  <c r="C32" i="34"/>
  <c r="C35" i="34"/>
  <c r="A9" i="13"/>
  <c r="C14" i="13"/>
  <c r="C18" i="13"/>
  <c r="C22" i="13"/>
  <c r="C26" i="13"/>
  <c r="C29" i="13"/>
  <c r="C32" i="13"/>
  <c r="E8" i="27"/>
  <c r="F8" i="27"/>
  <c r="G8" i="27"/>
  <c r="J8" i="27"/>
  <c r="K8" i="27"/>
  <c r="N8" i="27"/>
  <c r="O8" i="27"/>
  <c r="R8" i="27"/>
  <c r="S8" i="27"/>
  <c r="V8" i="27"/>
  <c r="W8" i="27"/>
  <c r="Z8" i="27"/>
  <c r="AA8" i="27"/>
  <c r="AD8" i="27"/>
  <c r="AE8" i="27"/>
  <c r="AG8" i="27"/>
  <c r="AH8" i="27"/>
  <c r="AI8" i="27"/>
  <c r="E9" i="27"/>
  <c r="F9" i="27"/>
  <c r="G9" i="27"/>
  <c r="J9" i="27"/>
  <c r="K9" i="27"/>
  <c r="N9" i="27"/>
  <c r="O9" i="27"/>
  <c r="R9" i="27"/>
  <c r="S9" i="27"/>
  <c r="V9" i="27"/>
  <c r="W9" i="27"/>
  <c r="Z9" i="27"/>
  <c r="AA9" i="27"/>
  <c r="AD9" i="27"/>
  <c r="AE9" i="27"/>
  <c r="AG9" i="27"/>
  <c r="AH9" i="27"/>
  <c r="AI9" i="27"/>
  <c r="E10" i="27"/>
  <c r="F10" i="27"/>
  <c r="G10" i="27"/>
  <c r="J10" i="27"/>
  <c r="K10" i="27"/>
  <c r="N10" i="27"/>
  <c r="O10" i="27"/>
  <c r="R10" i="27"/>
  <c r="S10" i="27"/>
  <c r="V10" i="27"/>
  <c r="W10" i="27"/>
  <c r="Z10" i="27"/>
  <c r="AA10" i="27"/>
  <c r="AD10" i="27"/>
  <c r="AE10" i="27"/>
  <c r="AG10" i="27"/>
  <c r="AH10" i="27"/>
  <c r="AI10" i="27"/>
  <c r="E11" i="27"/>
  <c r="F11" i="27"/>
  <c r="G11" i="27"/>
  <c r="J11" i="27"/>
  <c r="K11" i="27"/>
  <c r="N11" i="27"/>
  <c r="O11" i="27"/>
  <c r="R11" i="27"/>
  <c r="S11" i="27"/>
  <c r="V11" i="27"/>
  <c r="W11" i="27"/>
  <c r="Z11" i="27"/>
  <c r="AA11" i="27"/>
  <c r="AD11" i="27"/>
  <c r="AE11" i="27"/>
  <c r="AG11" i="27"/>
  <c r="AH11" i="27"/>
  <c r="AI11" i="27"/>
  <c r="E12" i="27"/>
  <c r="F12" i="27"/>
  <c r="G12" i="27"/>
  <c r="J12" i="27"/>
  <c r="K12" i="27"/>
  <c r="N12" i="27"/>
  <c r="O12" i="27"/>
  <c r="R12" i="27"/>
  <c r="S12" i="27"/>
  <c r="V12" i="27"/>
  <c r="W12" i="27"/>
  <c r="Z12" i="27"/>
  <c r="AA12" i="27"/>
  <c r="AD12" i="27"/>
  <c r="AE12" i="27"/>
  <c r="AG12" i="27"/>
  <c r="AH12" i="27"/>
  <c r="AI12" i="27"/>
  <c r="E13" i="27"/>
  <c r="F13" i="27"/>
  <c r="G13" i="27"/>
  <c r="J13" i="27"/>
  <c r="K13" i="27"/>
  <c r="N13" i="27"/>
  <c r="O13" i="27"/>
  <c r="R13" i="27"/>
  <c r="S13" i="27"/>
  <c r="V13" i="27"/>
  <c r="W13" i="27"/>
  <c r="Z13" i="27"/>
  <c r="AA13" i="27"/>
  <c r="AD13" i="27"/>
  <c r="AE13" i="27"/>
  <c r="AG13" i="27"/>
  <c r="AH13" i="27"/>
  <c r="AI13" i="27"/>
  <c r="E14" i="27"/>
  <c r="F14" i="27"/>
  <c r="G14" i="27"/>
  <c r="J14" i="27"/>
  <c r="K14" i="27"/>
  <c r="N14" i="27"/>
  <c r="O14" i="27"/>
  <c r="R14" i="27"/>
  <c r="S14" i="27"/>
  <c r="V14" i="27"/>
  <c r="W14" i="27"/>
  <c r="Z14" i="27"/>
  <c r="AA14" i="27"/>
  <c r="AD14" i="27"/>
  <c r="AE14" i="27"/>
  <c r="AG14" i="27"/>
  <c r="AH14" i="27"/>
  <c r="AI14" i="27"/>
  <c r="E15" i="27"/>
  <c r="F15" i="27"/>
  <c r="G15" i="27"/>
  <c r="J15" i="27"/>
  <c r="K15" i="27"/>
  <c r="N15" i="27"/>
  <c r="O15" i="27"/>
  <c r="R15" i="27"/>
  <c r="S15" i="27"/>
  <c r="V15" i="27"/>
  <c r="W15" i="27"/>
  <c r="Z15" i="27"/>
  <c r="AA15" i="27"/>
  <c r="AD15" i="27"/>
  <c r="AE15" i="27"/>
  <c r="AG15" i="27"/>
  <c r="AH15" i="27"/>
  <c r="AI15" i="27"/>
  <c r="E16" i="27"/>
  <c r="F16" i="27"/>
  <c r="G16" i="27"/>
  <c r="J16" i="27"/>
  <c r="K16" i="27"/>
  <c r="N16" i="27"/>
  <c r="O16" i="27"/>
  <c r="R16" i="27"/>
  <c r="S16" i="27"/>
  <c r="V16" i="27"/>
  <c r="W16" i="27"/>
  <c r="Z16" i="27"/>
  <c r="AA16" i="27"/>
  <c r="AD16" i="27"/>
  <c r="AE16" i="27"/>
  <c r="AG16" i="27"/>
  <c r="AH16" i="27"/>
  <c r="AI16" i="27"/>
  <c r="E17" i="27"/>
  <c r="F17" i="27"/>
  <c r="G17" i="27"/>
  <c r="J17" i="27"/>
  <c r="K17" i="27"/>
  <c r="N17" i="27"/>
  <c r="O17" i="27"/>
  <c r="R17" i="27"/>
  <c r="S17" i="27"/>
  <c r="V17" i="27"/>
  <c r="W17" i="27"/>
  <c r="Z17" i="27"/>
  <c r="AA17" i="27"/>
  <c r="AD17" i="27"/>
  <c r="AE17" i="27"/>
  <c r="AG17" i="27"/>
  <c r="AH17" i="27"/>
  <c r="AI17" i="27"/>
  <c r="E18" i="27"/>
  <c r="F18" i="27"/>
  <c r="G18" i="27"/>
  <c r="J18" i="27"/>
  <c r="K18" i="27"/>
  <c r="N18" i="27"/>
  <c r="O18" i="27"/>
  <c r="R18" i="27"/>
  <c r="S18" i="27"/>
  <c r="V18" i="27"/>
  <c r="W18" i="27"/>
  <c r="Z18" i="27"/>
  <c r="AA18" i="27"/>
  <c r="AD18" i="27"/>
  <c r="AE18" i="27"/>
  <c r="AG18" i="27"/>
  <c r="AH18" i="27"/>
  <c r="AI18" i="27"/>
  <c r="E19" i="27"/>
  <c r="F19" i="27"/>
  <c r="G19" i="27"/>
  <c r="J19" i="27"/>
  <c r="K19" i="27"/>
  <c r="N19" i="27"/>
  <c r="O19" i="27"/>
  <c r="R19" i="27"/>
  <c r="S19" i="27"/>
  <c r="W19" i="27"/>
  <c r="Z19" i="27"/>
  <c r="AA19" i="27"/>
  <c r="AD19" i="27"/>
  <c r="AE19" i="27"/>
  <c r="AG19" i="27"/>
  <c r="AH19" i="27"/>
  <c r="AI19" i="27"/>
  <c r="E20" i="27"/>
  <c r="F20" i="27"/>
  <c r="G20" i="27"/>
  <c r="J20" i="27"/>
  <c r="K20" i="27"/>
  <c r="N20" i="27"/>
  <c r="O20" i="27"/>
  <c r="R20" i="27"/>
  <c r="S20" i="27"/>
  <c r="W20" i="27"/>
  <c r="Z20" i="27"/>
  <c r="AA20" i="27"/>
  <c r="AD20" i="27"/>
  <c r="AE20" i="27"/>
  <c r="AG20" i="27"/>
  <c r="AH20" i="27"/>
  <c r="AI20" i="27"/>
  <c r="E21" i="27"/>
  <c r="F21" i="27"/>
  <c r="G21" i="27"/>
  <c r="K21" i="27"/>
  <c r="O21" i="27"/>
  <c r="R21" i="27"/>
  <c r="S21" i="27"/>
  <c r="W21" i="27"/>
  <c r="AA21" i="27"/>
  <c r="AD21" i="27"/>
  <c r="AE21" i="27"/>
  <c r="AG21" i="27"/>
  <c r="AH21" i="27"/>
  <c r="AI21" i="27"/>
  <c r="E22" i="27"/>
  <c r="K22" i="27"/>
  <c r="O22" i="27"/>
  <c r="R22" i="27"/>
  <c r="S22" i="27"/>
  <c r="AA22" i="27"/>
  <c r="AE22" i="27"/>
  <c r="AG22" i="27"/>
  <c r="AH22" i="27"/>
  <c r="AI22" i="27"/>
  <c r="E23" i="27"/>
  <c r="F23" i="27"/>
  <c r="G23" i="27"/>
  <c r="J23" i="27"/>
  <c r="K23" i="27"/>
  <c r="N23" i="27"/>
  <c r="O23" i="27"/>
  <c r="AG23" i="27"/>
  <c r="AH23" i="27"/>
  <c r="AI23" i="27"/>
  <c r="AK24" i="27"/>
  <c r="AL24" i="27"/>
  <c r="E25" i="27"/>
  <c r="F25" i="27"/>
  <c r="G25" i="27"/>
  <c r="I25" i="27"/>
  <c r="J25" i="27"/>
  <c r="K25" i="27"/>
  <c r="M25" i="27"/>
  <c r="N25" i="27"/>
  <c r="O25" i="27"/>
  <c r="Q25" i="27"/>
  <c r="R25" i="27"/>
  <c r="S25" i="27"/>
  <c r="U25" i="27"/>
  <c r="V25" i="27"/>
  <c r="W25" i="27"/>
  <c r="Y25" i="27"/>
  <c r="Z25" i="27"/>
  <c r="AA25" i="27"/>
  <c r="AC25" i="27"/>
  <c r="AD25" i="27"/>
  <c r="AE25" i="27"/>
  <c r="AG25" i="27"/>
  <c r="AH25" i="27"/>
  <c r="AI25" i="27"/>
  <c r="AJ25" i="27"/>
  <c r="I27" i="27"/>
  <c r="F28" i="27"/>
  <c r="J28" i="27"/>
  <c r="N28" i="27"/>
  <c r="R28" i="27"/>
  <c r="V28" i="27"/>
  <c r="Z28" i="27"/>
  <c r="AD28" i="27"/>
  <c r="G8" i="29"/>
  <c r="K8" i="29"/>
  <c r="M8" i="29"/>
  <c r="N8" i="29"/>
  <c r="O8" i="29"/>
  <c r="S8" i="29"/>
  <c r="W8" i="29"/>
  <c r="Y8" i="29"/>
  <c r="Z8" i="29"/>
  <c r="AA8" i="29"/>
  <c r="AE8" i="29"/>
  <c r="AG8" i="29"/>
  <c r="AH8" i="29"/>
  <c r="AI8" i="29"/>
  <c r="G9" i="29"/>
  <c r="K9" i="29"/>
  <c r="N9" i="29"/>
  <c r="O9" i="29"/>
  <c r="S9" i="29"/>
  <c r="W9" i="29"/>
  <c r="Z9" i="29"/>
  <c r="AA9" i="29"/>
  <c r="AE9" i="29"/>
  <c r="AG9" i="29"/>
  <c r="AH9" i="29"/>
  <c r="AI9" i="29"/>
  <c r="G10" i="29"/>
  <c r="K10" i="29"/>
  <c r="N10" i="29"/>
  <c r="O10" i="29"/>
  <c r="S10" i="29"/>
  <c r="W10" i="29"/>
  <c r="Z10" i="29"/>
  <c r="AA10" i="29"/>
  <c r="AE10" i="29"/>
  <c r="AG10" i="29"/>
  <c r="AH10" i="29"/>
  <c r="AI10" i="29"/>
  <c r="G11" i="29"/>
  <c r="K11" i="29"/>
  <c r="M11" i="29"/>
  <c r="N11" i="29"/>
  <c r="O11" i="29"/>
  <c r="S11" i="29"/>
  <c r="W11" i="29"/>
  <c r="Z11" i="29"/>
  <c r="AA11" i="29"/>
  <c r="AE11" i="29"/>
  <c r="AG11" i="29"/>
  <c r="AH11" i="29"/>
  <c r="AI11" i="29"/>
  <c r="G12" i="29"/>
  <c r="K12" i="29"/>
  <c r="N12" i="29"/>
  <c r="O12" i="29"/>
  <c r="S12" i="29"/>
  <c r="W12" i="29"/>
  <c r="Z12" i="29"/>
  <c r="AA12" i="29"/>
  <c r="AE12" i="29"/>
  <c r="AG12" i="29"/>
  <c r="AH12" i="29"/>
  <c r="AI12" i="29"/>
  <c r="AK12" i="29"/>
  <c r="AR12" i="29"/>
  <c r="G13" i="29"/>
  <c r="K13" i="29"/>
  <c r="N13" i="29"/>
  <c r="O13" i="29"/>
  <c r="S13" i="29"/>
  <c r="W13" i="29"/>
  <c r="Y13" i="29"/>
  <c r="Z13" i="29"/>
  <c r="AA13" i="29"/>
  <c r="AE13" i="29"/>
  <c r="AG13" i="29"/>
  <c r="AH13" i="29"/>
  <c r="AI13" i="29"/>
  <c r="AR13" i="29"/>
  <c r="G14" i="29"/>
  <c r="K14" i="29"/>
  <c r="N14" i="29"/>
  <c r="O14" i="29"/>
  <c r="S14" i="29"/>
  <c r="W14" i="29"/>
  <c r="Z14" i="29"/>
  <c r="AA14" i="29"/>
  <c r="AE14" i="29"/>
  <c r="AG14" i="29"/>
  <c r="AH14" i="29"/>
  <c r="AI14" i="29"/>
  <c r="G15" i="29"/>
  <c r="K15" i="29"/>
  <c r="N15" i="29"/>
  <c r="O15" i="29"/>
  <c r="S15" i="29"/>
  <c r="W15" i="29"/>
  <c r="Z15" i="29"/>
  <c r="AA15" i="29"/>
  <c r="AE15" i="29"/>
  <c r="AG15" i="29"/>
  <c r="AH15" i="29"/>
  <c r="AI15" i="29"/>
  <c r="G16" i="29"/>
  <c r="K16" i="29"/>
  <c r="N16" i="29"/>
  <c r="O16" i="29"/>
  <c r="S16" i="29"/>
  <c r="W16" i="29"/>
  <c r="Z16" i="29"/>
  <c r="AA16" i="29"/>
  <c r="AE16" i="29"/>
  <c r="AG16" i="29"/>
  <c r="AH16" i="29"/>
  <c r="AI16" i="29"/>
  <c r="G17" i="29"/>
  <c r="K17" i="29"/>
  <c r="N17" i="29"/>
  <c r="O17" i="29"/>
  <c r="S17" i="29"/>
  <c r="W17" i="29"/>
  <c r="Z17" i="29"/>
  <c r="AA17" i="29"/>
  <c r="AE17" i="29"/>
  <c r="AG17" i="29"/>
  <c r="AH17" i="29"/>
  <c r="AI17" i="29"/>
  <c r="AR17" i="29"/>
  <c r="G18" i="29"/>
  <c r="K18" i="29"/>
  <c r="N18" i="29"/>
  <c r="O18" i="29"/>
  <c r="S18" i="29"/>
  <c r="W18" i="29"/>
  <c r="Z18" i="29"/>
  <c r="AA18" i="29"/>
  <c r="AE18" i="29"/>
  <c r="AG18" i="29"/>
  <c r="AH18" i="29"/>
  <c r="AI18" i="29"/>
  <c r="G19" i="29"/>
  <c r="K19" i="29"/>
  <c r="N19" i="29"/>
  <c r="O19" i="29"/>
  <c r="S19" i="29"/>
  <c r="AE19" i="29"/>
  <c r="AG19" i="29"/>
  <c r="AH19" i="29"/>
  <c r="AI19" i="29"/>
  <c r="G20" i="29"/>
  <c r="K20" i="29"/>
  <c r="N20" i="29"/>
  <c r="O20" i="29"/>
  <c r="S20" i="29"/>
  <c r="Y20" i="29"/>
  <c r="Z20" i="29"/>
  <c r="AA20" i="29"/>
  <c r="AE20" i="29"/>
  <c r="AG20" i="29"/>
  <c r="AH20" i="29"/>
  <c r="AI20" i="29"/>
  <c r="G21" i="29"/>
  <c r="S21" i="29"/>
  <c r="AE21" i="29"/>
  <c r="AG21" i="29"/>
  <c r="AH21" i="29"/>
  <c r="AI21" i="29"/>
  <c r="S22" i="29"/>
  <c r="AE22" i="29"/>
  <c r="AG22" i="29"/>
  <c r="AH22" i="29"/>
  <c r="AI22" i="29"/>
  <c r="G23" i="29"/>
  <c r="K23" i="29"/>
  <c r="N23" i="29"/>
  <c r="O23" i="29"/>
  <c r="AG23" i="29"/>
  <c r="AH23" i="29"/>
  <c r="AI23" i="29"/>
  <c r="AK24" i="29"/>
  <c r="AL24" i="29"/>
  <c r="E25" i="29"/>
  <c r="F25" i="29"/>
  <c r="G25" i="29"/>
  <c r="I25" i="29"/>
  <c r="J25" i="29"/>
  <c r="K25" i="29"/>
  <c r="M25" i="29"/>
  <c r="N25" i="29"/>
  <c r="O25" i="29"/>
  <c r="Q25" i="29"/>
  <c r="R25" i="29"/>
  <c r="S25" i="29"/>
  <c r="U25" i="29"/>
  <c r="V25" i="29"/>
  <c r="W25" i="29"/>
  <c r="Y25" i="29"/>
  <c r="Z25" i="29"/>
  <c r="AA25" i="29"/>
  <c r="AC25" i="29"/>
  <c r="AD25" i="29"/>
  <c r="AE25" i="29"/>
  <c r="AG25" i="29"/>
  <c r="AH25" i="29"/>
  <c r="AI25" i="29"/>
  <c r="AJ25" i="29"/>
  <c r="C14" i="1"/>
  <c r="C16" i="1"/>
  <c r="E12" i="52"/>
  <c r="E39" i="52"/>
  <c r="E46" i="52"/>
  <c r="E49" i="52"/>
  <c r="E50" i="52"/>
  <c r="E56" i="52"/>
  <c r="E73" i="52"/>
  <c r="E75" i="52"/>
  <c r="E78" i="52"/>
  <c r="E81" i="52"/>
  <c r="E82" i="52"/>
  <c r="D84" i="52"/>
  <c r="E84" i="52"/>
</calcChain>
</file>

<file path=xl/sharedStrings.xml><?xml version="1.0" encoding="utf-8"?>
<sst xmlns="http://schemas.openxmlformats.org/spreadsheetml/2006/main" count="443" uniqueCount="208">
  <si>
    <t>INVOICE</t>
  </si>
  <si>
    <t>Enron Capital and Trade Resources, Inc.</t>
  </si>
  <si>
    <t>1400 Smith Street</t>
  </si>
  <si>
    <t>Houston, Texas 77002</t>
  </si>
  <si>
    <t>Description</t>
  </si>
  <si>
    <t>Amount</t>
  </si>
  <si>
    <t>Subtotal</t>
  </si>
  <si>
    <t>Sales Tax</t>
  </si>
  <si>
    <t>Shipping &amp; Handling</t>
  </si>
  <si>
    <t>TOTAL DUE</t>
  </si>
  <si>
    <t>Total</t>
  </si>
  <si>
    <t>Division</t>
  </si>
  <si>
    <t>RC 1807</t>
  </si>
  <si>
    <t>RC 1805</t>
  </si>
  <si>
    <t>RC1925</t>
  </si>
  <si>
    <t>RC 1898</t>
  </si>
  <si>
    <t>RC 1900</t>
  </si>
  <si>
    <t>RC 1901</t>
  </si>
  <si>
    <t>Co.</t>
  </si>
  <si>
    <t>Analysts &amp; Associates</t>
  </si>
  <si>
    <t>Energy Operations</t>
  </si>
  <si>
    <t>Human Resources</t>
  </si>
  <si>
    <t>Legal</t>
  </si>
  <si>
    <t>Structuring</t>
  </si>
  <si>
    <t>Tax Support</t>
  </si>
  <si>
    <t>Summary</t>
  </si>
  <si>
    <t>No.</t>
  </si>
  <si>
    <t>Primary Costs</t>
  </si>
  <si>
    <t>Step 2 Costs</t>
  </si>
  <si>
    <t>ECM</t>
  </si>
  <si>
    <t>Europe</t>
  </si>
  <si>
    <t>34V</t>
  </si>
  <si>
    <t>RAC</t>
  </si>
  <si>
    <t>011</t>
  </si>
  <si>
    <t>Corp</t>
  </si>
  <si>
    <t>EES</t>
  </si>
  <si>
    <t>EOG</t>
  </si>
  <si>
    <t>Europe Products Trading</t>
  </si>
  <si>
    <t>Enron Europe Gas/Power Trading</t>
  </si>
  <si>
    <t>Enron Europe Originations</t>
  </si>
  <si>
    <t>Global Products Trading</t>
  </si>
  <si>
    <t>RC 1806</t>
  </si>
  <si>
    <t>Information Technology</t>
  </si>
  <si>
    <t>aaothers</t>
  </si>
  <si>
    <t>other div for a&amp;a</t>
  </si>
  <si>
    <t>Shared Services (Corp)</t>
  </si>
  <si>
    <t>Enron Expat Services (Corp)</t>
  </si>
  <si>
    <t>963 - Co.412</t>
  </si>
  <si>
    <t>Enron Development Corp (EI)</t>
  </si>
  <si>
    <t>To: Enron Expat Services - Co. 359</t>
  </si>
  <si>
    <t>40Y</t>
  </si>
  <si>
    <t>Azurix Water</t>
  </si>
  <si>
    <t>Bill in:</t>
  </si>
  <si>
    <t>Data from:</t>
  </si>
  <si>
    <t>Intercompany billing for prior month data</t>
  </si>
  <si>
    <t>1U9</t>
  </si>
  <si>
    <t>EI (963)</t>
  </si>
  <si>
    <t>34K</t>
  </si>
  <si>
    <t>****** move to 011</t>
  </si>
  <si>
    <t>Analysts &amp; Associates notes:</t>
  </si>
  <si>
    <t>*** Primary amount changed 'cuz expense was tied to wrong acct used Tot_SD_Exp and should have used Tot_Ops_Expenses</t>
  </si>
  <si>
    <t>*** Decrease in 13 of A&amp;A in ECM, RC1132 and 1354 moved to ECT as of 1/1/99, RC 1125 to 011-0307, Dejoun Windless to 40Y, Alok Gary to 1U9 - Increased 011 by 2, 40Y by 1 and 1U9 by .65</t>
  </si>
  <si>
    <t>Jan Correction</t>
  </si>
  <si>
    <t>EI (963, 412 to 1U9)</t>
  </si>
  <si>
    <t>Estimate</t>
  </si>
  <si>
    <t>Total Analysts and Associates Administration</t>
  </si>
  <si>
    <t>Total Legal Allocations</t>
  </si>
  <si>
    <t>Total Information Technology</t>
  </si>
  <si>
    <t xml:space="preserve">1)  Analysts and Associates Administration </t>
  </si>
  <si>
    <t xml:space="preserve">      Indirect Cost </t>
  </si>
  <si>
    <t>2)  Human Resources</t>
  </si>
  <si>
    <t>Total Human Resources</t>
  </si>
  <si>
    <t>3)  Legal</t>
  </si>
  <si>
    <t>4)  Information Technology</t>
  </si>
  <si>
    <t xml:space="preserve">       Indirect Cost</t>
  </si>
  <si>
    <t xml:space="preserve">1)  Analyst and Associate Administration </t>
  </si>
  <si>
    <t>Total Analyst and Associate Administration</t>
  </si>
  <si>
    <t>Regina Hawley, Lisa Wilson, Shelly Pierce</t>
  </si>
  <si>
    <t xml:space="preserve">To: Enron Corp. - Co. 011 </t>
  </si>
  <si>
    <t>To: Enron Corp.- RAC(Co. 34V)</t>
  </si>
  <si>
    <t xml:space="preserve">      Indirect Costs </t>
  </si>
  <si>
    <t>Total RC1151</t>
  </si>
  <si>
    <t>Total RC2370</t>
  </si>
  <si>
    <t>RC1151 1/2k</t>
  </si>
  <si>
    <t>RC1151 2/2k</t>
  </si>
  <si>
    <t>RC2370 1/2k</t>
  </si>
  <si>
    <t>RC2370 2/2k</t>
  </si>
  <si>
    <t>3/2000</t>
  </si>
  <si>
    <t>Enron Net Works</t>
  </si>
  <si>
    <t>IT Infrastructure</t>
  </si>
  <si>
    <t xml:space="preserve">Accounting Contact:  </t>
  </si>
  <si>
    <t xml:space="preserve">Other Contact:  </t>
  </si>
  <si>
    <t>Service Category</t>
  </si>
  <si>
    <t>Service</t>
  </si>
  <si>
    <t>Service Options</t>
  </si>
  <si>
    <t>Customer Support</t>
  </si>
  <si>
    <t>Resolution Center</t>
  </si>
  <si>
    <t>Desktop support</t>
  </si>
  <si>
    <t>General</t>
  </si>
  <si>
    <t>Traders</t>
  </si>
  <si>
    <t>Executive</t>
  </si>
  <si>
    <t>Remote</t>
  </si>
  <si>
    <t>Desktop Hardware Support</t>
  </si>
  <si>
    <t>Printer Management Support</t>
  </si>
  <si>
    <t>Subtotal 2002</t>
  </si>
  <si>
    <t>Production Operations Services</t>
  </si>
  <si>
    <t>Production Operations Management</t>
  </si>
  <si>
    <t>Enterprise Command Center</t>
  </si>
  <si>
    <t>Change &amp; Configuration Management</t>
  </si>
  <si>
    <t>Batch Scheduling (Future Service)</t>
  </si>
  <si>
    <t>Security Administration</t>
  </si>
  <si>
    <t>Data Center Operations</t>
  </si>
  <si>
    <t>IT Security Policy, Monitoring, and Investigation</t>
  </si>
  <si>
    <t>Application Storage Support</t>
  </si>
  <si>
    <t>User &amp; Data Volume Support</t>
  </si>
  <si>
    <t>Remote Infrastructure Operation &amp; Support</t>
  </si>
  <si>
    <t>Remote Trading Management</t>
  </si>
  <si>
    <t>UNIX Application Infrastructure</t>
  </si>
  <si>
    <t>General UNIX Infrastructure</t>
  </si>
  <si>
    <t>NT Application Infrastructure</t>
  </si>
  <si>
    <t>General NT Infrastructure</t>
  </si>
  <si>
    <t>Remedy</t>
  </si>
  <si>
    <t>Email Administration</t>
  </si>
  <si>
    <t>Market Data Admin. Support</t>
  </si>
  <si>
    <t>Disk Space Allocations (E-mail)</t>
  </si>
  <si>
    <t>Messaging Operations (Exchange)</t>
  </si>
  <si>
    <t>Web Operations</t>
  </si>
  <si>
    <t>Terminal Server Operations</t>
  </si>
  <si>
    <t>Distributed Applications Management</t>
  </si>
  <si>
    <t>EDI</t>
  </si>
  <si>
    <t>Data Communications Support</t>
  </si>
  <si>
    <t>LAN Support</t>
  </si>
  <si>
    <t>WAN Support</t>
  </si>
  <si>
    <t>DMZ Security</t>
  </si>
  <si>
    <t>24x7 Support</t>
  </si>
  <si>
    <t>Voice Communications Support</t>
  </si>
  <si>
    <t>Telephony support</t>
  </si>
  <si>
    <t>Communication Trading Support</t>
  </si>
  <si>
    <t>Special Services Support</t>
  </si>
  <si>
    <t xml:space="preserve">Business Administration Project Management </t>
  </si>
  <si>
    <t xml:space="preserve">Technical Architecture Oversight </t>
  </si>
  <si>
    <t>Total cost per Business Unit</t>
  </si>
  <si>
    <t>Software - Desktop Maintenance &amp; Support</t>
  </si>
  <si>
    <t>Software - Server Maintenance &amp; Support</t>
  </si>
  <si>
    <t>To: EREC</t>
  </si>
  <si>
    <t>EREC</t>
  </si>
  <si>
    <t>IT Infrastructure Services</t>
  </si>
  <si>
    <t>Unit / Available driver</t>
  </si>
  <si>
    <t xml:space="preserve"># of users  </t>
  </si>
  <si>
    <t xml:space="preserve"># of general users </t>
  </si>
  <si>
    <t xml:space="preserve"># of trader users </t>
  </si>
  <si>
    <t xml:space="preserve"># of executive users </t>
  </si>
  <si>
    <t># of remote users</t>
  </si>
  <si>
    <t xml:space="preserve"># of users </t>
  </si>
  <si>
    <t># Houston users</t>
  </si>
  <si>
    <t># of users</t>
  </si>
  <si>
    <t>TBD</t>
  </si>
  <si>
    <t>Actual Spend</t>
  </si>
  <si>
    <t>% of Total storage costs</t>
  </si>
  <si>
    <t>% of remote infrastructure support costs</t>
  </si>
  <si>
    <t>% of remote trading infrastructure support costs</t>
  </si>
  <si>
    <t># of UNIX servers used</t>
  </si>
  <si>
    <t># of NT servers used</t>
  </si>
  <si>
    <t>% of Actual Usage</t>
  </si>
  <si>
    <t xml:space="preserve">Market Data Feeds </t>
  </si>
  <si>
    <t># of Stored Megabytes</t>
  </si>
  <si>
    <t>% of Usage of 1000 characters</t>
  </si>
  <si>
    <t>#of Traders</t>
  </si>
  <si>
    <t>Long Distance</t>
  </si>
  <si>
    <t>% of Total Usage</t>
  </si>
  <si>
    <t>800 (Inbound)</t>
  </si>
  <si>
    <t>Calling Card</t>
  </si>
  <si>
    <t>Audio Conferencing</t>
  </si>
  <si>
    <t>Video Conferencing</t>
  </si>
  <si>
    <t># of video hrs</t>
  </si>
  <si>
    <t>Internet Access</t>
  </si>
  <si>
    <t>EOL Internet Access</t>
  </si>
  <si>
    <t>ETS - Omaha Internet Access</t>
  </si>
  <si>
    <t>MAN</t>
  </si>
  <si>
    <t>Remote Access (dial/VPN)</t>
  </si>
  <si>
    <t>WAN Circuits</t>
  </si>
  <si>
    <t>Voice Circuit</t>
  </si>
  <si>
    <t>Sky Tel Pager</t>
  </si>
  <si>
    <t>Communications - Churns</t>
  </si>
  <si>
    <t>Usage per Churn</t>
  </si>
  <si>
    <t>Assessment Information</t>
  </si>
  <si>
    <t>Tracy Geaccone</t>
  </si>
  <si>
    <t>Debbie Pritt</t>
  </si>
  <si>
    <t>Infrastructure Passthroughs</t>
  </si>
  <si>
    <t>Market Data Feeds</t>
  </si>
  <si>
    <t>EOL - Internet Access</t>
  </si>
  <si>
    <t>Subtotal of Passthroughs</t>
  </si>
  <si>
    <t>INDIRECTS</t>
  </si>
  <si>
    <t>Overall (pre pass-thru)</t>
  </si>
  <si>
    <t>Other Compensation Expense</t>
  </si>
  <si>
    <t>2002 Assessments will be plan with periodic true up</t>
  </si>
  <si>
    <t xml:space="preserve">Subtotal   </t>
  </si>
  <si>
    <t>2002 Plan Depreciation - Infrastructure</t>
  </si>
  <si>
    <t>Subtotal Before Passthroughs</t>
  </si>
  <si>
    <t>Grand Total</t>
  </si>
  <si>
    <t>Intercompany billing for 2002</t>
  </si>
  <si>
    <t>Revised 10/19/2001</t>
  </si>
  <si>
    <t>EXPENSE</t>
  </si>
  <si>
    <t>TOTAL ALLOCATED EXPENSE</t>
  </si>
  <si>
    <t>% of total users</t>
  </si>
  <si>
    <t>Total Square Feet Occupied</t>
  </si>
  <si>
    <t>% of WAN Circuit costs</t>
  </si>
  <si>
    <t>% of Houston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</si>
</sst>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#,##0.00;[Red]#,##0.00"/>
    <numFmt numFmtId="168" formatCode="#,##0;\-#,##0;&quot;-&quot;"/>
    <numFmt numFmtId="170" formatCode="&quot;$&quot;\ \ \ #,##0.00_);\(&quot;$&quot;\ \ \ #,##0.00\);&quot;$&quot;\ \ \ \ \ \ \ \ \ \ \-"/>
    <numFmt numFmtId="171" formatCode="#,##0.0000_);\(#,##0.0000\);_ \-\ \ "/>
    <numFmt numFmtId="173" formatCode="#,###_)"/>
  </numFmts>
  <fonts count="3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22"/>
      <name val="Impact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</font>
    <font>
      <sz val="8"/>
      <name val="Arial"/>
      <family val="2"/>
    </font>
    <font>
      <sz val="10"/>
      <name val="Times New Roman"/>
      <family val="1"/>
    </font>
    <font>
      <sz val="10"/>
      <name val="Times New Roman"/>
    </font>
    <font>
      <sz val="10"/>
      <color indexed="8"/>
      <name val="Arial"/>
    </font>
    <font>
      <b/>
      <sz val="12"/>
      <name val="Arial"/>
    </font>
    <font>
      <sz val="11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</font>
    <font>
      <sz val="11"/>
      <color indexed="12"/>
      <name val="Times New Roman"/>
      <family val="1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22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i/>
      <sz val="14"/>
      <name val="Arial"/>
      <family val="2"/>
    </font>
    <font>
      <b/>
      <sz val="8"/>
      <name val="Arial"/>
      <family val="2"/>
    </font>
    <font>
      <b/>
      <sz val="8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4">
    <xf numFmtId="0" fontId="0" fillId="0" borderId="0"/>
    <xf numFmtId="170" fontId="2" fillId="2" borderId="1">
      <alignment horizontal="center" vertical="center"/>
    </xf>
    <xf numFmtId="168" fontId="11" fillId="0" borderId="0" applyFill="0" applyBorder="0" applyAlignment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22" fillId="0" borderId="0">
      <protection locked="0"/>
    </xf>
    <xf numFmtId="171" fontId="2" fillId="0" borderId="0">
      <protection locked="0"/>
    </xf>
    <xf numFmtId="38" fontId="8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0" borderId="2" applyNumberFormat="0" applyAlignment="0" applyProtection="0">
      <alignment horizontal="left" vertical="center"/>
    </xf>
    <xf numFmtId="0" fontId="12" fillId="0" borderId="3">
      <alignment horizontal="left" vertical="center"/>
    </xf>
    <xf numFmtId="173" fontId="2" fillId="0" borderId="0">
      <protection locked="0"/>
    </xf>
    <xf numFmtId="173" fontId="2" fillId="0" borderId="0">
      <protection locked="0"/>
    </xf>
    <xf numFmtId="0" fontId="24" fillId="0" borderId="4" applyNumberFormat="0" applyFill="0" applyAlignment="0" applyProtection="0"/>
    <xf numFmtId="10" fontId="8" fillId="4" borderId="5" applyNumberFormat="0" applyBorder="0" applyAlignment="0" applyProtection="0"/>
    <xf numFmtId="37" fontId="25" fillId="0" borderId="0"/>
    <xf numFmtId="167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73" fontId="2" fillId="0" borderId="6">
      <protection locked="0"/>
    </xf>
    <xf numFmtId="37" fontId="8" fillId="5" borderId="0" applyNumberFormat="0" applyBorder="0" applyAlignment="0" applyProtection="0"/>
    <xf numFmtId="37" fontId="26" fillId="0" borderId="0"/>
    <xf numFmtId="37" fontId="26" fillId="3" borderId="0" applyNumberFormat="0" applyBorder="0" applyAlignment="0" applyProtection="0"/>
    <xf numFmtId="3" fontId="27" fillId="0" borderId="4" applyProtection="0"/>
  </cellStyleXfs>
  <cellXfs count="2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5" fillId="0" borderId="10" xfId="0" applyFont="1" applyBorder="1" applyAlignment="1">
      <alignment horizontal="center"/>
    </xf>
    <xf numFmtId="17" fontId="15" fillId="0" borderId="10" xfId="0" applyNumberFormat="1" applyFont="1" applyBorder="1" applyAlignment="1">
      <alignment horizontal="left"/>
    </xf>
    <xf numFmtId="0" fontId="16" fillId="0" borderId="11" xfId="0" applyFont="1" applyBorder="1" applyAlignment="1">
      <alignment horizontal="centerContinuous"/>
    </xf>
    <xf numFmtId="0" fontId="16" fillId="0" borderId="12" xfId="0" applyFont="1" applyBorder="1" applyAlignment="1">
      <alignment horizontal="centerContinuous"/>
    </xf>
    <xf numFmtId="0" fontId="16" fillId="0" borderId="13" xfId="0" applyFont="1" applyBorder="1" applyAlignment="1">
      <alignment horizontal="centerContinuous"/>
    </xf>
    <xf numFmtId="0" fontId="14" fillId="0" borderId="12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/>
    </xf>
    <xf numFmtId="0" fontId="15" fillId="0" borderId="14" xfId="0" applyFont="1" applyBorder="1" applyAlignment="1">
      <alignment horizontal="center"/>
    </xf>
    <xf numFmtId="0" fontId="16" fillId="0" borderId="14" xfId="0" applyFont="1" applyBorder="1"/>
    <xf numFmtId="0" fontId="15" fillId="0" borderId="15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41" fontId="14" fillId="0" borderId="0" xfId="0" applyNumberFormat="1" applyFont="1"/>
    <xf numFmtId="164" fontId="14" fillId="0" borderId="0" xfId="0" applyNumberFormat="1" applyFont="1"/>
    <xf numFmtId="37" fontId="14" fillId="0" borderId="0" xfId="0" applyNumberFormat="1" applyFont="1"/>
    <xf numFmtId="0" fontId="14" fillId="0" borderId="0" xfId="0" quotePrefix="1" applyFont="1" applyAlignment="1">
      <alignment horizontal="center"/>
    </xf>
    <xf numFmtId="37" fontId="14" fillId="0" borderId="12" xfId="0" applyNumberFormat="1" applyFont="1" applyBorder="1"/>
    <xf numFmtId="0" fontId="14" fillId="0" borderId="12" xfId="0" applyFont="1" applyBorder="1"/>
    <xf numFmtId="0" fontId="16" fillId="0" borderId="0" xfId="0" applyFont="1" applyAlignment="1">
      <alignment horizontal="center"/>
    </xf>
    <xf numFmtId="5" fontId="14" fillId="0" borderId="0" xfId="0" applyNumberFormat="1" applyFont="1"/>
    <xf numFmtId="0" fontId="13" fillId="0" borderId="0" xfId="0" applyFont="1" applyBorder="1"/>
    <xf numFmtId="0" fontId="15" fillId="0" borderId="0" xfId="0" applyFont="1" applyBorder="1"/>
    <xf numFmtId="0" fontId="15" fillId="0" borderId="0" xfId="0" applyFont="1" applyBorder="1" applyAlignment="1">
      <alignment horizontal="center"/>
    </xf>
    <xf numFmtId="17" fontId="15" fillId="0" borderId="0" xfId="0" applyNumberFormat="1" applyFont="1" applyBorder="1" applyAlignment="1"/>
    <xf numFmtId="0" fontId="15" fillId="0" borderId="0" xfId="0" applyFont="1" applyBorder="1" applyAlignment="1"/>
    <xf numFmtId="10" fontId="14" fillId="0" borderId="0" xfId="17" applyNumberFormat="1" applyFont="1"/>
    <xf numFmtId="0" fontId="14" fillId="0" borderId="0" xfId="0" applyFont="1" applyBorder="1"/>
    <xf numFmtId="0" fontId="15" fillId="0" borderId="0" xfId="0" applyFont="1" applyBorder="1" applyAlignment="1">
      <alignment horizontal="right"/>
    </xf>
    <xf numFmtId="164" fontId="14" fillId="0" borderId="0" xfId="3" applyNumberFormat="1" applyFont="1" applyBorder="1"/>
    <xf numFmtId="10" fontId="14" fillId="0" borderId="0" xfId="17" applyNumberFormat="1" applyFont="1" applyBorder="1"/>
    <xf numFmtId="164" fontId="14" fillId="0" borderId="0" xfId="3" applyNumberFormat="1" applyFont="1"/>
    <xf numFmtId="0" fontId="13" fillId="0" borderId="0" xfId="0" applyFont="1"/>
    <xf numFmtId="10" fontId="16" fillId="0" borderId="0" xfId="0" applyNumberFormat="1" applyFont="1"/>
    <xf numFmtId="164" fontId="15" fillId="0" borderId="0" xfId="3" applyNumberFormat="1" applyFont="1" applyBorder="1"/>
    <xf numFmtId="164" fontId="16" fillId="0" borderId="0" xfId="3" applyNumberFormat="1" applyFont="1" applyBorder="1"/>
    <xf numFmtId="10" fontId="16" fillId="0" borderId="0" xfId="0" applyNumberFormat="1" applyFont="1" applyBorder="1"/>
    <xf numFmtId="164" fontId="16" fillId="0" borderId="0" xfId="0" applyNumberFormat="1" applyFont="1"/>
    <xf numFmtId="41" fontId="17" fillId="0" borderId="0" xfId="0" applyNumberFormat="1" applyFont="1"/>
    <xf numFmtId="5" fontId="17" fillId="0" borderId="0" xfId="0" applyNumberFormat="1" applyFont="1"/>
    <xf numFmtId="0" fontId="5" fillId="0" borderId="18" xfId="0" applyFont="1" applyBorder="1" applyAlignment="1">
      <alignment horizontal="center" vertical="center"/>
    </xf>
    <xf numFmtId="0" fontId="17" fillId="0" borderId="0" xfId="0" applyFont="1"/>
    <xf numFmtId="0" fontId="9" fillId="0" borderId="0" xfId="0" applyFont="1" applyBorder="1"/>
    <xf numFmtId="38" fontId="6" fillId="0" borderId="9" xfId="0" applyNumberFormat="1" applyFont="1" applyBorder="1" applyAlignment="1">
      <alignment horizontal="right"/>
    </xf>
    <xf numFmtId="38" fontId="6" fillId="0" borderId="0" xfId="0" applyNumberFormat="1" applyFont="1" applyAlignment="1">
      <alignment horizontal="right"/>
    </xf>
    <xf numFmtId="0" fontId="13" fillId="0" borderId="8" xfId="0" applyFont="1" applyBorder="1" applyAlignment="1">
      <alignment horizontal="left" vertical="center"/>
    </xf>
    <xf numFmtId="0" fontId="6" fillId="0" borderId="15" xfId="0" applyFont="1" applyBorder="1"/>
    <xf numFmtId="0" fontId="15" fillId="0" borderId="19" xfId="0" applyFont="1" applyBorder="1" applyAlignment="1">
      <alignment horizontal="right"/>
    </xf>
    <xf numFmtId="0" fontId="14" fillId="0" borderId="20" xfId="0" applyFont="1" applyBorder="1"/>
    <xf numFmtId="17" fontId="17" fillId="0" borderId="21" xfId="0" applyNumberFormat="1" applyFont="1" applyBorder="1"/>
    <xf numFmtId="17" fontId="15" fillId="0" borderId="22" xfId="0" applyNumberFormat="1" applyFont="1" applyBorder="1" applyAlignment="1">
      <alignment horizontal="right"/>
    </xf>
    <xf numFmtId="0" fontId="14" fillId="0" borderId="23" xfId="0" applyFont="1" applyBorder="1"/>
    <xf numFmtId="17" fontId="17" fillId="0" borderId="24" xfId="0" applyNumberFormat="1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" fontId="7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37" fontId="14" fillId="0" borderId="16" xfId="0" applyNumberFormat="1" applyFont="1" applyBorder="1"/>
    <xf numFmtId="0" fontId="5" fillId="0" borderId="2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6" fillId="0" borderId="11" xfId="0" applyFont="1" applyBorder="1"/>
    <xf numFmtId="0" fontId="6" fillId="0" borderId="13" xfId="0" applyFont="1" applyBorder="1"/>
    <xf numFmtId="0" fontId="6" fillId="0" borderId="9" xfId="0" applyFont="1" applyBorder="1" applyAlignment="1">
      <alignment horizontal="right"/>
    </xf>
    <xf numFmtId="38" fontId="13" fillId="0" borderId="9" xfId="3" applyNumberFormat="1" applyFont="1" applyBorder="1" applyAlignment="1">
      <alignment horizontal="right" vertical="center"/>
    </xf>
    <xf numFmtId="0" fontId="5" fillId="0" borderId="20" xfId="0" applyFont="1" applyBorder="1" applyAlignment="1">
      <alignment horizontal="centerContinuous" vertical="center"/>
    </xf>
    <xf numFmtId="0" fontId="13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centerContinuous" vertical="center"/>
    </xf>
    <xf numFmtId="0" fontId="5" fillId="0" borderId="9" xfId="0" applyFont="1" applyBorder="1" applyAlignment="1">
      <alignment horizontal="centerContinuous" vertical="center"/>
    </xf>
    <xf numFmtId="38" fontId="6" fillId="0" borderId="27" xfId="0" applyNumberFormat="1" applyFont="1" applyBorder="1" applyAlignment="1">
      <alignment horizontal="right"/>
    </xf>
    <xf numFmtId="0" fontId="18" fillId="0" borderId="8" xfId="0" applyFont="1" applyBorder="1"/>
    <xf numFmtId="0" fontId="19" fillId="0" borderId="0" xfId="0" applyFont="1"/>
    <xf numFmtId="0" fontId="6" fillId="0" borderId="28" xfId="0" applyFont="1" applyBorder="1"/>
    <xf numFmtId="164" fontId="6" fillId="0" borderId="28" xfId="3" applyNumberFormat="1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Continuous" vertical="center"/>
    </xf>
    <xf numFmtId="38" fontId="6" fillId="0" borderId="0" xfId="0" applyNumberFormat="1" applyFont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38" fontId="13" fillId="0" borderId="0" xfId="3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8" fontId="13" fillId="0" borderId="27" xfId="3" applyNumberFormat="1" applyFont="1" applyBorder="1" applyAlignment="1">
      <alignment horizontal="right" vertical="center"/>
    </xf>
    <xf numFmtId="0" fontId="18" fillId="0" borderId="8" xfId="0" applyFont="1" applyBorder="1" applyAlignment="1">
      <alignment horizontal="left" vertical="center"/>
    </xf>
    <xf numFmtId="38" fontId="18" fillId="0" borderId="9" xfId="3" applyNumberFormat="1" applyFont="1" applyBorder="1" applyAlignment="1">
      <alignment horizontal="right" vertical="center"/>
    </xf>
    <xf numFmtId="0" fontId="6" fillId="0" borderId="27" xfId="0" applyFont="1" applyBorder="1"/>
    <xf numFmtId="0" fontId="18" fillId="0" borderId="17" xfId="0" applyFont="1" applyBorder="1" applyAlignment="1">
      <alignment horizontal="right"/>
    </xf>
    <xf numFmtId="0" fontId="18" fillId="0" borderId="0" xfId="0" applyFont="1" applyBorder="1"/>
    <xf numFmtId="38" fontId="18" fillId="0" borderId="29" xfId="0" applyNumberFormat="1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38" fontId="18" fillId="0" borderId="9" xfId="0" applyNumberFormat="1" applyFont="1" applyBorder="1" applyAlignment="1">
      <alignment horizontal="right"/>
    </xf>
    <xf numFmtId="38" fontId="18" fillId="3" borderId="30" xfId="0" applyNumberFormat="1" applyFont="1" applyFill="1" applyBorder="1" applyAlignment="1">
      <alignment horizontal="right"/>
    </xf>
    <xf numFmtId="38" fontId="18" fillId="0" borderId="28" xfId="3" applyNumberFormat="1" applyFont="1" applyFill="1" applyBorder="1" applyAlignment="1">
      <alignment horizontal="right" vertical="center"/>
    </xf>
    <xf numFmtId="0" fontId="18" fillId="0" borderId="28" xfId="0" applyFont="1" applyFill="1" applyBorder="1"/>
    <xf numFmtId="49" fontId="7" fillId="0" borderId="0" xfId="0" applyNumberFormat="1" applyFont="1" applyAlignment="1">
      <alignment horizontal="right"/>
    </xf>
    <xf numFmtId="38" fontId="18" fillId="0" borderId="28" xfId="0" applyNumberFormat="1" applyFont="1" applyFill="1" applyBorder="1"/>
    <xf numFmtId="0" fontId="5" fillId="0" borderId="19" xfId="0" applyFont="1" applyBorder="1" applyAlignment="1">
      <alignment horizontal="centerContinuous" vertical="center"/>
    </xf>
    <xf numFmtId="38" fontId="6" fillId="0" borderId="31" xfId="0" applyNumberFormat="1" applyFont="1" applyBorder="1" applyAlignment="1">
      <alignment horizontal="right"/>
    </xf>
    <xf numFmtId="38" fontId="6" fillId="0" borderId="32" xfId="0" applyNumberFormat="1" applyFont="1" applyBorder="1" applyAlignment="1">
      <alignment horizontal="right"/>
    </xf>
    <xf numFmtId="38" fontId="18" fillId="0" borderId="33" xfId="0" applyNumberFormat="1" applyFont="1" applyBorder="1" applyAlignment="1">
      <alignment horizontal="right"/>
    </xf>
    <xf numFmtId="0" fontId="6" fillId="0" borderId="34" xfId="0" applyFont="1" applyBorder="1"/>
    <xf numFmtId="164" fontId="6" fillId="0" borderId="34" xfId="3" applyNumberFormat="1" applyFont="1" applyBorder="1"/>
    <xf numFmtId="164" fontId="6" fillId="0" borderId="32" xfId="3" applyNumberFormat="1" applyFont="1" applyBorder="1"/>
    <xf numFmtId="164" fontId="18" fillId="0" borderId="34" xfId="0" applyNumberFormat="1" applyFont="1" applyBorder="1"/>
    <xf numFmtId="38" fontId="18" fillId="0" borderId="33" xfId="0" applyNumberFormat="1" applyFont="1" applyFill="1" applyBorder="1" applyAlignment="1">
      <alignment horizontal="right"/>
    </xf>
    <xf numFmtId="38" fontId="18" fillId="0" borderId="31" xfId="0" applyNumberFormat="1" applyFont="1" applyBorder="1" applyAlignment="1">
      <alignment horizontal="right"/>
    </xf>
    <xf numFmtId="0" fontId="18" fillId="0" borderId="35" xfId="0" applyFont="1" applyBorder="1" applyAlignment="1">
      <alignment horizontal="right"/>
    </xf>
    <xf numFmtId="38" fontId="18" fillId="3" borderId="7" xfId="0" applyNumberFormat="1" applyFont="1" applyFill="1" applyBorder="1" applyAlignment="1">
      <alignment horizontal="right"/>
    </xf>
    <xf numFmtId="43" fontId="18" fillId="0" borderId="29" xfId="3" applyFont="1" applyFill="1" applyBorder="1" applyAlignment="1">
      <alignment horizontal="right"/>
    </xf>
    <xf numFmtId="0" fontId="6" fillId="0" borderId="36" xfId="0" applyFont="1" applyBorder="1"/>
    <xf numFmtId="43" fontId="6" fillId="0" borderId="28" xfId="3" applyFont="1" applyBorder="1"/>
    <xf numFmtId="43" fontId="6" fillId="0" borderId="27" xfId="3" applyFont="1" applyBorder="1"/>
    <xf numFmtId="43" fontId="18" fillId="0" borderId="28" xfId="3" applyFont="1" applyBorder="1"/>
    <xf numFmtId="43" fontId="6" fillId="0" borderId="9" xfId="3" applyFont="1" applyBorder="1" applyAlignment="1">
      <alignment horizontal="right"/>
    </xf>
    <xf numFmtId="43" fontId="6" fillId="0" borderId="27" xfId="3" applyFont="1" applyBorder="1" applyAlignment="1">
      <alignment horizontal="right"/>
    </xf>
    <xf numFmtId="43" fontId="18" fillId="0" borderId="9" xfId="3" applyFont="1" applyBorder="1" applyAlignment="1">
      <alignment horizontal="right"/>
    </xf>
    <xf numFmtId="43" fontId="18" fillId="3" borderId="30" xfId="3" applyFont="1" applyFill="1" applyBorder="1" applyAlignment="1">
      <alignment horizontal="right"/>
    </xf>
    <xf numFmtId="0" fontId="21" fillId="0" borderId="0" xfId="0" applyFont="1"/>
    <xf numFmtId="0" fontId="5" fillId="0" borderId="0" xfId="0" applyFont="1" applyAlignment="1">
      <alignment horizontal="right"/>
    </xf>
    <xf numFmtId="0" fontId="8" fillId="0" borderId="0" xfId="0" applyFont="1"/>
    <xf numFmtId="0" fontId="29" fillId="0" borderId="19" xfId="0" applyFont="1" applyBorder="1"/>
    <xf numFmtId="0" fontId="8" fillId="0" borderId="37" xfId="0" applyFont="1" applyBorder="1"/>
    <xf numFmtId="0" fontId="29" fillId="0" borderId="38" xfId="0" applyFont="1" applyBorder="1"/>
    <xf numFmtId="0" fontId="8" fillId="0" borderId="28" xfId="0" applyFont="1" applyBorder="1"/>
    <xf numFmtId="0" fontId="29" fillId="0" borderId="39" xfId="0" applyFont="1" applyBorder="1"/>
    <xf numFmtId="0" fontId="8" fillId="0" borderId="11" xfId="0" applyFont="1" applyBorder="1"/>
    <xf numFmtId="0" fontId="8" fillId="0" borderId="38" xfId="0" applyFont="1" applyBorder="1"/>
    <xf numFmtId="0" fontId="8" fillId="0" borderId="8" xfId="0" applyFont="1" applyBorder="1"/>
    <xf numFmtId="0" fontId="8" fillId="0" borderId="40" xfId="0" applyFont="1" applyBorder="1"/>
    <xf numFmtId="0" fontId="8" fillId="0" borderId="41" xfId="0" applyFont="1" applyFill="1" applyBorder="1"/>
    <xf numFmtId="0" fontId="0" fillId="0" borderId="38" xfId="0" applyBorder="1"/>
    <xf numFmtId="0" fontId="8" fillId="0" borderId="41" xfId="0" applyFont="1" applyFill="1" applyBorder="1" applyAlignment="1"/>
    <xf numFmtId="0" fontId="8" fillId="0" borderId="15" xfId="0" applyFont="1" applyFill="1" applyBorder="1"/>
    <xf numFmtId="0" fontId="8" fillId="0" borderId="11" xfId="0" applyFont="1" applyFill="1" applyBorder="1"/>
    <xf numFmtId="0" fontId="0" fillId="0" borderId="42" xfId="0" applyBorder="1"/>
    <xf numFmtId="0" fontId="29" fillId="0" borderId="43" xfId="0" applyFont="1" applyBorder="1"/>
    <xf numFmtId="0" fontId="8" fillId="0" borderId="37" xfId="0" applyFont="1" applyBorder="1" applyAlignment="1"/>
    <xf numFmtId="0" fontId="8" fillId="0" borderId="41" xfId="0" applyFont="1" applyBorder="1" applyAlignment="1"/>
    <xf numFmtId="0" fontId="29" fillId="0" borderId="44" xfId="0" applyFont="1" applyBorder="1"/>
    <xf numFmtId="0" fontId="8" fillId="0" borderId="45" xfId="0" applyFont="1" applyBorder="1" applyAlignment="1"/>
    <xf numFmtId="0" fontId="0" fillId="0" borderId="40" xfId="0" applyBorder="1" applyAlignment="1"/>
    <xf numFmtId="44" fontId="8" fillId="6" borderId="46" xfId="4" applyNumberFormat="1" applyFont="1" applyFill="1" applyBorder="1"/>
    <xf numFmtId="44" fontId="8" fillId="6" borderId="47" xfId="4" applyNumberFormat="1" applyFont="1" applyFill="1" applyBorder="1"/>
    <xf numFmtId="44" fontId="8" fillId="6" borderId="48" xfId="4" applyNumberFormat="1" applyFont="1" applyFill="1" applyBorder="1"/>
    <xf numFmtId="44" fontId="8" fillId="6" borderId="49" xfId="4" applyNumberFormat="1" applyFont="1" applyFill="1" applyBorder="1"/>
    <xf numFmtId="44" fontId="8" fillId="6" borderId="50" xfId="4" applyNumberFormat="1" applyFont="1" applyFill="1" applyBorder="1"/>
    <xf numFmtId="44" fontId="8" fillId="7" borderId="51" xfId="4" applyNumberFormat="1" applyFont="1" applyFill="1" applyBorder="1"/>
    <xf numFmtId="44" fontId="8" fillId="7" borderId="7" xfId="4" applyNumberFormat="1" applyFont="1" applyFill="1" applyBorder="1"/>
    <xf numFmtId="0" fontId="30" fillId="8" borderId="19" xfId="0" applyFont="1" applyFill="1" applyBorder="1"/>
    <xf numFmtId="0" fontId="30" fillId="8" borderId="52" xfId="0" applyFont="1" applyFill="1" applyBorder="1"/>
    <xf numFmtId="0" fontId="8" fillId="0" borderId="37" xfId="0" applyFont="1" applyFill="1" applyBorder="1"/>
    <xf numFmtId="44" fontId="8" fillId="0" borderId="47" xfId="4" applyNumberFormat="1" applyFont="1" applyBorder="1"/>
    <xf numFmtId="0" fontId="30" fillId="8" borderId="51" xfId="0" applyFont="1" applyFill="1" applyBorder="1" applyAlignment="1">
      <alignment horizontal="center"/>
    </xf>
    <xf numFmtId="0" fontId="28" fillId="0" borderId="0" xfId="0" applyFont="1" applyFill="1" applyBorder="1"/>
    <xf numFmtId="0" fontId="30" fillId="8" borderId="20" xfId="0" applyFont="1" applyFill="1" applyBorder="1"/>
    <xf numFmtId="0" fontId="30" fillId="8" borderId="53" xfId="0" applyFont="1" applyFill="1" applyBorder="1"/>
    <xf numFmtId="0" fontId="8" fillId="0" borderId="54" xfId="0" applyFont="1" applyBorder="1"/>
    <xf numFmtId="0" fontId="8" fillId="0" borderId="50" xfId="0" applyFont="1" applyBorder="1"/>
    <xf numFmtId="0" fontId="8" fillId="0" borderId="41" xfId="0" applyFont="1" applyBorder="1"/>
    <xf numFmtId="0" fontId="8" fillId="0" borderId="47" xfId="0" applyFont="1" applyBorder="1"/>
    <xf numFmtId="0" fontId="8" fillId="0" borderId="15" xfId="0" applyFont="1" applyBorder="1"/>
    <xf numFmtId="0" fontId="8" fillId="0" borderId="46" xfId="0" applyFont="1" applyBorder="1"/>
    <xf numFmtId="0" fontId="8" fillId="0" borderId="48" xfId="0" applyFont="1" applyBorder="1"/>
    <xf numFmtId="0" fontId="8" fillId="0" borderId="12" xfId="0" applyFont="1" applyBorder="1"/>
    <xf numFmtId="0" fontId="29" fillId="0" borderId="22" xfId="0" applyFont="1" applyBorder="1"/>
    <xf numFmtId="0" fontId="8" fillId="0" borderId="45" xfId="0" applyFont="1" applyBorder="1"/>
    <xf numFmtId="0" fontId="8" fillId="0" borderId="55" xfId="0" applyFont="1" applyBorder="1"/>
    <xf numFmtId="0" fontId="8" fillId="0" borderId="49" xfId="0" applyFont="1" applyBorder="1"/>
    <xf numFmtId="0" fontId="8" fillId="0" borderId="0" xfId="0" applyFont="1" applyBorder="1"/>
    <xf numFmtId="0" fontId="8" fillId="0" borderId="3" xfId="0" applyFont="1" applyBorder="1"/>
    <xf numFmtId="0" fontId="8" fillId="0" borderId="46" xfId="0" applyFont="1" applyFill="1" applyBorder="1"/>
    <xf numFmtId="0" fontId="8" fillId="0" borderId="16" xfId="0" applyFont="1" applyBorder="1"/>
    <xf numFmtId="0" fontId="8" fillId="0" borderId="47" xfId="0" applyFont="1" applyFill="1" applyBorder="1"/>
    <xf numFmtId="0" fontId="8" fillId="0" borderId="11" xfId="0" applyFont="1" applyFill="1" applyBorder="1" applyAlignment="1"/>
    <xf numFmtId="0" fontId="0" fillId="0" borderId="13" xfId="0" applyBorder="1" applyAlignment="1"/>
    <xf numFmtId="0" fontId="8" fillId="0" borderId="48" xfId="0" applyFont="1" applyFill="1" applyBorder="1"/>
    <xf numFmtId="0" fontId="0" fillId="0" borderId="56" xfId="0" applyBorder="1" applyAlignment="1"/>
    <xf numFmtId="0" fontId="0" fillId="0" borderId="57" xfId="0" applyBorder="1" applyAlignment="1"/>
    <xf numFmtId="0" fontId="8" fillId="0" borderId="8" xfId="0" applyFont="1" applyFill="1" applyBorder="1"/>
    <xf numFmtId="0" fontId="8" fillId="0" borderId="34" xfId="0" applyFont="1" applyFill="1" applyBorder="1"/>
    <xf numFmtId="0" fontId="0" fillId="0" borderId="58" xfId="0" applyBorder="1" applyAlignment="1"/>
    <xf numFmtId="0" fontId="0" fillId="0" borderId="3" xfId="0" applyBorder="1" applyAlignment="1"/>
    <xf numFmtId="0" fontId="8" fillId="0" borderId="22" xfId="0" applyFont="1" applyBorder="1"/>
    <xf numFmtId="0" fontId="8" fillId="0" borderId="23" xfId="0" applyFont="1" applyBorder="1"/>
    <xf numFmtId="0" fontId="8" fillId="0" borderId="59" xfId="0" applyFont="1" applyFill="1" applyBorder="1"/>
    <xf numFmtId="0" fontId="8" fillId="0" borderId="50" xfId="0" applyFont="1" applyFill="1" applyBorder="1"/>
    <xf numFmtId="0" fontId="8" fillId="0" borderId="45" xfId="0" applyFont="1" applyFill="1" applyBorder="1"/>
    <xf numFmtId="0" fontId="8" fillId="0" borderId="60" xfId="0" applyFont="1" applyFill="1" applyBorder="1"/>
    <xf numFmtId="0" fontId="8" fillId="0" borderId="49" xfId="0" applyFont="1" applyFill="1" applyBorder="1"/>
    <xf numFmtId="0" fontId="0" fillId="0" borderId="0" xfId="0" applyBorder="1"/>
    <xf numFmtId="0" fontId="8" fillId="0" borderId="0" xfId="0" applyFont="1" applyFill="1"/>
    <xf numFmtId="44" fontId="0" fillId="0" borderId="0" xfId="0" applyNumberFormat="1" applyBorder="1"/>
    <xf numFmtId="0" fontId="5" fillId="0" borderId="8" xfId="0" applyFont="1" applyBorder="1"/>
    <xf numFmtId="0" fontId="5" fillId="0" borderId="5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" vertical="center"/>
    </xf>
    <xf numFmtId="0" fontId="29" fillId="0" borderId="18" xfId="0" applyFont="1" applyBorder="1"/>
    <xf numFmtId="44" fontId="8" fillId="0" borderId="0" xfId="4" applyFont="1"/>
    <xf numFmtId="44" fontId="8" fillId="0" borderId="5" xfId="4" applyFont="1" applyBorder="1"/>
    <xf numFmtId="44" fontId="8" fillId="0" borderId="61" xfId="4" applyFont="1" applyBorder="1"/>
    <xf numFmtId="0" fontId="29" fillId="0" borderId="0" xfId="0" applyFont="1"/>
    <xf numFmtId="0" fontId="29" fillId="0" borderId="62" xfId="0" applyFont="1" applyBorder="1"/>
    <xf numFmtId="0" fontId="29" fillId="0" borderId="2" xfId="0" applyFont="1" applyBorder="1"/>
    <xf numFmtId="44" fontId="29" fillId="0" borderId="7" xfId="0" applyNumberFormat="1" applyFont="1" applyBorder="1"/>
    <xf numFmtId="164" fontId="29" fillId="0" borderId="0" xfId="3" applyNumberFormat="1" applyFont="1"/>
    <xf numFmtId="164" fontId="29" fillId="0" borderId="20" xfId="3" applyNumberFormat="1" applyFont="1" applyBorder="1"/>
    <xf numFmtId="164" fontId="29" fillId="0" borderId="50" xfId="3" applyNumberFormat="1" applyFont="1" applyBorder="1"/>
    <xf numFmtId="164" fontId="29" fillId="0" borderId="47" xfId="3" applyNumberFormat="1" applyFont="1" applyBorder="1"/>
    <xf numFmtId="164" fontId="29" fillId="0" borderId="49" xfId="3" applyNumberFormat="1" applyFont="1" applyBorder="1"/>
    <xf numFmtId="43" fontId="29" fillId="0" borderId="0" xfId="0" applyNumberFormat="1" applyFont="1"/>
    <xf numFmtId="0" fontId="29" fillId="3" borderId="62" xfId="0" applyFont="1" applyFill="1" applyBorder="1"/>
    <xf numFmtId="0" fontId="8" fillId="3" borderId="2" xfId="0" applyFont="1" applyFill="1" applyBorder="1"/>
    <xf numFmtId="44" fontId="29" fillId="3" borderId="7" xfId="0" applyNumberFormat="1" applyFont="1" applyFill="1" applyBorder="1"/>
    <xf numFmtId="0" fontId="0" fillId="0" borderId="31" xfId="0" applyBorder="1"/>
    <xf numFmtId="0" fontId="8" fillId="0" borderId="31" xfId="0" applyFont="1" applyBorder="1"/>
    <xf numFmtId="44" fontId="8" fillId="0" borderId="47" xfId="4" applyFont="1" applyBorder="1"/>
    <xf numFmtId="44" fontId="8" fillId="0" borderId="39" xfId="4" applyFont="1" applyBorder="1"/>
    <xf numFmtId="44" fontId="8" fillId="0" borderId="44" xfId="4" applyFont="1" applyBorder="1"/>
    <xf numFmtId="44" fontId="8" fillId="0" borderId="0" xfId="4" applyFont="1" applyBorder="1"/>
    <xf numFmtId="44" fontId="8" fillId="0" borderId="48" xfId="4" applyFont="1" applyBorder="1"/>
    <xf numFmtId="0" fontId="30" fillId="8" borderId="63" xfId="0" applyFont="1" applyFill="1" applyBorder="1"/>
    <xf numFmtId="0" fontId="8" fillId="0" borderId="56" xfId="0" applyFont="1" applyBorder="1"/>
    <xf numFmtId="0" fontId="8" fillId="0" borderId="64" xfId="0" applyFont="1" applyBorder="1"/>
    <xf numFmtId="0" fontId="8" fillId="0" borderId="65" xfId="0" applyFont="1" applyBorder="1"/>
    <xf numFmtId="0" fontId="8" fillId="0" borderId="66" xfId="0" applyFont="1" applyBorder="1"/>
    <xf numFmtId="0" fontId="8" fillId="0" borderId="42" xfId="0" applyFont="1" applyBorder="1"/>
    <xf numFmtId="0" fontId="8" fillId="0" borderId="63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57" xfId="0" applyFont="1" applyBorder="1"/>
    <xf numFmtId="0" fontId="8" fillId="0" borderId="42" xfId="0" applyFont="1" applyFill="1" applyBorder="1"/>
    <xf numFmtId="0" fontId="29" fillId="3" borderId="2" xfId="0" applyFont="1" applyFill="1" applyBorder="1"/>
    <xf numFmtId="44" fontId="29" fillId="3" borderId="69" xfId="0" applyNumberFormat="1" applyFont="1" applyFill="1" applyBorder="1"/>
    <xf numFmtId="164" fontId="29" fillId="0" borderId="70" xfId="3" applyNumberFormat="1" applyFont="1" applyBorder="1"/>
    <xf numFmtId="164" fontId="29" fillId="0" borderId="59" xfId="3" applyNumberFormat="1" applyFont="1" applyBorder="1"/>
    <xf numFmtId="0" fontId="29" fillId="0" borderId="71" xfId="0" applyFont="1" applyBorder="1"/>
    <xf numFmtId="0" fontId="8" fillId="0" borderId="58" xfId="0" applyFont="1" applyBorder="1"/>
    <xf numFmtId="164" fontId="29" fillId="0" borderId="5" xfId="3" applyNumberFormat="1" applyFont="1" applyBorder="1"/>
    <xf numFmtId="0" fontId="29" fillId="0" borderId="72" xfId="0" applyFont="1" applyBorder="1"/>
    <xf numFmtId="0" fontId="8" fillId="0" borderId="61" xfId="0" applyFont="1" applyBorder="1"/>
    <xf numFmtId="43" fontId="0" fillId="0" borderId="0" xfId="0" applyNumberFormat="1"/>
    <xf numFmtId="44" fontId="0" fillId="0" borderId="0" xfId="0" applyNumberFormat="1"/>
    <xf numFmtId="164" fontId="0" fillId="0" borderId="0" xfId="0" applyNumberFormat="1"/>
    <xf numFmtId="44" fontId="8" fillId="7" borderId="53" xfId="4" applyNumberFormat="1" applyFont="1" applyFill="1" applyBorder="1"/>
    <xf numFmtId="44" fontId="29" fillId="3" borderId="51" xfId="0" applyNumberFormat="1" applyFont="1" applyFill="1" applyBorder="1"/>
    <xf numFmtId="0" fontId="0" fillId="0" borderId="73" xfId="0" applyBorder="1"/>
    <xf numFmtId="44" fontId="8" fillId="6" borderId="74" xfId="4" applyNumberFormat="1" applyFont="1" applyFill="1" applyBorder="1"/>
    <xf numFmtId="0" fontId="20" fillId="0" borderId="0" xfId="0" applyFont="1"/>
    <xf numFmtId="0" fontId="5" fillId="0" borderId="9" xfId="0" applyFont="1" applyBorder="1" applyAlignment="1">
      <alignment horizontal="right"/>
    </xf>
    <xf numFmtId="164" fontId="6" fillId="0" borderId="5" xfId="3" applyNumberFormat="1" applyFont="1" applyBorder="1"/>
    <xf numFmtId="0" fontId="5" fillId="0" borderId="2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6" fillId="0" borderId="17" xfId="0" applyFont="1" applyBorder="1"/>
    <xf numFmtId="38" fontId="6" fillId="0" borderId="17" xfId="0" applyNumberFormat="1" applyFont="1" applyBorder="1" applyAlignment="1">
      <alignment horizontal="right"/>
    </xf>
    <xf numFmtId="0" fontId="29" fillId="7" borderId="6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5" xfId="0" applyBorder="1" applyAlignment="1">
      <alignment horizontal="right"/>
    </xf>
    <xf numFmtId="0" fontId="29" fillId="7" borderId="19" xfId="0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63" xfId="0" applyBorder="1" applyAlignment="1">
      <alignment horizontal="right"/>
    </xf>
    <xf numFmtId="0" fontId="28" fillId="7" borderId="62" xfId="0" applyFont="1" applyFill="1" applyBorder="1" applyAlignment="1">
      <alignment horizontal="center"/>
    </xf>
    <xf numFmtId="0" fontId="28" fillId="7" borderId="7" xfId="0" applyFont="1" applyFill="1" applyBorder="1" applyAlignment="1">
      <alignment horizontal="center"/>
    </xf>
  </cellXfs>
  <cellStyles count="24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C8D06FA3-3DF9-B24B-8657-DD49C445C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0</xdr:row>
          <xdr:rowOff>76200</xdr:rowOff>
        </xdr:from>
        <xdr:to>
          <xdr:col>13</xdr:col>
          <xdr:colOff>47625</xdr:colOff>
          <xdr:row>5</xdr:row>
          <xdr:rowOff>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B50510F7-6357-7127-7C97-6ED546B8F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F7D6D66B-E7A9-693D-F9C1-1BA0F99D8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</xdr:col>
      <xdr:colOff>3286125</xdr:colOff>
      <xdr:row>16</xdr:row>
      <xdr:rowOff>0</xdr:rowOff>
    </xdr:from>
    <xdr:ext cx="114300" cy="238125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ADA73F17-C979-6834-B9D8-3B7891A366A0}"/>
            </a:ext>
          </a:extLst>
        </xdr:cNvPr>
        <xdr:cNvSpPr txBox="1">
          <a:spLocks noChangeArrowheads="1"/>
        </xdr:cNvSpPr>
      </xdr:nvSpPr>
      <xdr:spPr bwMode="auto">
        <a:xfrm>
          <a:off x="5791200" y="4924425"/>
          <a:ext cx="114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16</xdr:row>
      <xdr:rowOff>0</xdr:rowOff>
    </xdr:from>
    <xdr:ext cx="114300" cy="238125"/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62B3835A-31CE-A0CB-19AD-298D7C2804E1}"/>
            </a:ext>
          </a:extLst>
        </xdr:cNvPr>
        <xdr:cNvSpPr txBox="1">
          <a:spLocks noChangeArrowheads="1"/>
        </xdr:cNvSpPr>
      </xdr:nvSpPr>
      <xdr:spPr bwMode="auto">
        <a:xfrm>
          <a:off x="5791200" y="4924425"/>
          <a:ext cx="114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16</xdr:row>
      <xdr:rowOff>0</xdr:rowOff>
    </xdr:from>
    <xdr:ext cx="114300" cy="238125"/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67AA3B01-13F2-21B4-2CD6-B2FCD3A6A97A}"/>
            </a:ext>
          </a:extLst>
        </xdr:cNvPr>
        <xdr:cNvSpPr txBox="1">
          <a:spLocks noChangeArrowheads="1"/>
        </xdr:cNvSpPr>
      </xdr:nvSpPr>
      <xdr:spPr bwMode="auto">
        <a:xfrm>
          <a:off x="5791200" y="4924425"/>
          <a:ext cx="114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3286125</xdr:colOff>
      <xdr:row>16</xdr:row>
      <xdr:rowOff>0</xdr:rowOff>
    </xdr:from>
    <xdr:ext cx="114300" cy="238125"/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1FB7996F-2CB0-F290-9C4D-36C1AB6E1F20}"/>
            </a:ext>
          </a:extLst>
        </xdr:cNvPr>
        <xdr:cNvSpPr txBox="1">
          <a:spLocks noChangeArrowheads="1"/>
        </xdr:cNvSpPr>
      </xdr:nvSpPr>
      <xdr:spPr bwMode="auto">
        <a:xfrm>
          <a:off x="5791200" y="4924425"/>
          <a:ext cx="1143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3314" name="Picture 1">
          <a:extLst>
            <a:ext uri="{FF2B5EF4-FFF2-40B4-BE49-F238E27FC236}">
              <a16:creationId xmlns:a16="http://schemas.microsoft.com/office/drawing/2014/main" id="{3D4E368E-4662-B0DC-F808-F1120D10D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0</xdr:col>
      <xdr:colOff>933450</xdr:colOff>
      <xdr:row>1</xdr:row>
      <xdr:rowOff>0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A7A64DF4-F879-B2C0-8D76-5CBFD5A52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"/>
          <a:ext cx="8763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regin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8"/>
  <sheetViews>
    <sheetView zoomScale="60" workbookViewId="0">
      <selection activeCell="C9" sqref="C9"/>
    </sheetView>
  </sheetViews>
  <sheetFormatPr defaultRowHeight="12.75"/>
  <cols>
    <col min="1" max="1" width="14.42578125" customWidth="1"/>
    <col min="2" max="2" width="59.42578125" customWidth="1"/>
    <col min="3" max="3" width="22" style="1" customWidth="1"/>
    <col min="4" max="4" width="16.140625" customWidth="1"/>
  </cols>
  <sheetData>
    <row r="1" spans="1:18" ht="65.25" customHeight="1">
      <c r="C1" s="4" t="s">
        <v>0</v>
      </c>
    </row>
    <row r="2" spans="1:18" ht="15.75">
      <c r="B2" s="3" t="s">
        <v>1</v>
      </c>
      <c r="C2"/>
    </row>
    <row r="3" spans="1:18" ht="15.75">
      <c r="B3" s="3" t="s">
        <v>2</v>
      </c>
    </row>
    <row r="4" spans="1:18" ht="15.75">
      <c r="B4" s="3" t="s">
        <v>3</v>
      </c>
    </row>
    <row r="5" spans="1:18" ht="35.25" customHeight="1">
      <c r="B5" s="3" t="s">
        <v>54</v>
      </c>
    </row>
    <row r="6" spans="1:18" ht="35.25" customHeight="1">
      <c r="B6" s="2"/>
    </row>
    <row r="7" spans="1:18">
      <c r="B7" s="2"/>
    </row>
    <row r="8" spans="1:18" s="7" customFormat="1" ht="15">
      <c r="A8" s="5" t="s">
        <v>49</v>
      </c>
      <c r="B8" s="5"/>
      <c r="C8" s="112" t="s">
        <v>87</v>
      </c>
    </row>
    <row r="9" spans="1:18" s="7" customFormat="1" ht="15">
      <c r="A9" s="7">
        <f>Invoice!A10</f>
        <v>0</v>
      </c>
      <c r="B9" s="5"/>
      <c r="C9" s="6"/>
    </row>
    <row r="10" spans="1:18" s="7" customFormat="1" ht="41.25" customHeight="1" thickBot="1">
      <c r="C10" s="6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</row>
    <row r="11" spans="1:18" s="7" customFormat="1" ht="22.5" customHeight="1" thickBot="1">
      <c r="A11" s="71" t="s">
        <v>4</v>
      </c>
      <c r="B11" s="77"/>
      <c r="C11" s="53" t="s">
        <v>5</v>
      </c>
      <c r="H11" s="91"/>
      <c r="I11" s="91"/>
      <c r="J11" s="96"/>
      <c r="K11" s="91"/>
      <c r="L11" s="91"/>
      <c r="M11" s="91"/>
      <c r="N11" s="91"/>
      <c r="O11" s="91"/>
      <c r="P11" s="91"/>
      <c r="Q11" s="91"/>
      <c r="R11" s="91"/>
    </row>
    <row r="12" spans="1:18" s="7" customFormat="1" ht="18.75" hidden="1" customHeight="1">
      <c r="A12" s="78" t="s">
        <v>75</v>
      </c>
      <c r="B12" s="79"/>
      <c r="C12" s="76"/>
      <c r="H12" s="91"/>
      <c r="I12" s="91"/>
      <c r="J12" s="96"/>
      <c r="K12" s="91"/>
      <c r="L12" s="91"/>
      <c r="M12" s="91"/>
      <c r="N12" s="91"/>
      <c r="O12" s="91"/>
      <c r="P12" s="91"/>
      <c r="Q12" s="91"/>
      <c r="R12" s="91"/>
    </row>
    <row r="13" spans="1:18" s="7" customFormat="1" ht="20.25" hidden="1" customHeight="1" thickBot="1">
      <c r="A13" s="58" t="s">
        <v>80</v>
      </c>
      <c r="B13" s="80"/>
      <c r="C13" s="100"/>
      <c r="H13" s="91"/>
      <c r="I13" s="91"/>
      <c r="J13" s="96"/>
      <c r="K13" s="91"/>
      <c r="L13" s="91"/>
      <c r="M13" s="91"/>
      <c r="N13" s="91"/>
      <c r="O13" s="91"/>
      <c r="P13" s="91"/>
      <c r="Q13" s="91"/>
      <c r="R13" s="91"/>
    </row>
    <row r="14" spans="1:18" s="7" customFormat="1" ht="20.25" hidden="1" customHeight="1" thickTop="1">
      <c r="A14" s="101" t="s">
        <v>76</v>
      </c>
      <c r="B14" s="88"/>
      <c r="C14" s="110">
        <f>SUM(C12:C13)</f>
        <v>0</v>
      </c>
      <c r="H14" s="91"/>
      <c r="I14" s="91"/>
      <c r="J14" s="96"/>
      <c r="K14" s="91"/>
      <c r="L14" s="91"/>
      <c r="M14" s="91"/>
      <c r="N14" s="91"/>
      <c r="O14" s="91"/>
      <c r="P14" s="91"/>
      <c r="Q14" s="91"/>
      <c r="R14" s="91"/>
    </row>
    <row r="15" spans="1:18" s="7" customFormat="1" ht="20.25" hidden="1" customHeight="1">
      <c r="A15" s="101"/>
      <c r="B15" s="80"/>
      <c r="C15" s="102"/>
      <c r="H15" s="91"/>
      <c r="I15" s="91"/>
      <c r="J15" s="96"/>
      <c r="K15" s="91"/>
      <c r="L15" s="91"/>
      <c r="M15" s="91"/>
      <c r="N15" s="91"/>
      <c r="O15" s="91"/>
      <c r="P15" s="91"/>
      <c r="Q15" s="91"/>
      <c r="R15" s="91"/>
    </row>
    <row r="16" spans="1:18" s="7" customFormat="1" ht="20.25" customHeight="1">
      <c r="A16" s="9" t="s">
        <v>70</v>
      </c>
      <c r="B16" s="80"/>
      <c r="C16" s="102"/>
      <c r="H16" s="91"/>
      <c r="I16" s="91"/>
      <c r="J16" s="96"/>
      <c r="K16" s="91"/>
      <c r="L16" s="91"/>
      <c r="M16" s="91"/>
      <c r="N16" s="91"/>
      <c r="O16" s="91"/>
      <c r="P16" s="91"/>
      <c r="Q16" s="91"/>
      <c r="R16" s="91"/>
    </row>
    <row r="17" spans="1:18" s="7" customFormat="1" ht="20.25" customHeight="1" thickBot="1">
      <c r="A17" s="9" t="s">
        <v>74</v>
      </c>
      <c r="C17" s="103"/>
      <c r="D17" s="9"/>
      <c r="H17" s="91"/>
      <c r="I17" s="91"/>
      <c r="J17" s="96"/>
      <c r="K17" s="91"/>
      <c r="L17" s="91"/>
      <c r="M17" s="91"/>
      <c r="N17" s="91"/>
      <c r="O17" s="91"/>
      <c r="P17" s="91"/>
      <c r="Q17" s="91"/>
      <c r="R17" s="91"/>
    </row>
    <row r="18" spans="1:18" s="7" customFormat="1" ht="20.25" customHeight="1" thickTop="1">
      <c r="A18" s="82" t="s">
        <v>71</v>
      </c>
      <c r="C18" s="113">
        <f>SUM(C16:C17)</f>
        <v>0</v>
      </c>
      <c r="D18" s="86"/>
      <c r="H18" s="91"/>
      <c r="I18" s="91"/>
      <c r="J18" s="96"/>
      <c r="K18" s="91"/>
      <c r="L18" s="91"/>
      <c r="M18" s="91"/>
      <c r="N18" s="91"/>
      <c r="O18" s="91"/>
      <c r="P18" s="91"/>
      <c r="Q18" s="91"/>
      <c r="R18" s="91"/>
    </row>
    <row r="19" spans="1:18" s="7" customFormat="1" ht="20.25" customHeight="1">
      <c r="A19" s="9"/>
      <c r="C19" s="9"/>
      <c r="D19" s="9"/>
      <c r="H19" s="91"/>
      <c r="I19" s="91"/>
      <c r="J19" s="96"/>
      <c r="K19" s="91"/>
      <c r="L19" s="91"/>
      <c r="M19" s="91"/>
      <c r="N19" s="91"/>
      <c r="O19" s="91"/>
      <c r="P19" s="91"/>
      <c r="Q19" s="91"/>
      <c r="R19" s="91"/>
    </row>
    <row r="20" spans="1:18" s="7" customFormat="1" ht="20.25" customHeight="1">
      <c r="A20" s="9" t="s">
        <v>72</v>
      </c>
      <c r="C20" s="9"/>
      <c r="D20" s="9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8" s="7" customFormat="1" ht="20.25" customHeight="1" thickBot="1">
      <c r="A21" s="9" t="s">
        <v>69</v>
      </c>
      <c r="C21" s="103"/>
      <c r="D21" s="9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</row>
    <row r="22" spans="1:18" s="7" customFormat="1" ht="20.25" customHeight="1" thickTop="1">
      <c r="A22" s="82" t="s">
        <v>66</v>
      </c>
      <c r="C22" s="111">
        <f>SUM(C20:C21)</f>
        <v>0</v>
      </c>
      <c r="D22" s="86"/>
    </row>
    <row r="23" spans="1:18" s="7" customFormat="1" ht="20.25" customHeight="1">
      <c r="A23" s="82"/>
      <c r="C23" s="9"/>
      <c r="D23" s="9"/>
    </row>
    <row r="24" spans="1:18" s="7" customFormat="1" ht="20.25" customHeight="1">
      <c r="A24" s="9" t="s">
        <v>73</v>
      </c>
      <c r="C24" s="9"/>
      <c r="D24" s="9"/>
    </row>
    <row r="25" spans="1:18" s="7" customFormat="1" ht="20.25" customHeight="1" thickBot="1">
      <c r="A25" s="9" t="s">
        <v>69</v>
      </c>
      <c r="C25" s="103"/>
      <c r="D25" s="9"/>
    </row>
    <row r="26" spans="1:18" s="7" customFormat="1" ht="20.25" customHeight="1" thickTop="1">
      <c r="A26" s="82" t="s">
        <v>67</v>
      </c>
      <c r="B26" s="86"/>
      <c r="C26" s="110">
        <f>SUM(C24:C25)</f>
        <v>0</v>
      </c>
    </row>
    <row r="27" spans="1:18" s="7" customFormat="1" ht="20.25" customHeight="1">
      <c r="A27" s="58"/>
      <c r="B27" s="80"/>
      <c r="C27" s="76"/>
    </row>
    <row r="28" spans="1:18" s="7" customFormat="1" ht="30" customHeight="1">
      <c r="A28" s="9"/>
      <c r="B28" s="10"/>
      <c r="C28" s="56"/>
    </row>
    <row r="29" spans="1:18" s="7" customFormat="1" ht="30" customHeight="1">
      <c r="A29" s="9"/>
      <c r="B29" s="107" t="s">
        <v>6</v>
      </c>
      <c r="C29" s="108">
        <f>C26+C22+C18+C14</f>
        <v>0</v>
      </c>
    </row>
    <row r="30" spans="1:18" s="7" customFormat="1" ht="30" customHeight="1">
      <c r="A30" s="9"/>
      <c r="B30" s="75" t="s">
        <v>7</v>
      </c>
      <c r="C30" s="56"/>
    </row>
    <row r="31" spans="1:18" s="7" customFormat="1" ht="15" thickBot="1">
      <c r="A31" s="9"/>
      <c r="B31" s="75" t="s">
        <v>8</v>
      </c>
      <c r="C31" s="56"/>
    </row>
    <row r="32" spans="1:18" s="7" customFormat="1" ht="15">
      <c r="A32" s="59"/>
      <c r="B32" s="104" t="s">
        <v>9</v>
      </c>
      <c r="C32" s="109">
        <f>C31+C30+C29</f>
        <v>0</v>
      </c>
    </row>
    <row r="33" spans="3:3" s="7" customFormat="1" ht="14.25">
      <c r="C33" s="6"/>
    </row>
    <row r="34" spans="3:3" s="7" customFormat="1" ht="14.25">
      <c r="C34" s="6"/>
    </row>
    <row r="35" spans="3:3" s="7" customFormat="1" ht="14.25">
      <c r="C35" s="6"/>
    </row>
    <row r="36" spans="3:3" s="7" customFormat="1" ht="14.25">
      <c r="C36" s="6"/>
    </row>
    <row r="37" spans="3:3" s="7" customFormat="1" ht="14.25">
      <c r="C37" s="6"/>
    </row>
    <row r="38" spans="3:3" s="7" customFormat="1" ht="14.25">
      <c r="C38" s="6"/>
    </row>
    <row r="39" spans="3:3" s="7" customFormat="1" ht="14.25">
      <c r="C39" s="6"/>
    </row>
    <row r="40" spans="3:3" s="7" customFormat="1" ht="14.25">
      <c r="C40" s="6"/>
    </row>
    <row r="41" spans="3:3" s="7" customFormat="1" ht="14.25">
      <c r="C41" s="6"/>
    </row>
    <row r="42" spans="3:3" s="7" customFormat="1" ht="14.25">
      <c r="C42" s="6"/>
    </row>
    <row r="43" spans="3:3" s="7" customFormat="1" ht="14.25">
      <c r="C43" s="6"/>
    </row>
    <row r="44" spans="3:3" s="7" customFormat="1" ht="14.25">
      <c r="C44" s="6"/>
    </row>
    <row r="45" spans="3:3" s="7" customFormat="1" ht="14.25">
      <c r="C45" s="6"/>
    </row>
    <row r="46" spans="3:3" s="7" customFormat="1" ht="14.25">
      <c r="C46" s="6"/>
    </row>
    <row r="47" spans="3:3" s="7" customFormat="1" ht="14.25">
      <c r="C47" s="6"/>
    </row>
    <row r="48" spans="3:3" s="7" customFormat="1" ht="14.25">
      <c r="C48" s="6"/>
    </row>
    <row r="49" spans="1:3" s="7" customFormat="1" ht="14.25">
      <c r="C49" s="6"/>
    </row>
    <row r="50" spans="1:3" s="7" customFormat="1" ht="14.25">
      <c r="C50" s="6"/>
    </row>
    <row r="51" spans="1:3" s="7" customFormat="1" ht="14.25">
      <c r="C51" s="6"/>
    </row>
    <row r="52" spans="1:3" s="7" customFormat="1" ht="14.25">
      <c r="C52" s="6"/>
    </row>
    <row r="53" spans="1:3" s="7" customFormat="1" ht="14.25">
      <c r="C53" s="6"/>
    </row>
    <row r="54" spans="1:3" s="7" customFormat="1" ht="14.25">
      <c r="C54" s="6"/>
    </row>
    <row r="55" spans="1:3" s="7" customFormat="1" ht="14.25">
      <c r="C55" s="6"/>
    </row>
    <row r="56" spans="1:3" s="7" customFormat="1" ht="14.25">
      <c r="C56" s="6"/>
    </row>
    <row r="57" spans="1:3" ht="14.25">
      <c r="A57" s="7"/>
      <c r="B57" s="7"/>
      <c r="C57" s="6"/>
    </row>
    <row r="58" spans="1:3" ht="14.25">
      <c r="A58" s="7"/>
      <c r="B58" s="7"/>
      <c r="C58" s="6"/>
    </row>
  </sheetData>
  <phoneticPr fontId="0" type="noConversion"/>
  <pageMargins left="0.75" right="0.75" top="1" bottom="1" header="0.5" footer="0.5"/>
  <pageSetup scale="8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Button 4">
              <controlPr defaultSize="0" print="0" autoFill="0" autoPict="0" macro="[3]!regina">
                <anchor moveWithCells="1" sizeWithCells="1">
                  <from>
                    <xdr:col>9</xdr:col>
                    <xdr:colOff>28575</xdr:colOff>
                    <xdr:row>0</xdr:row>
                    <xdr:rowOff>76200</xdr:rowOff>
                  </from>
                  <to>
                    <xdr:col>13</xdr:col>
                    <xdr:colOff>47625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28"/>
  <sheetViews>
    <sheetView tabSelected="1" zoomScale="60" workbookViewId="0"/>
  </sheetViews>
  <sheetFormatPr defaultRowHeight="12.75"/>
  <cols>
    <col min="1" max="1" width="37.5703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/>
    </row>
    <row r="2" spans="1:17" ht="15.75">
      <c r="B2" s="3" t="s">
        <v>88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135" t="s">
        <v>200</v>
      </c>
    </row>
    <row r="6" spans="1:17" ht="35.25" customHeight="1">
      <c r="B6" s="264" t="s">
        <v>201</v>
      </c>
    </row>
    <row r="7" spans="1:17">
      <c r="B7" s="2"/>
    </row>
    <row r="8" spans="1:17" s="7" customFormat="1" ht="15">
      <c r="A8" s="5" t="s">
        <v>144</v>
      </c>
      <c r="B8" s="5"/>
      <c r="C8" s="68"/>
      <c r="G8" s="91"/>
      <c r="H8" s="91"/>
      <c r="I8" s="91"/>
    </row>
    <row r="9" spans="1:17" s="7" customFormat="1" ht="15">
      <c r="A9" s="5"/>
      <c r="B9" s="136" t="s">
        <v>90</v>
      </c>
      <c r="C9" s="5" t="s">
        <v>186</v>
      </c>
      <c r="G9" s="91"/>
      <c r="H9" s="91"/>
      <c r="I9" s="91"/>
    </row>
    <row r="10" spans="1:17" s="7" customFormat="1" ht="15">
      <c r="B10" s="136" t="s">
        <v>91</v>
      </c>
      <c r="C10" s="5" t="s">
        <v>187</v>
      </c>
      <c r="G10" s="91"/>
      <c r="H10" s="91"/>
      <c r="I10" s="91"/>
    </row>
    <row r="11" spans="1:17" s="7" customFormat="1" ht="41.25" customHeight="1">
      <c r="B11" s="83"/>
      <c r="C11" s="6"/>
      <c r="G11" s="91"/>
      <c r="H11" s="91"/>
      <c r="I11" s="91"/>
    </row>
    <row r="12" spans="1:17" s="7" customFormat="1" ht="22.5" customHeight="1">
      <c r="A12" s="211" t="s">
        <v>4</v>
      </c>
      <c r="B12" s="211" t="s">
        <v>185</v>
      </c>
      <c r="C12" s="212" t="s">
        <v>5</v>
      </c>
      <c r="G12" s="91"/>
      <c r="H12" s="92"/>
      <c r="I12" s="93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2.5" customHeight="1">
      <c r="A13" s="268" t="s">
        <v>202</v>
      </c>
      <c r="B13" s="80"/>
      <c r="C13" s="267"/>
      <c r="G13" s="91"/>
      <c r="H13" s="92"/>
      <c r="I13" s="93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customHeight="1">
      <c r="A14" s="9" t="s">
        <v>89</v>
      </c>
      <c r="B14" s="10" t="s">
        <v>195</v>
      </c>
      <c r="C14" s="56">
        <f>'IT Infrastructure'!E56</f>
        <v>117323.02221935941</v>
      </c>
      <c r="G14" s="91"/>
      <c r="H14" s="91"/>
      <c r="I14" s="96"/>
    </row>
    <row r="15" spans="1:17" s="7" customFormat="1" ht="20.25" customHeight="1">
      <c r="A15" s="9"/>
      <c r="B15" s="10"/>
      <c r="C15" s="85"/>
      <c r="G15" s="91"/>
      <c r="H15" s="91"/>
      <c r="I15" s="96"/>
    </row>
    <row r="16" spans="1:17" s="7" customFormat="1" ht="20.25" customHeight="1">
      <c r="A16" s="210"/>
      <c r="B16" s="265" t="s">
        <v>203</v>
      </c>
      <c r="C16" s="266">
        <f>SUM(C14:C15)</f>
        <v>117323.02221935941</v>
      </c>
      <c r="G16" s="91"/>
      <c r="H16" s="91"/>
      <c r="I16" s="96"/>
    </row>
    <row r="17" spans="1:9" s="7" customFormat="1" ht="21.75" customHeight="1">
      <c r="A17" s="59"/>
      <c r="B17" s="269"/>
      <c r="C17" s="270"/>
      <c r="G17" s="91"/>
      <c r="H17" s="97"/>
      <c r="I17" s="98"/>
    </row>
    <row r="18" spans="1:9" s="86" customFormat="1" ht="21.75" customHeight="1">
      <c r="C18" s="89"/>
      <c r="G18" s="91"/>
      <c r="H18" s="91"/>
      <c r="I18" s="91"/>
    </row>
    <row r="19" spans="1:9" s="7" customFormat="1" ht="14.25">
      <c r="C19" s="6"/>
      <c r="G19" s="91"/>
      <c r="H19" s="91"/>
      <c r="I19" s="91"/>
    </row>
    <row r="20" spans="1:9" s="7" customFormat="1" ht="14.25">
      <c r="C20" s="6"/>
      <c r="G20" s="91"/>
      <c r="H20" s="91"/>
      <c r="I20" s="91"/>
    </row>
    <row r="21" spans="1:9" s="7" customFormat="1" ht="14.25">
      <c r="A21"/>
      <c r="B21"/>
      <c r="C21" s="1"/>
      <c r="G21" s="91"/>
      <c r="H21" s="91"/>
      <c r="I21" s="91"/>
    </row>
    <row r="22" spans="1:9" s="7" customFormat="1" ht="14.25">
      <c r="A22"/>
      <c r="B22"/>
      <c r="C22" s="1"/>
      <c r="G22" s="91"/>
      <c r="H22" s="91"/>
      <c r="I22" s="91"/>
    </row>
    <row r="23" spans="1:9" s="7" customFormat="1" ht="14.25">
      <c r="A23"/>
      <c r="B23"/>
      <c r="C23" s="1"/>
      <c r="G23" s="91"/>
      <c r="H23" s="91"/>
      <c r="I23" s="91"/>
    </row>
    <row r="24" spans="1:9" s="7" customFormat="1" ht="14.25">
      <c r="A24"/>
      <c r="B24"/>
      <c r="C24" s="1"/>
      <c r="G24" s="91"/>
      <c r="H24" s="91"/>
      <c r="I24" s="91"/>
    </row>
    <row r="25" spans="1:9" s="7" customFormat="1" ht="14.25">
      <c r="A25"/>
      <c r="B25"/>
      <c r="C25" s="1"/>
      <c r="G25" s="91"/>
      <c r="H25" s="91"/>
      <c r="I25" s="91"/>
    </row>
    <row r="26" spans="1:9" s="7" customFormat="1" ht="14.25">
      <c r="A26"/>
      <c r="B26"/>
      <c r="C26" s="1"/>
      <c r="G26" s="91"/>
      <c r="H26" s="91"/>
      <c r="I26" s="91"/>
    </row>
    <row r="27" spans="1:9" s="7" customFormat="1" ht="14.25">
      <c r="A27"/>
      <c r="B27"/>
      <c r="C27" s="1"/>
      <c r="G27" s="91"/>
      <c r="H27" s="91"/>
      <c r="I27" s="91"/>
    </row>
    <row r="28" spans="1:9" s="7" customFormat="1" ht="14.25">
      <c r="A28"/>
      <c r="B28"/>
      <c r="C28" s="1"/>
      <c r="G28" s="91"/>
      <c r="H28" s="91"/>
      <c r="I28" s="91"/>
    </row>
  </sheetData>
  <phoneticPr fontId="0" type="noConversion"/>
  <pageMargins left="0.75" right="0.75" top="1" bottom="1" header="0.5" footer="0.5"/>
  <pageSetup scale="7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FT84"/>
  <sheetViews>
    <sheetView zoomScaleNormal="10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H58" sqref="H58"/>
    </sheetView>
  </sheetViews>
  <sheetFormatPr defaultRowHeight="12.75"/>
  <cols>
    <col min="2" max="2" width="26.5703125" bestFit="1" customWidth="1"/>
    <col min="3" max="3" width="30.42578125" bestFit="1" customWidth="1"/>
    <col min="4" max="4" width="20.5703125" bestFit="1" customWidth="1"/>
    <col min="5" max="5" width="10.7109375" bestFit="1" customWidth="1"/>
  </cols>
  <sheetData>
    <row r="1" spans="2:5" ht="13.5" thickBot="1"/>
    <row r="2" spans="2:5" ht="19.5" thickBot="1">
      <c r="B2" s="277" t="s">
        <v>141</v>
      </c>
      <c r="C2" s="278"/>
    </row>
    <row r="3" spans="2:5" ht="13.5" thickBot="1">
      <c r="B3" s="137"/>
      <c r="C3" s="137"/>
      <c r="D3" s="137"/>
    </row>
    <row r="4" spans="2:5" ht="13.5" thickBot="1">
      <c r="B4" s="166" t="s">
        <v>92</v>
      </c>
      <c r="C4" s="167" t="s">
        <v>93</v>
      </c>
      <c r="D4" s="237" t="s">
        <v>94</v>
      </c>
      <c r="E4" s="170" t="s">
        <v>145</v>
      </c>
    </row>
    <row r="5" spans="2:5">
      <c r="B5" s="138" t="s">
        <v>95</v>
      </c>
      <c r="C5" s="139" t="s">
        <v>96</v>
      </c>
      <c r="D5" s="238"/>
      <c r="E5" s="159">
        <v>0</v>
      </c>
    </row>
    <row r="6" spans="2:5">
      <c r="B6" s="140"/>
      <c r="C6" s="141" t="s">
        <v>97</v>
      </c>
      <c r="D6" s="239" t="s">
        <v>98</v>
      </c>
      <c r="E6" s="160">
        <v>0</v>
      </c>
    </row>
    <row r="7" spans="2:5">
      <c r="B7" s="140"/>
      <c r="C7" s="141"/>
      <c r="D7" s="239" t="s">
        <v>99</v>
      </c>
      <c r="E7" s="160">
        <v>0</v>
      </c>
    </row>
    <row r="8" spans="2:5">
      <c r="B8" s="140"/>
      <c r="C8" s="141"/>
      <c r="D8" s="240" t="s">
        <v>100</v>
      </c>
      <c r="E8" s="160">
        <v>0</v>
      </c>
    </row>
    <row r="9" spans="2:5">
      <c r="B9" s="142"/>
      <c r="C9" s="141"/>
      <c r="D9" s="241" t="s">
        <v>101</v>
      </c>
      <c r="E9" s="160">
        <v>0</v>
      </c>
    </row>
    <row r="10" spans="2:5">
      <c r="B10" s="142"/>
      <c r="C10" s="143" t="s">
        <v>102</v>
      </c>
      <c r="D10" s="242"/>
      <c r="E10" s="161">
        <v>0</v>
      </c>
    </row>
    <row r="11" spans="2:5" ht="13.5" thickBot="1">
      <c r="B11" s="140"/>
      <c r="C11" s="143" t="s">
        <v>103</v>
      </c>
      <c r="D11" s="242"/>
      <c r="E11" s="162">
        <v>0</v>
      </c>
    </row>
    <row r="12" spans="2:5" ht="13.5" thickBot="1">
      <c r="B12" s="271" t="s">
        <v>104</v>
      </c>
      <c r="C12" s="272"/>
      <c r="D12" s="273"/>
      <c r="E12" s="165">
        <f>SUM(E5:E11)</f>
        <v>0</v>
      </c>
    </row>
    <row r="13" spans="2:5">
      <c r="B13" s="138" t="s">
        <v>105</v>
      </c>
      <c r="C13" s="139" t="s">
        <v>106</v>
      </c>
      <c r="D13" s="243"/>
      <c r="E13" s="163">
        <v>0</v>
      </c>
    </row>
    <row r="14" spans="2:5">
      <c r="B14" s="144"/>
      <c r="C14" s="145" t="s">
        <v>107</v>
      </c>
      <c r="D14" s="146"/>
      <c r="E14" s="160">
        <v>0</v>
      </c>
    </row>
    <row r="15" spans="2:5">
      <c r="B15" s="144"/>
      <c r="C15" s="147" t="s">
        <v>108</v>
      </c>
      <c r="D15" s="146"/>
      <c r="E15" s="160">
        <v>0</v>
      </c>
    </row>
    <row r="16" spans="2:5">
      <c r="B16" s="144"/>
      <c r="C16" s="147" t="s">
        <v>109</v>
      </c>
      <c r="D16" s="146"/>
      <c r="E16" s="160">
        <v>0</v>
      </c>
    </row>
    <row r="17" spans="2:5">
      <c r="B17" s="140"/>
      <c r="C17" s="147" t="s">
        <v>110</v>
      </c>
      <c r="D17" s="146"/>
      <c r="E17" s="159">
        <v>0</v>
      </c>
    </row>
    <row r="18" spans="2:5">
      <c r="B18" s="140"/>
      <c r="C18" s="147" t="s">
        <v>111</v>
      </c>
      <c r="D18" s="244"/>
      <c r="E18" s="161">
        <v>0</v>
      </c>
    </row>
    <row r="19" spans="2:5">
      <c r="B19" s="148"/>
      <c r="C19" s="147" t="s">
        <v>112</v>
      </c>
      <c r="D19" s="262"/>
      <c r="E19" s="263">
        <v>0</v>
      </c>
    </row>
    <row r="20" spans="2:5">
      <c r="B20" s="140"/>
      <c r="C20" s="147" t="s">
        <v>142</v>
      </c>
      <c r="D20" s="146"/>
      <c r="E20" s="160">
        <v>97202.999998943487</v>
      </c>
    </row>
    <row r="21" spans="2:5">
      <c r="B21" s="140"/>
      <c r="C21" s="147" t="s">
        <v>143</v>
      </c>
      <c r="D21" s="146"/>
      <c r="E21" s="169">
        <v>0</v>
      </c>
    </row>
    <row r="22" spans="2:5">
      <c r="B22" s="144"/>
      <c r="C22" s="147" t="s">
        <v>113</v>
      </c>
      <c r="D22" s="146"/>
      <c r="E22" s="160">
        <v>0</v>
      </c>
    </row>
    <row r="23" spans="2:5">
      <c r="B23" s="144"/>
      <c r="C23" s="149" t="s">
        <v>114</v>
      </c>
      <c r="D23" s="146"/>
      <c r="E23" s="160">
        <v>0</v>
      </c>
    </row>
    <row r="24" spans="2:5">
      <c r="B24" s="144"/>
      <c r="C24" s="147" t="s">
        <v>115</v>
      </c>
      <c r="D24" s="146"/>
      <c r="E24" s="160">
        <v>0</v>
      </c>
    </row>
    <row r="25" spans="2:5">
      <c r="B25" s="144"/>
      <c r="C25" s="147" t="s">
        <v>116</v>
      </c>
      <c r="D25" s="245"/>
      <c r="E25" s="160">
        <v>0</v>
      </c>
    </row>
    <row r="26" spans="2:5">
      <c r="B26" s="144"/>
      <c r="C26" s="147" t="s">
        <v>117</v>
      </c>
      <c r="D26" s="245"/>
      <c r="E26" s="160">
        <v>0</v>
      </c>
    </row>
    <row r="27" spans="2:5">
      <c r="B27" s="144"/>
      <c r="C27" s="147" t="s">
        <v>118</v>
      </c>
      <c r="D27" s="146"/>
      <c r="E27" s="160">
        <v>0</v>
      </c>
    </row>
    <row r="28" spans="2:5">
      <c r="B28" s="144"/>
      <c r="C28" s="147" t="s">
        <v>119</v>
      </c>
      <c r="D28" s="146"/>
      <c r="E28" s="160">
        <v>0</v>
      </c>
    </row>
    <row r="29" spans="2:5">
      <c r="B29" s="144"/>
      <c r="C29" s="147" t="s">
        <v>120</v>
      </c>
      <c r="D29" s="242"/>
      <c r="E29" s="161">
        <v>0</v>
      </c>
    </row>
    <row r="30" spans="2:5">
      <c r="B30" s="144"/>
      <c r="C30" s="147" t="s">
        <v>121</v>
      </c>
      <c r="D30" s="242"/>
      <c r="E30" s="160">
        <v>0</v>
      </c>
    </row>
    <row r="31" spans="2:5">
      <c r="B31" s="144"/>
      <c r="C31" s="147" t="s">
        <v>122</v>
      </c>
      <c r="D31" s="242"/>
      <c r="E31" s="160">
        <v>0</v>
      </c>
    </row>
    <row r="32" spans="2:5">
      <c r="B32" s="144"/>
      <c r="C32" s="149" t="s">
        <v>123</v>
      </c>
      <c r="D32" s="242"/>
      <c r="E32" s="161">
        <v>0</v>
      </c>
    </row>
    <row r="33" spans="2:5">
      <c r="B33" s="144"/>
      <c r="C33" s="150" t="s">
        <v>124</v>
      </c>
      <c r="D33" s="242"/>
      <c r="E33" s="161">
        <v>0</v>
      </c>
    </row>
    <row r="34" spans="2:5">
      <c r="B34" s="144"/>
      <c r="C34" s="150" t="s">
        <v>125</v>
      </c>
      <c r="D34" s="242"/>
      <c r="E34" s="161">
        <v>0</v>
      </c>
    </row>
    <row r="35" spans="2:5">
      <c r="B35" s="144"/>
      <c r="C35" s="147" t="s">
        <v>126</v>
      </c>
      <c r="D35" s="242"/>
      <c r="E35" s="161">
        <v>0</v>
      </c>
    </row>
    <row r="36" spans="2:5">
      <c r="B36" s="144"/>
      <c r="C36" s="147" t="s">
        <v>127</v>
      </c>
      <c r="D36" s="242"/>
      <c r="E36" s="161">
        <v>0</v>
      </c>
    </row>
    <row r="37" spans="2:5">
      <c r="B37" s="144"/>
      <c r="C37" s="147" t="s">
        <v>128</v>
      </c>
      <c r="D37" s="146"/>
      <c r="E37" s="161">
        <v>0</v>
      </c>
    </row>
    <row r="38" spans="2:5" ht="13.5" thickBot="1">
      <c r="B38" s="144"/>
      <c r="C38" s="151" t="s">
        <v>129</v>
      </c>
      <c r="D38" s="152"/>
      <c r="E38" s="161">
        <v>0</v>
      </c>
    </row>
    <row r="39" spans="2:5" ht="13.5" thickBot="1">
      <c r="B39" s="271" t="s">
        <v>104</v>
      </c>
      <c r="C39" s="272"/>
      <c r="D39" s="273"/>
      <c r="E39" s="164">
        <f>SUM(E13:E38)</f>
        <v>97202.999998943487</v>
      </c>
    </row>
    <row r="40" spans="2:5">
      <c r="B40" s="153" t="s">
        <v>130</v>
      </c>
      <c r="C40" s="154" t="s">
        <v>131</v>
      </c>
      <c r="D40" s="238"/>
      <c r="E40" s="163">
        <v>0</v>
      </c>
    </row>
    <row r="41" spans="2:5">
      <c r="B41" s="142"/>
      <c r="C41" s="155" t="s">
        <v>132</v>
      </c>
      <c r="D41" s="146"/>
      <c r="E41" s="160">
        <v>0</v>
      </c>
    </row>
    <row r="42" spans="2:5">
      <c r="B42" s="142"/>
      <c r="C42" s="155" t="s">
        <v>133</v>
      </c>
      <c r="D42" s="146"/>
      <c r="E42" s="160">
        <v>0</v>
      </c>
    </row>
    <row r="43" spans="2:5" ht="13.5" thickBot="1">
      <c r="B43" s="156"/>
      <c r="C43" s="157" t="s">
        <v>134</v>
      </c>
      <c r="D43" s="246"/>
      <c r="E43" s="162">
        <v>0</v>
      </c>
    </row>
    <row r="44" spans="2:5">
      <c r="B44" s="140" t="s">
        <v>135</v>
      </c>
      <c r="C44" s="145" t="s">
        <v>136</v>
      </c>
      <c r="D44" s="244"/>
      <c r="E44" s="159">
        <v>0</v>
      </c>
    </row>
    <row r="45" spans="2:5" ht="13.5" thickBot="1">
      <c r="B45" s="140"/>
      <c r="C45" s="147" t="s">
        <v>137</v>
      </c>
      <c r="D45" s="158"/>
      <c r="E45" s="160">
        <v>0</v>
      </c>
    </row>
    <row r="46" spans="2:5" ht="13.5" thickBot="1">
      <c r="B46" s="271" t="s">
        <v>104</v>
      </c>
      <c r="C46" s="272"/>
      <c r="D46" s="273"/>
      <c r="E46" s="165">
        <f>SUM(E40:E45)</f>
        <v>0</v>
      </c>
    </row>
    <row r="47" spans="2:5">
      <c r="B47" s="138" t="s">
        <v>138</v>
      </c>
      <c r="C47" s="168" t="s">
        <v>139</v>
      </c>
      <c r="D47" s="238"/>
      <c r="E47" s="163">
        <v>0</v>
      </c>
    </row>
    <row r="48" spans="2:5" ht="13.5" thickBot="1">
      <c r="B48" s="140"/>
      <c r="C48" s="151" t="s">
        <v>140</v>
      </c>
      <c r="D48" s="247"/>
      <c r="E48" s="161">
        <v>0</v>
      </c>
    </row>
    <row r="49" spans="2:176" ht="13.5" thickBot="1">
      <c r="B49" s="274" t="s">
        <v>104</v>
      </c>
      <c r="C49" s="275"/>
      <c r="D49" s="276"/>
      <c r="E49" s="260">
        <f>SUM(E47:E48)</f>
        <v>0</v>
      </c>
    </row>
    <row r="50" spans="2:176" ht="13.5" thickBot="1">
      <c r="B50" s="227" t="s">
        <v>196</v>
      </c>
      <c r="C50" s="248"/>
      <c r="D50" s="248"/>
      <c r="E50" s="249">
        <f>SUM(E12,E39, E46,E49)</f>
        <v>97202.999998943487</v>
      </c>
    </row>
    <row r="51" spans="2:176" ht="13.5" thickBot="1">
      <c r="B51" s="148"/>
      <c r="C51" s="207"/>
      <c r="D51" s="207"/>
      <c r="E51" s="230"/>
    </row>
    <row r="52" spans="2:176" s="221" customFormat="1" ht="11.25">
      <c r="B52" s="250" t="s">
        <v>197</v>
      </c>
      <c r="C52" s="222"/>
      <c r="D52" s="251"/>
      <c r="E52" s="223">
        <v>3705</v>
      </c>
    </row>
    <row r="53" spans="2:176" s="137" customFormat="1" ht="11.25">
      <c r="B53" s="252" t="s">
        <v>192</v>
      </c>
      <c r="C53" s="253" t="s">
        <v>193</v>
      </c>
      <c r="D53" s="254"/>
      <c r="E53" s="224">
        <v>5990.0222204159136</v>
      </c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1"/>
      <c r="AP53" s="221"/>
      <c r="AQ53" s="221"/>
      <c r="AR53" s="221"/>
      <c r="AS53" s="221"/>
      <c r="AT53" s="221"/>
      <c r="AU53" s="221"/>
      <c r="AV53" s="221"/>
      <c r="AW53" s="221"/>
      <c r="AX53" s="221"/>
      <c r="AY53" s="221"/>
      <c r="AZ53" s="221"/>
      <c r="BA53" s="221"/>
      <c r="BB53" s="221"/>
      <c r="BC53" s="221"/>
      <c r="BD53" s="221"/>
      <c r="BE53" s="221"/>
      <c r="BF53" s="221"/>
      <c r="BG53" s="221"/>
      <c r="BH53" s="221"/>
      <c r="BI53" s="221"/>
      <c r="BJ53" s="221"/>
      <c r="BK53" s="221"/>
      <c r="BL53" s="221"/>
      <c r="BM53" s="221"/>
      <c r="BN53" s="221"/>
      <c r="BO53" s="221"/>
      <c r="BP53" s="221"/>
      <c r="BQ53" s="221"/>
      <c r="BR53" s="221"/>
      <c r="BS53" s="221"/>
      <c r="BT53" s="221"/>
      <c r="BU53" s="221"/>
      <c r="BV53" s="221"/>
      <c r="BW53" s="221"/>
      <c r="BX53" s="221"/>
      <c r="BY53" s="221"/>
      <c r="BZ53" s="221"/>
      <c r="CA53" s="221"/>
      <c r="CB53" s="221"/>
      <c r="CC53" s="221"/>
      <c r="CD53" s="221"/>
      <c r="CE53" s="221"/>
      <c r="CF53" s="221"/>
      <c r="CG53" s="221"/>
      <c r="CH53" s="221"/>
      <c r="CI53" s="221"/>
      <c r="CJ53" s="221"/>
      <c r="CK53" s="221"/>
      <c r="CL53" s="221"/>
      <c r="CM53" s="221"/>
      <c r="CN53" s="221"/>
      <c r="CO53" s="221"/>
      <c r="CP53" s="221"/>
      <c r="CQ53" s="221"/>
      <c r="CR53" s="221"/>
      <c r="CS53" s="221"/>
      <c r="CT53" s="221"/>
      <c r="CU53" s="221"/>
      <c r="CV53" s="221"/>
      <c r="CW53" s="221"/>
      <c r="CX53" s="221"/>
      <c r="CY53" s="221"/>
      <c r="CZ53" s="221"/>
      <c r="DA53" s="221"/>
      <c r="DB53" s="221"/>
      <c r="DC53" s="221"/>
      <c r="DD53" s="221"/>
      <c r="DE53" s="221"/>
      <c r="DF53" s="221"/>
      <c r="DG53" s="221"/>
      <c r="DH53" s="221"/>
      <c r="DI53" s="221"/>
      <c r="DJ53" s="221"/>
      <c r="DK53" s="221"/>
      <c r="DL53" s="221"/>
      <c r="DM53" s="221"/>
      <c r="DN53" s="221"/>
      <c r="DO53" s="221"/>
      <c r="DP53" s="221"/>
      <c r="DQ53" s="221"/>
      <c r="DR53" s="221"/>
      <c r="DS53" s="221"/>
      <c r="DT53" s="221"/>
      <c r="DU53" s="221"/>
      <c r="DV53" s="221"/>
      <c r="DW53" s="221"/>
      <c r="DX53" s="221"/>
      <c r="DY53" s="221"/>
      <c r="DZ53" s="221"/>
      <c r="EA53" s="221"/>
      <c r="EB53" s="221"/>
      <c r="EC53" s="221"/>
      <c r="ED53" s="221"/>
      <c r="EE53" s="221"/>
      <c r="EF53" s="221"/>
      <c r="EG53" s="221"/>
      <c r="EH53" s="221"/>
      <c r="EI53" s="221"/>
      <c r="EJ53" s="221"/>
      <c r="EK53" s="221"/>
      <c r="EL53" s="221"/>
      <c r="EM53" s="221"/>
      <c r="EN53" s="221"/>
      <c r="EO53" s="221"/>
      <c r="EP53" s="221"/>
      <c r="EQ53" s="221"/>
      <c r="ER53" s="221"/>
      <c r="ES53" s="221"/>
      <c r="ET53" s="221"/>
      <c r="EU53" s="221"/>
      <c r="EV53" s="221"/>
      <c r="EW53" s="221"/>
      <c r="EX53" s="221"/>
      <c r="EY53" s="221"/>
      <c r="EZ53" s="221"/>
      <c r="FA53" s="221"/>
      <c r="FB53" s="221"/>
      <c r="FC53" s="221"/>
      <c r="FD53" s="221"/>
      <c r="FE53" s="221"/>
      <c r="FF53" s="221"/>
      <c r="FG53" s="221"/>
      <c r="FH53" s="221"/>
      <c r="FI53" s="221"/>
      <c r="FJ53" s="221"/>
      <c r="FK53" s="221"/>
      <c r="FL53" s="221"/>
      <c r="FM53" s="221"/>
      <c r="FN53" s="221"/>
      <c r="FO53" s="221"/>
      <c r="FP53" s="221"/>
      <c r="FQ53" s="221"/>
      <c r="FR53" s="221"/>
      <c r="FS53" s="221"/>
      <c r="FT53" s="221"/>
    </row>
    <row r="54" spans="2:176" s="137" customFormat="1" ht="12" thickBot="1">
      <c r="B54" s="255" t="s">
        <v>194</v>
      </c>
      <c r="C54" s="201"/>
      <c r="D54" s="256"/>
      <c r="E54" s="225">
        <v>10425</v>
      </c>
      <c r="F54" s="221"/>
      <c r="G54" s="221"/>
      <c r="H54" s="221"/>
      <c r="I54" s="221"/>
      <c r="J54" s="226"/>
      <c r="K54" s="226"/>
      <c r="L54" s="226"/>
      <c r="M54" s="226"/>
      <c r="N54" s="226"/>
      <c r="O54" s="226"/>
      <c r="P54" s="226"/>
      <c r="Q54" s="226"/>
      <c r="R54" s="226"/>
      <c r="S54" s="226"/>
      <c r="T54" s="226"/>
      <c r="U54" s="226"/>
      <c r="V54" s="226"/>
      <c r="W54" s="226"/>
      <c r="X54" s="226"/>
      <c r="Y54" s="226"/>
      <c r="Z54" s="226"/>
      <c r="AA54" s="226"/>
      <c r="AB54" s="226"/>
      <c r="AC54" s="226"/>
      <c r="AD54" s="226"/>
      <c r="AE54" s="226"/>
      <c r="AF54" s="226"/>
      <c r="AG54" s="226"/>
      <c r="AH54" s="226"/>
      <c r="AI54" s="226"/>
      <c r="AJ54" s="226"/>
      <c r="AK54" s="226"/>
      <c r="AL54" s="226"/>
      <c r="AM54" s="226"/>
      <c r="AN54" s="226"/>
      <c r="AO54" s="226"/>
      <c r="AP54" s="226"/>
      <c r="AQ54" s="226"/>
      <c r="AR54" s="226"/>
      <c r="AS54" s="226"/>
      <c r="AT54" s="226"/>
      <c r="AU54" s="226"/>
      <c r="AV54" s="226"/>
      <c r="AW54" s="226"/>
      <c r="AX54" s="226"/>
      <c r="AY54" s="226"/>
      <c r="AZ54" s="226"/>
    </row>
    <row r="55" spans="2:176" ht="13.5" thickBot="1">
      <c r="B55" s="148"/>
      <c r="C55" s="207"/>
      <c r="D55" s="207"/>
      <c r="E55" s="230"/>
    </row>
    <row r="56" spans="2:176" s="137" customFormat="1" ht="12" thickBot="1">
      <c r="B56" s="227" t="s">
        <v>198</v>
      </c>
      <c r="C56" s="228"/>
      <c r="D56" s="228"/>
      <c r="E56" s="261">
        <f>E50+SUM(E52:E54)</f>
        <v>117323.02221935941</v>
      </c>
    </row>
    <row r="57" spans="2:176" ht="13.5" thickBot="1">
      <c r="B57" s="148"/>
      <c r="C57" s="207"/>
      <c r="D57" s="207"/>
      <c r="E57" s="230"/>
    </row>
    <row r="58" spans="2:176" s="214" customFormat="1" ht="12" thickBot="1">
      <c r="B58" s="213" t="s">
        <v>188</v>
      </c>
      <c r="C58" s="215" t="s">
        <v>189</v>
      </c>
      <c r="D58" s="215"/>
      <c r="E58" s="232">
        <v>0</v>
      </c>
    </row>
    <row r="59" spans="2:176" s="214" customFormat="1" ht="11.25">
      <c r="B59" s="233"/>
      <c r="C59" s="215" t="s">
        <v>168</v>
      </c>
      <c r="D59" s="215"/>
      <c r="E59" s="232">
        <v>0</v>
      </c>
    </row>
    <row r="60" spans="2:176" s="214" customFormat="1" ht="11.25">
      <c r="B60" s="233"/>
      <c r="C60" s="215" t="s">
        <v>170</v>
      </c>
      <c r="D60" s="215"/>
      <c r="E60" s="232">
        <v>0</v>
      </c>
    </row>
    <row r="61" spans="2:176" s="214" customFormat="1" ht="11.25">
      <c r="B61" s="233"/>
      <c r="C61" s="215" t="s">
        <v>171</v>
      </c>
      <c r="D61" s="215"/>
      <c r="E61" s="232">
        <v>0</v>
      </c>
    </row>
    <row r="62" spans="2:176" s="214" customFormat="1" ht="11.25">
      <c r="B62" s="233"/>
      <c r="C62" s="215" t="s">
        <v>172</v>
      </c>
      <c r="D62" s="215"/>
      <c r="E62" s="232">
        <v>0</v>
      </c>
    </row>
    <row r="63" spans="2:176" s="214" customFormat="1" ht="11.25">
      <c r="B63" s="233"/>
      <c r="C63" s="215" t="s">
        <v>173</v>
      </c>
      <c r="D63" s="215"/>
      <c r="E63" s="232">
        <v>0</v>
      </c>
    </row>
    <row r="64" spans="2:176" s="214" customFormat="1" ht="11.25">
      <c r="B64" s="233"/>
      <c r="C64" s="215" t="s">
        <v>175</v>
      </c>
      <c r="D64" s="215"/>
      <c r="E64" s="232">
        <v>0</v>
      </c>
    </row>
    <row r="65" spans="2:5" s="214" customFormat="1" ht="11.25">
      <c r="B65" s="233"/>
      <c r="C65" s="215" t="s">
        <v>190</v>
      </c>
      <c r="D65" s="215"/>
      <c r="E65" s="232">
        <v>0</v>
      </c>
    </row>
    <row r="66" spans="2:5" s="214" customFormat="1" ht="11.25">
      <c r="B66" s="233"/>
      <c r="C66" s="215" t="s">
        <v>177</v>
      </c>
      <c r="D66" s="215"/>
      <c r="E66" s="232">
        <v>0</v>
      </c>
    </row>
    <row r="67" spans="2:5" s="214" customFormat="1" ht="11.25">
      <c r="B67" s="233"/>
      <c r="C67" s="215" t="s">
        <v>178</v>
      </c>
      <c r="D67" s="215"/>
      <c r="E67" s="232">
        <v>0</v>
      </c>
    </row>
    <row r="68" spans="2:5" s="214" customFormat="1" ht="11.25">
      <c r="B68" s="233"/>
      <c r="C68" s="215" t="s">
        <v>179</v>
      </c>
      <c r="D68" s="215"/>
      <c r="E68" s="232">
        <v>0</v>
      </c>
    </row>
    <row r="69" spans="2:5" s="214" customFormat="1" ht="11.25">
      <c r="B69" s="233"/>
      <c r="C69" s="215" t="s">
        <v>180</v>
      </c>
      <c r="D69" s="215"/>
      <c r="E69" s="232">
        <v>0</v>
      </c>
    </row>
    <row r="70" spans="2:5" s="214" customFormat="1" ht="11.25">
      <c r="B70" s="233"/>
      <c r="C70" s="215" t="s">
        <v>181</v>
      </c>
      <c r="D70" s="215"/>
      <c r="E70" s="232">
        <v>0</v>
      </c>
    </row>
    <row r="71" spans="2:5" s="214" customFormat="1" ht="11.25">
      <c r="B71" s="233"/>
      <c r="C71" s="215" t="s">
        <v>182</v>
      </c>
      <c r="D71" s="215"/>
      <c r="E71" s="232">
        <v>0</v>
      </c>
    </row>
    <row r="72" spans="2:5" s="214" customFormat="1" ht="12" thickBot="1">
      <c r="B72" s="234"/>
      <c r="C72" s="216" t="s">
        <v>183</v>
      </c>
      <c r="D72" s="235"/>
      <c r="E72" s="236">
        <v>0</v>
      </c>
    </row>
    <row r="73" spans="2:5" s="217" customFormat="1" ht="12" thickBot="1">
      <c r="B73" s="218" t="s">
        <v>191</v>
      </c>
      <c r="C73" s="219"/>
      <c r="D73" s="219"/>
      <c r="E73" s="220">
        <f>SUM(E58:E72)</f>
        <v>0</v>
      </c>
    </row>
    <row r="74" spans="2:5" s="137" customFormat="1" ht="12" thickBot="1">
      <c r="B74" s="144"/>
      <c r="C74" s="186"/>
      <c r="D74" s="186"/>
      <c r="E74" s="231"/>
    </row>
    <row r="75" spans="2:5" s="217" customFormat="1" ht="12" thickBot="1">
      <c r="B75" s="227" t="s">
        <v>199</v>
      </c>
      <c r="C75" s="248"/>
      <c r="D75" s="248"/>
      <c r="E75" s="229">
        <f>E56+E73</f>
        <v>117323.02221935941</v>
      </c>
    </row>
    <row r="77" spans="2:5" hidden="1"/>
    <row r="78" spans="2:5" hidden="1">
      <c r="D78">
        <v>144683</v>
      </c>
      <c r="E78" s="257" t="e">
        <f>#REF!/(#REF!-690720)</f>
        <v>#REF!</v>
      </c>
    </row>
    <row r="79" spans="2:5" hidden="1">
      <c r="E79" s="257">
        <v>220.46933333333334</v>
      </c>
    </row>
    <row r="80" spans="2:5" hidden="1"/>
    <row r="81" spans="4:5" hidden="1">
      <c r="E81" s="258">
        <f>E50</f>
        <v>97202.999998943487</v>
      </c>
    </row>
    <row r="82" spans="4:5" hidden="1">
      <c r="E82" t="e">
        <f>E81/#REF!</f>
        <v>#REF!</v>
      </c>
    </row>
    <row r="83" spans="4:5" hidden="1"/>
    <row r="84" spans="4:5" hidden="1">
      <c r="D84" s="259" t="e">
        <f>#REF!-690720</f>
        <v>#REF!</v>
      </c>
      <c r="E84" s="257" t="e">
        <f>$D$84*E82</f>
        <v>#REF!</v>
      </c>
    </row>
  </sheetData>
  <mergeCells count="5">
    <mergeCell ref="B46:D46"/>
    <mergeCell ref="B49:D49"/>
    <mergeCell ref="B2:C2"/>
    <mergeCell ref="B12:D12"/>
    <mergeCell ref="B39:D39"/>
  </mergeCells>
  <phoneticPr fontId="0" type="noConversion"/>
  <pageMargins left="0.69" right="0.75" top="0.2" bottom="0.24" header="0.5" footer="0.34"/>
  <pageSetup scale="62" orientation="landscape" r:id="rId1"/>
  <headerFooter alignWithMargins="0">
    <oddFooter>&amp;L&amp;P&amp;R&amp;D&amp;T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E120"/>
  <sheetViews>
    <sheetView workbookViewId="0">
      <selection activeCell="E15" sqref="E15"/>
    </sheetView>
  </sheetViews>
  <sheetFormatPr defaultRowHeight="12.75"/>
  <cols>
    <col min="2" max="2" width="27.5703125" bestFit="1" customWidth="1"/>
    <col min="3" max="3" width="30.42578125" bestFit="1" customWidth="1"/>
    <col min="4" max="4" width="14.85546875" bestFit="1" customWidth="1"/>
    <col min="5" max="5" width="37.5703125" bestFit="1" customWidth="1"/>
  </cols>
  <sheetData>
    <row r="1" spans="2:5" ht="13.5" thickBot="1"/>
    <row r="2" spans="2:5" ht="19.5" thickBot="1">
      <c r="B2" s="277" t="s">
        <v>146</v>
      </c>
      <c r="C2" s="278"/>
      <c r="E2" s="171"/>
    </row>
    <row r="3" spans="2:5" ht="13.5" thickBot="1"/>
    <row r="4" spans="2:5" ht="13.5" thickBot="1">
      <c r="B4" s="166" t="s">
        <v>92</v>
      </c>
      <c r="C4" s="167" t="s">
        <v>93</v>
      </c>
      <c r="D4" s="172" t="s">
        <v>94</v>
      </c>
      <c r="E4" s="173" t="s">
        <v>147</v>
      </c>
    </row>
    <row r="5" spans="2:5">
      <c r="B5" s="138" t="s">
        <v>95</v>
      </c>
      <c r="C5" s="139" t="s">
        <v>96</v>
      </c>
      <c r="D5" s="174"/>
      <c r="E5" s="175" t="s">
        <v>148</v>
      </c>
    </row>
    <row r="6" spans="2:5">
      <c r="B6" s="140"/>
      <c r="C6" s="141" t="s">
        <v>97</v>
      </c>
      <c r="D6" s="176" t="s">
        <v>98</v>
      </c>
      <c r="E6" s="177" t="s">
        <v>149</v>
      </c>
    </row>
    <row r="7" spans="2:5">
      <c r="B7" s="140"/>
      <c r="C7" s="141"/>
      <c r="D7" s="176" t="s">
        <v>99</v>
      </c>
      <c r="E7" s="177" t="s">
        <v>150</v>
      </c>
    </row>
    <row r="8" spans="2:5">
      <c r="B8" s="140"/>
      <c r="C8" s="141"/>
      <c r="D8" s="178" t="s">
        <v>100</v>
      </c>
      <c r="E8" s="179" t="s">
        <v>151</v>
      </c>
    </row>
    <row r="9" spans="2:5">
      <c r="B9" s="142"/>
      <c r="C9" s="141"/>
      <c r="D9" s="145" t="s">
        <v>101</v>
      </c>
      <c r="E9" s="180" t="s">
        <v>152</v>
      </c>
    </row>
    <row r="10" spans="2:5">
      <c r="B10" s="142"/>
      <c r="C10" s="143" t="s">
        <v>102</v>
      </c>
      <c r="D10" s="181"/>
      <c r="E10" s="177" t="s">
        <v>153</v>
      </c>
    </row>
    <row r="11" spans="2:5" ht="13.5" thickBot="1">
      <c r="B11" s="182"/>
      <c r="C11" s="183" t="s">
        <v>103</v>
      </c>
      <c r="D11" s="184"/>
      <c r="E11" s="185" t="s">
        <v>154</v>
      </c>
    </row>
    <row r="12" spans="2:5">
      <c r="B12" s="140" t="s">
        <v>105</v>
      </c>
      <c r="C12" s="139" t="s">
        <v>106</v>
      </c>
      <c r="D12" s="186"/>
      <c r="E12" s="179" t="s">
        <v>204</v>
      </c>
    </row>
    <row r="13" spans="2:5">
      <c r="B13" s="144"/>
      <c r="C13" s="145" t="s">
        <v>107</v>
      </c>
      <c r="D13" s="146"/>
      <c r="E13" s="179" t="s">
        <v>204</v>
      </c>
    </row>
    <row r="14" spans="2:5">
      <c r="B14" s="144"/>
      <c r="C14" s="147" t="s">
        <v>108</v>
      </c>
      <c r="D14" s="187"/>
      <c r="E14" s="188" t="s">
        <v>204</v>
      </c>
    </row>
    <row r="15" spans="2:5">
      <c r="B15" s="144"/>
      <c r="C15" s="147" t="s">
        <v>109</v>
      </c>
      <c r="D15" s="187"/>
      <c r="E15" s="188" t="s">
        <v>156</v>
      </c>
    </row>
    <row r="16" spans="2:5">
      <c r="B16" s="140"/>
      <c r="C16" s="147" t="s">
        <v>110</v>
      </c>
      <c r="D16" s="187"/>
      <c r="E16" s="188" t="s">
        <v>204</v>
      </c>
    </row>
    <row r="17" spans="2:5">
      <c r="B17" s="140"/>
      <c r="C17" s="147" t="s">
        <v>111</v>
      </c>
      <c r="D17" s="187"/>
      <c r="E17" s="188" t="s">
        <v>205</v>
      </c>
    </row>
    <row r="18" spans="2:5">
      <c r="B18" s="148"/>
      <c r="C18" s="147" t="s">
        <v>112</v>
      </c>
      <c r="D18" s="152"/>
      <c r="E18" s="188" t="s">
        <v>155</v>
      </c>
    </row>
    <row r="19" spans="2:5">
      <c r="B19" s="140"/>
      <c r="C19" s="147" t="s">
        <v>142</v>
      </c>
      <c r="D19" s="187"/>
      <c r="E19" s="188" t="s">
        <v>157</v>
      </c>
    </row>
    <row r="20" spans="2:5">
      <c r="B20" s="140"/>
      <c r="C20" s="147" t="s">
        <v>143</v>
      </c>
      <c r="D20" s="187"/>
      <c r="E20" s="188" t="s">
        <v>157</v>
      </c>
    </row>
    <row r="21" spans="2:5">
      <c r="B21" s="144"/>
      <c r="C21" s="147" t="s">
        <v>113</v>
      </c>
      <c r="D21" s="187"/>
      <c r="E21" s="188" t="s">
        <v>158</v>
      </c>
    </row>
    <row r="22" spans="2:5">
      <c r="B22" s="144"/>
      <c r="C22" s="149" t="s">
        <v>114</v>
      </c>
      <c r="D22" s="158"/>
      <c r="E22" s="188" t="s">
        <v>155</v>
      </c>
    </row>
    <row r="23" spans="2:5">
      <c r="B23" s="144"/>
      <c r="C23" s="147" t="s">
        <v>115</v>
      </c>
      <c r="D23" s="189"/>
      <c r="E23" s="188" t="s">
        <v>159</v>
      </c>
    </row>
    <row r="24" spans="2:5">
      <c r="B24" s="144"/>
      <c r="C24" s="147" t="s">
        <v>116</v>
      </c>
      <c r="D24" s="189"/>
      <c r="E24" s="188" t="s">
        <v>160</v>
      </c>
    </row>
    <row r="25" spans="2:5">
      <c r="B25" s="144"/>
      <c r="C25" s="147" t="s">
        <v>117</v>
      </c>
      <c r="D25" s="187"/>
      <c r="E25" s="188" t="s">
        <v>161</v>
      </c>
    </row>
    <row r="26" spans="2:5">
      <c r="B26" s="144"/>
      <c r="C26" s="147" t="s">
        <v>118</v>
      </c>
      <c r="D26" s="187"/>
      <c r="E26" s="188" t="s">
        <v>155</v>
      </c>
    </row>
    <row r="27" spans="2:5">
      <c r="B27" s="144"/>
      <c r="C27" s="147" t="s">
        <v>119</v>
      </c>
      <c r="D27" s="181"/>
      <c r="E27" s="188" t="s">
        <v>162</v>
      </c>
    </row>
    <row r="28" spans="2:5">
      <c r="B28" s="144"/>
      <c r="C28" s="147" t="s">
        <v>120</v>
      </c>
      <c r="D28" s="181"/>
      <c r="E28" s="188" t="s">
        <v>155</v>
      </c>
    </row>
    <row r="29" spans="2:5">
      <c r="B29" s="144"/>
      <c r="C29" s="147" t="s">
        <v>121</v>
      </c>
      <c r="D29" s="181"/>
      <c r="E29" s="190" t="s">
        <v>204</v>
      </c>
    </row>
    <row r="30" spans="2:5">
      <c r="B30" s="144"/>
      <c r="C30" s="147" t="s">
        <v>122</v>
      </c>
      <c r="D30" s="181"/>
      <c r="E30" s="190" t="s">
        <v>153</v>
      </c>
    </row>
    <row r="31" spans="2:5">
      <c r="B31" s="144"/>
      <c r="C31" s="191" t="s">
        <v>123</v>
      </c>
      <c r="D31" s="192"/>
      <c r="E31" s="190" t="s">
        <v>163</v>
      </c>
    </row>
    <row r="32" spans="2:5">
      <c r="B32" s="144"/>
      <c r="C32" s="149" t="s">
        <v>164</v>
      </c>
      <c r="D32" s="158"/>
      <c r="E32" s="190" t="s">
        <v>163</v>
      </c>
    </row>
    <row r="33" spans="2:5">
      <c r="B33" s="144"/>
      <c r="C33" s="150" t="s">
        <v>124</v>
      </c>
      <c r="D33" s="181"/>
      <c r="E33" s="188" t="s">
        <v>165</v>
      </c>
    </row>
    <row r="34" spans="2:5">
      <c r="B34" s="144"/>
      <c r="C34" s="150" t="s">
        <v>125</v>
      </c>
      <c r="D34" s="181"/>
      <c r="E34" s="188" t="s">
        <v>153</v>
      </c>
    </row>
    <row r="35" spans="2:5">
      <c r="B35" s="144"/>
      <c r="C35" s="147" t="s">
        <v>126</v>
      </c>
      <c r="D35" s="181"/>
      <c r="E35" s="190" t="s">
        <v>155</v>
      </c>
    </row>
    <row r="36" spans="2:5">
      <c r="B36" s="144"/>
      <c r="C36" s="147" t="s">
        <v>127</v>
      </c>
      <c r="D36" s="181"/>
      <c r="E36" s="190" t="s">
        <v>155</v>
      </c>
    </row>
    <row r="37" spans="2:5">
      <c r="B37" s="144"/>
      <c r="C37" s="151" t="s">
        <v>128</v>
      </c>
      <c r="D37" s="181"/>
      <c r="E37" s="193" t="s">
        <v>204</v>
      </c>
    </row>
    <row r="38" spans="2:5" ht="13.5" thickBot="1">
      <c r="B38" s="144"/>
      <c r="C38" s="147" t="s">
        <v>129</v>
      </c>
      <c r="D38" s="181"/>
      <c r="E38" s="190" t="s">
        <v>166</v>
      </c>
    </row>
    <row r="39" spans="2:5">
      <c r="B39" s="153" t="s">
        <v>130</v>
      </c>
      <c r="C39" s="154" t="s">
        <v>131</v>
      </c>
      <c r="D39" s="194"/>
      <c r="E39" s="175" t="s">
        <v>155</v>
      </c>
    </row>
    <row r="40" spans="2:5">
      <c r="B40" s="142"/>
      <c r="C40" s="155" t="s">
        <v>132</v>
      </c>
      <c r="D40" s="158"/>
      <c r="E40" s="177" t="s">
        <v>206</v>
      </c>
    </row>
    <row r="41" spans="2:5">
      <c r="B41" s="142"/>
      <c r="C41" s="155" t="s">
        <v>133</v>
      </c>
      <c r="D41" s="158"/>
      <c r="E41" s="177" t="s">
        <v>155</v>
      </c>
    </row>
    <row r="42" spans="2:5" ht="13.5" thickBot="1">
      <c r="B42" s="156"/>
      <c r="C42" s="157" t="s">
        <v>134</v>
      </c>
      <c r="D42" s="195"/>
      <c r="E42" s="185" t="s">
        <v>206</v>
      </c>
    </row>
    <row r="43" spans="2:5">
      <c r="B43" s="138" t="s">
        <v>135</v>
      </c>
      <c r="C43" s="196" t="s">
        <v>136</v>
      </c>
      <c r="D43" s="186"/>
      <c r="E43" s="197" t="s">
        <v>153</v>
      </c>
    </row>
    <row r="44" spans="2:5">
      <c r="B44" s="140"/>
      <c r="C44" s="147" t="s">
        <v>137</v>
      </c>
      <c r="D44" s="158"/>
      <c r="E44" s="190" t="s">
        <v>167</v>
      </c>
    </row>
    <row r="45" spans="2:5">
      <c r="B45" s="140"/>
      <c r="C45" s="149" t="s">
        <v>168</v>
      </c>
      <c r="D45" s="198"/>
      <c r="E45" s="177" t="s">
        <v>169</v>
      </c>
    </row>
    <row r="46" spans="2:5">
      <c r="B46" s="140"/>
      <c r="C46" s="149" t="s">
        <v>170</v>
      </c>
      <c r="D46" s="199"/>
      <c r="E46" s="177" t="s">
        <v>169</v>
      </c>
    </row>
    <row r="47" spans="2:5">
      <c r="B47" s="140"/>
      <c r="C47" s="149" t="s">
        <v>171</v>
      </c>
      <c r="D47" s="199"/>
      <c r="E47" s="177" t="s">
        <v>169</v>
      </c>
    </row>
    <row r="48" spans="2:5">
      <c r="B48" s="140"/>
      <c r="C48" s="149" t="s">
        <v>172</v>
      </c>
      <c r="D48" s="199"/>
      <c r="E48" s="177" t="s">
        <v>169</v>
      </c>
    </row>
    <row r="49" spans="2:5">
      <c r="B49" s="140"/>
      <c r="C49" s="149" t="s">
        <v>173</v>
      </c>
      <c r="D49" s="199"/>
      <c r="E49" s="190" t="s">
        <v>174</v>
      </c>
    </row>
    <row r="50" spans="2:5">
      <c r="B50" s="140"/>
      <c r="C50" s="149" t="s">
        <v>175</v>
      </c>
      <c r="D50" s="199"/>
      <c r="E50" s="190" t="s">
        <v>155</v>
      </c>
    </row>
    <row r="51" spans="2:5">
      <c r="B51" s="140"/>
      <c r="C51" s="149" t="s">
        <v>176</v>
      </c>
      <c r="D51" s="199"/>
      <c r="E51" s="190" t="s">
        <v>155</v>
      </c>
    </row>
    <row r="52" spans="2:5">
      <c r="B52" s="140"/>
      <c r="C52" s="149" t="s">
        <v>177</v>
      </c>
      <c r="D52" s="199"/>
      <c r="E52" s="190" t="s">
        <v>155</v>
      </c>
    </row>
    <row r="53" spans="2:5">
      <c r="B53" s="140"/>
      <c r="C53" s="149" t="s">
        <v>178</v>
      </c>
      <c r="D53" s="199"/>
      <c r="E53" s="190" t="s">
        <v>207</v>
      </c>
    </row>
    <row r="54" spans="2:5">
      <c r="B54" s="144"/>
      <c r="C54" s="147" t="s">
        <v>179</v>
      </c>
      <c r="D54" s="187"/>
      <c r="E54" s="190" t="s">
        <v>155</v>
      </c>
    </row>
    <row r="55" spans="2:5">
      <c r="B55" s="144"/>
      <c r="C55" s="147" t="s">
        <v>180</v>
      </c>
      <c r="D55" s="187"/>
      <c r="E55" s="190" t="s">
        <v>169</v>
      </c>
    </row>
    <row r="56" spans="2:5">
      <c r="B56" s="144"/>
      <c r="C56" s="147" t="s">
        <v>181</v>
      </c>
      <c r="D56" s="187"/>
      <c r="E56" s="190" t="s">
        <v>155</v>
      </c>
    </row>
    <row r="57" spans="2:5">
      <c r="B57" s="144"/>
      <c r="C57" s="147" t="s">
        <v>182</v>
      </c>
      <c r="D57" s="187"/>
      <c r="E57" s="190" t="s">
        <v>169</v>
      </c>
    </row>
    <row r="58" spans="2:5" ht="13.5" thickBot="1">
      <c r="B58" s="200"/>
      <c r="C58" s="196" t="s">
        <v>183</v>
      </c>
      <c r="D58" s="201"/>
      <c r="E58" s="190" t="s">
        <v>184</v>
      </c>
    </row>
    <row r="59" spans="2:5">
      <c r="B59" s="138" t="s">
        <v>138</v>
      </c>
      <c r="C59" s="202" t="s">
        <v>139</v>
      </c>
      <c r="D59" s="174"/>
      <c r="E59" s="203" t="s">
        <v>204</v>
      </c>
    </row>
    <row r="60" spans="2:5" ht="13.5" thickBot="1">
      <c r="B60" s="182"/>
      <c r="C60" s="204" t="s">
        <v>140</v>
      </c>
      <c r="D60" s="205"/>
      <c r="E60" s="206" t="s">
        <v>204</v>
      </c>
    </row>
    <row r="61" spans="2:5">
      <c r="B61" s="207"/>
      <c r="C61" s="207"/>
      <c r="D61" s="207"/>
      <c r="E61" s="208"/>
    </row>
    <row r="62" spans="2:5">
      <c r="B62" s="207"/>
      <c r="C62" s="207"/>
      <c r="D62" s="207"/>
      <c r="E62" s="208"/>
    </row>
    <row r="63" spans="2:5">
      <c r="B63" s="209"/>
      <c r="C63" s="207"/>
      <c r="D63" s="207"/>
      <c r="E63" s="208"/>
    </row>
    <row r="64" spans="2:5">
      <c r="B64" s="209"/>
      <c r="C64" s="207"/>
      <c r="D64" s="207"/>
      <c r="E64" s="208"/>
    </row>
    <row r="65" spans="2:5">
      <c r="B65" s="209"/>
      <c r="C65" s="207"/>
      <c r="D65" s="207"/>
      <c r="E65" s="208"/>
    </row>
    <row r="66" spans="2:5">
      <c r="B66" s="207"/>
      <c r="C66" s="207"/>
      <c r="D66" s="207"/>
      <c r="E66" s="208"/>
    </row>
    <row r="67" spans="2:5">
      <c r="B67" s="207"/>
      <c r="C67" s="207"/>
      <c r="D67" s="207"/>
      <c r="E67" s="208"/>
    </row>
    <row r="68" spans="2:5">
      <c r="B68" s="207"/>
      <c r="C68" s="207"/>
      <c r="D68" s="207"/>
      <c r="E68" s="208"/>
    </row>
    <row r="69" spans="2:5">
      <c r="B69" s="207"/>
      <c r="C69" s="207"/>
      <c r="D69" s="207"/>
      <c r="E69" s="208"/>
    </row>
    <row r="70" spans="2:5">
      <c r="B70" s="207"/>
      <c r="C70" s="207"/>
      <c r="D70" s="207"/>
      <c r="E70" s="137"/>
    </row>
    <row r="71" spans="2:5">
      <c r="B71" s="207"/>
      <c r="C71" s="207"/>
      <c r="D71" s="207"/>
      <c r="E71" s="137"/>
    </row>
    <row r="72" spans="2:5">
      <c r="B72" s="207"/>
      <c r="C72" s="207"/>
      <c r="D72" s="207"/>
      <c r="E72" s="137"/>
    </row>
    <row r="73" spans="2:5">
      <c r="B73" s="207"/>
      <c r="C73" s="207"/>
      <c r="D73" s="207"/>
      <c r="E73" s="137"/>
    </row>
    <row r="74" spans="2:5">
      <c r="B74" s="207"/>
      <c r="C74" s="207"/>
      <c r="D74" s="207"/>
      <c r="E74" s="137"/>
    </row>
    <row r="75" spans="2:5">
      <c r="B75" s="207"/>
      <c r="C75" s="207"/>
      <c r="D75" s="207"/>
      <c r="E75" s="137"/>
    </row>
    <row r="76" spans="2:5">
      <c r="B76" s="207"/>
      <c r="C76" s="207"/>
      <c r="D76" s="207"/>
      <c r="E76" s="137"/>
    </row>
    <row r="77" spans="2:5">
      <c r="B77" s="207"/>
      <c r="C77" s="207"/>
      <c r="D77" s="207"/>
      <c r="E77" s="137"/>
    </row>
    <row r="78" spans="2:5">
      <c r="B78" s="207"/>
      <c r="C78" s="207"/>
      <c r="D78" s="207"/>
      <c r="E78" s="137"/>
    </row>
    <row r="79" spans="2:5">
      <c r="B79" s="207"/>
      <c r="C79" s="207"/>
      <c r="D79" s="207"/>
      <c r="E79" s="137"/>
    </row>
    <row r="80" spans="2:5">
      <c r="B80" s="207"/>
      <c r="C80" s="207"/>
      <c r="D80" s="207"/>
      <c r="E80" s="137"/>
    </row>
    <row r="81" spans="2:5">
      <c r="B81" s="207"/>
      <c r="C81" s="207"/>
      <c r="D81" s="207"/>
      <c r="E81" s="137"/>
    </row>
    <row r="82" spans="2:5">
      <c r="B82" s="207"/>
      <c r="C82" s="207"/>
      <c r="D82" s="207"/>
      <c r="E82" s="137"/>
    </row>
    <row r="83" spans="2:5">
      <c r="B83" s="207"/>
      <c r="C83" s="207"/>
      <c r="D83" s="207"/>
      <c r="E83" s="137"/>
    </row>
    <row r="84" spans="2:5">
      <c r="B84" s="207"/>
      <c r="C84" s="207"/>
      <c r="D84" s="207"/>
      <c r="E84" s="137"/>
    </row>
    <row r="85" spans="2:5">
      <c r="B85" s="207"/>
      <c r="C85" s="207"/>
      <c r="D85" s="207"/>
      <c r="E85" s="137"/>
    </row>
    <row r="86" spans="2:5">
      <c r="B86" s="207"/>
      <c r="C86" s="207"/>
      <c r="D86" s="207"/>
      <c r="E86" s="137"/>
    </row>
    <row r="87" spans="2:5">
      <c r="B87" s="207"/>
      <c r="C87" s="207"/>
      <c r="D87" s="207"/>
      <c r="E87" s="137"/>
    </row>
    <row r="88" spans="2:5">
      <c r="B88" s="207"/>
      <c r="C88" s="207"/>
      <c r="D88" s="207"/>
      <c r="E88" s="137"/>
    </row>
    <row r="89" spans="2:5">
      <c r="B89" s="207"/>
      <c r="C89" s="207"/>
      <c r="D89" s="207"/>
      <c r="E89" s="137"/>
    </row>
    <row r="90" spans="2:5">
      <c r="B90" s="207"/>
      <c r="C90" s="207"/>
      <c r="D90" s="207"/>
      <c r="E90" s="137"/>
    </row>
    <row r="91" spans="2:5">
      <c r="B91" s="207"/>
      <c r="C91" s="207"/>
      <c r="D91" s="207"/>
      <c r="E91" s="137"/>
    </row>
    <row r="92" spans="2:5">
      <c r="B92" s="207"/>
      <c r="C92" s="207"/>
      <c r="D92" s="207"/>
      <c r="E92" s="137"/>
    </row>
    <row r="93" spans="2:5">
      <c r="B93" s="207"/>
      <c r="C93" s="207"/>
      <c r="D93" s="207"/>
      <c r="E93" s="137"/>
    </row>
    <row r="94" spans="2:5">
      <c r="B94" s="207"/>
      <c r="C94" s="207"/>
      <c r="D94" s="207"/>
      <c r="E94" s="137"/>
    </row>
    <row r="95" spans="2:5">
      <c r="B95" s="207"/>
      <c r="C95" s="207"/>
      <c r="D95" s="207"/>
    </row>
    <row r="96" spans="2:5">
      <c r="B96" s="207"/>
      <c r="C96" s="207"/>
      <c r="D96" s="207"/>
    </row>
    <row r="97" spans="2:4">
      <c r="B97" s="207"/>
      <c r="C97" s="207"/>
      <c r="D97" s="207"/>
    </row>
    <row r="98" spans="2:4">
      <c r="B98" s="207"/>
      <c r="C98" s="207"/>
      <c r="D98" s="207"/>
    </row>
    <row r="99" spans="2:4">
      <c r="B99" s="207"/>
      <c r="C99" s="207"/>
      <c r="D99" s="207"/>
    </row>
    <row r="100" spans="2:4">
      <c r="B100" s="207"/>
      <c r="C100" s="207"/>
      <c r="D100" s="207"/>
    </row>
    <row r="101" spans="2:4">
      <c r="B101" s="207"/>
      <c r="C101" s="207"/>
      <c r="D101" s="207"/>
    </row>
    <row r="102" spans="2:4">
      <c r="B102" s="207"/>
      <c r="C102" s="207"/>
      <c r="D102" s="207"/>
    </row>
    <row r="103" spans="2:4">
      <c r="B103" s="207"/>
      <c r="C103" s="207"/>
      <c r="D103" s="207"/>
    </row>
    <row r="104" spans="2:4">
      <c r="B104" s="207"/>
      <c r="C104" s="207"/>
      <c r="D104" s="207"/>
    </row>
    <row r="105" spans="2:4">
      <c r="B105" s="207"/>
      <c r="C105" s="207"/>
      <c r="D105" s="207"/>
    </row>
    <row r="106" spans="2:4">
      <c r="B106" s="207"/>
      <c r="C106" s="207"/>
      <c r="D106" s="207"/>
    </row>
    <row r="107" spans="2:4">
      <c r="B107" s="207"/>
      <c r="C107" s="207"/>
      <c r="D107" s="207"/>
    </row>
    <row r="108" spans="2:4">
      <c r="B108" s="207"/>
      <c r="C108" s="207"/>
      <c r="D108" s="207"/>
    </row>
    <row r="109" spans="2:4">
      <c r="B109" s="207"/>
      <c r="C109" s="207"/>
      <c r="D109" s="207"/>
    </row>
    <row r="110" spans="2:4">
      <c r="B110" s="207"/>
      <c r="C110" s="207"/>
      <c r="D110" s="207"/>
    </row>
    <row r="111" spans="2:4">
      <c r="B111" s="207"/>
      <c r="C111" s="207"/>
      <c r="D111" s="207"/>
    </row>
    <row r="112" spans="2:4">
      <c r="B112" s="207"/>
      <c r="C112" s="207"/>
      <c r="D112" s="207"/>
    </row>
    <row r="113" spans="2:4">
      <c r="B113" s="207"/>
      <c r="C113" s="207"/>
      <c r="D113" s="207"/>
    </row>
    <row r="114" spans="2:4">
      <c r="B114" s="207"/>
      <c r="C114" s="207"/>
      <c r="D114" s="207"/>
    </row>
    <row r="115" spans="2:4">
      <c r="B115" s="207"/>
      <c r="C115" s="207"/>
      <c r="D115" s="207"/>
    </row>
    <row r="116" spans="2:4">
      <c r="B116" s="207"/>
      <c r="C116" s="207"/>
      <c r="D116" s="207"/>
    </row>
    <row r="117" spans="2:4">
      <c r="B117" s="207"/>
      <c r="C117" s="207"/>
      <c r="D117" s="207"/>
    </row>
    <row r="118" spans="2:4">
      <c r="B118" s="207"/>
      <c r="C118" s="207"/>
      <c r="D118" s="207"/>
    </row>
    <row r="119" spans="2:4">
      <c r="B119" s="207"/>
      <c r="C119" s="207"/>
      <c r="D119" s="207"/>
    </row>
    <row r="120" spans="2:4">
      <c r="B120" s="207"/>
      <c r="C120" s="207"/>
      <c r="D120" s="207"/>
    </row>
  </sheetData>
  <mergeCells count="1">
    <mergeCell ref="B2:C2"/>
  </mergeCells>
  <phoneticPr fontId="0" type="noConversion"/>
  <pageMargins left="0.75" right="0.75" top="1" bottom="1" header="0.5" footer="0.5"/>
  <pageSetup scale="60" orientation="landscape" horizontalDpi="300" verticalDpi="300" r:id="rId1"/>
  <headerFooter alignWithMargins="0">
    <oddFooter>&amp;R&amp;D&amp;T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9"/>
  <sheetViews>
    <sheetView workbookViewId="0">
      <selection activeCell="C9" sqref="C9"/>
    </sheetView>
  </sheetViews>
  <sheetFormatPr defaultRowHeight="12.75"/>
  <cols>
    <col min="1" max="1" width="14.42578125" customWidth="1"/>
    <col min="2" max="2" width="52.28515625" customWidth="1"/>
    <col min="3" max="3" width="18.71093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79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114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115">
        <v>0</v>
      </c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 thickBot="1">
      <c r="A13" s="9" t="s">
        <v>69</v>
      </c>
      <c r="B13" s="10"/>
      <c r="C13" s="116">
        <v>0</v>
      </c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 thickTop="1">
      <c r="A14" s="82" t="s">
        <v>65</v>
      </c>
      <c r="B14" s="105"/>
      <c r="C14" s="117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115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B16" s="86"/>
      <c r="C16" s="118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70</v>
      </c>
      <c r="B17" s="86"/>
      <c r="C17" s="119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74</v>
      </c>
      <c r="B18" s="86"/>
      <c r="C18" s="120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71</v>
      </c>
      <c r="B19" s="86"/>
      <c r="C19" s="121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B20" s="86"/>
      <c r="C20" s="11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72</v>
      </c>
      <c r="B21" s="10"/>
      <c r="C21" s="115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69</v>
      </c>
      <c r="B22" s="10"/>
      <c r="C22" s="116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66</v>
      </c>
      <c r="B23" s="86"/>
      <c r="C23" s="122"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115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115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116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17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115"/>
      <c r="G28" s="91"/>
      <c r="H28" s="91"/>
      <c r="I28" s="96"/>
    </row>
    <row r="29" spans="1:17" s="7" customFormat="1" ht="20.25" customHeight="1">
      <c r="A29" s="9"/>
      <c r="B29" s="10"/>
      <c r="C29" s="115"/>
      <c r="G29" s="91"/>
      <c r="H29" s="91"/>
      <c r="I29" s="96"/>
    </row>
    <row r="30" spans="1:17" s="7" customFormat="1" ht="21.75" customHeight="1">
      <c r="A30" s="9"/>
      <c r="B30" s="10"/>
      <c r="C30" s="115"/>
      <c r="G30" s="91"/>
      <c r="H30" s="97"/>
      <c r="I30" s="98"/>
    </row>
    <row r="31" spans="1:17" s="7" customFormat="1" ht="21.75" customHeight="1">
      <c r="A31" s="9"/>
      <c r="B31" s="10"/>
      <c r="C31" s="115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2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15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15"/>
      <c r="G34" s="91"/>
      <c r="H34" s="91"/>
      <c r="I34" s="91"/>
    </row>
    <row r="35" spans="1:9" s="7" customFormat="1" ht="21.75" customHeight="1" thickBot="1">
      <c r="A35" s="127"/>
      <c r="B35" s="124" t="s">
        <v>9</v>
      </c>
      <c r="C35" s="125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54" right="0.75" top="1" bottom="1" header="0.5" footer="0.5"/>
  <pageSetup scale="7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38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44">
      <c r="A1" s="60" t="s">
        <v>52</v>
      </c>
      <c r="B1" s="61"/>
      <c r="C1" s="62">
        <v>36220</v>
      </c>
    </row>
    <row r="2" spans="1:44" ht="15.75" thickBot="1">
      <c r="A2" s="63" t="s">
        <v>53</v>
      </c>
      <c r="B2" s="64"/>
      <c r="C2" s="65">
        <v>36161</v>
      </c>
    </row>
    <row r="4" spans="1:44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44">
      <c r="A5" s="14" t="s">
        <v>18</v>
      </c>
      <c r="C5" s="15" t="s">
        <v>62</v>
      </c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44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44" ht="3" customHeight="1"/>
    <row r="8" spans="1:44">
      <c r="A8" s="11">
        <v>969</v>
      </c>
      <c r="C8" s="12" t="s">
        <v>29</v>
      </c>
      <c r="E8" s="26"/>
      <c r="F8" s="26">
        <v>12.134583563154992</v>
      </c>
      <c r="G8" s="26">
        <f t="shared" ref="G8:G18" si="0">SUM(E8:F8)</f>
        <v>12.134583563154992</v>
      </c>
      <c r="H8" s="26"/>
      <c r="I8" s="51">
        <v>0</v>
      </c>
      <c r="J8" s="26"/>
      <c r="K8" s="26">
        <f t="shared" ref="K8:K18" si="1">SUM(I8:J8)</f>
        <v>0</v>
      </c>
      <c r="L8" s="26"/>
      <c r="M8" s="51">
        <f>36088-28752</f>
        <v>7336</v>
      </c>
      <c r="N8" s="26">
        <f t="shared" ref="N8:N20" si="2">(M8/M$25)*N$25</f>
        <v>497.74115095654867</v>
      </c>
      <c r="O8" s="26">
        <f t="shared" ref="O8:O18" si="3">SUM(M8:N8)</f>
        <v>7833.7411509565491</v>
      </c>
      <c r="P8" s="26"/>
      <c r="Q8" s="51"/>
      <c r="R8" s="26">
        <v>644.02589998315057</v>
      </c>
      <c r="S8" s="26">
        <f t="shared" ref="S8:S22" si="4">SUM(Q8:R8)</f>
        <v>644.02589998315057</v>
      </c>
      <c r="T8" s="26"/>
      <c r="U8" s="51">
        <v>0</v>
      </c>
      <c r="V8" s="26">
        <v>0</v>
      </c>
      <c r="W8" s="26">
        <f t="shared" ref="W8:W18" si="5">U8+V8</f>
        <v>0</v>
      </c>
      <c r="X8" s="26"/>
      <c r="Y8" s="51">
        <f>27228-13444</f>
        <v>13784</v>
      </c>
      <c r="Z8" s="27">
        <f t="shared" ref="Z8:Z18" si="6">(Y8/Y$25)*Z$25</f>
        <v>793.06978530880531</v>
      </c>
      <c r="AA8" s="26">
        <f t="shared" ref="AA8:AA18" si="7">SUM(Y8:Z8)</f>
        <v>14577.069785308806</v>
      </c>
      <c r="AC8" s="26"/>
      <c r="AD8" s="27">
        <v>2362.9502667160332</v>
      </c>
      <c r="AE8" s="26">
        <f t="shared" ref="AE8:AE22" si="8">SUM(AC8:AD8)</f>
        <v>2362.9502667160332</v>
      </c>
      <c r="AG8" s="28">
        <f t="shared" ref="AG8:AI22" si="9">E8+I8+Q8+U8+Y8+M8+AC8</f>
        <v>21120</v>
      </c>
      <c r="AH8" s="28">
        <f t="shared" si="9"/>
        <v>4309.9216865276921</v>
      </c>
      <c r="AI8" s="28">
        <f t="shared" si="9"/>
        <v>25429.921686527694</v>
      </c>
      <c r="AK8" s="54">
        <v>5</v>
      </c>
      <c r="AP8" s="11">
        <v>969</v>
      </c>
      <c r="AQ8" s="55"/>
      <c r="AR8" s="66">
        <v>14</v>
      </c>
    </row>
    <row r="9" spans="1:44">
      <c r="A9" s="11">
        <v>912</v>
      </c>
      <c r="C9" s="12" t="s">
        <v>30</v>
      </c>
      <c r="E9" s="26"/>
      <c r="F9" s="26">
        <v>0</v>
      </c>
      <c r="G9" s="26">
        <f t="shared" si="0"/>
        <v>0</v>
      </c>
      <c r="H9" s="26"/>
      <c r="I9" s="51"/>
      <c r="J9" s="26">
        <v>288.62465818103124</v>
      </c>
      <c r="K9" s="26">
        <f t="shared" si="1"/>
        <v>288.62465818103124</v>
      </c>
      <c r="L9" s="26"/>
      <c r="M9" s="51">
        <v>0</v>
      </c>
      <c r="N9" s="26">
        <f t="shared" si="2"/>
        <v>0</v>
      </c>
      <c r="O9" s="26">
        <f t="shared" si="3"/>
        <v>0</v>
      </c>
      <c r="P9" s="26"/>
      <c r="Q9" s="51"/>
      <c r="R9" s="26">
        <v>133.40412157724433</v>
      </c>
      <c r="S9" s="26">
        <f t="shared" si="4"/>
        <v>133.40412157724433</v>
      </c>
      <c r="T9" s="26"/>
      <c r="U9" s="51"/>
      <c r="V9" s="26">
        <v>0</v>
      </c>
      <c r="W9" s="26">
        <f>SUM(U9:V9)</f>
        <v>0</v>
      </c>
      <c r="X9" s="26"/>
      <c r="Y9" s="51"/>
      <c r="Z9" s="27">
        <f t="shared" si="6"/>
        <v>0</v>
      </c>
      <c r="AA9" s="26">
        <f t="shared" si="7"/>
        <v>0</v>
      </c>
      <c r="AC9" s="26"/>
      <c r="AD9" s="27">
        <v>1100.6905442652624</v>
      </c>
      <c r="AE9" s="26">
        <f t="shared" si="8"/>
        <v>1100.6905442652624</v>
      </c>
      <c r="AG9" s="28">
        <f t="shared" si="9"/>
        <v>0</v>
      </c>
      <c r="AH9" s="28">
        <f t="shared" si="9"/>
        <v>1522.7193240235379</v>
      </c>
      <c r="AI9" s="28">
        <f t="shared" si="9"/>
        <v>1522.7193240235379</v>
      </c>
      <c r="AK9" s="54">
        <v>0</v>
      </c>
      <c r="AP9" s="11">
        <v>912</v>
      </c>
      <c r="AQ9" s="55"/>
      <c r="AR9" s="66"/>
    </row>
    <row r="10" spans="1:44">
      <c r="A10" s="11" t="s">
        <v>55</v>
      </c>
      <c r="C10" s="12" t="s">
        <v>56</v>
      </c>
      <c r="E10" s="26"/>
      <c r="F10" s="26">
        <v>211.86982901268618</v>
      </c>
      <c r="G10" s="26">
        <f t="shared" si="0"/>
        <v>211.86982901268618</v>
      </c>
      <c r="H10" s="26"/>
      <c r="I10" s="51"/>
      <c r="J10" s="26">
        <v>52.759969310066694</v>
      </c>
      <c r="K10" s="26">
        <f t="shared" si="1"/>
        <v>52.759969310066694</v>
      </c>
      <c r="L10" s="26"/>
      <c r="M10" s="51">
        <v>0</v>
      </c>
      <c r="N10" s="26">
        <f t="shared" si="2"/>
        <v>0</v>
      </c>
      <c r="O10" s="26">
        <f t="shared" si="3"/>
        <v>0</v>
      </c>
      <c r="P10" s="26"/>
      <c r="Q10" s="51"/>
      <c r="R10" s="26">
        <v>384.22432438938006</v>
      </c>
      <c r="S10" s="26">
        <f t="shared" si="4"/>
        <v>384.22432438938006</v>
      </c>
      <c r="T10" s="26"/>
      <c r="U10" s="51">
        <v>0</v>
      </c>
      <c r="V10" s="26">
        <v>83</v>
      </c>
      <c r="W10" s="26">
        <f>SUM(U10:V10)</f>
        <v>83</v>
      </c>
      <c r="X10" s="26"/>
      <c r="Y10" s="51"/>
      <c r="Z10" s="27">
        <f t="shared" si="6"/>
        <v>0</v>
      </c>
      <c r="AA10" s="26">
        <f t="shared" si="7"/>
        <v>0</v>
      </c>
      <c r="AC10" s="26"/>
      <c r="AD10" s="27">
        <v>166.00220092150732</v>
      </c>
      <c r="AE10" s="26">
        <f t="shared" si="8"/>
        <v>166.00220092150732</v>
      </c>
      <c r="AG10" s="28">
        <f t="shared" si="9"/>
        <v>0</v>
      </c>
      <c r="AH10" s="28">
        <f t="shared" si="9"/>
        <v>897.85632363364027</v>
      </c>
      <c r="AI10" s="28">
        <f t="shared" si="9"/>
        <v>897.85632363364027</v>
      </c>
      <c r="AK10" s="54">
        <v>87.3</v>
      </c>
      <c r="AP10" s="11" t="s">
        <v>55</v>
      </c>
      <c r="AQ10" s="55"/>
      <c r="AR10" s="67">
        <v>1</v>
      </c>
    </row>
    <row r="11" spans="1:44">
      <c r="A11" s="11" t="s">
        <v>31</v>
      </c>
      <c r="C11" s="12" t="s">
        <v>32</v>
      </c>
      <c r="E11" s="26"/>
      <c r="F11" s="26">
        <v>60.672917815774966</v>
      </c>
      <c r="G11" s="26">
        <f t="shared" si="0"/>
        <v>60.672917815774966</v>
      </c>
      <c r="H11" s="26"/>
      <c r="I11" s="51"/>
      <c r="J11" s="26">
        <v>0</v>
      </c>
      <c r="K11" s="26">
        <f t="shared" si="1"/>
        <v>0</v>
      </c>
      <c r="L11" s="26"/>
      <c r="M11" s="51">
        <f>27427-21852</f>
        <v>5575</v>
      </c>
      <c r="N11" s="26">
        <f t="shared" si="2"/>
        <v>378.25884904345133</v>
      </c>
      <c r="O11" s="26">
        <f t="shared" si="3"/>
        <v>5953.2588490434509</v>
      </c>
      <c r="P11" s="26"/>
      <c r="Q11" s="51"/>
      <c r="R11" s="26">
        <v>0</v>
      </c>
      <c r="S11" s="26">
        <f t="shared" si="4"/>
        <v>0</v>
      </c>
      <c r="T11" s="26"/>
      <c r="U11" s="51">
        <v>0</v>
      </c>
      <c r="V11" s="26">
        <v>0</v>
      </c>
      <c r="W11" s="26">
        <f t="shared" si="5"/>
        <v>0</v>
      </c>
      <c r="X11" s="26"/>
      <c r="Y11" s="51"/>
      <c r="Z11" s="27">
        <f t="shared" si="6"/>
        <v>0</v>
      </c>
      <c r="AA11" s="26">
        <f t="shared" si="7"/>
        <v>0</v>
      </c>
      <c r="AC11" s="26"/>
      <c r="AD11" s="27">
        <v>2198.0252488892543</v>
      </c>
      <c r="AE11" s="26">
        <f t="shared" si="8"/>
        <v>2198.0252488892543</v>
      </c>
      <c r="AG11" s="28">
        <f t="shared" si="9"/>
        <v>5575</v>
      </c>
      <c r="AH11" s="28">
        <f t="shared" si="9"/>
        <v>2636.9570157484804</v>
      </c>
      <c r="AI11" s="28">
        <f t="shared" si="9"/>
        <v>8211.9570157484795</v>
      </c>
      <c r="AK11" s="54">
        <v>25</v>
      </c>
      <c r="AP11" s="11" t="s">
        <v>31</v>
      </c>
      <c r="AQ11" s="55"/>
      <c r="AR11" s="67">
        <v>25</v>
      </c>
    </row>
    <row r="12" spans="1:44">
      <c r="A12" s="29" t="s">
        <v>33</v>
      </c>
      <c r="C12" s="12" t="s">
        <v>34</v>
      </c>
      <c r="E12" s="26"/>
      <c r="F12" s="26">
        <v>46.11141753998897</v>
      </c>
      <c r="G12" s="26">
        <f t="shared" si="0"/>
        <v>46.11141753998897</v>
      </c>
      <c r="H12" s="26"/>
      <c r="I12" s="51"/>
      <c r="J12" s="26">
        <v>0</v>
      </c>
      <c r="K12" s="26">
        <f t="shared" si="1"/>
        <v>0</v>
      </c>
      <c r="L12" s="26"/>
      <c r="M12" s="51">
        <v>0</v>
      </c>
      <c r="N12" s="26">
        <f t="shared" si="2"/>
        <v>0</v>
      </c>
      <c r="O12" s="26">
        <f t="shared" si="3"/>
        <v>0</v>
      </c>
      <c r="P12" s="26"/>
      <c r="Q12" s="51"/>
      <c r="R12" s="26">
        <v>0</v>
      </c>
      <c r="S12" s="26">
        <f t="shared" si="4"/>
        <v>0</v>
      </c>
      <c r="T12" s="26"/>
      <c r="U12" s="51">
        <v>0</v>
      </c>
      <c r="V12" s="26">
        <v>0</v>
      </c>
      <c r="W12" s="26">
        <f t="shared" si="5"/>
        <v>0</v>
      </c>
      <c r="X12" s="26"/>
      <c r="Y12" s="51"/>
      <c r="Z12" s="27">
        <f t="shared" si="6"/>
        <v>0</v>
      </c>
      <c r="AA12" s="26">
        <f t="shared" si="7"/>
        <v>0</v>
      </c>
      <c r="AC12" s="26"/>
      <c r="AD12" s="27">
        <v>0</v>
      </c>
      <c r="AE12" s="26">
        <f t="shared" si="8"/>
        <v>0</v>
      </c>
      <c r="AG12" s="28">
        <f t="shared" si="9"/>
        <v>0</v>
      </c>
      <c r="AH12" s="28">
        <f t="shared" si="9"/>
        <v>46.11141753998897</v>
      </c>
      <c r="AI12" s="28">
        <f t="shared" si="9"/>
        <v>46.11141753998897</v>
      </c>
      <c r="AK12" s="54">
        <f>16+3</f>
        <v>19</v>
      </c>
      <c r="AP12" s="29" t="s">
        <v>33</v>
      </c>
      <c r="AQ12" s="55"/>
      <c r="AR12" s="67">
        <f>86-1+0.65+1</f>
        <v>86.65</v>
      </c>
    </row>
    <row r="13" spans="1:44">
      <c r="A13" s="11">
        <v>985</v>
      </c>
      <c r="C13" s="12" t="s">
        <v>35</v>
      </c>
      <c r="E13" s="26"/>
      <c r="F13" s="26">
        <v>87.369001654715944</v>
      </c>
      <c r="G13" s="26">
        <f t="shared" si="0"/>
        <v>87.369001654715944</v>
      </c>
      <c r="H13" s="26"/>
      <c r="I13" s="51"/>
      <c r="J13" s="26">
        <v>0</v>
      </c>
      <c r="K13" s="26">
        <f t="shared" si="1"/>
        <v>0</v>
      </c>
      <c r="L13" s="26"/>
      <c r="M13" s="51">
        <v>0</v>
      </c>
      <c r="N13" s="26">
        <f t="shared" si="2"/>
        <v>0</v>
      </c>
      <c r="O13" s="26">
        <f t="shared" si="3"/>
        <v>0</v>
      </c>
      <c r="P13" s="26"/>
      <c r="Q13" s="51"/>
      <c r="R13" s="26">
        <v>0</v>
      </c>
      <c r="S13" s="26">
        <f t="shared" si="4"/>
        <v>0</v>
      </c>
      <c r="T13" s="26"/>
      <c r="U13" s="51">
        <v>0</v>
      </c>
      <c r="V13" s="26">
        <v>0</v>
      </c>
      <c r="W13" s="26">
        <f t="shared" si="5"/>
        <v>0</v>
      </c>
      <c r="X13" s="26"/>
      <c r="Y13" s="51">
        <f>5826-2876</f>
        <v>2950</v>
      </c>
      <c r="Z13" s="27">
        <f t="shared" si="6"/>
        <v>169.72982201545094</v>
      </c>
      <c r="AA13" s="26">
        <f t="shared" si="7"/>
        <v>3119.7298220154507</v>
      </c>
      <c r="AC13" s="26"/>
      <c r="AD13" s="27">
        <v>33.748974960232573</v>
      </c>
      <c r="AE13" s="26">
        <f t="shared" si="8"/>
        <v>33.748974960232573</v>
      </c>
      <c r="AG13" s="28">
        <f t="shared" si="9"/>
        <v>2950</v>
      </c>
      <c r="AH13" s="28">
        <f t="shared" si="9"/>
        <v>290.84779863039944</v>
      </c>
      <c r="AI13" s="28">
        <f t="shared" si="9"/>
        <v>3240.8477986303997</v>
      </c>
      <c r="AK13" s="54">
        <v>36</v>
      </c>
      <c r="AP13" s="11">
        <v>985</v>
      </c>
      <c r="AQ13" s="55"/>
      <c r="AR13" s="67">
        <f>18-2+1+1</f>
        <v>18</v>
      </c>
    </row>
    <row r="14" spans="1:44" ht="15.75" customHeight="1">
      <c r="A14" s="69" t="s">
        <v>58</v>
      </c>
      <c r="C14" s="12" t="s">
        <v>45</v>
      </c>
      <c r="E14" s="26"/>
      <c r="F14" s="26">
        <v>0</v>
      </c>
      <c r="G14" s="26">
        <f t="shared" si="0"/>
        <v>0</v>
      </c>
      <c r="H14" s="26"/>
      <c r="I14" s="51"/>
      <c r="J14" s="26">
        <v>0</v>
      </c>
      <c r="K14" s="26">
        <f t="shared" si="1"/>
        <v>0</v>
      </c>
      <c r="L14" s="26"/>
      <c r="M14" s="51">
        <v>0</v>
      </c>
      <c r="N14" s="26">
        <f t="shared" si="2"/>
        <v>0</v>
      </c>
      <c r="O14" s="26">
        <f t="shared" si="3"/>
        <v>0</v>
      </c>
      <c r="P14" s="26"/>
      <c r="Q14" s="51"/>
      <c r="R14" s="26">
        <v>0</v>
      </c>
      <c r="S14" s="26">
        <f t="shared" si="4"/>
        <v>0</v>
      </c>
      <c r="T14" s="26"/>
      <c r="U14" s="51">
        <v>0</v>
      </c>
      <c r="V14" s="26">
        <v>0</v>
      </c>
      <c r="W14" s="26">
        <f t="shared" si="5"/>
        <v>0</v>
      </c>
      <c r="X14" s="26"/>
      <c r="Y14" s="51">
        <v>0</v>
      </c>
      <c r="Z14" s="27">
        <f t="shared" si="6"/>
        <v>0</v>
      </c>
      <c r="AA14" s="26">
        <f t="shared" si="7"/>
        <v>0</v>
      </c>
      <c r="AC14" s="26"/>
      <c r="AD14" s="27">
        <v>0</v>
      </c>
      <c r="AE14" s="26">
        <f t="shared" si="8"/>
        <v>0</v>
      </c>
      <c r="AG14" s="28">
        <f t="shared" si="9"/>
        <v>0</v>
      </c>
      <c r="AH14" s="28">
        <f t="shared" si="9"/>
        <v>0</v>
      </c>
      <c r="AI14" s="28">
        <f t="shared" si="9"/>
        <v>0</v>
      </c>
      <c r="AK14" s="54">
        <v>0</v>
      </c>
      <c r="AP14" s="69" t="s">
        <v>58</v>
      </c>
      <c r="AQ14" s="55"/>
      <c r="AR14" s="67">
        <v>36</v>
      </c>
    </row>
    <row r="15" spans="1:44">
      <c r="A15" s="11">
        <v>119</v>
      </c>
      <c r="C15" s="12" t="s">
        <v>36</v>
      </c>
      <c r="E15" s="26"/>
      <c r="F15" s="26">
        <v>0</v>
      </c>
      <c r="G15" s="26">
        <f t="shared" si="0"/>
        <v>0</v>
      </c>
      <c r="H15" s="26"/>
      <c r="I15" s="51"/>
      <c r="J15" s="26">
        <v>0</v>
      </c>
      <c r="K15" s="26">
        <f t="shared" si="1"/>
        <v>0</v>
      </c>
      <c r="L15" s="26"/>
      <c r="M15" s="51">
        <v>0</v>
      </c>
      <c r="N15" s="26">
        <f t="shared" si="2"/>
        <v>0</v>
      </c>
      <c r="O15" s="26">
        <f t="shared" si="3"/>
        <v>0</v>
      </c>
      <c r="P15" s="26"/>
      <c r="Q15" s="51"/>
      <c r="R15" s="26">
        <v>0</v>
      </c>
      <c r="S15" s="26">
        <f t="shared" si="4"/>
        <v>0</v>
      </c>
      <c r="T15" s="26"/>
      <c r="U15" s="51">
        <v>0</v>
      </c>
      <c r="V15" s="26">
        <v>0</v>
      </c>
      <c r="W15" s="26">
        <f t="shared" si="5"/>
        <v>0</v>
      </c>
      <c r="X15" s="26"/>
      <c r="Y15" s="51">
        <v>0</v>
      </c>
      <c r="Z15" s="27">
        <f t="shared" si="6"/>
        <v>0</v>
      </c>
      <c r="AA15" s="26">
        <f t="shared" si="7"/>
        <v>0</v>
      </c>
      <c r="AC15" s="26"/>
      <c r="AD15" s="27">
        <v>0</v>
      </c>
      <c r="AE15" s="26">
        <f t="shared" si="8"/>
        <v>0</v>
      </c>
      <c r="AG15" s="28">
        <f t="shared" si="9"/>
        <v>0</v>
      </c>
      <c r="AH15" s="28">
        <f t="shared" si="9"/>
        <v>0</v>
      </c>
      <c r="AI15" s="28">
        <f t="shared" si="9"/>
        <v>0</v>
      </c>
      <c r="AK15" s="54"/>
      <c r="AP15" s="11">
        <v>119</v>
      </c>
      <c r="AQ15" s="55"/>
      <c r="AR15" s="67"/>
    </row>
    <row r="16" spans="1:44">
      <c r="A16" s="11">
        <v>912</v>
      </c>
      <c r="C16" s="12" t="s">
        <v>37</v>
      </c>
      <c r="E16" s="26"/>
      <c r="F16" s="26">
        <v>0</v>
      </c>
      <c r="G16" s="26">
        <f t="shared" si="0"/>
        <v>0</v>
      </c>
      <c r="H16" s="26"/>
      <c r="I16" s="51"/>
      <c r="J16" s="26">
        <v>0</v>
      </c>
      <c r="K16" s="26">
        <f t="shared" si="1"/>
        <v>0</v>
      </c>
      <c r="L16" s="26"/>
      <c r="M16" s="51">
        <v>0</v>
      </c>
      <c r="N16" s="26">
        <f t="shared" si="2"/>
        <v>0</v>
      </c>
      <c r="O16" s="26">
        <f t="shared" si="3"/>
        <v>0</v>
      </c>
      <c r="P16" s="26"/>
      <c r="Q16" s="51"/>
      <c r="R16" s="26">
        <v>0</v>
      </c>
      <c r="S16" s="26">
        <f t="shared" si="4"/>
        <v>0</v>
      </c>
      <c r="T16" s="26"/>
      <c r="U16" s="51">
        <v>0</v>
      </c>
      <c r="V16" s="26">
        <v>0</v>
      </c>
      <c r="W16" s="26">
        <f t="shared" si="5"/>
        <v>0</v>
      </c>
      <c r="X16" s="26"/>
      <c r="Y16" s="51">
        <v>0</v>
      </c>
      <c r="Z16" s="27">
        <f t="shared" si="6"/>
        <v>0</v>
      </c>
      <c r="AA16" s="26">
        <f t="shared" si="7"/>
        <v>0</v>
      </c>
      <c r="AC16" s="26"/>
      <c r="AD16" s="27">
        <v>0</v>
      </c>
      <c r="AE16" s="26">
        <f t="shared" si="8"/>
        <v>0</v>
      </c>
      <c r="AG16" s="28">
        <f t="shared" si="9"/>
        <v>0</v>
      </c>
      <c r="AH16" s="28">
        <f t="shared" si="9"/>
        <v>0</v>
      </c>
      <c r="AI16" s="28">
        <f t="shared" si="9"/>
        <v>0</v>
      </c>
      <c r="AK16" s="54"/>
      <c r="AP16" s="11">
        <v>912</v>
      </c>
      <c r="AQ16" s="55"/>
      <c r="AR16" s="67">
        <v>3</v>
      </c>
    </row>
    <row r="17" spans="1:44">
      <c r="A17" s="11">
        <v>912</v>
      </c>
      <c r="C17" s="12" t="s">
        <v>38</v>
      </c>
      <c r="E17" s="26"/>
      <c r="F17" s="26">
        <v>0</v>
      </c>
      <c r="G17" s="26">
        <f t="shared" si="0"/>
        <v>0</v>
      </c>
      <c r="H17" s="26"/>
      <c r="I17" s="51"/>
      <c r="J17" s="26">
        <v>0</v>
      </c>
      <c r="K17" s="26">
        <f t="shared" si="1"/>
        <v>0</v>
      </c>
      <c r="L17" s="26"/>
      <c r="M17" s="51">
        <v>0</v>
      </c>
      <c r="N17" s="26">
        <f t="shared" si="2"/>
        <v>0</v>
      </c>
      <c r="O17" s="26">
        <f t="shared" si="3"/>
        <v>0</v>
      </c>
      <c r="P17" s="26"/>
      <c r="Q17" s="51"/>
      <c r="R17" s="26">
        <v>34.837499269284862</v>
      </c>
      <c r="S17" s="26">
        <f t="shared" si="4"/>
        <v>34.837499269284862</v>
      </c>
      <c r="T17" s="26"/>
      <c r="U17" s="51">
        <v>0</v>
      </c>
      <c r="V17" s="26">
        <v>0</v>
      </c>
      <c r="W17" s="26">
        <f t="shared" si="5"/>
        <v>0</v>
      </c>
      <c r="X17" s="26"/>
      <c r="Y17" s="51">
        <v>0</v>
      </c>
      <c r="Z17" s="27">
        <f t="shared" si="6"/>
        <v>0</v>
      </c>
      <c r="AA17" s="26">
        <f t="shared" si="7"/>
        <v>0</v>
      </c>
      <c r="AC17" s="26"/>
      <c r="AD17" s="27">
        <v>0</v>
      </c>
      <c r="AE17" s="26">
        <f t="shared" si="8"/>
        <v>0</v>
      </c>
      <c r="AG17" s="28">
        <f t="shared" si="9"/>
        <v>0</v>
      </c>
      <c r="AH17" s="28">
        <f t="shared" si="9"/>
        <v>34.837499269284862</v>
      </c>
      <c r="AI17" s="28">
        <f t="shared" si="9"/>
        <v>34.837499269284862</v>
      </c>
      <c r="AK17" s="54"/>
      <c r="AP17" s="11">
        <v>912</v>
      </c>
      <c r="AQ17" s="55"/>
      <c r="AR17" s="67">
        <f>6-1+0.35</f>
        <v>5.35</v>
      </c>
    </row>
    <row r="18" spans="1:44">
      <c r="A18" s="11">
        <v>912</v>
      </c>
      <c r="C18" s="12" t="s">
        <v>39</v>
      </c>
      <c r="E18" s="26"/>
      <c r="F18" s="26">
        <v>0</v>
      </c>
      <c r="G18" s="26">
        <f t="shared" si="0"/>
        <v>0</v>
      </c>
      <c r="H18" s="26"/>
      <c r="I18" s="51"/>
      <c r="J18" s="26">
        <v>0</v>
      </c>
      <c r="K18" s="26">
        <f t="shared" si="1"/>
        <v>0</v>
      </c>
      <c r="L18" s="26"/>
      <c r="M18" s="51">
        <v>0</v>
      </c>
      <c r="N18" s="26">
        <f t="shared" si="2"/>
        <v>0</v>
      </c>
      <c r="O18" s="26">
        <f t="shared" si="3"/>
        <v>0</v>
      </c>
      <c r="P18" s="26"/>
      <c r="Q18" s="51"/>
      <c r="R18" s="26">
        <v>6.9849077235730421</v>
      </c>
      <c r="S18" s="26">
        <f t="shared" si="4"/>
        <v>6.9849077235730421</v>
      </c>
      <c r="T18" s="26"/>
      <c r="U18" s="51">
        <v>0</v>
      </c>
      <c r="V18" s="26">
        <v>0</v>
      </c>
      <c r="W18" s="26">
        <f t="shared" si="5"/>
        <v>0</v>
      </c>
      <c r="X18" s="26"/>
      <c r="Y18" s="51">
        <v>0</v>
      </c>
      <c r="Z18" s="27">
        <f t="shared" si="6"/>
        <v>0</v>
      </c>
      <c r="AA18" s="26">
        <f t="shared" si="7"/>
        <v>0</v>
      </c>
      <c r="AC18" s="26"/>
      <c r="AD18" s="27">
        <v>0</v>
      </c>
      <c r="AE18" s="26">
        <f t="shared" si="8"/>
        <v>0</v>
      </c>
      <c r="AG18" s="28">
        <f t="shared" si="9"/>
        <v>0</v>
      </c>
      <c r="AH18" s="28">
        <f t="shared" si="9"/>
        <v>6.9849077235730421</v>
      </c>
      <c r="AI18" s="28">
        <f t="shared" si="9"/>
        <v>6.9849077235730421</v>
      </c>
      <c r="AK18" s="54"/>
      <c r="AP18" s="11">
        <v>912</v>
      </c>
      <c r="AQ18" s="55"/>
      <c r="AR18" s="67">
        <v>2</v>
      </c>
    </row>
    <row r="19" spans="1:44">
      <c r="A19" s="11">
        <v>359</v>
      </c>
      <c r="C19" s="12" t="s">
        <v>46</v>
      </c>
      <c r="E19" s="26"/>
      <c r="F19" s="26">
        <v>4.853833425261997</v>
      </c>
      <c r="G19" s="26">
        <f>SUM(E19:F19)</f>
        <v>4.853833425261997</v>
      </c>
      <c r="H19" s="26"/>
      <c r="I19" s="51"/>
      <c r="J19" s="26">
        <v>0</v>
      </c>
      <c r="K19" s="26">
        <f>SUM(I19:J19)</f>
        <v>0</v>
      </c>
      <c r="L19" s="26"/>
      <c r="M19" s="51">
        <v>0</v>
      </c>
      <c r="N19" s="26">
        <f t="shared" si="2"/>
        <v>0</v>
      </c>
      <c r="O19" s="26">
        <f>SUM(M19:N19)</f>
        <v>0</v>
      </c>
      <c r="P19" s="26"/>
      <c r="Q19" s="51"/>
      <c r="R19" s="26">
        <v>0</v>
      </c>
      <c r="S19" s="26">
        <f t="shared" si="4"/>
        <v>0</v>
      </c>
      <c r="T19" s="26"/>
      <c r="U19" s="51"/>
      <c r="V19" s="26"/>
      <c r="W19" s="26"/>
      <c r="X19" s="26"/>
      <c r="Y19" s="51"/>
      <c r="Z19" s="27"/>
      <c r="AA19" s="26"/>
      <c r="AC19" s="26"/>
      <c r="AD19" s="27">
        <v>0</v>
      </c>
      <c r="AE19" s="26">
        <f t="shared" si="8"/>
        <v>0</v>
      </c>
      <c r="AG19" s="28">
        <f t="shared" si="9"/>
        <v>0</v>
      </c>
      <c r="AH19" s="28">
        <f t="shared" si="9"/>
        <v>4.853833425261997</v>
      </c>
      <c r="AI19" s="28">
        <f t="shared" si="9"/>
        <v>4.853833425261997</v>
      </c>
      <c r="AK19" s="54">
        <v>2</v>
      </c>
      <c r="AP19" s="11">
        <v>359</v>
      </c>
    </row>
    <row r="20" spans="1:44">
      <c r="A20" s="11">
        <v>460</v>
      </c>
      <c r="C20" s="12" t="s">
        <v>40</v>
      </c>
      <c r="E20" s="26"/>
      <c r="F20" s="26">
        <v>0</v>
      </c>
      <c r="G20" s="26">
        <f>SUM(E20:F20)</f>
        <v>0</v>
      </c>
      <c r="H20" s="26"/>
      <c r="I20" s="51"/>
      <c r="J20" s="26">
        <v>640.61537250890206</v>
      </c>
      <c r="K20" s="26">
        <f>SUM(I20:J20)</f>
        <v>640.61537250890206</v>
      </c>
      <c r="L20" s="26"/>
      <c r="M20" s="51">
        <v>0</v>
      </c>
      <c r="N20" s="26">
        <f t="shared" si="2"/>
        <v>0</v>
      </c>
      <c r="O20" s="26">
        <f>SUM(M20:N20)</f>
        <v>0</v>
      </c>
      <c r="P20" s="26"/>
      <c r="Q20" s="51"/>
      <c r="R20" s="26">
        <v>405.18448751938547</v>
      </c>
      <c r="S20" s="26">
        <f t="shared" si="4"/>
        <v>405.18448751938547</v>
      </c>
      <c r="T20" s="26"/>
      <c r="U20" s="51"/>
      <c r="V20" s="26"/>
      <c r="W20" s="26"/>
      <c r="X20" s="26"/>
      <c r="Y20" s="51">
        <f>13226-6531</f>
        <v>6695</v>
      </c>
      <c r="Z20" s="27">
        <f>(Y20/Y$25)*Z$25</f>
        <v>385.20039267574373</v>
      </c>
      <c r="AA20" s="26">
        <f>Y20+Z20</f>
        <v>7080.2003926757434</v>
      </c>
      <c r="AC20" s="26"/>
      <c r="AD20" s="27">
        <v>1390</v>
      </c>
      <c r="AE20" s="26">
        <f t="shared" si="8"/>
        <v>1390</v>
      </c>
      <c r="AG20" s="28">
        <f t="shared" si="9"/>
        <v>6695</v>
      </c>
      <c r="AH20" s="28">
        <f t="shared" si="9"/>
        <v>2821.0002527040315</v>
      </c>
      <c r="AI20" s="28">
        <f t="shared" si="9"/>
        <v>9516.0002527040306</v>
      </c>
      <c r="AK20" s="54"/>
      <c r="AP20" s="11">
        <v>460</v>
      </c>
    </row>
    <row r="21" spans="1:44">
      <c r="A21" s="11" t="s">
        <v>50</v>
      </c>
      <c r="C21" t="s">
        <v>51</v>
      </c>
      <c r="E21" s="26"/>
      <c r="F21" s="26">
        <v>14.56150027578599</v>
      </c>
      <c r="G21" s="26">
        <f>SUM(E21:F21)</f>
        <v>14.56150027578599</v>
      </c>
      <c r="H21" s="26"/>
      <c r="I21" s="51"/>
      <c r="J21" s="26"/>
      <c r="K21" s="26"/>
      <c r="L21" s="26"/>
      <c r="M21" s="51"/>
      <c r="N21" s="26"/>
      <c r="O21" s="26"/>
      <c r="P21" s="26"/>
      <c r="Q21" s="51"/>
      <c r="R21" s="26">
        <v>0</v>
      </c>
      <c r="S21" s="26">
        <f t="shared" si="4"/>
        <v>0</v>
      </c>
      <c r="T21" s="26"/>
      <c r="U21" s="51"/>
      <c r="V21" s="26"/>
      <c r="W21" s="26"/>
      <c r="X21" s="26"/>
      <c r="Y21" s="51"/>
      <c r="Z21" s="27"/>
      <c r="AA21" s="26"/>
      <c r="AC21" s="26"/>
      <c r="AD21" s="27">
        <v>0</v>
      </c>
      <c r="AE21" s="26">
        <f t="shared" si="8"/>
        <v>0</v>
      </c>
      <c r="AG21" s="28">
        <f t="shared" si="9"/>
        <v>0</v>
      </c>
      <c r="AH21" s="28">
        <f t="shared" si="9"/>
        <v>14.56150027578599</v>
      </c>
      <c r="AI21" s="28">
        <f t="shared" si="9"/>
        <v>14.56150027578599</v>
      </c>
      <c r="AK21" s="54">
        <v>6</v>
      </c>
      <c r="AP21" s="11" t="s">
        <v>50</v>
      </c>
    </row>
    <row r="22" spans="1:44">
      <c r="A22" s="11" t="s">
        <v>57</v>
      </c>
      <c r="C22"/>
      <c r="E22" s="26"/>
      <c r="F22" s="26"/>
      <c r="G22" s="26"/>
      <c r="H22" s="26"/>
      <c r="I22" s="51"/>
      <c r="J22" s="26"/>
      <c r="K22" s="26"/>
      <c r="L22" s="26"/>
      <c r="M22" s="51"/>
      <c r="N22" s="26"/>
      <c r="O22" s="26"/>
      <c r="P22" s="26"/>
      <c r="Q22" s="51"/>
      <c r="R22" s="26">
        <v>1555.3387595379818</v>
      </c>
      <c r="S22" s="26">
        <f t="shared" si="4"/>
        <v>1555.3387595379818</v>
      </c>
      <c r="T22" s="26"/>
      <c r="U22" s="51"/>
      <c r="V22" s="26"/>
      <c r="W22" s="26"/>
      <c r="X22" s="26"/>
      <c r="Y22" s="51"/>
      <c r="Z22" s="27"/>
      <c r="AA22" s="26"/>
      <c r="AC22" s="26"/>
      <c r="AD22" s="27">
        <v>0</v>
      </c>
      <c r="AE22" s="26">
        <f t="shared" si="8"/>
        <v>0</v>
      </c>
      <c r="AG22" s="28">
        <f t="shared" si="9"/>
        <v>0</v>
      </c>
      <c r="AH22" s="28">
        <f t="shared" si="9"/>
        <v>1555.3387595379818</v>
      </c>
      <c r="AI22" s="28">
        <f t="shared" si="9"/>
        <v>1555.3387595379818</v>
      </c>
      <c r="AK22" s="54"/>
      <c r="AP22" s="11" t="s">
        <v>57</v>
      </c>
    </row>
    <row r="23" spans="1:44">
      <c r="A23" s="11" t="s">
        <v>47</v>
      </c>
      <c r="C23" s="12" t="s">
        <v>48</v>
      </c>
      <c r="E23" s="26"/>
      <c r="F23" s="26">
        <v>2.4269167126309985</v>
      </c>
      <c r="G23" s="26">
        <f>SUM(E23:F23)</f>
        <v>2.4269167126309985</v>
      </c>
      <c r="H23" s="26"/>
      <c r="I23" s="51">
        <v>0</v>
      </c>
      <c r="J23" s="26">
        <v>0</v>
      </c>
      <c r="K23" s="26">
        <f>SUM(I23:J23)</f>
        <v>0</v>
      </c>
      <c r="L23" s="26"/>
      <c r="M23" s="51">
        <v>0</v>
      </c>
      <c r="N23" s="26">
        <f>(M23/M$25)*N$25</f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>E23+I23+Q23+U23+Y23+M23+AC23</f>
        <v>0</v>
      </c>
      <c r="AH23" s="28">
        <f>F23+J23+R23+V23+Z23+N23+AD23</f>
        <v>2.4269167126309985</v>
      </c>
      <c r="AI23" s="28">
        <f>G23+K23+S23+W23+AA23+O23+AE23</f>
        <v>2.4269167126309985</v>
      </c>
      <c r="AK23" s="54">
        <v>1</v>
      </c>
      <c r="AP23" s="11" t="s">
        <v>47</v>
      </c>
    </row>
    <row r="24" spans="1:44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181.3</v>
      </c>
      <c r="AL24" s="54">
        <f>563101-315478</f>
        <v>247623</v>
      </c>
    </row>
    <row r="25" spans="1:44">
      <c r="C25" s="32" t="s">
        <v>10</v>
      </c>
      <c r="E25" s="26">
        <f>SUM(E8:E24)</f>
        <v>0</v>
      </c>
      <c r="F25" s="52">
        <f>24510-24070</f>
        <v>440</v>
      </c>
      <c r="G25" s="33">
        <f>SUM(G8:G23)</f>
        <v>440</v>
      </c>
      <c r="H25" s="33"/>
      <c r="I25" s="26">
        <f>SUM(I8:I24)</f>
        <v>0</v>
      </c>
      <c r="J25" s="52">
        <f>21584-20602</f>
        <v>982</v>
      </c>
      <c r="K25" s="33">
        <f>SUM(K8:K23)</f>
        <v>982</v>
      </c>
      <c r="L25" s="33"/>
      <c r="M25" s="33">
        <f>SUM(M8:M23)</f>
        <v>12911</v>
      </c>
      <c r="N25" s="52">
        <f>19271-18395</f>
        <v>876</v>
      </c>
      <c r="O25" s="33">
        <f>SUM(O8:O23)</f>
        <v>13787</v>
      </c>
      <c r="P25" s="33"/>
      <c r="Q25" s="33">
        <f>SUM(Q8:Q23)</f>
        <v>0</v>
      </c>
      <c r="R25" s="52">
        <f>27661-24497</f>
        <v>3164</v>
      </c>
      <c r="S25" s="33">
        <f>SUM(S8:S23)</f>
        <v>3164</v>
      </c>
      <c r="T25" s="33"/>
      <c r="U25" s="33">
        <f>SUM(U8:U23)</f>
        <v>0</v>
      </c>
      <c r="V25" s="52">
        <f>1814-1731</f>
        <v>83</v>
      </c>
      <c r="W25" s="33">
        <f>SUM(W8:W23)</f>
        <v>83</v>
      </c>
      <c r="X25" s="33"/>
      <c r="Y25" s="26">
        <f>SUM(Y8:Y24)</f>
        <v>23429</v>
      </c>
      <c r="Z25" s="52">
        <f>11191-9843</f>
        <v>1348</v>
      </c>
      <c r="AA25" s="33">
        <f>SUM(AA8:AA23)</f>
        <v>24777</v>
      </c>
      <c r="AB25" s="33"/>
      <c r="AC25" s="26">
        <f>SUM(AC8:AC24)</f>
        <v>0</v>
      </c>
      <c r="AD25" s="52">
        <f>159455-152204</f>
        <v>7251</v>
      </c>
      <c r="AE25" s="33">
        <f>SUM(AE8:AE23)</f>
        <v>7251.4172357522903</v>
      </c>
      <c r="AF25" s="33"/>
      <c r="AG25" s="33">
        <f>SUM(AG8:AG23)</f>
        <v>36340</v>
      </c>
      <c r="AH25" s="33">
        <f>SUM(AH8:AH23)</f>
        <v>14144.417235752286</v>
      </c>
      <c r="AI25" s="33">
        <f>SUM(AI8:AI23)</f>
        <v>50484.417235752284</v>
      </c>
      <c r="AJ25" s="33">
        <f>AA25+W25+S25+K25+G25+O25+AE25</f>
        <v>50484.417235752291</v>
      </c>
    </row>
    <row r="27" spans="1:44">
      <c r="C27" s="12" t="s">
        <v>59</v>
      </c>
      <c r="E27" s="12" t="s">
        <v>60</v>
      </c>
      <c r="J27" s="34"/>
      <c r="AG27" s="26"/>
    </row>
    <row r="28" spans="1:44">
      <c r="E28" s="12" t="s">
        <v>61</v>
      </c>
      <c r="F28" s="26"/>
      <c r="G28" s="33"/>
      <c r="H28" s="33"/>
      <c r="J28" s="26"/>
      <c r="K28" s="33"/>
      <c r="L28" s="33"/>
      <c r="M28" s="33"/>
      <c r="N28" s="26"/>
      <c r="O28" s="33"/>
      <c r="P28" s="33"/>
      <c r="Q28" s="33"/>
      <c r="R28" s="26"/>
      <c r="S28" s="33"/>
      <c r="T28" s="33"/>
      <c r="U28" s="33"/>
      <c r="V28" s="26"/>
      <c r="W28" s="33"/>
      <c r="X28" s="33"/>
      <c r="Y28" s="26"/>
      <c r="Z28" s="26"/>
      <c r="AA28" s="33"/>
      <c r="AB28" s="33"/>
      <c r="AC28" s="26"/>
      <c r="AD28" s="26"/>
      <c r="AE28" s="33"/>
      <c r="AF28" s="33"/>
      <c r="AG28" s="33"/>
      <c r="AH28" s="33"/>
    </row>
    <row r="29" spans="1:44">
      <c r="U29" s="35"/>
      <c r="V29" s="36"/>
      <c r="W29" s="36"/>
      <c r="X29" s="35"/>
      <c r="Y29" s="37"/>
      <c r="Z29" s="38"/>
      <c r="AC29" s="37"/>
      <c r="AD29" s="38"/>
    </row>
    <row r="30" spans="1:44">
      <c r="T30" s="39"/>
      <c r="U30" s="40"/>
      <c r="V30" s="40"/>
      <c r="W30" s="40"/>
      <c r="X30" s="40"/>
      <c r="Y30" s="40"/>
      <c r="Z30" s="40"/>
      <c r="AC30" s="40"/>
      <c r="AD30" s="40"/>
    </row>
    <row r="31" spans="1:44">
      <c r="T31" s="39"/>
      <c r="U31" s="41"/>
      <c r="V31" s="40"/>
      <c r="W31" s="40"/>
      <c r="X31" s="41"/>
      <c r="Y31" s="42"/>
      <c r="Z31" s="43"/>
      <c r="AA31" s="44"/>
      <c r="AC31" s="42"/>
      <c r="AD31" s="43"/>
      <c r="AE31" s="44"/>
      <c r="AG31" s="45"/>
    </row>
    <row r="32" spans="1:44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46"/>
      <c r="U34" s="40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U35" s="40"/>
      <c r="V35" s="47"/>
      <c r="W35" s="40"/>
      <c r="X35" s="40"/>
      <c r="Y35" s="48"/>
      <c r="Z35" s="49"/>
      <c r="AA35" s="50"/>
      <c r="AC35" s="48"/>
      <c r="AD35" s="49"/>
      <c r="AE35" s="50"/>
      <c r="AG35" s="45"/>
    </row>
    <row r="37" spans="1:33">
      <c r="A37" s="12"/>
    </row>
    <row r="38" spans="1:33">
      <c r="A38" s="1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39"/>
  <sheetViews>
    <sheetView workbookViewId="0">
      <selection activeCell="V9" sqref="V9:V24"/>
    </sheetView>
  </sheetViews>
  <sheetFormatPr defaultRowHeight="15"/>
  <cols>
    <col min="1" max="1" width="13.7109375" style="11" customWidth="1"/>
    <col min="2" max="2" width="2.7109375" style="12" customWidth="1"/>
    <col min="3" max="3" width="26.28515625" style="12" customWidth="1"/>
    <col min="4" max="4" width="2.7109375" style="12" customWidth="1"/>
    <col min="5" max="5" width="15.85546875" style="12" customWidth="1"/>
    <col min="6" max="6" width="14.28515625" style="12" customWidth="1"/>
    <col min="7" max="7" width="11.7109375" style="12" customWidth="1"/>
    <col min="8" max="8" width="5.140625" style="12" hidden="1" customWidth="1"/>
    <col min="9" max="9" width="16.42578125" style="12" hidden="1" customWidth="1"/>
    <col min="10" max="10" width="14.140625" style="12" hidden="1" customWidth="1"/>
    <col min="11" max="11" width="11.7109375" style="12" hidden="1" customWidth="1"/>
    <col min="12" max="12" width="2.7109375" style="12" hidden="1" customWidth="1"/>
    <col min="13" max="13" width="16.42578125" style="12" hidden="1" customWidth="1"/>
    <col min="14" max="14" width="13.28515625" style="12" hidden="1" customWidth="1"/>
    <col min="15" max="15" width="11.7109375" style="12" hidden="1" customWidth="1"/>
    <col min="16" max="16" width="2.7109375" style="12" hidden="1" customWidth="1"/>
    <col min="17" max="17" width="16.42578125" style="12" hidden="1" customWidth="1"/>
    <col min="18" max="18" width="13.28515625" style="12" hidden="1" customWidth="1"/>
    <col min="19" max="19" width="11.7109375" style="12" hidden="1" customWidth="1"/>
    <col min="20" max="20" width="2.7109375" style="12" hidden="1" customWidth="1"/>
    <col min="21" max="21" width="14.7109375" style="12" hidden="1" customWidth="1"/>
    <col min="22" max="22" width="14" style="12" hidden="1" customWidth="1"/>
    <col min="23" max="23" width="11.7109375" style="12" hidden="1" customWidth="1"/>
    <col min="24" max="24" width="2.7109375" style="12" hidden="1" customWidth="1"/>
    <col min="25" max="25" width="15.42578125" style="12" hidden="1" customWidth="1"/>
    <col min="26" max="26" width="14.140625" style="12" hidden="1" customWidth="1"/>
    <col min="27" max="27" width="15.7109375" style="12" hidden="1" customWidth="1"/>
    <col min="28" max="28" width="2.7109375" style="12" hidden="1" customWidth="1"/>
    <col min="29" max="29" width="15.42578125" style="12" hidden="1" customWidth="1"/>
    <col min="30" max="30" width="14.140625" style="12" hidden="1" customWidth="1"/>
    <col min="31" max="31" width="15.7109375" style="12" hidden="1" customWidth="1"/>
    <col min="32" max="32" width="2.7109375" style="12" hidden="1" customWidth="1"/>
    <col min="33" max="33" width="14.85546875" style="12" hidden="1" customWidth="1"/>
    <col min="34" max="34" width="16.7109375" style="12" hidden="1" customWidth="1"/>
    <col min="35" max="35" width="14.28515625" style="12" hidden="1" customWidth="1"/>
    <col min="36" max="36" width="14.85546875" style="12" hidden="1" customWidth="1"/>
    <col min="37" max="39" width="0" style="12" hidden="1" customWidth="1"/>
    <col min="40" max="16384" width="9.140625" style="12"/>
  </cols>
  <sheetData>
    <row r="1" spans="1:38">
      <c r="A1" s="60" t="s">
        <v>52</v>
      </c>
      <c r="B1" s="61"/>
      <c r="C1" s="62" t="s">
        <v>64</v>
      </c>
    </row>
    <row r="2" spans="1:38" ht="15.75" thickBot="1">
      <c r="A2" s="63" t="s">
        <v>53</v>
      </c>
      <c r="B2" s="64"/>
      <c r="C2" s="65">
        <v>36192</v>
      </c>
    </row>
    <row r="4" spans="1:38">
      <c r="E4" s="13" t="s">
        <v>12</v>
      </c>
      <c r="I4" s="13" t="s">
        <v>13</v>
      </c>
      <c r="M4" s="13" t="s">
        <v>14</v>
      </c>
      <c r="Q4" s="13" t="s">
        <v>15</v>
      </c>
      <c r="U4" s="13" t="s">
        <v>16</v>
      </c>
      <c r="Y4" s="13" t="s">
        <v>17</v>
      </c>
      <c r="AC4" s="13" t="s">
        <v>41</v>
      </c>
    </row>
    <row r="5" spans="1:38">
      <c r="A5" s="14" t="s">
        <v>18</v>
      </c>
      <c r="C5" s="15"/>
      <c r="E5" s="16" t="s">
        <v>19</v>
      </c>
      <c r="F5" s="17"/>
      <c r="G5" s="18"/>
      <c r="I5" s="16" t="s">
        <v>20</v>
      </c>
      <c r="J5" s="17"/>
      <c r="K5" s="18"/>
      <c r="M5" s="16" t="s">
        <v>21</v>
      </c>
      <c r="N5" s="17"/>
      <c r="O5" s="18"/>
      <c r="Q5" s="16" t="s">
        <v>22</v>
      </c>
      <c r="R5" s="17"/>
      <c r="S5" s="18"/>
      <c r="U5" s="16" t="s">
        <v>23</v>
      </c>
      <c r="V5" s="17"/>
      <c r="W5" s="18"/>
      <c r="Y5" s="16" t="s">
        <v>24</v>
      </c>
      <c r="Z5" s="17"/>
      <c r="AA5" s="18"/>
      <c r="AC5" s="16" t="s">
        <v>42</v>
      </c>
      <c r="AD5" s="17"/>
      <c r="AE5" s="18"/>
      <c r="AG5" s="16" t="s">
        <v>25</v>
      </c>
      <c r="AH5" s="19"/>
      <c r="AI5" s="20"/>
    </row>
    <row r="6" spans="1:38">
      <c r="A6" s="21" t="s">
        <v>26</v>
      </c>
      <c r="C6" s="22" t="s">
        <v>11</v>
      </c>
      <c r="E6" s="23" t="s">
        <v>27</v>
      </c>
      <c r="F6" s="24" t="s">
        <v>28</v>
      </c>
      <c r="G6" s="25" t="s">
        <v>10</v>
      </c>
      <c r="I6" s="23" t="s">
        <v>27</v>
      </c>
      <c r="J6" s="24" t="s">
        <v>28</v>
      </c>
      <c r="K6" s="25" t="s">
        <v>10</v>
      </c>
      <c r="M6" s="23" t="s">
        <v>27</v>
      </c>
      <c r="N6" s="24" t="s">
        <v>28</v>
      </c>
      <c r="O6" s="25" t="s">
        <v>10</v>
      </c>
      <c r="Q6" s="23" t="s">
        <v>27</v>
      </c>
      <c r="R6" s="24" t="s">
        <v>28</v>
      </c>
      <c r="S6" s="25" t="s">
        <v>10</v>
      </c>
      <c r="U6" s="23" t="s">
        <v>27</v>
      </c>
      <c r="V6" s="24" t="s">
        <v>28</v>
      </c>
      <c r="W6" s="25" t="s">
        <v>10</v>
      </c>
      <c r="Y6" s="23" t="s">
        <v>27</v>
      </c>
      <c r="Z6" s="24" t="s">
        <v>28</v>
      </c>
      <c r="AA6" s="25" t="s">
        <v>10</v>
      </c>
      <c r="AC6" s="23" t="s">
        <v>27</v>
      </c>
      <c r="AD6" s="24" t="s">
        <v>28</v>
      </c>
      <c r="AE6" s="25" t="s">
        <v>10</v>
      </c>
      <c r="AG6" s="23" t="s">
        <v>27</v>
      </c>
      <c r="AH6" s="24" t="s">
        <v>28</v>
      </c>
      <c r="AI6" s="25" t="s">
        <v>10</v>
      </c>
      <c r="AK6" s="12" t="s">
        <v>43</v>
      </c>
      <c r="AL6" s="12" t="s">
        <v>44</v>
      </c>
    </row>
    <row r="7" spans="1:38" ht="3" customHeight="1"/>
    <row r="8" spans="1:38">
      <c r="A8" s="11">
        <v>969</v>
      </c>
      <c r="C8" s="12" t="s">
        <v>29</v>
      </c>
      <c r="E8" s="44">
        <f t="shared" ref="E8:E23" si="0">AK8/AK$24*AL$24</f>
        <v>35151.404494382019</v>
      </c>
      <c r="F8" s="26">
        <f t="shared" ref="F8:F23" si="1">E8/E$25*F$25</f>
        <v>5144.2528089887628</v>
      </c>
      <c r="G8" s="26">
        <f t="shared" ref="G8:G18" si="2">SUM(E8:F8)</f>
        <v>40295.657303370783</v>
      </c>
      <c r="H8" s="26"/>
      <c r="I8" s="51">
        <v>0</v>
      </c>
      <c r="J8" s="26">
        <f>(ABS(I8)/I$27)*J$25</f>
        <v>0</v>
      </c>
      <c r="K8" s="26">
        <f t="shared" ref="K8:K18" si="3">SUM(I8:J8)</f>
        <v>0</v>
      </c>
      <c r="L8" s="26"/>
      <c r="M8" s="51">
        <v>47434</v>
      </c>
      <c r="N8" s="26">
        <f t="shared" ref="N8:N23" si="4">(M8/M$25)*N$25</f>
        <v>11337.8721951672</v>
      </c>
      <c r="O8" s="26">
        <f t="shared" ref="O8:O18" si="5">SUM(M8:N8)</f>
        <v>58771.872195167198</v>
      </c>
      <c r="P8" s="26"/>
      <c r="Q8" s="51">
        <v>139056</v>
      </c>
      <c r="R8" s="26">
        <f t="shared" ref="R8:R22" si="6">(Q8/Q$25)*R$25</f>
        <v>14679.30628202695</v>
      </c>
      <c r="S8" s="26">
        <f t="shared" ref="S8:S22" si="7">SUM(Q8:R8)</f>
        <v>153735.30628202696</v>
      </c>
      <c r="T8" s="26"/>
      <c r="U8" s="51">
        <v>0</v>
      </c>
      <c r="V8" s="26">
        <f t="shared" ref="V8:V18" si="8">(U8/U$25)*V$25</f>
        <v>0</v>
      </c>
      <c r="W8" s="26">
        <f t="shared" ref="W8:W21" si="9">U8+V8</f>
        <v>0</v>
      </c>
      <c r="X8" s="26"/>
      <c r="Y8" s="51">
        <v>32327</v>
      </c>
      <c r="Z8" s="27">
        <f t="shared" ref="Z8:Z20" si="10">(Y8/Y$25)*Z$25</f>
        <v>8289.2760559791805</v>
      </c>
      <c r="AA8" s="26">
        <f t="shared" ref="AA8:AA22" si="11">SUM(Y8:Z8)</f>
        <v>40616.276055979179</v>
      </c>
      <c r="AC8" s="26">
        <v>285173</v>
      </c>
      <c r="AD8" s="27">
        <f t="shared" ref="AD8:AD21" si="12">(AC8/AC$25)*AD$25</f>
        <v>68753.999072093327</v>
      </c>
      <c r="AE8" s="26">
        <f t="shared" ref="AE8:AE22" si="13">SUM(AC8:AD8)</f>
        <v>353926.99907209334</v>
      </c>
      <c r="AG8" s="28">
        <f>E8+I8+Q8+U8+Y8+M8+AC8</f>
        <v>539141.40449438198</v>
      </c>
      <c r="AH8" s="28">
        <f>F8+J8+R8+V8+Z8+N8+AD8</f>
        <v>108204.70641425542</v>
      </c>
      <c r="AI8" s="28">
        <f>G8+K8+S8+W8+AA8+O8+AE8</f>
        <v>647346.11090863752</v>
      </c>
      <c r="AK8" s="54">
        <v>7</v>
      </c>
    </row>
    <row r="9" spans="1:38">
      <c r="A9" s="11">
        <v>912</v>
      </c>
      <c r="C9" s="12" t="s">
        <v>30</v>
      </c>
      <c r="E9" s="44">
        <f t="shared" si="0"/>
        <v>0</v>
      </c>
      <c r="F9" s="26">
        <f t="shared" si="1"/>
        <v>0</v>
      </c>
      <c r="G9" s="26">
        <f t="shared" si="2"/>
        <v>0</v>
      </c>
      <c r="H9" s="26"/>
      <c r="I9" s="51">
        <v>19517</v>
      </c>
      <c r="J9" s="26">
        <f>(ABS(I9)/I$27)*J$25</f>
        <v>10474.135894960418</v>
      </c>
      <c r="K9" s="26">
        <f t="shared" si="3"/>
        <v>29991.135894960418</v>
      </c>
      <c r="L9" s="26"/>
      <c r="M9" s="51">
        <v>0</v>
      </c>
      <c r="N9" s="26">
        <f t="shared" si="4"/>
        <v>0</v>
      </c>
      <c r="O9" s="26">
        <f t="shared" si="5"/>
        <v>0</v>
      </c>
      <c r="P9" s="26"/>
      <c r="Q9" s="51">
        <v>15153</v>
      </c>
      <c r="R9" s="26">
        <f t="shared" si="6"/>
        <v>1599.6111501233629</v>
      </c>
      <c r="S9" s="26">
        <f t="shared" si="7"/>
        <v>16752.611150123364</v>
      </c>
      <c r="T9" s="26"/>
      <c r="U9" s="51"/>
      <c r="V9" s="26">
        <f t="shared" si="8"/>
        <v>0</v>
      </c>
      <c r="W9" s="26">
        <f>SUM(U9:V9)</f>
        <v>0</v>
      </c>
      <c r="X9" s="26"/>
      <c r="Y9" s="51"/>
      <c r="Z9" s="27">
        <f t="shared" si="10"/>
        <v>0</v>
      </c>
      <c r="AA9" s="26">
        <f t="shared" si="11"/>
        <v>0</v>
      </c>
      <c r="AC9" s="26">
        <v>132837</v>
      </c>
      <c r="AD9" s="27">
        <f t="shared" si="12"/>
        <v>32026.436495529593</v>
      </c>
      <c r="AE9" s="26">
        <f t="shared" si="13"/>
        <v>164863.4364955296</v>
      </c>
      <c r="AG9" s="28">
        <f t="shared" ref="AG9:AI23" si="14">E9+I9+Q9+U9+Y9+M9+AC9</f>
        <v>167507</v>
      </c>
      <c r="AH9" s="28">
        <f t="shared" si="14"/>
        <v>44100.183540613376</v>
      </c>
      <c r="AI9" s="28">
        <f t="shared" si="14"/>
        <v>211607.18354061339</v>
      </c>
      <c r="AK9" s="54"/>
    </row>
    <row r="10" spans="1:38">
      <c r="A10" s="11">
        <v>963</v>
      </c>
      <c r="C10" s="12" t="s">
        <v>63</v>
      </c>
      <c r="E10" s="44">
        <f t="shared" si="0"/>
        <v>416795.2247191011</v>
      </c>
      <c r="F10" s="26">
        <f t="shared" si="1"/>
        <v>60996.140449438193</v>
      </c>
      <c r="G10" s="26">
        <f t="shared" si="2"/>
        <v>477791.36516853928</v>
      </c>
      <c r="H10" s="26"/>
      <c r="I10" s="51">
        <v>277</v>
      </c>
      <c r="J10" s="26">
        <f>(ABS(I10)/I$27)*J$25</f>
        <v>148.65684495076269</v>
      </c>
      <c r="K10" s="26">
        <f t="shared" si="3"/>
        <v>425.65684495076266</v>
      </c>
      <c r="L10" s="26"/>
      <c r="M10" s="51">
        <v>0</v>
      </c>
      <c r="N10" s="26">
        <f t="shared" si="4"/>
        <v>0</v>
      </c>
      <c r="O10" s="26">
        <f t="shared" si="5"/>
        <v>0</v>
      </c>
      <c r="P10" s="26"/>
      <c r="Q10" s="51">
        <v>74927</v>
      </c>
      <c r="R10" s="26">
        <f t="shared" si="6"/>
        <v>7909.5931264629589</v>
      </c>
      <c r="S10" s="26">
        <f t="shared" si="7"/>
        <v>82836.593126462962</v>
      </c>
      <c r="T10" s="26"/>
      <c r="U10" s="51">
        <v>12140</v>
      </c>
      <c r="V10" s="26">
        <f t="shared" si="8"/>
        <v>2120</v>
      </c>
      <c r="W10" s="26">
        <f>SUM(U10:V10)</f>
        <v>14260</v>
      </c>
      <c r="X10" s="26"/>
      <c r="Y10" s="51"/>
      <c r="Z10" s="27">
        <f t="shared" si="10"/>
        <v>0</v>
      </c>
      <c r="AA10" s="26">
        <f t="shared" si="11"/>
        <v>0</v>
      </c>
      <c r="AC10" s="26">
        <v>20034</v>
      </c>
      <c r="AD10" s="27">
        <f t="shared" si="12"/>
        <v>4830.1123087049527</v>
      </c>
      <c r="AE10" s="26">
        <f t="shared" si="13"/>
        <v>24864.112308704953</v>
      </c>
      <c r="AG10" s="28">
        <f t="shared" si="14"/>
        <v>524173.2247191011</v>
      </c>
      <c r="AH10" s="28">
        <f t="shared" si="14"/>
        <v>76004.502729556858</v>
      </c>
      <c r="AI10" s="28">
        <f t="shared" si="14"/>
        <v>600177.72744865797</v>
      </c>
      <c r="AK10" s="54">
        <v>83</v>
      </c>
    </row>
    <row r="11" spans="1:38">
      <c r="A11" s="11" t="s">
        <v>31</v>
      </c>
      <c r="C11" s="12" t="s">
        <v>32</v>
      </c>
      <c r="E11" s="44">
        <f t="shared" si="0"/>
        <v>90389.32584269662</v>
      </c>
      <c r="F11" s="26">
        <f t="shared" si="1"/>
        <v>13228.078651685391</v>
      </c>
      <c r="G11" s="26">
        <f t="shared" si="2"/>
        <v>103617.404494382</v>
      </c>
      <c r="H11" s="26"/>
      <c r="I11" s="51">
        <v>0</v>
      </c>
      <c r="J11" s="26">
        <f t="shared" ref="J11:J23" si="15">(ABS(I11)/I$25)*J$25</f>
        <v>0</v>
      </c>
      <c r="K11" s="26">
        <f t="shared" si="3"/>
        <v>0</v>
      </c>
      <c r="L11" s="26"/>
      <c r="M11" s="51">
        <v>60371</v>
      </c>
      <c r="N11" s="26">
        <f t="shared" si="4"/>
        <v>14430.127804832799</v>
      </c>
      <c r="O11" s="26">
        <f t="shared" si="5"/>
        <v>74801.127804832795</v>
      </c>
      <c r="P11" s="26"/>
      <c r="Q11" s="51"/>
      <c r="R11" s="26">
        <f t="shared" si="6"/>
        <v>0</v>
      </c>
      <c r="S11" s="26">
        <f t="shared" si="7"/>
        <v>0</v>
      </c>
      <c r="T11" s="26"/>
      <c r="U11" s="51">
        <v>0</v>
      </c>
      <c r="V11" s="26">
        <f t="shared" si="8"/>
        <v>0</v>
      </c>
      <c r="W11" s="26">
        <f t="shared" si="9"/>
        <v>0</v>
      </c>
      <c r="X11" s="26"/>
      <c r="Y11" s="51"/>
      <c r="Z11" s="27">
        <f t="shared" si="10"/>
        <v>0</v>
      </c>
      <c r="AA11" s="26">
        <f t="shared" si="11"/>
        <v>0</v>
      </c>
      <c r="AC11" s="26">
        <v>265269</v>
      </c>
      <c r="AD11" s="27">
        <f t="shared" si="12"/>
        <v>63955.229211233607</v>
      </c>
      <c r="AE11" s="26">
        <f t="shared" si="13"/>
        <v>329224.22921123361</v>
      </c>
      <c r="AG11" s="28">
        <f t="shared" si="14"/>
        <v>416029.32584269659</v>
      </c>
      <c r="AH11" s="28">
        <f t="shared" si="14"/>
        <v>91613.435667751794</v>
      </c>
      <c r="AI11" s="28">
        <f t="shared" si="14"/>
        <v>507642.76151044841</v>
      </c>
      <c r="AK11" s="54">
        <v>18</v>
      </c>
    </row>
    <row r="12" spans="1:38">
      <c r="A12" s="29" t="s">
        <v>33</v>
      </c>
      <c r="C12" s="12" t="s">
        <v>34</v>
      </c>
      <c r="E12" s="44">
        <f t="shared" si="0"/>
        <v>70302.808988764038</v>
      </c>
      <c r="F12" s="26">
        <f t="shared" si="1"/>
        <v>10288.505617977526</v>
      </c>
      <c r="G12" s="26">
        <f t="shared" si="2"/>
        <v>80591.314606741566</v>
      </c>
      <c r="H12" s="26"/>
      <c r="I12" s="51">
        <v>0</v>
      </c>
      <c r="J12" s="26">
        <f t="shared" si="15"/>
        <v>0</v>
      </c>
      <c r="K12" s="26">
        <f t="shared" si="3"/>
        <v>0</v>
      </c>
      <c r="L12" s="26"/>
      <c r="M12" s="51">
        <v>0</v>
      </c>
      <c r="N12" s="26">
        <f t="shared" si="4"/>
        <v>0</v>
      </c>
      <c r="O12" s="26">
        <f t="shared" si="5"/>
        <v>0</v>
      </c>
      <c r="P12" s="26"/>
      <c r="Q12" s="51"/>
      <c r="R12" s="26">
        <f t="shared" si="6"/>
        <v>0</v>
      </c>
      <c r="S12" s="26">
        <f t="shared" si="7"/>
        <v>0</v>
      </c>
      <c r="T12" s="26"/>
      <c r="U12" s="51">
        <v>0</v>
      </c>
      <c r="V12" s="26">
        <f t="shared" si="8"/>
        <v>0</v>
      </c>
      <c r="W12" s="26">
        <f t="shared" si="9"/>
        <v>0</v>
      </c>
      <c r="X12" s="26"/>
      <c r="Y12" s="51"/>
      <c r="Z12" s="27">
        <f t="shared" si="10"/>
        <v>0</v>
      </c>
      <c r="AA12" s="26">
        <f t="shared" si="11"/>
        <v>0</v>
      </c>
      <c r="AC12" s="26"/>
      <c r="AD12" s="27">
        <f t="shared" si="12"/>
        <v>0</v>
      </c>
      <c r="AE12" s="26">
        <f t="shared" si="13"/>
        <v>0</v>
      </c>
      <c r="AG12" s="28">
        <f t="shared" si="14"/>
        <v>70302.808988764038</v>
      </c>
      <c r="AH12" s="28">
        <f t="shared" si="14"/>
        <v>10288.505617977526</v>
      </c>
      <c r="AI12" s="28">
        <f t="shared" si="14"/>
        <v>80591.314606741566</v>
      </c>
      <c r="AK12" s="54">
        <v>14</v>
      </c>
    </row>
    <row r="13" spans="1:38">
      <c r="A13" s="11">
        <v>985</v>
      </c>
      <c r="C13" s="12" t="s">
        <v>35</v>
      </c>
      <c r="E13" s="44">
        <f t="shared" si="0"/>
        <v>195843.53932584269</v>
      </c>
      <c r="F13" s="26">
        <f t="shared" si="1"/>
        <v>28660.837078651683</v>
      </c>
      <c r="G13" s="26">
        <f t="shared" si="2"/>
        <v>224504.37640449437</v>
      </c>
      <c r="H13" s="26"/>
      <c r="I13" s="51">
        <v>0</v>
      </c>
      <c r="J13" s="26">
        <f t="shared" si="15"/>
        <v>0</v>
      </c>
      <c r="K13" s="26">
        <f t="shared" si="3"/>
        <v>0</v>
      </c>
      <c r="L13" s="26"/>
      <c r="M13" s="51">
        <v>0</v>
      </c>
      <c r="N13" s="26">
        <f t="shared" si="4"/>
        <v>0</v>
      </c>
      <c r="O13" s="26">
        <f t="shared" si="5"/>
        <v>0</v>
      </c>
      <c r="P13" s="26"/>
      <c r="Q13" s="51"/>
      <c r="R13" s="26">
        <f t="shared" si="6"/>
        <v>0</v>
      </c>
      <c r="S13" s="26">
        <f t="shared" si="7"/>
        <v>0</v>
      </c>
      <c r="T13" s="26"/>
      <c r="U13" s="51">
        <v>0</v>
      </c>
      <c r="V13" s="26">
        <f t="shared" si="8"/>
        <v>0</v>
      </c>
      <c r="W13" s="26">
        <f t="shared" si="9"/>
        <v>0</v>
      </c>
      <c r="X13" s="26"/>
      <c r="Y13" s="51">
        <v>6917</v>
      </c>
      <c r="Z13" s="27">
        <f t="shared" si="10"/>
        <v>1773.6542976214309</v>
      </c>
      <c r="AA13" s="26">
        <f t="shared" si="11"/>
        <v>8690.6542976214314</v>
      </c>
      <c r="AC13" s="26">
        <v>4073</v>
      </c>
      <c r="AD13" s="27">
        <f t="shared" si="12"/>
        <v>981.98300056680023</v>
      </c>
      <c r="AE13" s="26">
        <f t="shared" si="13"/>
        <v>5054.9830005668</v>
      </c>
      <c r="AG13" s="28">
        <f t="shared" si="14"/>
        <v>206833.53932584269</v>
      </c>
      <c r="AH13" s="28">
        <f t="shared" si="14"/>
        <v>31416.474376839913</v>
      </c>
      <c r="AI13" s="28">
        <f t="shared" si="14"/>
        <v>238250.0137026826</v>
      </c>
      <c r="AK13" s="54">
        <v>39</v>
      </c>
    </row>
    <row r="14" spans="1:38" ht="15.75" customHeight="1">
      <c r="A14" s="11">
        <v>426</v>
      </c>
      <c r="C14" s="12" t="s">
        <v>45</v>
      </c>
      <c r="E14" s="44">
        <f t="shared" si="0"/>
        <v>10043.258426966291</v>
      </c>
      <c r="F14" s="26">
        <f t="shared" si="1"/>
        <v>1469.7865168539324</v>
      </c>
      <c r="G14" s="26">
        <f t="shared" si="2"/>
        <v>11513.044943820223</v>
      </c>
      <c r="H14" s="26"/>
      <c r="I14" s="51">
        <v>0</v>
      </c>
      <c r="J14" s="26">
        <f t="shared" si="15"/>
        <v>0</v>
      </c>
      <c r="K14" s="26">
        <f t="shared" si="3"/>
        <v>0</v>
      </c>
      <c r="L14" s="26"/>
      <c r="M14" s="51">
        <v>0</v>
      </c>
      <c r="N14" s="26">
        <f t="shared" si="4"/>
        <v>0</v>
      </c>
      <c r="O14" s="26">
        <f t="shared" si="5"/>
        <v>0</v>
      </c>
      <c r="P14" s="26"/>
      <c r="Q14" s="51"/>
      <c r="R14" s="26">
        <f t="shared" si="6"/>
        <v>0</v>
      </c>
      <c r="S14" s="26">
        <f t="shared" si="7"/>
        <v>0</v>
      </c>
      <c r="T14" s="26"/>
      <c r="U14" s="51">
        <v>0</v>
      </c>
      <c r="V14" s="26">
        <f t="shared" si="8"/>
        <v>0</v>
      </c>
      <c r="W14" s="26">
        <f t="shared" si="9"/>
        <v>0</v>
      </c>
      <c r="X14" s="26"/>
      <c r="Y14" s="51">
        <v>0</v>
      </c>
      <c r="Z14" s="27">
        <f t="shared" si="10"/>
        <v>0</v>
      </c>
      <c r="AA14" s="26">
        <f t="shared" si="11"/>
        <v>0</v>
      </c>
      <c r="AC14" s="26">
        <v>0</v>
      </c>
      <c r="AD14" s="27">
        <f t="shared" si="12"/>
        <v>0</v>
      </c>
      <c r="AE14" s="26">
        <f t="shared" si="13"/>
        <v>0</v>
      </c>
      <c r="AG14" s="28">
        <f t="shared" si="14"/>
        <v>10043.258426966291</v>
      </c>
      <c r="AH14" s="28">
        <f t="shared" si="14"/>
        <v>1469.7865168539324</v>
      </c>
      <c r="AI14" s="28">
        <f t="shared" si="14"/>
        <v>11513.044943820223</v>
      </c>
      <c r="AK14" s="54">
        <v>2</v>
      </c>
    </row>
    <row r="15" spans="1:38">
      <c r="A15" s="11">
        <v>119</v>
      </c>
      <c r="C15" s="12" t="s">
        <v>36</v>
      </c>
      <c r="E15" s="44">
        <f t="shared" si="0"/>
        <v>0</v>
      </c>
      <c r="F15" s="26">
        <f t="shared" si="1"/>
        <v>0</v>
      </c>
      <c r="G15" s="26">
        <f t="shared" si="2"/>
        <v>0</v>
      </c>
      <c r="H15" s="26"/>
      <c r="I15" s="51">
        <v>0</v>
      </c>
      <c r="J15" s="26">
        <f t="shared" si="15"/>
        <v>0</v>
      </c>
      <c r="K15" s="26">
        <f t="shared" si="3"/>
        <v>0</v>
      </c>
      <c r="L15" s="26"/>
      <c r="M15" s="51">
        <v>0</v>
      </c>
      <c r="N15" s="26">
        <f t="shared" si="4"/>
        <v>0</v>
      </c>
      <c r="O15" s="26">
        <f t="shared" si="5"/>
        <v>0</v>
      </c>
      <c r="P15" s="26"/>
      <c r="Q15" s="51"/>
      <c r="R15" s="26">
        <f t="shared" si="6"/>
        <v>0</v>
      </c>
      <c r="S15" s="26">
        <f t="shared" si="7"/>
        <v>0</v>
      </c>
      <c r="T15" s="26"/>
      <c r="U15" s="51">
        <v>0</v>
      </c>
      <c r="V15" s="26">
        <f t="shared" si="8"/>
        <v>0</v>
      </c>
      <c r="W15" s="26">
        <f t="shared" si="9"/>
        <v>0</v>
      </c>
      <c r="X15" s="26"/>
      <c r="Y15" s="51">
        <v>0</v>
      </c>
      <c r="Z15" s="27">
        <f t="shared" si="10"/>
        <v>0</v>
      </c>
      <c r="AA15" s="26">
        <f t="shared" si="11"/>
        <v>0</v>
      </c>
      <c r="AC15" s="26">
        <v>0</v>
      </c>
      <c r="AD15" s="27">
        <f t="shared" si="12"/>
        <v>0</v>
      </c>
      <c r="AE15" s="26">
        <f t="shared" si="13"/>
        <v>0</v>
      </c>
      <c r="AG15" s="28">
        <f t="shared" si="14"/>
        <v>0</v>
      </c>
      <c r="AH15" s="28">
        <f t="shared" si="14"/>
        <v>0</v>
      </c>
      <c r="AI15" s="28">
        <f t="shared" si="14"/>
        <v>0</v>
      </c>
      <c r="AK15" s="54"/>
    </row>
    <row r="16" spans="1:38">
      <c r="A16" s="11">
        <v>912</v>
      </c>
      <c r="C16" s="12" t="s">
        <v>37</v>
      </c>
      <c r="E16" s="44">
        <f t="shared" si="0"/>
        <v>0</v>
      </c>
      <c r="F16" s="26">
        <f t="shared" si="1"/>
        <v>0</v>
      </c>
      <c r="G16" s="26">
        <f t="shared" si="2"/>
        <v>0</v>
      </c>
      <c r="H16" s="26"/>
      <c r="I16" s="51">
        <v>0</v>
      </c>
      <c r="J16" s="26">
        <f t="shared" si="15"/>
        <v>0</v>
      </c>
      <c r="K16" s="26">
        <f t="shared" si="3"/>
        <v>0</v>
      </c>
      <c r="L16" s="26"/>
      <c r="M16" s="51">
        <v>0</v>
      </c>
      <c r="N16" s="26">
        <f t="shared" si="4"/>
        <v>0</v>
      </c>
      <c r="O16" s="26">
        <f t="shared" si="5"/>
        <v>0</v>
      </c>
      <c r="P16" s="26"/>
      <c r="Q16" s="51"/>
      <c r="R16" s="26">
        <f t="shared" si="6"/>
        <v>0</v>
      </c>
      <c r="S16" s="26">
        <f t="shared" si="7"/>
        <v>0</v>
      </c>
      <c r="T16" s="26"/>
      <c r="U16" s="51">
        <v>0</v>
      </c>
      <c r="V16" s="26">
        <f t="shared" si="8"/>
        <v>0</v>
      </c>
      <c r="W16" s="26">
        <f t="shared" si="9"/>
        <v>0</v>
      </c>
      <c r="X16" s="26"/>
      <c r="Y16" s="51">
        <v>0</v>
      </c>
      <c r="Z16" s="27">
        <f t="shared" si="10"/>
        <v>0</v>
      </c>
      <c r="AA16" s="26">
        <f t="shared" si="11"/>
        <v>0</v>
      </c>
      <c r="AC16" s="26"/>
      <c r="AD16" s="27">
        <f t="shared" si="12"/>
        <v>0</v>
      </c>
      <c r="AE16" s="26">
        <f t="shared" si="13"/>
        <v>0</v>
      </c>
      <c r="AG16" s="28">
        <f t="shared" si="14"/>
        <v>0</v>
      </c>
      <c r="AH16" s="28">
        <f t="shared" si="14"/>
        <v>0</v>
      </c>
      <c r="AI16" s="28">
        <f t="shared" si="14"/>
        <v>0</v>
      </c>
      <c r="AK16" s="54"/>
    </row>
    <row r="17" spans="1:38">
      <c r="A17" s="11">
        <v>912</v>
      </c>
      <c r="C17" s="12" t="s">
        <v>38</v>
      </c>
      <c r="E17" s="44">
        <f t="shared" si="0"/>
        <v>0</v>
      </c>
      <c r="F17" s="26">
        <f t="shared" si="1"/>
        <v>0</v>
      </c>
      <c r="G17" s="26">
        <f t="shared" si="2"/>
        <v>0</v>
      </c>
      <c r="H17" s="26"/>
      <c r="I17" s="51">
        <v>0</v>
      </c>
      <c r="J17" s="26">
        <f t="shared" si="15"/>
        <v>0</v>
      </c>
      <c r="K17" s="26">
        <f t="shared" si="3"/>
        <v>0</v>
      </c>
      <c r="L17" s="26"/>
      <c r="M17" s="51">
        <v>0</v>
      </c>
      <c r="N17" s="26">
        <f t="shared" si="4"/>
        <v>0</v>
      </c>
      <c r="O17" s="26">
        <f t="shared" si="5"/>
        <v>0</v>
      </c>
      <c r="P17" s="26"/>
      <c r="Q17" s="51">
        <v>10260</v>
      </c>
      <c r="R17" s="26">
        <f t="shared" si="6"/>
        <v>1083.0865439362308</v>
      </c>
      <c r="S17" s="26">
        <f t="shared" si="7"/>
        <v>11343.086543936231</v>
      </c>
      <c r="T17" s="26"/>
      <c r="U17" s="51">
        <v>0</v>
      </c>
      <c r="V17" s="26">
        <f t="shared" si="8"/>
        <v>0</v>
      </c>
      <c r="W17" s="26">
        <f t="shared" si="9"/>
        <v>0</v>
      </c>
      <c r="X17" s="26"/>
      <c r="Y17" s="51">
        <v>0</v>
      </c>
      <c r="Z17" s="27">
        <f t="shared" si="10"/>
        <v>0</v>
      </c>
      <c r="AA17" s="26">
        <f t="shared" si="11"/>
        <v>0</v>
      </c>
      <c r="AC17" s="26">
        <v>0</v>
      </c>
      <c r="AD17" s="27">
        <f t="shared" si="12"/>
        <v>0</v>
      </c>
      <c r="AE17" s="26">
        <f t="shared" si="13"/>
        <v>0</v>
      </c>
      <c r="AG17" s="28">
        <f t="shared" si="14"/>
        <v>10260</v>
      </c>
      <c r="AH17" s="28">
        <f t="shared" si="14"/>
        <v>1083.0865439362308</v>
      </c>
      <c r="AI17" s="28">
        <f t="shared" si="14"/>
        <v>11343.086543936231</v>
      </c>
      <c r="AK17" s="54"/>
    </row>
    <row r="18" spans="1:38">
      <c r="A18" s="11">
        <v>912</v>
      </c>
      <c r="C18" s="12" t="s">
        <v>39</v>
      </c>
      <c r="E18" s="44">
        <f t="shared" si="0"/>
        <v>0</v>
      </c>
      <c r="F18" s="26">
        <f t="shared" si="1"/>
        <v>0</v>
      </c>
      <c r="G18" s="26">
        <f t="shared" si="2"/>
        <v>0</v>
      </c>
      <c r="H18" s="26"/>
      <c r="I18" s="51">
        <v>0</v>
      </c>
      <c r="J18" s="26">
        <f t="shared" si="15"/>
        <v>0</v>
      </c>
      <c r="K18" s="26">
        <f t="shared" si="3"/>
        <v>0</v>
      </c>
      <c r="L18" s="26"/>
      <c r="M18" s="51">
        <v>0</v>
      </c>
      <c r="N18" s="26">
        <f t="shared" si="4"/>
        <v>0</v>
      </c>
      <c r="O18" s="26">
        <f t="shared" si="5"/>
        <v>0</v>
      </c>
      <c r="P18" s="26"/>
      <c r="Q18" s="51">
        <v>1441</v>
      </c>
      <c r="R18" s="26">
        <f t="shared" si="6"/>
        <v>152.1177105080028</v>
      </c>
      <c r="S18" s="26">
        <f t="shared" si="7"/>
        <v>1593.1177105080028</v>
      </c>
      <c r="T18" s="26"/>
      <c r="U18" s="51">
        <v>0</v>
      </c>
      <c r="V18" s="26">
        <f t="shared" si="8"/>
        <v>0</v>
      </c>
      <c r="W18" s="26">
        <f t="shared" si="9"/>
        <v>0</v>
      </c>
      <c r="X18" s="26"/>
      <c r="Y18" s="51">
        <v>0</v>
      </c>
      <c r="Z18" s="27">
        <f t="shared" si="10"/>
        <v>0</v>
      </c>
      <c r="AA18" s="26">
        <f t="shared" si="11"/>
        <v>0</v>
      </c>
      <c r="AC18" s="26">
        <v>0</v>
      </c>
      <c r="AD18" s="27">
        <f t="shared" si="12"/>
        <v>0</v>
      </c>
      <c r="AE18" s="26">
        <f t="shared" si="13"/>
        <v>0</v>
      </c>
      <c r="AG18" s="28">
        <f t="shared" si="14"/>
        <v>1441</v>
      </c>
      <c r="AH18" s="28">
        <f t="shared" si="14"/>
        <v>152.1177105080028</v>
      </c>
      <c r="AI18" s="28">
        <f t="shared" si="14"/>
        <v>1593.1177105080028</v>
      </c>
      <c r="AK18" s="54"/>
    </row>
    <row r="19" spans="1:38">
      <c r="A19" s="11">
        <v>359</v>
      </c>
      <c r="C19" s="12" t="s">
        <v>46</v>
      </c>
      <c r="E19" s="44">
        <f t="shared" si="0"/>
        <v>15064.887640449439</v>
      </c>
      <c r="F19" s="26">
        <f t="shared" si="1"/>
        <v>2204.6797752808989</v>
      </c>
      <c r="G19" s="26">
        <f>SUM(E19:F19)</f>
        <v>17269.567415730337</v>
      </c>
      <c r="H19" s="26"/>
      <c r="I19" s="51">
        <v>0</v>
      </c>
      <c r="J19" s="26">
        <f t="shared" si="15"/>
        <v>0</v>
      </c>
      <c r="K19" s="26">
        <f>SUM(I19:J19)</f>
        <v>0</v>
      </c>
      <c r="L19" s="26"/>
      <c r="M19" s="51">
        <v>0</v>
      </c>
      <c r="N19" s="26">
        <f t="shared" si="4"/>
        <v>0</v>
      </c>
      <c r="O19" s="26">
        <f>SUM(M19:N19)</f>
        <v>0</v>
      </c>
      <c r="P19" s="26"/>
      <c r="Q19" s="51"/>
      <c r="R19" s="26">
        <f t="shared" si="6"/>
        <v>0</v>
      </c>
      <c r="S19" s="26">
        <f t="shared" si="7"/>
        <v>0</v>
      </c>
      <c r="T19" s="26"/>
      <c r="U19" s="51"/>
      <c r="V19" s="26"/>
      <c r="W19" s="26">
        <f t="shared" si="9"/>
        <v>0</v>
      </c>
      <c r="X19" s="26"/>
      <c r="Y19" s="51"/>
      <c r="Z19" s="27">
        <f t="shared" si="10"/>
        <v>0</v>
      </c>
      <c r="AA19" s="26">
        <f t="shared" si="11"/>
        <v>0</v>
      </c>
      <c r="AC19" s="26"/>
      <c r="AD19" s="27">
        <f t="shared" si="12"/>
        <v>0</v>
      </c>
      <c r="AE19" s="26">
        <f t="shared" si="13"/>
        <v>0</v>
      </c>
      <c r="AG19" s="28">
        <f t="shared" si="14"/>
        <v>15064.887640449439</v>
      </c>
      <c r="AH19" s="28">
        <f t="shared" si="14"/>
        <v>2204.6797752808989</v>
      </c>
      <c r="AI19" s="28">
        <f t="shared" si="14"/>
        <v>17269.567415730337</v>
      </c>
      <c r="AK19" s="54">
        <v>3</v>
      </c>
    </row>
    <row r="20" spans="1:38">
      <c r="A20" s="11">
        <v>460</v>
      </c>
      <c r="C20" s="12" t="s">
        <v>40</v>
      </c>
      <c r="E20" s="44">
        <f t="shared" si="0"/>
        <v>5021.6292134831456</v>
      </c>
      <c r="F20" s="26">
        <f t="shared" si="1"/>
        <v>734.89325842696621</v>
      </c>
      <c r="G20" s="26">
        <f>SUM(E20:F20)</f>
        <v>5756.5224719101116</v>
      </c>
      <c r="H20" s="26"/>
      <c r="I20" s="51">
        <v>31996</v>
      </c>
      <c r="J20" s="26">
        <f t="shared" si="15"/>
        <v>17171.20726008882</v>
      </c>
      <c r="K20" s="26">
        <f>SUM(I20:J20)</f>
        <v>49167.20726008882</v>
      </c>
      <c r="L20" s="26"/>
      <c r="M20" s="51">
        <v>0</v>
      </c>
      <c r="N20" s="26">
        <f t="shared" si="4"/>
        <v>0</v>
      </c>
      <c r="O20" s="26">
        <f>SUM(M20:N20)</f>
        <v>0</v>
      </c>
      <c r="P20" s="26"/>
      <c r="Q20" s="51">
        <v>80691</v>
      </c>
      <c r="R20" s="26">
        <f t="shared" si="6"/>
        <v>8518.063968494971</v>
      </c>
      <c r="S20" s="26">
        <f t="shared" si="7"/>
        <v>89209.063968494971</v>
      </c>
      <c r="T20" s="26"/>
      <c r="U20" s="51"/>
      <c r="V20" s="26"/>
      <c r="W20" s="26">
        <f t="shared" si="9"/>
        <v>0</v>
      </c>
      <c r="X20" s="26"/>
      <c r="Y20" s="51">
        <v>15705</v>
      </c>
      <c r="Z20" s="27">
        <f t="shared" si="10"/>
        <v>4027.0696463993886</v>
      </c>
      <c r="AA20" s="26">
        <f t="shared" si="11"/>
        <v>19732.069646399388</v>
      </c>
      <c r="AC20" s="26">
        <v>167702</v>
      </c>
      <c r="AD20" s="27">
        <f t="shared" si="12"/>
        <v>40432.239911871722</v>
      </c>
      <c r="AE20" s="26">
        <f t="shared" si="13"/>
        <v>208134.23991187173</v>
      </c>
      <c r="AG20" s="28">
        <f t="shared" si="14"/>
        <v>301115.62921348313</v>
      </c>
      <c r="AH20" s="28">
        <f t="shared" si="14"/>
        <v>70883.474045281866</v>
      </c>
      <c r="AI20" s="28">
        <f t="shared" si="14"/>
        <v>371999.10325876501</v>
      </c>
      <c r="AK20" s="54">
        <v>1</v>
      </c>
    </row>
    <row r="21" spans="1:38">
      <c r="A21" s="11" t="s">
        <v>50</v>
      </c>
      <c r="C21" t="s">
        <v>51</v>
      </c>
      <c r="E21" s="44">
        <f t="shared" si="0"/>
        <v>55237.921348314609</v>
      </c>
      <c r="F21" s="26">
        <f t="shared" si="1"/>
        <v>8083.8258426966277</v>
      </c>
      <c r="G21" s="26">
        <f>SUM(E21:F21)</f>
        <v>63321.747191011236</v>
      </c>
      <c r="H21" s="26"/>
      <c r="I21" s="51"/>
      <c r="J21" s="26"/>
      <c r="K21" s="26">
        <f>SUM(I21:J21)</f>
        <v>0</v>
      </c>
      <c r="L21" s="26"/>
      <c r="M21" s="51"/>
      <c r="N21" s="26"/>
      <c r="O21" s="26">
        <f>SUM(M21:N21)</f>
        <v>0</v>
      </c>
      <c r="P21" s="26"/>
      <c r="Q21" s="51"/>
      <c r="R21" s="26">
        <f t="shared" si="6"/>
        <v>0</v>
      </c>
      <c r="S21" s="26">
        <f t="shared" si="7"/>
        <v>0</v>
      </c>
      <c r="T21" s="26"/>
      <c r="U21" s="51"/>
      <c r="V21" s="26"/>
      <c r="W21" s="26">
        <f t="shared" si="9"/>
        <v>0</v>
      </c>
      <c r="X21" s="26"/>
      <c r="Y21" s="51"/>
      <c r="Z21" s="27"/>
      <c r="AA21" s="26">
        <f t="shared" si="11"/>
        <v>0</v>
      </c>
      <c r="AC21" s="26"/>
      <c r="AD21" s="27">
        <f t="shared" si="12"/>
        <v>0</v>
      </c>
      <c r="AE21" s="26">
        <f t="shared" si="13"/>
        <v>0</v>
      </c>
      <c r="AG21" s="28">
        <f t="shared" si="14"/>
        <v>55237.921348314609</v>
      </c>
      <c r="AH21" s="28">
        <f t="shared" si="14"/>
        <v>8083.8258426966277</v>
      </c>
      <c r="AI21" s="28">
        <f t="shared" si="14"/>
        <v>63321.747191011236</v>
      </c>
      <c r="AK21" s="54">
        <v>11</v>
      </c>
    </row>
    <row r="22" spans="1:38">
      <c r="A22" s="11" t="s">
        <v>57</v>
      </c>
      <c r="C22"/>
      <c r="E22" s="44">
        <f t="shared" si="0"/>
        <v>0</v>
      </c>
      <c r="F22" s="26"/>
      <c r="G22" s="26"/>
      <c r="H22" s="26"/>
      <c r="I22" s="51"/>
      <c r="J22" s="26"/>
      <c r="K22" s="26">
        <f>SUM(I22:J22)</f>
        <v>0</v>
      </c>
      <c r="L22" s="26"/>
      <c r="M22" s="51"/>
      <c r="N22" s="26"/>
      <c r="O22" s="26">
        <f>SUM(M22:N22)</f>
        <v>0</v>
      </c>
      <c r="P22" s="26"/>
      <c r="Q22" s="51">
        <v>-5388</v>
      </c>
      <c r="R22" s="26">
        <f t="shared" si="6"/>
        <v>-568.77878155247674</v>
      </c>
      <c r="S22" s="26">
        <f t="shared" si="7"/>
        <v>-5956.7787815524771</v>
      </c>
      <c r="T22" s="26"/>
      <c r="U22" s="51"/>
      <c r="V22" s="26"/>
      <c r="W22" s="26"/>
      <c r="X22" s="26"/>
      <c r="Y22" s="51"/>
      <c r="Z22" s="27"/>
      <c r="AA22" s="26">
        <f t="shared" si="11"/>
        <v>0</v>
      </c>
      <c r="AC22" s="26"/>
      <c r="AD22" s="27"/>
      <c r="AE22" s="26">
        <f t="shared" si="13"/>
        <v>0</v>
      </c>
      <c r="AG22" s="28">
        <f t="shared" si="14"/>
        <v>-5388</v>
      </c>
      <c r="AH22" s="28">
        <f t="shared" si="14"/>
        <v>-568.77878155247674</v>
      </c>
      <c r="AI22" s="28">
        <f t="shared" si="14"/>
        <v>-5956.7787815524771</v>
      </c>
      <c r="AK22" s="54"/>
    </row>
    <row r="23" spans="1:38">
      <c r="A23" s="11" t="s">
        <v>47</v>
      </c>
      <c r="C23" s="12" t="s">
        <v>48</v>
      </c>
      <c r="E23" s="44">
        <f t="shared" si="0"/>
        <v>0</v>
      </c>
      <c r="F23" s="26">
        <f t="shared" si="1"/>
        <v>0</v>
      </c>
      <c r="G23" s="26">
        <f>SUM(E23:F23)</f>
        <v>0</v>
      </c>
      <c r="H23" s="26"/>
      <c r="I23" s="51">
        <v>0</v>
      </c>
      <c r="J23" s="26">
        <f t="shared" si="15"/>
        <v>0</v>
      </c>
      <c r="K23" s="26">
        <f>SUM(I23:J23)</f>
        <v>0</v>
      </c>
      <c r="L23" s="26"/>
      <c r="M23" s="51">
        <v>0</v>
      </c>
      <c r="N23" s="26">
        <f t="shared" si="4"/>
        <v>0</v>
      </c>
      <c r="O23" s="26">
        <f>SUM(M23:N23)</f>
        <v>0</v>
      </c>
      <c r="P23" s="26"/>
      <c r="Q23" s="51"/>
      <c r="R23" s="26"/>
      <c r="S23" s="26"/>
      <c r="T23" s="26"/>
      <c r="U23" s="51"/>
      <c r="V23" s="26"/>
      <c r="W23" s="26"/>
      <c r="X23" s="26"/>
      <c r="Y23" s="51"/>
      <c r="Z23" s="27"/>
      <c r="AA23" s="26"/>
      <c r="AC23" s="26"/>
      <c r="AD23" s="27"/>
      <c r="AE23" s="26"/>
      <c r="AG23" s="28">
        <f t="shared" si="14"/>
        <v>0</v>
      </c>
      <c r="AH23" s="28">
        <f t="shared" si="14"/>
        <v>0</v>
      </c>
      <c r="AI23" s="70">
        <f t="shared" si="14"/>
        <v>0</v>
      </c>
      <c r="AK23" s="54"/>
    </row>
    <row r="24" spans="1:38">
      <c r="E24" s="30"/>
      <c r="F24" s="31"/>
      <c r="G24" s="31"/>
      <c r="I24" s="31"/>
      <c r="J24" s="31"/>
      <c r="K24" s="31"/>
      <c r="M24" s="31"/>
      <c r="N24" s="31"/>
      <c r="O24" s="31"/>
      <c r="Q24" s="31"/>
      <c r="R24" s="31"/>
      <c r="S24" s="31"/>
      <c r="U24" s="31"/>
      <c r="V24" s="31"/>
      <c r="W24" s="31"/>
      <c r="Y24" s="31"/>
      <c r="Z24" s="31"/>
      <c r="AA24" s="31"/>
      <c r="AC24" s="31"/>
      <c r="AD24" s="31"/>
      <c r="AE24" s="31"/>
      <c r="AG24" s="31"/>
      <c r="AH24" s="31"/>
      <c r="AI24" s="31"/>
      <c r="AK24" s="12">
        <f>SUM(AK8:AK23)</f>
        <v>178</v>
      </c>
      <c r="AL24" s="54">
        <f>1141473-247623</f>
        <v>893850</v>
      </c>
    </row>
    <row r="25" spans="1:38">
      <c r="C25" s="32" t="s">
        <v>10</v>
      </c>
      <c r="E25" s="26">
        <f>SUM(E8:E24)</f>
        <v>893850.00000000012</v>
      </c>
      <c r="F25" s="52">
        <f>131251-440</f>
        <v>130811</v>
      </c>
      <c r="G25" s="33">
        <f>SUM(G8:G23)</f>
        <v>1024660.9999999999</v>
      </c>
      <c r="H25" s="33"/>
      <c r="I25" s="26">
        <f>SUM(I8:I24)</f>
        <v>51790</v>
      </c>
      <c r="J25" s="52">
        <f>28776-982</f>
        <v>27794</v>
      </c>
      <c r="K25" s="33">
        <f>SUM(K8:K23)</f>
        <v>79584</v>
      </c>
      <c r="L25" s="33"/>
      <c r="M25" s="33">
        <f>SUM(M8:M23)</f>
        <v>107805</v>
      </c>
      <c r="N25" s="52">
        <f>26644-876</f>
        <v>25768</v>
      </c>
      <c r="O25" s="33">
        <f>SUM(O8:O23)</f>
        <v>133573</v>
      </c>
      <c r="P25" s="33"/>
      <c r="Q25" s="33">
        <f>SUM(Q8:Q23)</f>
        <v>316140</v>
      </c>
      <c r="R25" s="52">
        <f>36538-3165</f>
        <v>33373</v>
      </c>
      <c r="S25" s="33">
        <f>SUM(S8:S23)</f>
        <v>349513</v>
      </c>
      <c r="T25" s="33"/>
      <c r="U25" s="33">
        <f>SUM(U8:U23)</f>
        <v>12140</v>
      </c>
      <c r="V25" s="52">
        <f>2202-82</f>
        <v>2120</v>
      </c>
      <c r="W25" s="33">
        <f>SUM(W8:W23)</f>
        <v>14260</v>
      </c>
      <c r="X25" s="33"/>
      <c r="Y25" s="26">
        <f>SUM(Y8:Y24)</f>
        <v>54949</v>
      </c>
      <c r="Z25" s="52">
        <f>15438-1348</f>
        <v>14090</v>
      </c>
      <c r="AA25" s="33">
        <f>SUM(AA8:AA23)</f>
        <v>69039</v>
      </c>
      <c r="AB25" s="33"/>
      <c r="AC25" s="26">
        <f>SUM(AC8:AC24)</f>
        <v>875088</v>
      </c>
      <c r="AD25" s="52">
        <f>218231-7251</f>
        <v>210980</v>
      </c>
      <c r="AE25" s="33">
        <f>SUM(AE8:AE23)</f>
        <v>1086068</v>
      </c>
      <c r="AF25" s="33"/>
      <c r="AG25" s="33">
        <f>SUM(AG8:AG23)</f>
        <v>2311762</v>
      </c>
      <c r="AH25" s="33">
        <f>SUM(AH8:AH23)</f>
        <v>444936</v>
      </c>
      <c r="AI25" s="33">
        <f>SUM(AI8:AI23)</f>
        <v>2756698.0000000005</v>
      </c>
      <c r="AJ25" s="33">
        <f>AA25+W25+S25+K25+G25+O25+AE25</f>
        <v>2756698</v>
      </c>
    </row>
    <row r="27" spans="1:38">
      <c r="I27" s="33">
        <f>SUM(ABS(I8)+ABS(I9)+ABS(I10)+ABS(I20))</f>
        <v>51790</v>
      </c>
      <c r="J27" s="34"/>
      <c r="Q27" s="51"/>
    </row>
    <row r="28" spans="1:38">
      <c r="F28" s="26">
        <f>SUM(F8:F23)</f>
        <v>130810.99999999994</v>
      </c>
      <c r="G28" s="33"/>
      <c r="H28" s="33"/>
      <c r="I28" s="33"/>
      <c r="J28" s="26">
        <f>SUM(J8:J23)</f>
        <v>27794</v>
      </c>
      <c r="K28" s="33"/>
      <c r="L28" s="33"/>
      <c r="M28" s="33"/>
      <c r="N28" s="26">
        <f>SUM(N8:N23)</f>
        <v>25768</v>
      </c>
      <c r="O28" s="33"/>
      <c r="P28" s="33"/>
      <c r="Q28" s="33"/>
      <c r="R28" s="26">
        <f>SUM(R8:R23)</f>
        <v>33373</v>
      </c>
      <c r="S28" s="33"/>
      <c r="T28" s="33"/>
      <c r="U28" s="33"/>
      <c r="V28" s="26">
        <f>SUM(V8:V23)</f>
        <v>2120</v>
      </c>
      <c r="W28" s="33"/>
      <c r="X28" s="33"/>
      <c r="Y28" s="26"/>
      <c r="Z28" s="26">
        <f>SUM(Z8:Z23)</f>
        <v>14090</v>
      </c>
      <c r="AA28" s="33"/>
      <c r="AB28" s="33"/>
      <c r="AC28" s="26"/>
      <c r="AD28" s="26">
        <f>SUM(AD8:AD23)</f>
        <v>210980</v>
      </c>
      <c r="AE28" s="33"/>
      <c r="AF28" s="33"/>
      <c r="AG28" s="33"/>
      <c r="AH28" s="33"/>
    </row>
    <row r="29" spans="1:38">
      <c r="U29" s="35"/>
      <c r="V29" s="36"/>
      <c r="W29" s="36"/>
      <c r="X29" s="35"/>
      <c r="Y29" s="37"/>
      <c r="Z29" s="38"/>
      <c r="AC29" s="37"/>
      <c r="AD29" s="38"/>
    </row>
    <row r="30" spans="1:38">
      <c r="U30" s="35"/>
      <c r="V30" s="36"/>
      <c r="W30" s="36"/>
      <c r="X30" s="35"/>
      <c r="Y30" s="37"/>
      <c r="Z30" s="38"/>
      <c r="AC30" s="37"/>
      <c r="AD30" s="38"/>
    </row>
    <row r="31" spans="1:38">
      <c r="T31" s="39"/>
      <c r="U31" s="40"/>
      <c r="V31" s="40"/>
      <c r="W31" s="40"/>
      <c r="X31" s="40"/>
      <c r="Y31" s="40"/>
      <c r="Z31" s="40"/>
      <c r="AC31" s="40"/>
      <c r="AD31" s="40"/>
    </row>
    <row r="32" spans="1:38">
      <c r="T32" s="39"/>
      <c r="U32" s="41"/>
      <c r="V32" s="40"/>
      <c r="W32" s="40"/>
      <c r="X32" s="41"/>
      <c r="Y32" s="42"/>
      <c r="Z32" s="43"/>
      <c r="AA32" s="44"/>
      <c r="AC32" s="42"/>
      <c r="AD32" s="43"/>
      <c r="AE32" s="44"/>
      <c r="AG32" s="45"/>
    </row>
    <row r="33" spans="1:33">
      <c r="T33" s="39"/>
      <c r="U33" s="41"/>
      <c r="V33" s="40"/>
      <c r="W33" s="40"/>
      <c r="X33" s="41"/>
      <c r="Y33" s="42"/>
      <c r="Z33" s="43"/>
      <c r="AA33" s="44"/>
      <c r="AC33" s="42"/>
      <c r="AD33" s="43"/>
      <c r="AE33" s="44"/>
      <c r="AG33" s="45"/>
    </row>
    <row r="34" spans="1:33">
      <c r="T34" s="39"/>
      <c r="U34" s="41"/>
      <c r="V34" s="40"/>
      <c r="W34" s="40"/>
      <c r="X34" s="41"/>
      <c r="Y34" s="42"/>
      <c r="Z34" s="43"/>
      <c r="AA34" s="44"/>
      <c r="AC34" s="42"/>
      <c r="AD34" s="43"/>
      <c r="AE34" s="44"/>
      <c r="AG34" s="45"/>
    </row>
    <row r="35" spans="1:33">
      <c r="T35" s="46"/>
      <c r="U35" s="40"/>
      <c r="V35" s="40"/>
      <c r="W35" s="40"/>
      <c r="X35" s="41"/>
      <c r="Y35" s="42"/>
      <c r="Z35" s="43"/>
      <c r="AA35" s="44"/>
      <c r="AC35" s="42"/>
      <c r="AD35" s="43"/>
      <c r="AE35" s="44"/>
      <c r="AG35" s="45"/>
    </row>
    <row r="36" spans="1:33">
      <c r="U36" s="40"/>
      <c r="V36" s="47"/>
      <c r="W36" s="40"/>
      <c r="X36" s="40"/>
      <c r="Y36" s="48"/>
      <c r="Z36" s="49"/>
      <c r="AA36" s="50"/>
      <c r="AC36" s="48"/>
      <c r="AD36" s="49"/>
      <c r="AE36" s="50"/>
      <c r="AG36" s="45"/>
    </row>
    <row r="38" spans="1:33">
      <c r="A38" s="12"/>
    </row>
    <row r="39" spans="1:33">
      <c r="A39" s="1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69"/>
  <sheetViews>
    <sheetView topLeftCell="A28" workbookViewId="0">
      <selection activeCell="C50" sqref="C50"/>
    </sheetView>
  </sheetViews>
  <sheetFormatPr defaultRowHeight="12.75"/>
  <cols>
    <col min="1" max="1" width="14.42578125" customWidth="1"/>
    <col min="2" max="2" width="59.42578125" customWidth="1"/>
    <col min="3" max="3" width="29.85546875" style="1" customWidth="1"/>
    <col min="7" max="9" width="9.140625" style="90"/>
  </cols>
  <sheetData>
    <row r="1" spans="1:17" ht="65.25" customHeight="1">
      <c r="C1" s="4" t="s">
        <v>0</v>
      </c>
    </row>
    <row r="2" spans="1:17" ht="15.75">
      <c r="B2" s="3" t="s">
        <v>1</v>
      </c>
      <c r="C2"/>
    </row>
    <row r="3" spans="1:17" ht="15.75">
      <c r="B3" s="3" t="s">
        <v>2</v>
      </c>
    </row>
    <row r="4" spans="1:17" ht="15.75">
      <c r="B4" s="3" t="s">
        <v>3</v>
      </c>
    </row>
    <row r="5" spans="1:17" ht="35.25" customHeight="1">
      <c r="B5" s="3" t="s">
        <v>54</v>
      </c>
    </row>
    <row r="6" spans="1:17" ht="35.25" customHeight="1">
      <c r="B6" s="2"/>
    </row>
    <row r="7" spans="1:17">
      <c r="B7" s="2"/>
    </row>
    <row r="8" spans="1:17" s="7" customFormat="1" ht="15">
      <c r="A8" s="5" t="s">
        <v>78</v>
      </c>
      <c r="B8" s="5"/>
      <c r="C8" s="68" t="str">
        <f>+'Co 359 Invoice'!C8</f>
        <v>3/2000</v>
      </c>
      <c r="G8" s="91"/>
      <c r="H8" s="91"/>
      <c r="I8" s="91"/>
    </row>
    <row r="9" spans="1:17" s="7" customFormat="1" ht="15">
      <c r="A9" s="7" t="s">
        <v>77</v>
      </c>
      <c r="B9" s="5"/>
      <c r="C9" s="6"/>
      <c r="G9" s="91"/>
      <c r="H9" s="91"/>
      <c r="I9" s="91"/>
    </row>
    <row r="10" spans="1:17" s="7" customFormat="1" ht="41.25" customHeight="1" thickBot="1">
      <c r="B10" s="83"/>
      <c r="C10" s="6"/>
      <c r="G10" s="91"/>
      <c r="H10" s="91"/>
      <c r="I10" s="91"/>
    </row>
    <row r="11" spans="1:17" s="7" customFormat="1" ht="22.5" customHeight="1" thickBot="1">
      <c r="A11" s="71" t="s">
        <v>4</v>
      </c>
      <c r="B11" s="72"/>
      <c r="C11" s="8" t="s">
        <v>5</v>
      </c>
      <c r="G11" s="91"/>
      <c r="H11" s="92"/>
      <c r="I11" s="93"/>
      <c r="J11" s="86"/>
      <c r="K11" s="86"/>
      <c r="L11" s="86"/>
      <c r="M11" s="86"/>
      <c r="N11" s="86"/>
      <c r="O11" s="86"/>
      <c r="P11" s="86"/>
      <c r="Q11" s="86"/>
    </row>
    <row r="12" spans="1:17" s="7" customFormat="1" ht="18.75" hidden="1" customHeight="1">
      <c r="A12" s="73" t="s">
        <v>68</v>
      </c>
      <c r="B12" s="74"/>
      <c r="C12" s="56"/>
      <c r="G12" s="94"/>
      <c r="H12" s="94"/>
      <c r="I12" s="95"/>
      <c r="J12" s="86"/>
      <c r="K12" s="86"/>
      <c r="L12" s="86"/>
      <c r="M12" s="86"/>
      <c r="N12" s="86"/>
      <c r="O12" s="86"/>
      <c r="P12" s="86"/>
      <c r="Q12" s="86"/>
    </row>
    <row r="13" spans="1:17" s="7" customFormat="1" ht="20.25" hidden="1" customHeight="1">
      <c r="A13" s="9" t="s">
        <v>69</v>
      </c>
      <c r="B13" s="10"/>
      <c r="C13" s="81"/>
      <c r="G13" s="86"/>
      <c r="H13" s="86"/>
      <c r="I13" s="96"/>
      <c r="J13" s="86"/>
      <c r="K13" s="86"/>
      <c r="L13" s="86"/>
      <c r="M13" s="86"/>
      <c r="N13" s="86"/>
      <c r="O13" s="86"/>
      <c r="P13" s="86"/>
      <c r="Q13" s="86"/>
    </row>
    <row r="14" spans="1:17" s="7" customFormat="1" ht="20.25" hidden="1" customHeight="1">
      <c r="A14" s="82" t="s">
        <v>65</v>
      </c>
      <c r="B14" s="105"/>
      <c r="C14" s="106">
        <f>SUM(C12:C13)</f>
        <v>0</v>
      </c>
      <c r="G14" s="86"/>
      <c r="H14" s="86"/>
      <c r="I14" s="96"/>
      <c r="J14" s="86"/>
      <c r="K14" s="86"/>
      <c r="L14" s="86"/>
      <c r="M14" s="86"/>
      <c r="N14" s="86"/>
      <c r="O14" s="86"/>
      <c r="P14" s="86"/>
      <c r="Q14" s="86"/>
    </row>
    <row r="15" spans="1:17" s="7" customFormat="1" ht="20.25" hidden="1" customHeight="1">
      <c r="A15" s="9"/>
      <c r="B15" s="10"/>
      <c r="C15" s="56"/>
      <c r="G15" s="86"/>
      <c r="H15" s="86"/>
      <c r="I15" s="96"/>
      <c r="J15" s="86"/>
      <c r="K15" s="86"/>
      <c r="L15" s="86"/>
      <c r="M15" s="86"/>
      <c r="N15" s="86"/>
      <c r="O15" s="86"/>
      <c r="P15" s="86"/>
      <c r="Q15" s="86"/>
    </row>
    <row r="16" spans="1:17" s="7" customFormat="1" ht="20.25" hidden="1" customHeight="1">
      <c r="A16" s="9"/>
      <c r="C16" s="84"/>
      <c r="G16" s="86"/>
      <c r="H16" s="86"/>
      <c r="I16" s="96"/>
      <c r="J16" s="86"/>
      <c r="K16" s="86"/>
      <c r="L16" s="86"/>
      <c r="M16" s="86"/>
      <c r="N16" s="86"/>
      <c r="O16" s="86"/>
      <c r="P16" s="86"/>
      <c r="Q16" s="86"/>
    </row>
    <row r="17" spans="1:17" s="7" customFormat="1" ht="20.25" customHeight="1">
      <c r="A17" s="9" t="s">
        <v>83</v>
      </c>
      <c r="C17" s="128"/>
      <c r="G17" s="86"/>
      <c r="H17" s="86"/>
      <c r="I17" s="96"/>
      <c r="J17" s="86"/>
      <c r="K17" s="86"/>
      <c r="L17" s="86"/>
      <c r="M17" s="86"/>
      <c r="N17" s="86"/>
      <c r="O17" s="86"/>
      <c r="P17" s="86"/>
      <c r="Q17" s="86"/>
    </row>
    <row r="18" spans="1:17" s="7" customFormat="1" ht="20.25" customHeight="1" thickBot="1">
      <c r="A18" s="9" t="s">
        <v>84</v>
      </c>
      <c r="C18" s="129"/>
      <c r="G18" s="86"/>
      <c r="H18" s="86"/>
      <c r="I18" s="96"/>
      <c r="J18" s="86"/>
      <c r="K18" s="86"/>
      <c r="L18" s="86"/>
      <c r="M18" s="86"/>
      <c r="N18" s="86"/>
      <c r="O18" s="86"/>
      <c r="P18" s="86"/>
      <c r="Q18" s="86"/>
    </row>
    <row r="19" spans="1:17" s="7" customFormat="1" ht="20.25" customHeight="1" thickTop="1">
      <c r="A19" s="82" t="s">
        <v>81</v>
      </c>
      <c r="C19" s="130">
        <f>SUM(C17:C18)</f>
        <v>0</v>
      </c>
      <c r="G19" s="86"/>
      <c r="H19" s="86"/>
      <c r="I19" s="96"/>
      <c r="J19" s="86"/>
      <c r="K19" s="86"/>
      <c r="L19" s="86"/>
      <c r="M19" s="86"/>
      <c r="N19" s="86"/>
      <c r="O19" s="86"/>
      <c r="P19" s="86"/>
      <c r="Q19" s="86"/>
    </row>
    <row r="20" spans="1:17" s="7" customFormat="1" ht="20.25" customHeight="1">
      <c r="A20" s="9"/>
      <c r="C20" s="128"/>
      <c r="G20" s="86"/>
      <c r="H20" s="86"/>
      <c r="I20" s="96"/>
      <c r="J20" s="86"/>
      <c r="K20" s="86"/>
      <c r="L20" s="86"/>
      <c r="M20" s="86"/>
      <c r="N20" s="86"/>
      <c r="O20" s="86"/>
      <c r="P20" s="86"/>
      <c r="Q20" s="86"/>
    </row>
    <row r="21" spans="1:17" s="7" customFormat="1" ht="20.25" customHeight="1">
      <c r="A21" s="9" t="s">
        <v>85</v>
      </c>
      <c r="B21" s="10"/>
      <c r="C21" s="131"/>
      <c r="G21" s="86"/>
      <c r="H21" s="86"/>
      <c r="I21" s="96"/>
      <c r="J21" s="86"/>
      <c r="K21" s="86"/>
      <c r="L21" s="86"/>
      <c r="M21" s="86"/>
      <c r="N21" s="86"/>
      <c r="O21" s="86"/>
      <c r="P21" s="86"/>
      <c r="Q21" s="86"/>
    </row>
    <row r="22" spans="1:17" s="7" customFormat="1" ht="20.25" customHeight="1" thickBot="1">
      <c r="A22" s="9" t="s">
        <v>86</v>
      </c>
      <c r="B22" s="10"/>
      <c r="C22" s="132"/>
      <c r="G22" s="91"/>
      <c r="H22" s="91"/>
      <c r="I22" s="96"/>
      <c r="J22" s="86"/>
      <c r="K22" s="86"/>
      <c r="L22" s="86"/>
      <c r="M22" s="86"/>
      <c r="N22" s="86"/>
      <c r="O22" s="86"/>
      <c r="P22" s="86"/>
      <c r="Q22" s="86"/>
    </row>
    <row r="23" spans="1:17" s="7" customFormat="1" ht="20.25" customHeight="1" thickTop="1">
      <c r="A23" s="82" t="s">
        <v>82</v>
      </c>
      <c r="B23" s="86"/>
      <c r="C23" s="126">
        <f>SUM(C21:C22)</f>
        <v>0</v>
      </c>
      <c r="G23" s="91"/>
      <c r="H23" s="91"/>
      <c r="I23" s="96"/>
      <c r="J23" s="86"/>
      <c r="K23" s="86"/>
      <c r="L23" s="86"/>
      <c r="M23" s="86"/>
      <c r="N23" s="86"/>
      <c r="O23" s="86"/>
      <c r="P23" s="86"/>
      <c r="Q23" s="86"/>
    </row>
    <row r="24" spans="1:17" s="7" customFormat="1" ht="20.25" customHeight="1">
      <c r="A24" s="82"/>
      <c r="B24" s="10"/>
      <c r="C24" s="56"/>
      <c r="G24" s="91"/>
      <c r="H24" s="91"/>
      <c r="I24" s="96"/>
      <c r="J24" s="86"/>
      <c r="K24" s="86"/>
      <c r="L24" s="86"/>
      <c r="M24" s="86"/>
      <c r="N24" s="86"/>
      <c r="O24" s="86"/>
      <c r="P24" s="86"/>
      <c r="Q24" s="86"/>
    </row>
    <row r="25" spans="1:17" s="7" customFormat="1" ht="20.25" customHeight="1">
      <c r="A25" s="9" t="s">
        <v>73</v>
      </c>
      <c r="B25" s="10"/>
      <c r="C25" s="56"/>
      <c r="G25" s="91"/>
      <c r="H25" s="91"/>
      <c r="I25" s="96"/>
      <c r="J25" s="86"/>
      <c r="K25" s="86"/>
      <c r="L25" s="86"/>
      <c r="M25" s="86"/>
      <c r="N25" s="86"/>
      <c r="O25" s="86"/>
      <c r="P25" s="86"/>
      <c r="Q25" s="86"/>
    </row>
    <row r="26" spans="1:17" s="7" customFormat="1" ht="20.25" customHeight="1" thickBot="1">
      <c r="A26" s="9" t="s">
        <v>69</v>
      </c>
      <c r="B26" s="10"/>
      <c r="C26" s="81"/>
      <c r="G26" s="91"/>
      <c r="H26" s="91"/>
      <c r="I26" s="96"/>
    </row>
    <row r="27" spans="1:17" s="7" customFormat="1" ht="20.25" customHeight="1" thickTop="1">
      <c r="A27" s="82" t="s">
        <v>67</v>
      </c>
      <c r="B27" s="105"/>
      <c r="C27" s="106">
        <f>SUM(C25:C26)</f>
        <v>0</v>
      </c>
      <c r="G27" s="91"/>
      <c r="H27" s="91"/>
      <c r="I27" s="96"/>
    </row>
    <row r="28" spans="1:17" s="7" customFormat="1" ht="20.25" customHeight="1">
      <c r="A28" s="9"/>
      <c r="B28" s="10"/>
      <c r="C28" s="56"/>
      <c r="G28" s="91"/>
      <c r="H28" s="91"/>
      <c r="I28" s="96"/>
    </row>
    <row r="29" spans="1:17" s="7" customFormat="1" ht="20.25" customHeight="1">
      <c r="A29" s="9"/>
      <c r="B29" s="10"/>
      <c r="C29" s="56"/>
      <c r="G29" s="91"/>
      <c r="H29" s="91"/>
      <c r="I29" s="96"/>
    </row>
    <row r="30" spans="1:17" s="7" customFormat="1" ht="21.75" customHeight="1">
      <c r="A30" s="9"/>
      <c r="B30" s="10"/>
      <c r="C30" s="56"/>
      <c r="G30" s="91"/>
      <c r="H30" s="97"/>
      <c r="I30" s="98"/>
    </row>
    <row r="31" spans="1:17" s="7" customFormat="1" ht="21.75" customHeight="1">
      <c r="A31" s="9"/>
      <c r="B31" s="10"/>
      <c r="C31" s="56"/>
      <c r="G31" s="91"/>
      <c r="H31" s="97"/>
      <c r="I31" s="98"/>
    </row>
    <row r="32" spans="1:17" s="7" customFormat="1" ht="21.75" customHeight="1">
      <c r="A32" s="9"/>
      <c r="B32" s="107" t="s">
        <v>6</v>
      </c>
      <c r="C32" s="133">
        <f>C27+C23+C19+C14</f>
        <v>0</v>
      </c>
      <c r="G32" s="91"/>
      <c r="H32" s="99"/>
      <c r="I32" s="98"/>
    </row>
    <row r="33" spans="1:9" s="7" customFormat="1" ht="21.75" customHeight="1">
      <c r="A33" s="9"/>
      <c r="B33" s="75" t="s">
        <v>7</v>
      </c>
      <c r="C33" s="131"/>
      <c r="G33" s="91"/>
      <c r="H33" s="91"/>
      <c r="I33" s="93"/>
    </row>
    <row r="34" spans="1:9" s="7" customFormat="1" ht="21.75" customHeight="1" thickBot="1">
      <c r="A34" s="9"/>
      <c r="B34" s="75" t="s">
        <v>8</v>
      </c>
      <c r="C34" s="131"/>
      <c r="G34" s="91"/>
      <c r="H34" s="91"/>
      <c r="I34" s="91"/>
    </row>
    <row r="35" spans="1:9" s="7" customFormat="1" ht="21.75" customHeight="1">
      <c r="A35" s="59"/>
      <c r="B35" s="104" t="s">
        <v>9</v>
      </c>
      <c r="C35" s="134">
        <f>C34+C33+C32</f>
        <v>0</v>
      </c>
      <c r="G35" s="91"/>
      <c r="H35" s="91"/>
      <c r="I35" s="91"/>
    </row>
    <row r="36" spans="1:9" s="7" customFormat="1" ht="21.75" customHeight="1">
      <c r="A36" s="9"/>
      <c r="C36" s="57"/>
      <c r="G36" s="91"/>
      <c r="H36" s="91"/>
      <c r="I36" s="91"/>
    </row>
    <row r="37" spans="1:9" s="7" customFormat="1" ht="14.25">
      <c r="A37" s="86"/>
      <c r="B37" s="86"/>
      <c r="C37" s="89"/>
    </row>
    <row r="38" spans="1:9" s="7" customFormat="1" ht="14.25">
      <c r="A38" s="86"/>
      <c r="B38" s="86"/>
      <c r="C38" s="89"/>
    </row>
    <row r="39" spans="1:9" s="7" customFormat="1" ht="14.25">
      <c r="A39" s="86"/>
      <c r="B39" s="86"/>
      <c r="C39" s="89"/>
    </row>
    <row r="40" spans="1:9" s="7" customFormat="1" ht="14.25">
      <c r="A40" s="86"/>
      <c r="B40" s="86"/>
      <c r="C40" s="89"/>
    </row>
    <row r="41" spans="1:9" s="7" customFormat="1" ht="14.25">
      <c r="A41" s="86"/>
      <c r="B41" s="86"/>
      <c r="C41" s="89"/>
    </row>
    <row r="42" spans="1:9" s="7" customFormat="1" ht="14.25">
      <c r="A42" s="86"/>
      <c r="B42" s="86"/>
      <c r="C42" s="89"/>
    </row>
    <row r="43" spans="1:9" s="7" customFormat="1" ht="14.25">
      <c r="A43" s="86"/>
      <c r="B43" s="86"/>
      <c r="C43" s="89"/>
    </row>
    <row r="44" spans="1:9" s="7" customFormat="1" ht="14.25">
      <c r="A44" s="86"/>
      <c r="B44" s="86"/>
      <c r="C44" s="89"/>
    </row>
    <row r="45" spans="1:9" s="7" customFormat="1" ht="14.25">
      <c r="A45" s="86"/>
      <c r="B45" s="86"/>
      <c r="C45" s="87"/>
      <c r="G45" s="91"/>
      <c r="H45" s="91"/>
      <c r="I45" s="91"/>
    </row>
    <row r="46" spans="1:9" s="7" customFormat="1" ht="14.25">
      <c r="A46" s="86"/>
      <c r="B46" s="86"/>
      <c r="C46" s="87"/>
      <c r="G46" s="91"/>
      <c r="H46" s="91"/>
      <c r="I46" s="91"/>
    </row>
    <row r="47" spans="1:9" s="7" customFormat="1" ht="14.25">
      <c r="A47" s="86"/>
      <c r="B47" s="86"/>
      <c r="C47" s="87"/>
      <c r="G47" s="91"/>
      <c r="H47" s="91"/>
      <c r="I47" s="91"/>
    </row>
    <row r="48" spans="1:9" s="7" customFormat="1" ht="14.25">
      <c r="A48" s="86"/>
      <c r="B48" s="86"/>
      <c r="C48" s="87"/>
      <c r="G48" s="91"/>
      <c r="H48" s="91"/>
      <c r="I48" s="91"/>
    </row>
    <row r="49" spans="1:9" s="7" customFormat="1" ht="14.25">
      <c r="C49" s="6"/>
      <c r="G49" s="91"/>
      <c r="H49" s="91"/>
      <c r="I49" s="91"/>
    </row>
    <row r="50" spans="1:9" s="7" customFormat="1" ht="14.25">
      <c r="C50" s="6"/>
      <c r="G50" s="91"/>
      <c r="H50" s="91"/>
      <c r="I50" s="91"/>
    </row>
    <row r="51" spans="1:9" s="7" customFormat="1" ht="14.25">
      <c r="C51" s="6"/>
      <c r="G51" s="91"/>
      <c r="H51" s="91"/>
      <c r="I51" s="91"/>
    </row>
    <row r="52" spans="1:9" s="7" customFormat="1" ht="14.25">
      <c r="C52" s="6"/>
      <c r="G52" s="91"/>
      <c r="H52" s="91"/>
      <c r="I52" s="91"/>
    </row>
    <row r="53" spans="1:9" s="7" customFormat="1" ht="14.25">
      <c r="C53" s="6"/>
      <c r="G53" s="91"/>
      <c r="H53" s="91"/>
      <c r="I53" s="91"/>
    </row>
    <row r="54" spans="1:9" s="7" customFormat="1" ht="14.25">
      <c r="C54" s="6"/>
      <c r="G54" s="91"/>
      <c r="H54" s="91"/>
      <c r="I54" s="91"/>
    </row>
    <row r="55" spans="1:9" s="7" customFormat="1" ht="14.25">
      <c r="C55" s="6"/>
      <c r="G55" s="91"/>
      <c r="H55" s="91"/>
      <c r="I55" s="91"/>
    </row>
    <row r="56" spans="1:9" s="7" customFormat="1" ht="14.25">
      <c r="C56" s="6"/>
      <c r="G56" s="91"/>
      <c r="H56" s="91"/>
      <c r="I56" s="91"/>
    </row>
    <row r="57" spans="1:9" s="7" customFormat="1" ht="14.25">
      <c r="C57" s="6"/>
      <c r="G57" s="91"/>
      <c r="H57" s="91"/>
      <c r="I57" s="91"/>
    </row>
    <row r="58" spans="1:9" s="7" customFormat="1" ht="14.25">
      <c r="C58" s="6"/>
      <c r="G58" s="91"/>
      <c r="H58" s="91"/>
      <c r="I58" s="91"/>
    </row>
    <row r="59" spans="1:9" s="7" customFormat="1" ht="14.25">
      <c r="C59" s="6"/>
      <c r="G59" s="91"/>
      <c r="H59" s="91"/>
      <c r="I59" s="91"/>
    </row>
    <row r="60" spans="1:9" s="7" customFormat="1" ht="14.25">
      <c r="C60" s="6"/>
      <c r="G60" s="91"/>
      <c r="H60" s="91"/>
      <c r="I60" s="91"/>
    </row>
    <row r="61" spans="1:9" s="7" customFormat="1" ht="14.25">
      <c r="C61" s="6"/>
      <c r="G61" s="91"/>
      <c r="H61" s="91"/>
      <c r="I61" s="91"/>
    </row>
    <row r="62" spans="1:9" s="7" customFormat="1" ht="14.25">
      <c r="A62"/>
      <c r="B62"/>
      <c r="C62" s="1"/>
      <c r="G62" s="91"/>
      <c r="H62" s="91"/>
      <c r="I62" s="91"/>
    </row>
    <row r="63" spans="1:9" s="7" customFormat="1" ht="14.25">
      <c r="A63"/>
      <c r="B63"/>
      <c r="C63" s="1"/>
      <c r="G63" s="91"/>
      <c r="H63" s="91"/>
      <c r="I63" s="91"/>
    </row>
    <row r="64" spans="1:9" s="7" customFormat="1" ht="14.25">
      <c r="A64"/>
      <c r="B64"/>
      <c r="C64" s="1"/>
      <c r="G64" s="91"/>
      <c r="H64" s="91"/>
      <c r="I64" s="91"/>
    </row>
    <row r="65" spans="1:9" s="7" customFormat="1" ht="14.25">
      <c r="A65"/>
      <c r="B65"/>
      <c r="C65" s="1"/>
      <c r="G65" s="91"/>
      <c r="H65" s="91"/>
      <c r="I65" s="91"/>
    </row>
    <row r="66" spans="1:9" s="7" customFormat="1" ht="14.25">
      <c r="A66"/>
      <c r="B66"/>
      <c r="C66" s="1"/>
      <c r="G66" s="91"/>
      <c r="H66" s="91"/>
      <c r="I66" s="91"/>
    </row>
    <row r="67" spans="1:9" s="7" customFormat="1" ht="14.25">
      <c r="A67"/>
      <c r="B67"/>
      <c r="C67" s="1"/>
      <c r="G67" s="91"/>
      <c r="H67" s="91"/>
      <c r="I67" s="91"/>
    </row>
    <row r="68" spans="1:9" s="7" customFormat="1" ht="14.25">
      <c r="A68"/>
      <c r="B68"/>
      <c r="C68" s="1"/>
      <c r="G68" s="91"/>
      <c r="H68" s="91"/>
      <c r="I68" s="91"/>
    </row>
    <row r="69" spans="1:9" s="7" customFormat="1" ht="14.25">
      <c r="A69"/>
      <c r="B69"/>
      <c r="C69" s="1"/>
      <c r="G69" s="91"/>
      <c r="H69" s="91"/>
      <c r="I69" s="91"/>
    </row>
  </sheetData>
  <phoneticPr fontId="0" type="noConversion"/>
  <pageMargins left="0.75" right="0.75" top="1" bottom="1" header="0.5" footer="0.5"/>
  <pageSetup scale="6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 359 Invoice</vt:lpstr>
      <vt:lpstr>Invoice</vt:lpstr>
      <vt:lpstr>IT Infrastructure</vt:lpstr>
      <vt:lpstr>IT Infrastructure Services</vt:lpstr>
      <vt:lpstr>Co 34V</vt:lpstr>
      <vt:lpstr>ICFeb correction</vt:lpstr>
      <vt:lpstr>ICAprest</vt:lpstr>
      <vt:lpstr>Additional Inv for CC to Corp</vt:lpstr>
      <vt:lpstr>Invoice!Print_Area</vt:lpstr>
      <vt:lpstr>'IT Infrastructure'!Print_Area</vt:lpstr>
      <vt:lpstr>'IT Infrastructure'!Print_Titles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2001-09-18T22:13:27Z</cp:lastPrinted>
  <dcterms:created xsi:type="dcterms:W3CDTF">1998-06-25T13:24:09Z</dcterms:created>
  <dcterms:modified xsi:type="dcterms:W3CDTF">2023-09-15T19:14:07Z</dcterms:modified>
</cp:coreProperties>
</file>