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E7E30A-B3DA-4830-899D-4428C5B771DC}" xr6:coauthVersionLast="47" xr6:coauthVersionMax="47" xr10:uidLastSave="{00000000-0000-0000-0000-000000000000}"/>
  <bookViews>
    <workbookView xWindow="-120" yWindow="-120" windowWidth="38640" windowHeight="15720"/>
  </bookViews>
  <sheets>
    <sheet name="Sell Ratio .35" sheetId="3" r:id="rId1"/>
    <sheet name="Sell Ratio .3" sheetId="1" r:id="rId2"/>
    <sheet name="Sell Ratio .25" sheetId="4" r:id="rId3"/>
    <sheet name="Sell Ratio .35 tie to K-1" sheetId="5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4" l="1"/>
  <c r="P10" i="4"/>
  <c r="R10" i="4"/>
  <c r="K12" i="4"/>
  <c r="R12" i="4"/>
  <c r="K14" i="4"/>
  <c r="O14" i="4"/>
  <c r="P14" i="4"/>
  <c r="R14" i="4"/>
  <c r="K16" i="4"/>
  <c r="O16" i="4"/>
  <c r="P16" i="4"/>
  <c r="R16" i="4"/>
  <c r="K19" i="4"/>
  <c r="O19" i="4"/>
  <c r="P19" i="4"/>
  <c r="R19" i="4"/>
  <c r="K20" i="4"/>
  <c r="O20" i="4"/>
  <c r="P20" i="4"/>
  <c r="R20" i="4"/>
  <c r="K21" i="4"/>
  <c r="O21" i="4"/>
  <c r="P21" i="4"/>
  <c r="R21" i="4"/>
  <c r="K23" i="4"/>
  <c r="O23" i="4"/>
  <c r="P23" i="4"/>
  <c r="R23" i="4"/>
  <c r="K25" i="4"/>
  <c r="O25" i="4"/>
  <c r="P25" i="4"/>
  <c r="R25" i="4"/>
  <c r="K28" i="4"/>
  <c r="O28" i="4"/>
  <c r="P28" i="4"/>
  <c r="R28" i="4"/>
  <c r="P29" i="4"/>
  <c r="R29" i="4"/>
  <c r="K31" i="4"/>
  <c r="O31" i="4"/>
  <c r="P31" i="4"/>
  <c r="R31" i="4"/>
  <c r="K33" i="4"/>
  <c r="O33" i="4"/>
  <c r="P33" i="4"/>
  <c r="R33" i="4"/>
  <c r="K36" i="4"/>
  <c r="P36" i="4"/>
  <c r="R36" i="4"/>
  <c r="K37" i="4"/>
  <c r="P37" i="4"/>
  <c r="R37" i="4"/>
  <c r="K38" i="4"/>
  <c r="O38" i="4"/>
  <c r="P38" i="4"/>
  <c r="R38" i="4"/>
  <c r="K40" i="4"/>
  <c r="O40" i="4"/>
  <c r="P40" i="4"/>
  <c r="R40" i="4"/>
  <c r="O42" i="4"/>
  <c r="P42" i="4"/>
  <c r="R42" i="4"/>
  <c r="K50" i="4"/>
  <c r="P50" i="4"/>
  <c r="K52" i="4"/>
  <c r="I55" i="4"/>
  <c r="I56" i="4"/>
  <c r="I57" i="4"/>
  <c r="K10" i="1"/>
  <c r="P10" i="1"/>
  <c r="R10" i="1"/>
  <c r="K12" i="1"/>
  <c r="R12" i="1"/>
  <c r="K14" i="1"/>
  <c r="O14" i="1"/>
  <c r="P14" i="1"/>
  <c r="R14" i="1"/>
  <c r="K16" i="1"/>
  <c r="O16" i="1"/>
  <c r="P16" i="1"/>
  <c r="R16" i="1"/>
  <c r="K19" i="1"/>
  <c r="O19" i="1"/>
  <c r="P19" i="1"/>
  <c r="R19" i="1"/>
  <c r="K20" i="1"/>
  <c r="O20" i="1"/>
  <c r="P20" i="1"/>
  <c r="R20" i="1"/>
  <c r="K21" i="1"/>
  <c r="O21" i="1"/>
  <c r="P21" i="1"/>
  <c r="R21" i="1"/>
  <c r="K23" i="1"/>
  <c r="O23" i="1"/>
  <c r="P23" i="1"/>
  <c r="R23" i="1"/>
  <c r="K25" i="1"/>
  <c r="O25" i="1"/>
  <c r="P25" i="1"/>
  <c r="R25" i="1"/>
  <c r="K28" i="1"/>
  <c r="O28" i="1"/>
  <c r="P28" i="1"/>
  <c r="R28" i="1"/>
  <c r="P29" i="1"/>
  <c r="R29" i="1"/>
  <c r="K31" i="1"/>
  <c r="O31" i="1"/>
  <c r="P31" i="1"/>
  <c r="R31" i="1"/>
  <c r="K33" i="1"/>
  <c r="O33" i="1"/>
  <c r="P33" i="1"/>
  <c r="R33" i="1"/>
  <c r="K36" i="1"/>
  <c r="P36" i="1"/>
  <c r="R36" i="1"/>
  <c r="K37" i="1"/>
  <c r="P37" i="1"/>
  <c r="R37" i="1"/>
  <c r="K38" i="1"/>
  <c r="O38" i="1"/>
  <c r="P38" i="1"/>
  <c r="R38" i="1"/>
  <c r="K40" i="1"/>
  <c r="O40" i="1"/>
  <c r="P40" i="1"/>
  <c r="R40" i="1"/>
  <c r="O42" i="1"/>
  <c r="P42" i="1"/>
  <c r="R42" i="1"/>
  <c r="K50" i="1"/>
  <c r="P50" i="1"/>
  <c r="K52" i="1"/>
  <c r="I55" i="1"/>
  <c r="I56" i="1"/>
  <c r="I57" i="1"/>
  <c r="K10" i="3"/>
  <c r="P10" i="3"/>
  <c r="R10" i="3"/>
  <c r="K12" i="3"/>
  <c r="R12" i="3"/>
  <c r="K14" i="3"/>
  <c r="O14" i="3"/>
  <c r="P14" i="3"/>
  <c r="R14" i="3"/>
  <c r="K16" i="3"/>
  <c r="O16" i="3"/>
  <c r="P16" i="3"/>
  <c r="R16" i="3"/>
  <c r="K19" i="3"/>
  <c r="O19" i="3"/>
  <c r="P19" i="3"/>
  <c r="R19" i="3"/>
  <c r="K20" i="3"/>
  <c r="O20" i="3"/>
  <c r="P20" i="3"/>
  <c r="R20" i="3"/>
  <c r="K21" i="3"/>
  <c r="O21" i="3"/>
  <c r="P21" i="3"/>
  <c r="R21" i="3"/>
  <c r="K23" i="3"/>
  <c r="O23" i="3"/>
  <c r="P23" i="3"/>
  <c r="R23" i="3"/>
  <c r="K25" i="3"/>
  <c r="O25" i="3"/>
  <c r="P25" i="3"/>
  <c r="R25" i="3"/>
  <c r="K28" i="3"/>
  <c r="O28" i="3"/>
  <c r="P28" i="3"/>
  <c r="R28" i="3"/>
  <c r="P29" i="3"/>
  <c r="R29" i="3"/>
  <c r="K31" i="3"/>
  <c r="O31" i="3"/>
  <c r="P31" i="3"/>
  <c r="R31" i="3"/>
  <c r="K33" i="3"/>
  <c r="O33" i="3"/>
  <c r="P33" i="3"/>
  <c r="R33" i="3"/>
  <c r="K36" i="3"/>
  <c r="P36" i="3"/>
  <c r="R36" i="3"/>
  <c r="K37" i="3"/>
  <c r="P37" i="3"/>
  <c r="R37" i="3"/>
  <c r="K38" i="3"/>
  <c r="O38" i="3"/>
  <c r="P38" i="3"/>
  <c r="R38" i="3"/>
  <c r="K40" i="3"/>
  <c r="O40" i="3"/>
  <c r="P40" i="3"/>
  <c r="R40" i="3"/>
  <c r="O42" i="3"/>
  <c r="P42" i="3"/>
  <c r="R42" i="3"/>
  <c r="K50" i="3"/>
  <c r="P50" i="3"/>
  <c r="K52" i="3"/>
  <c r="I56" i="3"/>
  <c r="I57" i="3"/>
  <c r="K10" i="5"/>
  <c r="P10" i="5"/>
  <c r="R10" i="5"/>
  <c r="R12" i="5"/>
  <c r="K14" i="5"/>
  <c r="O14" i="5"/>
  <c r="P14" i="5"/>
  <c r="R14" i="5"/>
  <c r="K16" i="5"/>
  <c r="O16" i="5"/>
  <c r="P16" i="5"/>
  <c r="R16" i="5"/>
  <c r="K19" i="5"/>
  <c r="O19" i="5"/>
  <c r="P19" i="5"/>
  <c r="R19" i="5"/>
  <c r="K20" i="5"/>
  <c r="O20" i="5"/>
  <c r="P20" i="5"/>
  <c r="R20" i="5"/>
  <c r="K21" i="5"/>
  <c r="O21" i="5"/>
  <c r="P21" i="5"/>
  <c r="R21" i="5"/>
  <c r="K23" i="5"/>
  <c r="O23" i="5"/>
  <c r="P23" i="5"/>
  <c r="R23" i="5"/>
  <c r="K25" i="5"/>
  <c r="O25" i="5"/>
  <c r="P25" i="5"/>
  <c r="R25" i="5"/>
  <c r="K28" i="5"/>
  <c r="O28" i="5"/>
  <c r="P28" i="5"/>
  <c r="R28" i="5"/>
  <c r="P29" i="5"/>
  <c r="R29" i="5"/>
  <c r="K31" i="5"/>
  <c r="O31" i="5"/>
  <c r="P31" i="5"/>
  <c r="R31" i="5"/>
  <c r="K33" i="5"/>
  <c r="O33" i="5"/>
  <c r="P33" i="5"/>
  <c r="R33" i="5"/>
  <c r="K36" i="5"/>
  <c r="P36" i="5"/>
  <c r="R36" i="5"/>
  <c r="K37" i="5"/>
  <c r="P37" i="5"/>
  <c r="R37" i="5"/>
  <c r="K38" i="5"/>
  <c r="O38" i="5"/>
  <c r="P38" i="5"/>
  <c r="R38" i="5"/>
  <c r="K40" i="5"/>
  <c r="O40" i="5"/>
  <c r="P40" i="5"/>
  <c r="R40" i="5"/>
  <c r="O42" i="5"/>
  <c r="P42" i="5"/>
  <c r="R42" i="5"/>
  <c r="I49" i="5"/>
  <c r="I50" i="5"/>
</calcChain>
</file>

<file path=xl/sharedStrings.xml><?xml version="1.0" encoding="utf-8"?>
<sst xmlns="http://schemas.openxmlformats.org/spreadsheetml/2006/main" count="184" uniqueCount="47">
  <si>
    <t>Co #105</t>
  </si>
  <si>
    <t>Book Gain/(Loss) pre-tax</t>
  </si>
  <si>
    <t>Book Basis per G/L - pre-sale</t>
  </si>
  <si>
    <t xml:space="preserve">Tax Expense </t>
  </si>
  <si>
    <t xml:space="preserve">Current </t>
  </si>
  <si>
    <t>Deferred</t>
  </si>
  <si>
    <t>Total Tax Expense</t>
  </si>
  <si>
    <t>Net Income/(Loss) on Sale</t>
  </si>
  <si>
    <t>Income Statement Effect</t>
  </si>
  <si>
    <t>Current Tax Calculation</t>
  </si>
  <si>
    <t>Proceeds on Sale</t>
  </si>
  <si>
    <t xml:space="preserve">Tax Basis </t>
  </si>
  <si>
    <t>Tax effect/basis in contingency items</t>
  </si>
  <si>
    <t>Taxable Income</t>
  </si>
  <si>
    <t>Total Current Tax Expense</t>
  </si>
  <si>
    <t xml:space="preserve">Effective Book Basis </t>
  </si>
  <si>
    <t>Project NFL: Gain/Loss Calculation</t>
  </si>
  <si>
    <t>USE FOR PLANNING PURPOSES ONLY.  ACTUAL WILL BE DIFFERENT.</t>
  </si>
  <si>
    <t>Prepared By:</t>
  </si>
  <si>
    <t>Date Prepared:</t>
  </si>
  <si>
    <t>Location:</t>
  </si>
  <si>
    <t>Run Date:</t>
  </si>
  <si>
    <t>Robert Guthrie</t>
  </si>
  <si>
    <t>Statutory Tax Rate</t>
  </si>
  <si>
    <t>Deferred Tax Calculation</t>
  </si>
  <si>
    <t>Net Basis difference</t>
  </si>
  <si>
    <t>Effective Tax Rate on Sale</t>
  </si>
  <si>
    <t xml:space="preserve">Sell EOTT GP, Sub-Units and API </t>
  </si>
  <si>
    <t>Sell Enron's API's</t>
  </si>
  <si>
    <t>Total</t>
  </si>
  <si>
    <t>Co #23Q</t>
  </si>
  <si>
    <t>Summary:</t>
  </si>
  <si>
    <t>All Estimates based on March / 2001 information</t>
  </si>
  <si>
    <t>Total Deferred Taxes per G/L</t>
  </si>
  <si>
    <t>Subtotal Deferred Taxes Calculated</t>
  </si>
  <si>
    <t>Recapitalizing EOTT's Subordinated Units</t>
  </si>
  <si>
    <t>Enron recapitalizing Sub-Units, and API at .30</t>
  </si>
  <si>
    <t>Enron recapitalizing Sub-Units, and API at .35</t>
  </si>
  <si>
    <t>Enron recapitalizing Sub-Units, and API at .25</t>
  </si>
  <si>
    <t>Tax Basis (estimate)</t>
  </si>
  <si>
    <t xml:space="preserve">Book Basis </t>
  </si>
  <si>
    <t>Sub-Units</t>
  </si>
  <si>
    <t>API's</t>
  </si>
  <si>
    <t>Convertion Ratio</t>
  </si>
  <si>
    <t>Base converted</t>
  </si>
  <si>
    <t>Market Price</t>
  </si>
  <si>
    <t xml:space="preserve">DO NOT 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</si>
</sst>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9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2" applyNumberFormat="1" applyFont="1" applyAlignment="1">
      <alignment horizontal="center"/>
    </xf>
    <xf numFmtId="164" fontId="2" fillId="0" borderId="1" xfId="2" applyNumberFormat="1" applyFont="1" applyBorder="1" applyAlignment="1">
      <alignment horizontal="center" wrapText="1"/>
    </xf>
    <xf numFmtId="164" fontId="0" fillId="0" borderId="0" xfId="2" applyNumberFormat="1" applyFont="1"/>
    <xf numFmtId="164" fontId="0" fillId="0" borderId="1" xfId="2" applyNumberFormat="1" applyFont="1" applyBorder="1"/>
    <xf numFmtId="0" fontId="3" fillId="0" borderId="0" xfId="0" applyFont="1"/>
    <xf numFmtId="164" fontId="3" fillId="0" borderId="0" xfId="2" applyNumberFormat="1" applyFont="1"/>
    <xf numFmtId="164" fontId="0" fillId="0" borderId="0" xfId="2" applyNumberFormat="1" applyFont="1" applyBorder="1"/>
    <xf numFmtId="164" fontId="3" fillId="0" borderId="2" xfId="2" applyNumberFormat="1" applyFont="1" applyBorder="1"/>
    <xf numFmtId="164" fontId="3" fillId="0" borderId="1" xfId="2" applyNumberFormat="1" applyFont="1" applyBorder="1"/>
    <xf numFmtId="0" fontId="4" fillId="0" borderId="0" xfId="0" applyFont="1"/>
    <xf numFmtId="164" fontId="0" fillId="0" borderId="3" xfId="2" applyNumberFormat="1" applyFont="1" applyBorder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22" fontId="2" fillId="0" borderId="0" xfId="1" applyNumberFormat="1" applyFont="1" applyAlignment="1">
      <alignment horizontal="left"/>
    </xf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64" fontId="2" fillId="0" borderId="3" xfId="2" applyNumberFormat="1" applyFont="1" applyBorder="1"/>
    <xf numFmtId="0" fontId="2" fillId="0" borderId="0" xfId="2" quotePrefix="1" applyNumberFormat="1" applyFont="1"/>
    <xf numFmtId="0" fontId="2" fillId="0" borderId="1" xfId="2" quotePrefix="1" applyNumberFormat="1" applyFont="1" applyBorder="1"/>
    <xf numFmtId="164" fontId="3" fillId="0" borderId="0" xfId="2" applyNumberFormat="1" applyFont="1" applyBorder="1"/>
    <xf numFmtId="10" fontId="3" fillId="0" borderId="0" xfId="3" applyNumberFormat="1" applyFont="1"/>
    <xf numFmtId="10" fontId="3" fillId="0" borderId="2" xfId="3" applyNumberFormat="1" applyFont="1" applyBorder="1"/>
    <xf numFmtId="0" fontId="3" fillId="0" borderId="1" xfId="0" applyFont="1" applyBorder="1"/>
    <xf numFmtId="0" fontId="5" fillId="0" borderId="1" xfId="0" applyFont="1" applyBorder="1"/>
    <xf numFmtId="0" fontId="0" fillId="0" borderId="0" xfId="0" applyBorder="1"/>
    <xf numFmtId="0" fontId="4" fillId="0" borderId="4" xfId="0" applyFont="1" applyBorder="1"/>
    <xf numFmtId="0" fontId="4" fillId="0" borderId="5" xfId="0" applyFont="1" applyBorder="1"/>
    <xf numFmtId="0" fontId="0" fillId="0" borderId="5" xfId="0" applyBorder="1"/>
    <xf numFmtId="0" fontId="0" fillId="0" borderId="6" xfId="0" applyBorder="1"/>
    <xf numFmtId="44" fontId="3" fillId="0" borderId="1" xfId="2" applyNumberFormat="1" applyFont="1" applyBorder="1"/>
    <xf numFmtId="44" fontId="0" fillId="0" borderId="0" xfId="2" applyNumberFormat="1" applyFont="1"/>
    <xf numFmtId="44" fontId="2" fillId="0" borderId="0" xfId="2" applyNumberFormat="1" applyFont="1" applyAlignment="1">
      <alignment horizontal="center"/>
    </xf>
    <xf numFmtId="44" fontId="2" fillId="0" borderId="1" xfId="2" applyNumberFormat="1" applyFont="1" applyBorder="1" applyAlignment="1">
      <alignment horizontal="center" wrapText="1"/>
    </xf>
    <xf numFmtId="44" fontId="0" fillId="0" borderId="0" xfId="2" applyNumberFormat="1" applyFont="1" applyBorder="1"/>
    <xf numFmtId="44" fontId="0" fillId="0" borderId="1" xfId="2" applyNumberFormat="1" applyFont="1" applyBorder="1"/>
    <xf numFmtId="44" fontId="3" fillId="0" borderId="0" xfId="2" applyNumberFormat="1" applyFont="1"/>
    <xf numFmtId="44" fontId="3" fillId="0" borderId="2" xfId="2" applyNumberFormat="1" applyFont="1" applyBorder="1"/>
    <xf numFmtId="44" fontId="3" fillId="0" borderId="0" xfId="2" applyNumberFormat="1" applyFont="1" applyBorder="1"/>
    <xf numFmtId="44" fontId="0" fillId="0" borderId="3" xfId="2" applyNumberFormat="1" applyFont="1" applyBorder="1"/>
    <xf numFmtId="44" fontId="0" fillId="0" borderId="1" xfId="0" applyNumberFormat="1" applyBorder="1"/>
    <xf numFmtId="44" fontId="2" fillId="0" borderId="3" xfId="2" applyNumberFormat="1" applyFont="1" applyBorder="1"/>
    <xf numFmtId="44" fontId="4" fillId="0" borderId="5" xfId="2" applyNumberFormat="1" applyFont="1" applyBorder="1"/>
    <xf numFmtId="44" fontId="6" fillId="0" borderId="0" xfId="2" applyNumberFormat="1" applyFont="1" applyBorder="1"/>
    <xf numFmtId="44" fontId="2" fillId="0" borderId="0" xfId="2" quotePrefix="1" applyNumberFormat="1" applyFont="1"/>
    <xf numFmtId="44" fontId="2" fillId="0" borderId="1" xfId="2" quotePrefix="1" applyNumberFormat="1" applyFont="1" applyBorder="1"/>
    <xf numFmtId="44" fontId="4" fillId="0" borderId="0" xfId="2" applyNumberFormat="1" applyFont="1" applyBorder="1"/>
    <xf numFmtId="10" fontId="0" fillId="0" borderId="1" xfId="3" applyNumberFormat="1" applyFont="1" applyBorder="1"/>
    <xf numFmtId="10" fontId="0" fillId="0" borderId="0" xfId="3" applyNumberFormat="1" applyFont="1"/>
    <xf numFmtId="44" fontId="6" fillId="0" borderId="1" xfId="2" applyNumberFormat="1" applyFont="1" applyBorder="1"/>
    <xf numFmtId="169" fontId="0" fillId="0" borderId="0" xfId="1" applyNumberFormat="1" applyFont="1"/>
    <xf numFmtId="9" fontId="0" fillId="0" borderId="1" xfId="3" applyFont="1" applyBorder="1"/>
    <xf numFmtId="44" fontId="0" fillId="0" borderId="2" xfId="2" applyNumberFormat="1" applyFont="1" applyBorder="1"/>
    <xf numFmtId="44" fontId="0" fillId="0" borderId="0" xfId="2" applyNumberFormat="1" applyFont="1" applyBorder="1" applyAlignment="1">
      <alignment horizontal="right"/>
    </xf>
    <xf numFmtId="0" fontId="7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32</xdr:row>
      <xdr:rowOff>76200</xdr:rowOff>
    </xdr:from>
    <xdr:to>
      <xdr:col>12</xdr:col>
      <xdr:colOff>409575</xdr:colOff>
      <xdr:row>32</xdr:row>
      <xdr:rowOff>76200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F817C075-D69B-3824-2E87-7EA456B8A0FA}"/>
            </a:ext>
          </a:extLst>
        </xdr:cNvPr>
        <xdr:cNvSpPr>
          <a:spLocks noChangeShapeType="1"/>
        </xdr:cNvSpPr>
      </xdr:nvSpPr>
      <xdr:spPr bwMode="auto">
        <a:xfrm>
          <a:off x="4457700" y="601027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18</xdr:row>
      <xdr:rowOff>76200</xdr:rowOff>
    </xdr:from>
    <xdr:to>
      <xdr:col>12</xdr:col>
      <xdr:colOff>409575</xdr:colOff>
      <xdr:row>18</xdr:row>
      <xdr:rowOff>76200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14E3A0B6-3E2A-7E29-53C8-5849B9E8852B}"/>
            </a:ext>
          </a:extLst>
        </xdr:cNvPr>
        <xdr:cNvSpPr>
          <a:spLocks noChangeShapeType="1"/>
        </xdr:cNvSpPr>
      </xdr:nvSpPr>
      <xdr:spPr bwMode="auto">
        <a:xfrm>
          <a:off x="4457700" y="355282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419100</xdr:colOff>
      <xdr:row>18</xdr:row>
      <xdr:rowOff>85725</xdr:rowOff>
    </xdr:from>
    <xdr:to>
      <xdr:col>12</xdr:col>
      <xdr:colOff>419100</xdr:colOff>
      <xdr:row>32</xdr:row>
      <xdr:rowOff>66675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8A460E43-92CA-1759-41C0-93C3A0853B4B}"/>
            </a:ext>
          </a:extLst>
        </xdr:cNvPr>
        <xdr:cNvSpPr>
          <a:spLocks noChangeShapeType="1"/>
        </xdr:cNvSpPr>
      </xdr:nvSpPr>
      <xdr:spPr bwMode="auto">
        <a:xfrm>
          <a:off x="4867275" y="3562350"/>
          <a:ext cx="0" cy="243840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41</xdr:row>
      <xdr:rowOff>85725</xdr:rowOff>
    </xdr:from>
    <xdr:to>
      <xdr:col>13</xdr:col>
      <xdr:colOff>0</xdr:colOff>
      <xdr:row>41</xdr:row>
      <xdr:rowOff>85725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B66E179D-4F20-D456-D7DA-E9449957DAE4}"/>
            </a:ext>
          </a:extLst>
        </xdr:cNvPr>
        <xdr:cNvSpPr>
          <a:spLocks noChangeShapeType="1"/>
        </xdr:cNvSpPr>
      </xdr:nvSpPr>
      <xdr:spPr bwMode="auto">
        <a:xfrm>
          <a:off x="4495800" y="7515225"/>
          <a:ext cx="4857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</xdr:colOff>
      <xdr:row>19</xdr:row>
      <xdr:rowOff>66675</xdr:rowOff>
    </xdr:from>
    <xdr:to>
      <xdr:col>13</xdr:col>
      <xdr:colOff>9525</xdr:colOff>
      <xdr:row>19</xdr:row>
      <xdr:rowOff>66675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D1CAFCC3-3D10-B351-2625-128C329E382D}"/>
            </a:ext>
          </a:extLst>
        </xdr:cNvPr>
        <xdr:cNvSpPr>
          <a:spLocks noChangeShapeType="1"/>
        </xdr:cNvSpPr>
      </xdr:nvSpPr>
      <xdr:spPr bwMode="auto">
        <a:xfrm>
          <a:off x="4467225" y="3705225"/>
          <a:ext cx="5238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19</xdr:row>
      <xdr:rowOff>76200</xdr:rowOff>
    </xdr:from>
    <xdr:to>
      <xdr:col>13</xdr:col>
      <xdr:colOff>0</xdr:colOff>
      <xdr:row>41</xdr:row>
      <xdr:rowOff>76200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3BDDA546-4EB5-73DA-22B9-2CB36A75EAD1}"/>
            </a:ext>
          </a:extLst>
        </xdr:cNvPr>
        <xdr:cNvSpPr>
          <a:spLocks noChangeShapeType="1"/>
        </xdr:cNvSpPr>
      </xdr:nvSpPr>
      <xdr:spPr bwMode="auto">
        <a:xfrm>
          <a:off x="4981575" y="3714750"/>
          <a:ext cx="0" cy="379095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32</xdr:row>
      <xdr:rowOff>76200</xdr:rowOff>
    </xdr:from>
    <xdr:to>
      <xdr:col>12</xdr:col>
      <xdr:colOff>409575</xdr:colOff>
      <xdr:row>32</xdr:row>
      <xdr:rowOff>76200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13AD5B85-7765-7BA5-0B71-7DDEF32FC67A}"/>
            </a:ext>
          </a:extLst>
        </xdr:cNvPr>
        <xdr:cNvSpPr>
          <a:spLocks noChangeShapeType="1"/>
        </xdr:cNvSpPr>
      </xdr:nvSpPr>
      <xdr:spPr bwMode="auto">
        <a:xfrm>
          <a:off x="4457700" y="601027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18</xdr:row>
      <xdr:rowOff>76200</xdr:rowOff>
    </xdr:from>
    <xdr:to>
      <xdr:col>12</xdr:col>
      <xdr:colOff>409575</xdr:colOff>
      <xdr:row>18</xdr:row>
      <xdr:rowOff>76200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47BAA50-25C8-6FDE-6356-664B668915D4}"/>
            </a:ext>
          </a:extLst>
        </xdr:cNvPr>
        <xdr:cNvSpPr>
          <a:spLocks noChangeShapeType="1"/>
        </xdr:cNvSpPr>
      </xdr:nvSpPr>
      <xdr:spPr bwMode="auto">
        <a:xfrm>
          <a:off x="4457700" y="355282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419100</xdr:colOff>
      <xdr:row>18</xdr:row>
      <xdr:rowOff>85725</xdr:rowOff>
    </xdr:from>
    <xdr:to>
      <xdr:col>12</xdr:col>
      <xdr:colOff>419100</xdr:colOff>
      <xdr:row>32</xdr:row>
      <xdr:rowOff>66675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2D023A32-D9F7-8BF8-5A4F-F92D07C58375}"/>
            </a:ext>
          </a:extLst>
        </xdr:cNvPr>
        <xdr:cNvSpPr>
          <a:spLocks noChangeShapeType="1"/>
        </xdr:cNvSpPr>
      </xdr:nvSpPr>
      <xdr:spPr bwMode="auto">
        <a:xfrm>
          <a:off x="4867275" y="3562350"/>
          <a:ext cx="0" cy="243840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41</xdr:row>
      <xdr:rowOff>85725</xdr:rowOff>
    </xdr:from>
    <xdr:to>
      <xdr:col>13</xdr:col>
      <xdr:colOff>0</xdr:colOff>
      <xdr:row>41</xdr:row>
      <xdr:rowOff>85725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B34B6FEC-E050-5C42-0511-6A2AA74ADD73}"/>
            </a:ext>
          </a:extLst>
        </xdr:cNvPr>
        <xdr:cNvSpPr>
          <a:spLocks noChangeShapeType="1"/>
        </xdr:cNvSpPr>
      </xdr:nvSpPr>
      <xdr:spPr bwMode="auto">
        <a:xfrm>
          <a:off x="4495800" y="7515225"/>
          <a:ext cx="4857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</xdr:colOff>
      <xdr:row>19</xdr:row>
      <xdr:rowOff>66675</xdr:rowOff>
    </xdr:from>
    <xdr:to>
      <xdr:col>13</xdr:col>
      <xdr:colOff>9525</xdr:colOff>
      <xdr:row>19</xdr:row>
      <xdr:rowOff>66675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51866926-413E-CB44-997F-FA54C23F1351}"/>
            </a:ext>
          </a:extLst>
        </xdr:cNvPr>
        <xdr:cNvSpPr>
          <a:spLocks noChangeShapeType="1"/>
        </xdr:cNvSpPr>
      </xdr:nvSpPr>
      <xdr:spPr bwMode="auto">
        <a:xfrm>
          <a:off x="4467225" y="3705225"/>
          <a:ext cx="5238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19</xdr:row>
      <xdr:rowOff>76200</xdr:rowOff>
    </xdr:from>
    <xdr:to>
      <xdr:col>13</xdr:col>
      <xdr:colOff>0</xdr:colOff>
      <xdr:row>41</xdr:row>
      <xdr:rowOff>76200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B9D927FB-327E-ADDA-5AA7-CA7521BE290F}"/>
            </a:ext>
          </a:extLst>
        </xdr:cNvPr>
        <xdr:cNvSpPr>
          <a:spLocks noChangeShapeType="1"/>
        </xdr:cNvSpPr>
      </xdr:nvSpPr>
      <xdr:spPr bwMode="auto">
        <a:xfrm>
          <a:off x="4981575" y="3714750"/>
          <a:ext cx="0" cy="379095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32</xdr:row>
      <xdr:rowOff>76200</xdr:rowOff>
    </xdr:from>
    <xdr:to>
      <xdr:col>12</xdr:col>
      <xdr:colOff>409575</xdr:colOff>
      <xdr:row>32</xdr:row>
      <xdr:rowOff>76200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109F42A9-4554-09BB-21E2-87F2C2061EC2}"/>
            </a:ext>
          </a:extLst>
        </xdr:cNvPr>
        <xdr:cNvSpPr>
          <a:spLocks noChangeShapeType="1"/>
        </xdr:cNvSpPr>
      </xdr:nvSpPr>
      <xdr:spPr bwMode="auto">
        <a:xfrm>
          <a:off x="4457700" y="601027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18</xdr:row>
      <xdr:rowOff>76200</xdr:rowOff>
    </xdr:from>
    <xdr:to>
      <xdr:col>12</xdr:col>
      <xdr:colOff>409575</xdr:colOff>
      <xdr:row>18</xdr:row>
      <xdr:rowOff>76200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8A6A9006-A798-D08B-A882-4AD287D64A82}"/>
            </a:ext>
          </a:extLst>
        </xdr:cNvPr>
        <xdr:cNvSpPr>
          <a:spLocks noChangeShapeType="1"/>
        </xdr:cNvSpPr>
      </xdr:nvSpPr>
      <xdr:spPr bwMode="auto">
        <a:xfrm>
          <a:off x="4457700" y="355282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419100</xdr:colOff>
      <xdr:row>18</xdr:row>
      <xdr:rowOff>85725</xdr:rowOff>
    </xdr:from>
    <xdr:to>
      <xdr:col>12</xdr:col>
      <xdr:colOff>419100</xdr:colOff>
      <xdr:row>32</xdr:row>
      <xdr:rowOff>66675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892FCEB0-526F-3966-D160-1B8DBCFA1ADA}"/>
            </a:ext>
          </a:extLst>
        </xdr:cNvPr>
        <xdr:cNvSpPr>
          <a:spLocks noChangeShapeType="1"/>
        </xdr:cNvSpPr>
      </xdr:nvSpPr>
      <xdr:spPr bwMode="auto">
        <a:xfrm>
          <a:off x="4867275" y="3562350"/>
          <a:ext cx="0" cy="243840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41</xdr:row>
      <xdr:rowOff>85725</xdr:rowOff>
    </xdr:from>
    <xdr:to>
      <xdr:col>13</xdr:col>
      <xdr:colOff>0</xdr:colOff>
      <xdr:row>41</xdr:row>
      <xdr:rowOff>85725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38B7B21A-E5E2-1DD2-C9F1-D89917AA70FE}"/>
            </a:ext>
          </a:extLst>
        </xdr:cNvPr>
        <xdr:cNvSpPr>
          <a:spLocks noChangeShapeType="1"/>
        </xdr:cNvSpPr>
      </xdr:nvSpPr>
      <xdr:spPr bwMode="auto">
        <a:xfrm>
          <a:off x="4495800" y="7515225"/>
          <a:ext cx="4857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</xdr:colOff>
      <xdr:row>19</xdr:row>
      <xdr:rowOff>66675</xdr:rowOff>
    </xdr:from>
    <xdr:to>
      <xdr:col>13</xdr:col>
      <xdr:colOff>9525</xdr:colOff>
      <xdr:row>19</xdr:row>
      <xdr:rowOff>66675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63D6B65A-D32F-31E4-976B-AF83CB3FFBF3}"/>
            </a:ext>
          </a:extLst>
        </xdr:cNvPr>
        <xdr:cNvSpPr>
          <a:spLocks noChangeShapeType="1"/>
        </xdr:cNvSpPr>
      </xdr:nvSpPr>
      <xdr:spPr bwMode="auto">
        <a:xfrm>
          <a:off x="4467225" y="3705225"/>
          <a:ext cx="5238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19</xdr:row>
      <xdr:rowOff>76200</xdr:rowOff>
    </xdr:from>
    <xdr:to>
      <xdr:col>13</xdr:col>
      <xdr:colOff>0</xdr:colOff>
      <xdr:row>41</xdr:row>
      <xdr:rowOff>76200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EFE8E1BA-FFA5-A3B5-BD1B-789C3D6DD5A9}"/>
            </a:ext>
          </a:extLst>
        </xdr:cNvPr>
        <xdr:cNvSpPr>
          <a:spLocks noChangeShapeType="1"/>
        </xdr:cNvSpPr>
      </xdr:nvSpPr>
      <xdr:spPr bwMode="auto">
        <a:xfrm>
          <a:off x="4981575" y="3714750"/>
          <a:ext cx="0" cy="379095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32</xdr:row>
      <xdr:rowOff>76200</xdr:rowOff>
    </xdr:from>
    <xdr:to>
      <xdr:col>12</xdr:col>
      <xdr:colOff>409575</xdr:colOff>
      <xdr:row>32</xdr:row>
      <xdr:rowOff>76200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0A81D63E-4AB0-DEB6-4495-920B4A355174}"/>
            </a:ext>
          </a:extLst>
        </xdr:cNvPr>
        <xdr:cNvSpPr>
          <a:spLocks noChangeShapeType="1"/>
        </xdr:cNvSpPr>
      </xdr:nvSpPr>
      <xdr:spPr bwMode="auto">
        <a:xfrm>
          <a:off x="4457700" y="614362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18</xdr:row>
      <xdr:rowOff>76200</xdr:rowOff>
    </xdr:from>
    <xdr:to>
      <xdr:col>12</xdr:col>
      <xdr:colOff>409575</xdr:colOff>
      <xdr:row>18</xdr:row>
      <xdr:rowOff>76200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FF190551-7E52-FF8C-1803-CD8618FD8843}"/>
            </a:ext>
          </a:extLst>
        </xdr:cNvPr>
        <xdr:cNvSpPr>
          <a:spLocks noChangeShapeType="1"/>
        </xdr:cNvSpPr>
      </xdr:nvSpPr>
      <xdr:spPr bwMode="auto">
        <a:xfrm>
          <a:off x="4457700" y="3686175"/>
          <a:ext cx="40005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419100</xdr:colOff>
      <xdr:row>18</xdr:row>
      <xdr:rowOff>85725</xdr:rowOff>
    </xdr:from>
    <xdr:to>
      <xdr:col>12</xdr:col>
      <xdr:colOff>419100</xdr:colOff>
      <xdr:row>32</xdr:row>
      <xdr:rowOff>66675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0092AC75-35C8-26C2-000C-F2EBD517B24B}"/>
            </a:ext>
          </a:extLst>
        </xdr:cNvPr>
        <xdr:cNvSpPr>
          <a:spLocks noChangeShapeType="1"/>
        </xdr:cNvSpPr>
      </xdr:nvSpPr>
      <xdr:spPr bwMode="auto">
        <a:xfrm>
          <a:off x="4867275" y="3695700"/>
          <a:ext cx="0" cy="243840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41</xdr:row>
      <xdr:rowOff>85725</xdr:rowOff>
    </xdr:from>
    <xdr:to>
      <xdr:col>13</xdr:col>
      <xdr:colOff>0</xdr:colOff>
      <xdr:row>41</xdr:row>
      <xdr:rowOff>85725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14498CA0-6866-21CC-239D-22A0D2285CCE}"/>
            </a:ext>
          </a:extLst>
        </xdr:cNvPr>
        <xdr:cNvSpPr>
          <a:spLocks noChangeShapeType="1"/>
        </xdr:cNvSpPr>
      </xdr:nvSpPr>
      <xdr:spPr bwMode="auto">
        <a:xfrm>
          <a:off x="4495800" y="7648575"/>
          <a:ext cx="4857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</xdr:colOff>
      <xdr:row>19</xdr:row>
      <xdr:rowOff>66675</xdr:rowOff>
    </xdr:from>
    <xdr:to>
      <xdr:col>13</xdr:col>
      <xdr:colOff>9525</xdr:colOff>
      <xdr:row>19</xdr:row>
      <xdr:rowOff>66675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45A670E2-8A02-A366-006A-5520D87A14EF}"/>
            </a:ext>
          </a:extLst>
        </xdr:cNvPr>
        <xdr:cNvSpPr>
          <a:spLocks noChangeShapeType="1"/>
        </xdr:cNvSpPr>
      </xdr:nvSpPr>
      <xdr:spPr bwMode="auto">
        <a:xfrm>
          <a:off x="4467225" y="3838575"/>
          <a:ext cx="5238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19</xdr:row>
      <xdr:rowOff>76200</xdr:rowOff>
    </xdr:from>
    <xdr:to>
      <xdr:col>13</xdr:col>
      <xdr:colOff>0</xdr:colOff>
      <xdr:row>41</xdr:row>
      <xdr:rowOff>76200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F5221702-10BE-B024-5E8B-91971CDEE08E}"/>
            </a:ext>
          </a:extLst>
        </xdr:cNvPr>
        <xdr:cNvSpPr>
          <a:spLocks noChangeShapeType="1"/>
        </xdr:cNvSpPr>
      </xdr:nvSpPr>
      <xdr:spPr bwMode="auto">
        <a:xfrm>
          <a:off x="4981575" y="3848100"/>
          <a:ext cx="0" cy="379095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abSelected="1" workbookViewId="0">
      <selection activeCell="K28" sqref="K28"/>
    </sheetView>
  </sheetViews>
  <sheetFormatPr defaultRowHeight="12.75" x14ac:dyDescent="0.2"/>
  <cols>
    <col min="1" max="1" width="2.7109375" customWidth="1"/>
    <col min="2" max="2" width="1.7109375" customWidth="1"/>
    <col min="3" max="6" width="1.5703125" customWidth="1"/>
    <col min="9" max="9" width="18.5703125" customWidth="1"/>
    <col min="10" max="10" width="1.7109375" customWidth="1"/>
    <col min="11" max="11" width="15.7109375" style="34" customWidth="1"/>
    <col min="12" max="12" width="1.7109375" customWidth="1"/>
    <col min="13" max="13" width="8" customWidth="1"/>
    <col min="14" max="14" width="1.7109375" customWidth="1"/>
    <col min="15" max="15" width="16" hidden="1" customWidth="1"/>
    <col min="16" max="16" width="15.7109375" style="34" customWidth="1"/>
    <col min="18" max="18" width="15.7109375" style="34" customWidth="1"/>
  </cols>
  <sheetData>
    <row r="1" spans="1:18" ht="18" x14ac:dyDescent="0.25">
      <c r="A1" s="12" t="s">
        <v>16</v>
      </c>
    </row>
    <row r="2" spans="1:18" ht="18" x14ac:dyDescent="0.25">
      <c r="A2" s="12" t="s">
        <v>37</v>
      </c>
    </row>
    <row r="3" spans="1:18" ht="18" x14ac:dyDescent="0.25">
      <c r="A3" s="12" t="s">
        <v>32</v>
      </c>
    </row>
    <row r="5" spans="1:18" ht="15.75" x14ac:dyDescent="0.25">
      <c r="A5" s="26" t="s">
        <v>31</v>
      </c>
      <c r="B5" s="27"/>
      <c r="C5" s="27"/>
      <c r="D5" s="27"/>
      <c r="E5" s="27"/>
      <c r="F5" s="27"/>
      <c r="G5" s="27"/>
    </row>
    <row r="6" spans="1:18" x14ac:dyDescent="0.2">
      <c r="K6" s="35" t="s">
        <v>0</v>
      </c>
      <c r="L6" s="2"/>
      <c r="O6" s="3" t="s">
        <v>0</v>
      </c>
      <c r="P6" s="35" t="s">
        <v>30</v>
      </c>
      <c r="R6" s="35"/>
    </row>
    <row r="7" spans="1:18" ht="51" x14ac:dyDescent="0.2">
      <c r="K7" s="36" t="s">
        <v>35</v>
      </c>
      <c r="L7" s="1"/>
      <c r="O7" s="4" t="s">
        <v>27</v>
      </c>
      <c r="P7" s="36" t="s">
        <v>28</v>
      </c>
      <c r="R7" s="36" t="s">
        <v>29</v>
      </c>
    </row>
    <row r="8" spans="1:18" ht="15.75" customHeight="1" x14ac:dyDescent="0.2">
      <c r="A8" s="1" t="s">
        <v>8</v>
      </c>
      <c r="O8" s="5"/>
    </row>
    <row r="9" spans="1:18" ht="6" customHeight="1" x14ac:dyDescent="0.2">
      <c r="A9" s="1"/>
      <c r="O9" s="5"/>
    </row>
    <row r="10" spans="1:18" ht="15.75" x14ac:dyDescent="0.25">
      <c r="B10" s="7" t="s">
        <v>10</v>
      </c>
      <c r="C10" s="7"/>
      <c r="D10" s="7"/>
      <c r="E10" s="7"/>
      <c r="F10" s="7"/>
      <c r="G10" s="7"/>
      <c r="H10" s="7"/>
      <c r="I10" s="7"/>
      <c r="J10" s="7"/>
      <c r="K10" s="33">
        <f>+K52/1000000</f>
        <v>41.527500000000003</v>
      </c>
      <c r="L10" s="7"/>
      <c r="O10" s="11">
        <v>33.4</v>
      </c>
      <c r="P10" s="33">
        <f>+P50/1000000</f>
        <v>3.2613745499999998</v>
      </c>
      <c r="R10" s="33">
        <f>+P10+K10</f>
        <v>44.788874550000003</v>
      </c>
    </row>
    <row r="11" spans="1:18" ht="7.5" customHeight="1" x14ac:dyDescent="0.2">
      <c r="K11" s="37"/>
      <c r="O11" s="9"/>
      <c r="P11" s="37"/>
      <c r="R11" s="37"/>
    </row>
    <row r="12" spans="1:18" x14ac:dyDescent="0.2">
      <c r="C12" t="s">
        <v>2</v>
      </c>
      <c r="K12" s="34">
        <f>38.16-7.3</f>
        <v>30.859999999999996</v>
      </c>
      <c r="O12" s="5">
        <v>38.299999999999997</v>
      </c>
      <c r="P12" s="34">
        <v>9.32</v>
      </c>
      <c r="R12" s="46">
        <f>+P12+K12</f>
        <v>40.179999999999993</v>
      </c>
    </row>
    <row r="13" spans="1:18" ht="6" customHeight="1" x14ac:dyDescent="0.2">
      <c r="K13" s="38"/>
      <c r="O13" s="5"/>
      <c r="P13" s="38"/>
      <c r="R13" s="38"/>
    </row>
    <row r="14" spans="1:18" ht="15.75" x14ac:dyDescent="0.25">
      <c r="B14" s="7" t="s">
        <v>15</v>
      </c>
      <c r="C14" s="7"/>
      <c r="D14" s="7"/>
      <c r="E14" s="7"/>
      <c r="F14" s="7"/>
      <c r="G14" s="7"/>
      <c r="H14" s="7"/>
      <c r="I14" s="7"/>
      <c r="J14" s="7"/>
      <c r="K14" s="39">
        <f>+K12</f>
        <v>30.859999999999996</v>
      </c>
      <c r="L14" s="7"/>
      <c r="O14" s="8">
        <f>SUM(O12:O13)</f>
        <v>38.299999999999997</v>
      </c>
      <c r="P14" s="39">
        <f>SUM(P12:P13)</f>
        <v>9.32</v>
      </c>
      <c r="R14" s="39">
        <f>SUM(R12:R13)</f>
        <v>40.179999999999993</v>
      </c>
    </row>
    <row r="15" spans="1:18" ht="3.75" customHeight="1" x14ac:dyDescent="0.2">
      <c r="O15" s="5"/>
    </row>
    <row r="16" spans="1:18" s="7" customFormat="1" ht="15.75" x14ac:dyDescent="0.25">
      <c r="D16" s="7" t="s">
        <v>1</v>
      </c>
      <c r="K16" s="39">
        <f>+K10-K14</f>
        <v>10.667500000000008</v>
      </c>
      <c r="O16" s="8">
        <f>+O10-O14</f>
        <v>-4.8999999999999986</v>
      </c>
      <c r="P16" s="39">
        <f>+P10-P14</f>
        <v>-6.058625450000001</v>
      </c>
      <c r="R16" s="39">
        <f>+R10-R14</f>
        <v>4.6088745500000101</v>
      </c>
    </row>
    <row r="17" spans="1:18" x14ac:dyDescent="0.2">
      <c r="O17" s="5"/>
    </row>
    <row r="18" spans="1:18" ht="15.75" x14ac:dyDescent="0.25">
      <c r="B18" s="7" t="s">
        <v>3</v>
      </c>
      <c r="O18" s="5"/>
    </row>
    <row r="19" spans="1:18" x14ac:dyDescent="0.2">
      <c r="E19" t="s">
        <v>4</v>
      </c>
      <c r="K19" s="34">
        <f>+K33</f>
        <v>18.317932500000001</v>
      </c>
      <c r="O19" s="5">
        <f>+O33</f>
        <v>12.1028</v>
      </c>
      <c r="P19" s="34">
        <f>+P33</f>
        <v>-2.3204535473500005</v>
      </c>
      <c r="R19" s="46">
        <f>+P19+K19</f>
        <v>15.997478952650001</v>
      </c>
    </row>
    <row r="20" spans="1:18" x14ac:dyDescent="0.2">
      <c r="E20" t="s">
        <v>5</v>
      </c>
      <c r="K20" s="38">
        <f>+K42</f>
        <v>-11.9</v>
      </c>
      <c r="O20" s="6">
        <f>+O42</f>
        <v>-8.5730999999999984</v>
      </c>
      <c r="P20" s="38">
        <f>+P42</f>
        <v>0</v>
      </c>
      <c r="R20" s="52">
        <f>+R42</f>
        <v>-11.9</v>
      </c>
    </row>
    <row r="21" spans="1:18" x14ac:dyDescent="0.2">
      <c r="G21" s="1" t="s">
        <v>6</v>
      </c>
      <c r="K21" s="34">
        <f>SUM(K19:K20)</f>
        <v>6.4179325000000009</v>
      </c>
      <c r="O21" s="5">
        <f>SUM(O19:O20)</f>
        <v>3.5297000000000018</v>
      </c>
      <c r="P21" s="34">
        <f>SUM(P19:P20)</f>
        <v>-2.3204535473500005</v>
      </c>
      <c r="R21" s="34">
        <f>SUM(R19:R20)</f>
        <v>4.0974789526500004</v>
      </c>
    </row>
    <row r="22" spans="1:18" x14ac:dyDescent="0.2">
      <c r="O22" s="5"/>
    </row>
    <row r="23" spans="1:18" ht="16.5" thickBot="1" x14ac:dyDescent="0.3">
      <c r="G23" s="7" t="s">
        <v>7</v>
      </c>
      <c r="H23" s="7"/>
      <c r="I23" s="7"/>
      <c r="J23" s="7"/>
      <c r="K23" s="40">
        <f>+K16-K21</f>
        <v>4.2495675000000066</v>
      </c>
      <c r="L23" s="7"/>
      <c r="O23" s="10">
        <f>+O16-O21</f>
        <v>-8.4297000000000004</v>
      </c>
      <c r="P23" s="40">
        <f>+P16-P21</f>
        <v>-3.7381719026500004</v>
      </c>
      <c r="R23" s="40">
        <f>+R16-R21</f>
        <v>0.51139559735000972</v>
      </c>
    </row>
    <row r="24" spans="1:18" ht="16.5" thickTop="1" x14ac:dyDescent="0.25">
      <c r="G24" s="7"/>
      <c r="H24" s="7"/>
      <c r="I24" s="7"/>
      <c r="J24" s="7"/>
      <c r="K24" s="41"/>
      <c r="L24" s="7"/>
      <c r="O24" s="23"/>
      <c r="P24" s="41"/>
      <c r="R24" s="41"/>
    </row>
    <row r="25" spans="1:18" ht="16.5" thickBot="1" x14ac:dyDescent="0.3">
      <c r="G25" s="7" t="s">
        <v>26</v>
      </c>
      <c r="H25" s="7"/>
      <c r="I25" s="7"/>
      <c r="J25" s="24"/>
      <c r="K25" s="25">
        <f>+K21/K16</f>
        <v>0.60163416920553048</v>
      </c>
      <c r="L25" s="24"/>
      <c r="O25" s="25">
        <f>+O21/O16</f>
        <v>-0.72034693877551081</v>
      </c>
      <c r="P25" s="25">
        <f>+P21/P16</f>
        <v>0.38300000000000001</v>
      </c>
      <c r="R25" s="25">
        <f>+R21/R16</f>
        <v>0.88904111149000387</v>
      </c>
    </row>
    <row r="26" spans="1:18" ht="16.5" thickTop="1" x14ac:dyDescent="0.25">
      <c r="G26" s="7"/>
      <c r="H26" s="7"/>
      <c r="I26" s="7"/>
      <c r="J26" s="7"/>
      <c r="K26" s="41"/>
      <c r="L26" s="7"/>
      <c r="O26" s="23"/>
      <c r="P26" s="41"/>
      <c r="R26" s="41"/>
    </row>
    <row r="27" spans="1:18" x14ac:dyDescent="0.2">
      <c r="A27" s="1" t="s">
        <v>9</v>
      </c>
      <c r="O27" s="5"/>
    </row>
    <row r="28" spans="1:18" x14ac:dyDescent="0.2">
      <c r="B28" t="s">
        <v>10</v>
      </c>
      <c r="K28" s="34">
        <f>+K10</f>
        <v>41.527500000000003</v>
      </c>
      <c r="O28" s="5">
        <f>+O10</f>
        <v>33.4</v>
      </c>
      <c r="P28" s="34">
        <f>+P10</f>
        <v>3.2613745499999998</v>
      </c>
      <c r="R28" s="34">
        <f>+R10</f>
        <v>44.788874550000003</v>
      </c>
    </row>
    <row r="29" spans="1:18" x14ac:dyDescent="0.2">
      <c r="B29" t="s">
        <v>11</v>
      </c>
      <c r="K29" s="34">
        <v>-6.3</v>
      </c>
      <c r="O29" s="5">
        <v>1.8</v>
      </c>
      <c r="P29" s="34">
        <f>+P14</f>
        <v>9.32</v>
      </c>
      <c r="R29" s="34">
        <f>+P29+K29</f>
        <v>3.0200000000000005</v>
      </c>
    </row>
    <row r="30" spans="1:18" x14ac:dyDescent="0.2">
      <c r="B30" t="s">
        <v>12</v>
      </c>
      <c r="K30" s="38">
        <v>0</v>
      </c>
      <c r="O30" s="6">
        <v>0</v>
      </c>
      <c r="P30" s="38">
        <v>0</v>
      </c>
      <c r="R30" s="38">
        <v>0</v>
      </c>
    </row>
    <row r="31" spans="1:18" x14ac:dyDescent="0.2">
      <c r="F31" t="s">
        <v>13</v>
      </c>
      <c r="K31" s="34">
        <f>+K28-K29+K30</f>
        <v>47.827500000000001</v>
      </c>
      <c r="O31" s="5">
        <f>+O28-O29+O30</f>
        <v>31.599999999999998</v>
      </c>
      <c r="P31" s="34">
        <f>+P28-P29+P30</f>
        <v>-6.058625450000001</v>
      </c>
      <c r="R31" s="34">
        <f>+R28-R29+R30</f>
        <v>41.76887455</v>
      </c>
    </row>
    <row r="32" spans="1:18" x14ac:dyDescent="0.2">
      <c r="G32" t="s">
        <v>23</v>
      </c>
      <c r="K32" s="50">
        <v>0.38300000000000001</v>
      </c>
      <c r="L32" s="51"/>
      <c r="M32" s="51"/>
      <c r="N32" s="51"/>
      <c r="O32" s="50">
        <v>0.38300000000000001</v>
      </c>
      <c r="P32" s="50">
        <v>0.38300000000000001</v>
      </c>
      <c r="Q32" s="51"/>
      <c r="R32" s="50">
        <v>0.38300000000000001</v>
      </c>
    </row>
    <row r="33" spans="1:18" ht="13.5" thickBot="1" x14ac:dyDescent="0.25">
      <c r="G33" s="1" t="s">
        <v>14</v>
      </c>
      <c r="K33" s="42">
        <f>+K31*K32</f>
        <v>18.317932500000001</v>
      </c>
      <c r="O33" s="13">
        <f>+O31*O32</f>
        <v>12.1028</v>
      </c>
      <c r="P33" s="42">
        <f>+P31*P32</f>
        <v>-2.3204535473500005</v>
      </c>
      <c r="R33" s="42">
        <f>+R31*R32</f>
        <v>15.997478952650001</v>
      </c>
    </row>
    <row r="34" spans="1:18" ht="13.5" thickTop="1" x14ac:dyDescent="0.2">
      <c r="O34" s="5"/>
    </row>
    <row r="35" spans="1:18" x14ac:dyDescent="0.2">
      <c r="A35" s="1" t="s">
        <v>24</v>
      </c>
      <c r="O35" s="5"/>
    </row>
    <row r="36" spans="1:18" x14ac:dyDescent="0.2">
      <c r="E36" t="s">
        <v>39</v>
      </c>
      <c r="J36" s="17"/>
      <c r="K36" s="47">
        <f>+K29</f>
        <v>-6.3</v>
      </c>
      <c r="L36" s="17"/>
      <c r="O36" s="21">
        <v>1.8</v>
      </c>
      <c r="P36" s="47">
        <f>+P29</f>
        <v>9.32</v>
      </c>
      <c r="R36" s="47">
        <f>+P36+K36</f>
        <v>3.0200000000000005</v>
      </c>
    </row>
    <row r="37" spans="1:18" x14ac:dyDescent="0.2">
      <c r="E37" t="s">
        <v>40</v>
      </c>
      <c r="J37" s="17"/>
      <c r="K37" s="48">
        <f>+K12</f>
        <v>30.859999999999996</v>
      </c>
      <c r="L37" s="17"/>
      <c r="O37" s="22">
        <v>33.9</v>
      </c>
      <c r="P37" s="48">
        <f>+P12</f>
        <v>9.32</v>
      </c>
      <c r="R37" s="48">
        <f>+P37+K37</f>
        <v>40.179999999999993</v>
      </c>
    </row>
    <row r="38" spans="1:18" x14ac:dyDescent="0.2">
      <c r="F38" t="s">
        <v>25</v>
      </c>
      <c r="J38" s="17"/>
      <c r="K38" s="34">
        <f>+K37-K36</f>
        <v>37.159999999999997</v>
      </c>
      <c r="L38" s="17"/>
      <c r="O38" s="5">
        <f>SUM(O36:O37)</f>
        <v>35.699999999999996</v>
      </c>
      <c r="P38" s="34">
        <f>+P37-P36</f>
        <v>0</v>
      </c>
      <c r="R38" s="34">
        <f>+R37-R36</f>
        <v>37.159999999999989</v>
      </c>
    </row>
    <row r="39" spans="1:18" x14ac:dyDescent="0.2">
      <c r="F39" t="s">
        <v>23</v>
      </c>
      <c r="J39" s="17"/>
      <c r="K39" s="50">
        <v>0.38300000000000001</v>
      </c>
      <c r="L39" s="51"/>
      <c r="M39" s="51"/>
      <c r="N39" s="51"/>
      <c r="O39" s="50">
        <v>0.38300000000000001</v>
      </c>
      <c r="P39" s="50">
        <v>0.38300000000000001</v>
      </c>
      <c r="Q39" s="51"/>
      <c r="R39" s="50">
        <v>0.38300000000000001</v>
      </c>
    </row>
    <row r="40" spans="1:18" ht="13.5" thickBot="1" x14ac:dyDescent="0.25">
      <c r="G40" t="s">
        <v>34</v>
      </c>
      <c r="J40" s="18"/>
      <c r="K40" s="42">
        <f>+K38*-K39</f>
        <v>-14.232279999999999</v>
      </c>
      <c r="L40" s="18"/>
      <c r="O40" s="9">
        <f>+O38*-O39</f>
        <v>-13.673099999999998</v>
      </c>
      <c r="P40" s="42">
        <f>+P38*-P39</f>
        <v>0</v>
      </c>
      <c r="R40" s="42">
        <f>+R38*-R39</f>
        <v>-14.232279999999996</v>
      </c>
    </row>
    <row r="41" spans="1:18" ht="13.5" thickTop="1" x14ac:dyDescent="0.2">
      <c r="J41" s="18"/>
      <c r="K41" s="43"/>
      <c r="L41" s="18"/>
      <c r="O41" s="19">
        <v>5.0999999999999996</v>
      </c>
      <c r="P41" s="43"/>
      <c r="R41" s="43"/>
    </row>
    <row r="42" spans="1:18" ht="13.5" thickBot="1" x14ac:dyDescent="0.25">
      <c r="G42" s="1" t="s">
        <v>33</v>
      </c>
      <c r="J42" s="18"/>
      <c r="K42" s="44">
        <v>-11.9</v>
      </c>
      <c r="L42" s="18"/>
      <c r="O42" s="20">
        <f>SUM(O40:O41)</f>
        <v>-8.5730999999999984</v>
      </c>
      <c r="P42" s="44">
        <f>SUM(P40:P41)</f>
        <v>0</v>
      </c>
      <c r="R42" s="44">
        <f>+P42+K42</f>
        <v>-11.9</v>
      </c>
    </row>
    <row r="43" spans="1:18" ht="13.5" thickTop="1" x14ac:dyDescent="0.2">
      <c r="B43" s="28"/>
      <c r="C43" s="28"/>
      <c r="D43" s="28"/>
      <c r="E43" s="28"/>
      <c r="F43" s="28"/>
      <c r="G43" s="28"/>
      <c r="H43" s="28"/>
      <c r="I43" s="28"/>
      <c r="J43" s="18"/>
      <c r="K43" s="37"/>
      <c r="L43" s="18"/>
      <c r="O43" s="9"/>
      <c r="P43" s="37"/>
      <c r="R43" s="37"/>
    </row>
    <row r="44" spans="1:18" ht="18" x14ac:dyDescent="0.25">
      <c r="B44" s="29" t="s">
        <v>17</v>
      </c>
      <c r="C44" s="30"/>
      <c r="D44" s="30"/>
      <c r="E44" s="30"/>
      <c r="F44" s="30"/>
      <c r="G44" s="30"/>
      <c r="H44" s="30"/>
      <c r="I44" s="30"/>
      <c r="J44" s="30"/>
      <c r="K44" s="45"/>
      <c r="L44" s="30"/>
      <c r="M44" s="31"/>
      <c r="N44" s="31"/>
      <c r="O44" s="31"/>
      <c r="P44" s="45"/>
      <c r="Q44" s="32"/>
      <c r="R44" s="49"/>
    </row>
    <row r="45" spans="1:18" x14ac:dyDescent="0.2">
      <c r="R45" s="37"/>
    </row>
    <row r="46" spans="1:18" x14ac:dyDescent="0.2">
      <c r="G46" t="s">
        <v>41</v>
      </c>
      <c r="K46" s="53">
        <v>7000000</v>
      </c>
      <c r="R46" s="37"/>
    </row>
    <row r="47" spans="1:18" x14ac:dyDescent="0.2">
      <c r="G47" t="s">
        <v>42</v>
      </c>
      <c r="P47" s="34">
        <v>9318213</v>
      </c>
      <c r="R47" s="37"/>
    </row>
    <row r="48" spans="1:18" x14ac:dyDescent="0.2">
      <c r="G48" t="s">
        <v>43</v>
      </c>
      <c r="K48" s="54">
        <v>0.35</v>
      </c>
      <c r="P48" s="54">
        <v>0.35</v>
      </c>
      <c r="R48" s="37"/>
    </row>
    <row r="49" spans="4:18" x14ac:dyDescent="0.2">
      <c r="R49" s="37"/>
    </row>
    <row r="50" spans="4:18" ht="13.5" thickBot="1" x14ac:dyDescent="0.25">
      <c r="G50" t="s">
        <v>44</v>
      </c>
      <c r="K50" s="53">
        <f>+K46*K48</f>
        <v>2450000</v>
      </c>
      <c r="P50" s="55">
        <f>+P47*P48</f>
        <v>3261374.55</v>
      </c>
      <c r="R50" s="37"/>
    </row>
    <row r="51" spans="4:18" ht="13.5" thickTop="1" x14ac:dyDescent="0.2">
      <c r="G51" t="s">
        <v>45</v>
      </c>
      <c r="K51" s="38">
        <v>16.95</v>
      </c>
      <c r="P51" s="56"/>
      <c r="R51" s="37"/>
    </row>
    <row r="52" spans="4:18" ht="13.5" thickBot="1" x14ac:dyDescent="0.25">
      <c r="K52" s="42">
        <f>+K50*K51</f>
        <v>41527500</v>
      </c>
      <c r="R52" s="37"/>
    </row>
    <row r="53" spans="4:18" ht="13.5" thickTop="1" x14ac:dyDescent="0.2">
      <c r="I53" s="1"/>
    </row>
    <row r="54" spans="4:18" x14ac:dyDescent="0.2">
      <c r="D54" t="s">
        <v>18</v>
      </c>
      <c r="I54" s="14" t="s">
        <v>22</v>
      </c>
    </row>
    <row r="55" spans="4:18" x14ac:dyDescent="0.2">
      <c r="D55" t="s">
        <v>19</v>
      </c>
      <c r="I55" s="15">
        <v>37019</v>
      </c>
    </row>
    <row r="56" spans="4:18" x14ac:dyDescent="0.2">
      <c r="D56" t="s">
        <v>20</v>
      </c>
      <c r="I56" s="14" t="str">
        <f ca="1">CELL("filename")</f>
        <v>H:\juhl.Ei\NFL\[EOTT Summary subunits.xls]Sell Ratio .25</v>
      </c>
    </row>
    <row r="57" spans="4:18" x14ac:dyDescent="0.2">
      <c r="D57" t="s">
        <v>21</v>
      </c>
      <c r="I57" s="16">
        <f ca="1">NOW()</f>
        <v>37020.438481134261</v>
      </c>
    </row>
  </sheetData>
  <phoneticPr fontId="0" type="noConversion"/>
  <pageMargins left="0.75" right="0.75" top="1" bottom="1" header="0.5" footer="0.5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topLeftCell="A5" workbookViewId="0">
      <selection activeCell="K12" sqref="K12"/>
    </sheetView>
  </sheetViews>
  <sheetFormatPr defaultRowHeight="12.75" x14ac:dyDescent="0.2"/>
  <cols>
    <col min="1" max="1" width="2.7109375" customWidth="1"/>
    <col min="2" max="2" width="1.7109375" customWidth="1"/>
    <col min="3" max="6" width="1.5703125" customWidth="1"/>
    <col min="9" max="9" width="18.5703125" customWidth="1"/>
    <col min="10" max="10" width="1.7109375" customWidth="1"/>
    <col min="11" max="11" width="15.7109375" style="34" customWidth="1"/>
    <col min="12" max="12" width="1.7109375" customWidth="1"/>
    <col min="13" max="13" width="8" customWidth="1"/>
    <col min="14" max="14" width="1.7109375" customWidth="1"/>
    <col min="15" max="15" width="16" hidden="1" customWidth="1"/>
    <col min="16" max="16" width="15.7109375" style="34" customWidth="1"/>
    <col min="18" max="18" width="15.7109375" style="34" customWidth="1"/>
  </cols>
  <sheetData>
    <row r="1" spans="1:18" ht="18" x14ac:dyDescent="0.25">
      <c r="A1" s="12" t="s">
        <v>16</v>
      </c>
    </row>
    <row r="2" spans="1:18" ht="18" x14ac:dyDescent="0.25">
      <c r="A2" s="12" t="s">
        <v>36</v>
      </c>
    </row>
    <row r="3" spans="1:18" ht="18" x14ac:dyDescent="0.25">
      <c r="A3" s="12" t="s">
        <v>32</v>
      </c>
    </row>
    <row r="5" spans="1:18" ht="15.75" x14ac:dyDescent="0.25">
      <c r="A5" s="26" t="s">
        <v>31</v>
      </c>
      <c r="B5" s="27"/>
      <c r="C5" s="27"/>
      <c r="D5" s="27"/>
      <c r="E5" s="27"/>
      <c r="F5" s="27"/>
      <c r="G5" s="27"/>
    </row>
    <row r="6" spans="1:18" x14ac:dyDescent="0.2">
      <c r="K6" s="35" t="s">
        <v>0</v>
      </c>
      <c r="L6" s="2"/>
      <c r="O6" s="3" t="s">
        <v>0</v>
      </c>
      <c r="P6" s="35" t="s">
        <v>30</v>
      </c>
      <c r="R6" s="35"/>
    </row>
    <row r="7" spans="1:18" ht="51" x14ac:dyDescent="0.2">
      <c r="K7" s="36" t="s">
        <v>35</v>
      </c>
      <c r="L7" s="1"/>
      <c r="O7" s="4" t="s">
        <v>27</v>
      </c>
      <c r="P7" s="36" t="s">
        <v>28</v>
      </c>
      <c r="R7" s="36" t="s">
        <v>29</v>
      </c>
    </row>
    <row r="8" spans="1:18" ht="15.75" customHeight="1" x14ac:dyDescent="0.2">
      <c r="A8" s="1" t="s">
        <v>8</v>
      </c>
      <c r="O8" s="5"/>
    </row>
    <row r="9" spans="1:18" ht="6" customHeight="1" x14ac:dyDescent="0.2">
      <c r="A9" s="1"/>
      <c r="O9" s="5"/>
    </row>
    <row r="10" spans="1:18" ht="15.75" x14ac:dyDescent="0.25">
      <c r="B10" s="7" t="s">
        <v>10</v>
      </c>
      <c r="C10" s="7"/>
      <c r="D10" s="7"/>
      <c r="E10" s="7"/>
      <c r="F10" s="7"/>
      <c r="G10" s="7"/>
      <c r="H10" s="7"/>
      <c r="I10" s="7"/>
      <c r="J10" s="7"/>
      <c r="K10" s="33">
        <f>+K52/1000000</f>
        <v>35.594999999999999</v>
      </c>
      <c r="L10" s="7"/>
      <c r="O10" s="11">
        <v>33.4</v>
      </c>
      <c r="P10" s="33">
        <f>+P50/1000000</f>
        <v>2.7954639000000001</v>
      </c>
      <c r="R10" s="33">
        <f>+P10+K10</f>
        <v>38.3904639</v>
      </c>
    </row>
    <row r="11" spans="1:18" ht="7.5" customHeight="1" x14ac:dyDescent="0.2">
      <c r="K11" s="37"/>
      <c r="O11" s="9"/>
      <c r="P11" s="37"/>
      <c r="R11" s="37"/>
    </row>
    <row r="12" spans="1:18" x14ac:dyDescent="0.2">
      <c r="C12" t="s">
        <v>2</v>
      </c>
      <c r="K12" s="34">
        <f>'Sell Ratio .35'!K12</f>
        <v>30.859999999999996</v>
      </c>
      <c r="O12" s="5">
        <v>38.299999999999997</v>
      </c>
      <c r="P12" s="34">
        <v>9.32</v>
      </c>
      <c r="R12" s="46">
        <f>+P12+K12</f>
        <v>40.179999999999993</v>
      </c>
    </row>
    <row r="13" spans="1:18" ht="6" customHeight="1" x14ac:dyDescent="0.2">
      <c r="K13" s="38"/>
      <c r="O13" s="5"/>
      <c r="P13" s="38"/>
      <c r="R13" s="38"/>
    </row>
    <row r="14" spans="1:18" ht="15.75" x14ac:dyDescent="0.25">
      <c r="B14" s="7" t="s">
        <v>15</v>
      </c>
      <c r="C14" s="7"/>
      <c r="D14" s="7"/>
      <c r="E14" s="7"/>
      <c r="F14" s="7"/>
      <c r="G14" s="7"/>
      <c r="H14" s="7"/>
      <c r="I14" s="7"/>
      <c r="J14" s="7"/>
      <c r="K14" s="39">
        <f>+K12</f>
        <v>30.859999999999996</v>
      </c>
      <c r="L14" s="7"/>
      <c r="O14" s="8">
        <f>SUM(O12:O13)</f>
        <v>38.299999999999997</v>
      </c>
      <c r="P14" s="39">
        <f>SUM(P12:P13)</f>
        <v>9.32</v>
      </c>
      <c r="R14" s="39">
        <f>SUM(R12:R13)</f>
        <v>40.179999999999993</v>
      </c>
    </row>
    <row r="15" spans="1:18" ht="3.75" customHeight="1" x14ac:dyDescent="0.2">
      <c r="O15" s="5"/>
    </row>
    <row r="16" spans="1:18" s="7" customFormat="1" ht="15.75" x14ac:dyDescent="0.25">
      <c r="D16" s="7" t="s">
        <v>1</v>
      </c>
      <c r="K16" s="39">
        <f>+K10-K14</f>
        <v>4.735000000000003</v>
      </c>
      <c r="O16" s="8">
        <f>+O10-O14</f>
        <v>-4.8999999999999986</v>
      </c>
      <c r="P16" s="39">
        <f>+P10-P14</f>
        <v>-6.5245361000000006</v>
      </c>
      <c r="R16" s="39">
        <f>+R10-R14</f>
        <v>-1.7895360999999923</v>
      </c>
    </row>
    <row r="17" spans="1:18" x14ac:dyDescent="0.2">
      <c r="O17" s="5"/>
    </row>
    <row r="18" spans="1:18" ht="15.75" x14ac:dyDescent="0.25">
      <c r="B18" s="7" t="s">
        <v>3</v>
      </c>
      <c r="O18" s="5"/>
    </row>
    <row r="19" spans="1:18" x14ac:dyDescent="0.2">
      <c r="E19" t="s">
        <v>4</v>
      </c>
      <c r="K19" s="34">
        <f>+K33</f>
        <v>16.045784999999999</v>
      </c>
      <c r="O19" s="5">
        <f>+O33</f>
        <v>12.1028</v>
      </c>
      <c r="P19" s="34">
        <f>+P33</f>
        <v>-2.4988973263000003</v>
      </c>
      <c r="R19" s="34">
        <f>+R33</f>
        <v>13.546887673699999</v>
      </c>
    </row>
    <row r="20" spans="1:18" x14ac:dyDescent="0.2">
      <c r="E20" t="s">
        <v>5</v>
      </c>
      <c r="K20" s="38">
        <f>+K42</f>
        <v>-11.9</v>
      </c>
      <c r="O20" s="6">
        <f>+O42</f>
        <v>-8.5730999999999984</v>
      </c>
      <c r="P20" s="38">
        <f>+P42</f>
        <v>0</v>
      </c>
      <c r="R20" s="38">
        <f>+R42</f>
        <v>-11.9</v>
      </c>
    </row>
    <row r="21" spans="1:18" x14ac:dyDescent="0.2">
      <c r="G21" s="1" t="s">
        <v>6</v>
      </c>
      <c r="K21" s="34">
        <f>SUM(K19:K20)</f>
        <v>4.1457849999999983</v>
      </c>
      <c r="O21" s="5">
        <f>SUM(O19:O20)</f>
        <v>3.5297000000000018</v>
      </c>
      <c r="P21" s="34">
        <f>SUM(P19:P20)</f>
        <v>-2.4988973263000003</v>
      </c>
      <c r="R21" s="34">
        <f>SUM(R19:R20)</f>
        <v>1.6468876736999984</v>
      </c>
    </row>
    <row r="22" spans="1:18" x14ac:dyDescent="0.2">
      <c r="O22" s="5"/>
    </row>
    <row r="23" spans="1:18" ht="16.5" thickBot="1" x14ac:dyDescent="0.3">
      <c r="G23" s="7" t="s">
        <v>7</v>
      </c>
      <c r="H23" s="7"/>
      <c r="I23" s="7"/>
      <c r="J23" s="7"/>
      <c r="K23" s="40">
        <f>+K16-K21</f>
        <v>0.58921500000000471</v>
      </c>
      <c r="L23" s="7"/>
      <c r="O23" s="10">
        <f>+O16-O21</f>
        <v>-8.4297000000000004</v>
      </c>
      <c r="P23" s="40">
        <f>+P16-P21</f>
        <v>-4.0256387737000008</v>
      </c>
      <c r="R23" s="40">
        <f>+R16-R21</f>
        <v>-3.4364237736999907</v>
      </c>
    </row>
    <row r="24" spans="1:18" ht="16.5" thickTop="1" x14ac:dyDescent="0.25">
      <c r="G24" s="7"/>
      <c r="H24" s="7"/>
      <c r="I24" s="7"/>
      <c r="J24" s="7"/>
      <c r="K24" s="41"/>
      <c r="L24" s="7"/>
      <c r="O24" s="23"/>
      <c r="P24" s="41"/>
      <c r="R24" s="41"/>
    </row>
    <row r="25" spans="1:18" ht="16.5" thickBot="1" x14ac:dyDescent="0.3">
      <c r="G25" s="7" t="s">
        <v>26</v>
      </c>
      <c r="H25" s="7"/>
      <c r="I25" s="7"/>
      <c r="J25" s="24"/>
      <c r="K25" s="25">
        <f>+K21/K16</f>
        <v>0.87556177402323032</v>
      </c>
      <c r="L25" s="24"/>
      <c r="O25" s="25">
        <f>+O21/O16</f>
        <v>-0.72034693877551081</v>
      </c>
      <c r="P25" s="25">
        <f>+P21/P16</f>
        <v>0.38300000000000001</v>
      </c>
      <c r="R25" s="25">
        <f>+R21/R16</f>
        <v>-0.92028748327569676</v>
      </c>
    </row>
    <row r="26" spans="1:18" ht="16.5" thickTop="1" x14ac:dyDescent="0.25">
      <c r="G26" s="7"/>
      <c r="H26" s="7"/>
      <c r="I26" s="7"/>
      <c r="J26" s="7"/>
      <c r="K26" s="41"/>
      <c r="L26" s="7"/>
      <c r="O26" s="23"/>
      <c r="P26" s="41"/>
      <c r="R26" s="41"/>
    </row>
    <row r="27" spans="1:18" x14ac:dyDescent="0.2">
      <c r="A27" s="1" t="s">
        <v>9</v>
      </c>
      <c r="O27" s="5"/>
    </row>
    <row r="28" spans="1:18" x14ac:dyDescent="0.2">
      <c r="B28" t="s">
        <v>10</v>
      </c>
      <c r="K28" s="34">
        <f>+K10</f>
        <v>35.594999999999999</v>
      </c>
      <c r="O28" s="5">
        <f>+O10</f>
        <v>33.4</v>
      </c>
      <c r="P28" s="34">
        <f>+P10</f>
        <v>2.7954639000000001</v>
      </c>
      <c r="R28" s="34">
        <f>+R10</f>
        <v>38.3904639</v>
      </c>
    </row>
    <row r="29" spans="1:18" x14ac:dyDescent="0.2">
      <c r="B29" t="s">
        <v>11</v>
      </c>
      <c r="K29" s="34">
        <v>-6.3</v>
      </c>
      <c r="O29" s="5">
        <v>1.8</v>
      </c>
      <c r="P29" s="34">
        <f>+P14</f>
        <v>9.32</v>
      </c>
      <c r="R29" s="34">
        <f>+P29+K29</f>
        <v>3.0200000000000005</v>
      </c>
    </row>
    <row r="30" spans="1:18" x14ac:dyDescent="0.2">
      <c r="B30" t="s">
        <v>12</v>
      </c>
      <c r="K30" s="38">
        <v>0</v>
      </c>
      <c r="O30" s="6">
        <v>0</v>
      </c>
      <c r="P30" s="38">
        <v>0</v>
      </c>
      <c r="R30" s="38">
        <v>0</v>
      </c>
    </row>
    <row r="31" spans="1:18" x14ac:dyDescent="0.2">
      <c r="F31" t="s">
        <v>13</v>
      </c>
      <c r="K31" s="34">
        <f>+K28-K29+K30</f>
        <v>41.894999999999996</v>
      </c>
      <c r="O31" s="5">
        <f>+O28-O29+O30</f>
        <v>31.599999999999998</v>
      </c>
      <c r="P31" s="34">
        <f>+P28-P29+P30</f>
        <v>-6.5245361000000006</v>
      </c>
      <c r="R31" s="34">
        <f>+R28-R29+R30</f>
        <v>35.370463899999997</v>
      </c>
    </row>
    <row r="32" spans="1:18" x14ac:dyDescent="0.2">
      <c r="G32" t="s">
        <v>23</v>
      </c>
      <c r="K32" s="50">
        <v>0.38300000000000001</v>
      </c>
      <c r="L32" s="51"/>
      <c r="M32" s="51"/>
      <c r="N32" s="51"/>
      <c r="O32" s="50">
        <v>0.38300000000000001</v>
      </c>
      <c r="P32" s="50">
        <v>0.38300000000000001</v>
      </c>
      <c r="Q32" s="51"/>
      <c r="R32" s="50">
        <v>0.38300000000000001</v>
      </c>
    </row>
    <row r="33" spans="1:19" ht="13.5" thickBot="1" x14ac:dyDescent="0.25">
      <c r="G33" s="1" t="s">
        <v>14</v>
      </c>
      <c r="K33" s="42">
        <f>+K31*K32</f>
        <v>16.045784999999999</v>
      </c>
      <c r="O33" s="13">
        <f>+O31*O32</f>
        <v>12.1028</v>
      </c>
      <c r="P33" s="42">
        <f>+P31*P32</f>
        <v>-2.4988973263000003</v>
      </c>
      <c r="R33" s="42">
        <f>+R31*R32</f>
        <v>13.546887673699999</v>
      </c>
    </row>
    <row r="34" spans="1:19" ht="13.5" thickTop="1" x14ac:dyDescent="0.2">
      <c r="O34" s="5"/>
    </row>
    <row r="35" spans="1:19" x14ac:dyDescent="0.2">
      <c r="A35" s="1" t="s">
        <v>24</v>
      </c>
      <c r="O35" s="5"/>
    </row>
    <row r="36" spans="1:19" x14ac:dyDescent="0.2">
      <c r="E36" t="s">
        <v>39</v>
      </c>
      <c r="J36" s="17"/>
      <c r="K36" s="47">
        <f>+K29</f>
        <v>-6.3</v>
      </c>
      <c r="L36" s="17"/>
      <c r="O36" s="21">
        <v>1.8</v>
      </c>
      <c r="P36" s="47">
        <f>+P29</f>
        <v>9.32</v>
      </c>
      <c r="R36" s="47">
        <f>+K36+P36</f>
        <v>3.0200000000000005</v>
      </c>
    </row>
    <row r="37" spans="1:19" x14ac:dyDescent="0.2">
      <c r="E37" t="s">
        <v>40</v>
      </c>
      <c r="J37" s="17"/>
      <c r="K37" s="48">
        <f>+K12</f>
        <v>30.859999999999996</v>
      </c>
      <c r="L37" s="17"/>
      <c r="O37" s="22">
        <v>33.9</v>
      </c>
      <c r="P37" s="48">
        <f>+P12</f>
        <v>9.32</v>
      </c>
      <c r="R37" s="48">
        <f>+K37+P37</f>
        <v>40.179999999999993</v>
      </c>
    </row>
    <row r="38" spans="1:19" x14ac:dyDescent="0.2">
      <c r="F38" t="s">
        <v>25</v>
      </c>
      <c r="J38" s="17"/>
      <c r="K38" s="34">
        <f>+K37-K36</f>
        <v>37.159999999999997</v>
      </c>
      <c r="L38" s="17"/>
      <c r="O38" s="5">
        <f>SUM(O36:O37)</f>
        <v>35.699999999999996</v>
      </c>
      <c r="P38" s="34">
        <f>+P37-P36</f>
        <v>0</v>
      </c>
      <c r="R38" s="34">
        <f>+R37-R36</f>
        <v>37.159999999999989</v>
      </c>
    </row>
    <row r="39" spans="1:19" x14ac:dyDescent="0.2">
      <c r="F39" t="s">
        <v>23</v>
      </c>
      <c r="J39" s="17"/>
      <c r="K39" s="50">
        <v>0.38300000000000001</v>
      </c>
      <c r="L39" s="51"/>
      <c r="M39" s="51"/>
      <c r="N39" s="51"/>
      <c r="O39" s="50">
        <v>0.38300000000000001</v>
      </c>
      <c r="P39" s="50">
        <v>0.38300000000000001</v>
      </c>
      <c r="Q39" s="51"/>
      <c r="R39" s="50">
        <v>0.38300000000000001</v>
      </c>
      <c r="S39" s="51"/>
    </row>
    <row r="40" spans="1:19" ht="13.5" thickBot="1" x14ac:dyDescent="0.25">
      <c r="G40" t="s">
        <v>34</v>
      </c>
      <c r="J40" s="18"/>
      <c r="K40" s="42">
        <f>+K38*-K39</f>
        <v>-14.232279999999999</v>
      </c>
      <c r="L40" s="18"/>
      <c r="O40" s="9">
        <f>+O38*-O39</f>
        <v>-13.673099999999998</v>
      </c>
      <c r="P40" s="42">
        <f>+P38*-P39</f>
        <v>0</v>
      </c>
      <c r="R40" s="42">
        <f>+R38*-R39</f>
        <v>-14.232279999999996</v>
      </c>
    </row>
    <row r="41" spans="1:19" ht="13.5" thickTop="1" x14ac:dyDescent="0.2">
      <c r="J41" s="18"/>
      <c r="K41" s="43"/>
      <c r="L41" s="18"/>
      <c r="O41" s="19">
        <v>5.0999999999999996</v>
      </c>
      <c r="P41" s="43"/>
      <c r="R41" s="43"/>
    </row>
    <row r="42" spans="1:19" ht="13.5" thickBot="1" x14ac:dyDescent="0.25">
      <c r="G42" s="1" t="s">
        <v>33</v>
      </c>
      <c r="J42" s="18"/>
      <c r="K42" s="44">
        <v>-11.9</v>
      </c>
      <c r="L42" s="18"/>
      <c r="O42" s="20">
        <f>SUM(O40:O41)</f>
        <v>-8.5730999999999984</v>
      </c>
      <c r="P42" s="44">
        <f>SUM(P40:P41)</f>
        <v>0</v>
      </c>
      <c r="R42" s="44">
        <f>+P42+K42</f>
        <v>-11.9</v>
      </c>
    </row>
    <row r="43" spans="1:19" ht="13.5" thickTop="1" x14ac:dyDescent="0.2">
      <c r="B43" s="28"/>
      <c r="C43" s="28"/>
      <c r="D43" s="28"/>
      <c r="E43" s="28"/>
      <c r="F43" s="28"/>
      <c r="G43" s="28"/>
      <c r="H43" s="28"/>
      <c r="I43" s="28"/>
      <c r="J43" s="18"/>
      <c r="K43" s="37"/>
      <c r="L43" s="18"/>
      <c r="O43" s="9"/>
      <c r="P43" s="37"/>
      <c r="R43" s="37"/>
    </row>
    <row r="44" spans="1:19" ht="18" x14ac:dyDescent="0.25">
      <c r="B44" s="29" t="s">
        <v>17</v>
      </c>
      <c r="C44" s="30"/>
      <c r="D44" s="30"/>
      <c r="E44" s="30"/>
      <c r="F44" s="30"/>
      <c r="G44" s="30"/>
      <c r="H44" s="30"/>
      <c r="I44" s="30"/>
      <c r="J44" s="30"/>
      <c r="K44" s="45"/>
      <c r="L44" s="30"/>
      <c r="M44" s="31"/>
      <c r="N44" s="31"/>
      <c r="O44" s="31"/>
      <c r="P44" s="45"/>
      <c r="Q44" s="32"/>
      <c r="R44" s="49"/>
    </row>
    <row r="45" spans="1:19" x14ac:dyDescent="0.2">
      <c r="R45" s="37"/>
    </row>
    <row r="46" spans="1:19" x14ac:dyDescent="0.2">
      <c r="G46" t="s">
        <v>41</v>
      </c>
      <c r="K46" s="53">
        <v>7000000</v>
      </c>
      <c r="R46" s="37"/>
    </row>
    <row r="47" spans="1:19" x14ac:dyDescent="0.2">
      <c r="G47" t="s">
        <v>42</v>
      </c>
      <c r="P47" s="34">
        <v>9318213</v>
      </c>
      <c r="R47" s="37"/>
    </row>
    <row r="48" spans="1:19" x14ac:dyDescent="0.2">
      <c r="G48" t="s">
        <v>43</v>
      </c>
      <c r="K48" s="54">
        <v>0.3</v>
      </c>
      <c r="P48" s="54">
        <v>0.3</v>
      </c>
      <c r="R48" s="37"/>
    </row>
    <row r="49" spans="4:18" x14ac:dyDescent="0.2">
      <c r="R49" s="37"/>
    </row>
    <row r="50" spans="4:18" ht="13.5" thickBot="1" x14ac:dyDescent="0.25">
      <c r="G50" t="s">
        <v>44</v>
      </c>
      <c r="K50" s="53">
        <f>+K46*K48</f>
        <v>2100000</v>
      </c>
      <c r="P50" s="55">
        <f>+P47*P48</f>
        <v>2795463.9</v>
      </c>
      <c r="R50" s="37"/>
    </row>
    <row r="51" spans="4:18" ht="13.5" thickTop="1" x14ac:dyDescent="0.2">
      <c r="G51" t="s">
        <v>45</v>
      </c>
      <c r="K51" s="38">
        <v>16.95</v>
      </c>
      <c r="P51" s="56"/>
      <c r="R51" s="37"/>
    </row>
    <row r="52" spans="4:18" ht="13.5" thickBot="1" x14ac:dyDescent="0.25">
      <c r="K52" s="42">
        <f>+K50*K51</f>
        <v>35595000</v>
      </c>
      <c r="R52" s="37"/>
    </row>
    <row r="53" spans="4:18" ht="11.25" customHeight="1" thickTop="1" x14ac:dyDescent="0.2">
      <c r="I53" s="1"/>
    </row>
    <row r="54" spans="4:18" x14ac:dyDescent="0.2">
      <c r="D54" t="s">
        <v>18</v>
      </c>
      <c r="I54" s="14" t="s">
        <v>22</v>
      </c>
    </row>
    <row r="55" spans="4:18" x14ac:dyDescent="0.2">
      <c r="D55" t="s">
        <v>19</v>
      </c>
      <c r="I55" s="15">
        <f>+'Sell Ratio .35'!I55</f>
        <v>37019</v>
      </c>
    </row>
    <row r="56" spans="4:18" x14ac:dyDescent="0.2">
      <c r="D56" t="s">
        <v>20</v>
      </c>
      <c r="I56" s="14" t="str">
        <f ca="1">CELL("filename")</f>
        <v>H:\juhl.Ei\NFL\[EOTT Summary subunits.xls]Sell Ratio .25</v>
      </c>
    </row>
    <row r="57" spans="4:18" x14ac:dyDescent="0.2">
      <c r="D57" t="s">
        <v>21</v>
      </c>
      <c r="I57" s="16">
        <f ca="1">NOW()</f>
        <v>37020.438481134261</v>
      </c>
    </row>
  </sheetData>
  <phoneticPr fontId="0" type="noConversion"/>
  <pageMargins left="0.75" right="0.75" top="1" bottom="1" header="0.5" footer="0.5"/>
  <pageSetup scale="7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opLeftCell="A7" workbookViewId="0">
      <selection activeCell="K13" sqref="K13"/>
    </sheetView>
  </sheetViews>
  <sheetFormatPr defaultRowHeight="12.75" x14ac:dyDescent="0.2"/>
  <cols>
    <col min="1" max="1" width="2.7109375" customWidth="1"/>
    <col min="2" max="2" width="1.7109375" customWidth="1"/>
    <col min="3" max="6" width="1.5703125" customWidth="1"/>
    <col min="9" max="9" width="18.5703125" customWidth="1"/>
    <col min="10" max="10" width="1.7109375" customWidth="1"/>
    <col min="11" max="11" width="15.7109375" style="34" customWidth="1"/>
    <col min="12" max="12" width="1.7109375" customWidth="1"/>
    <col min="13" max="13" width="8" customWidth="1"/>
    <col min="14" max="14" width="1.7109375" customWidth="1"/>
    <col min="15" max="15" width="16" hidden="1" customWidth="1"/>
    <col min="16" max="16" width="15.7109375" style="34" customWidth="1"/>
    <col min="18" max="18" width="15.7109375" style="34" customWidth="1"/>
  </cols>
  <sheetData>
    <row r="1" spans="1:18" ht="18" x14ac:dyDescent="0.25">
      <c r="A1" s="12" t="s">
        <v>16</v>
      </c>
    </row>
    <row r="2" spans="1:18" ht="18" x14ac:dyDescent="0.25">
      <c r="A2" s="12" t="s">
        <v>38</v>
      </c>
    </row>
    <row r="3" spans="1:18" ht="18" x14ac:dyDescent="0.25">
      <c r="A3" s="12" t="s">
        <v>32</v>
      </c>
    </row>
    <row r="5" spans="1:18" ht="15.75" x14ac:dyDescent="0.25">
      <c r="A5" s="26" t="s">
        <v>31</v>
      </c>
      <c r="B5" s="27"/>
      <c r="C5" s="27"/>
      <c r="D5" s="27"/>
      <c r="E5" s="27"/>
      <c r="F5" s="27"/>
      <c r="G5" s="27"/>
    </row>
    <row r="6" spans="1:18" x14ac:dyDescent="0.2">
      <c r="K6" s="35" t="s">
        <v>0</v>
      </c>
      <c r="L6" s="2"/>
      <c r="O6" s="3" t="s">
        <v>0</v>
      </c>
      <c r="P6" s="35" t="s">
        <v>30</v>
      </c>
      <c r="R6" s="35"/>
    </row>
    <row r="7" spans="1:18" ht="51" x14ac:dyDescent="0.2">
      <c r="K7" s="36" t="s">
        <v>35</v>
      </c>
      <c r="L7" s="1"/>
      <c r="O7" s="4" t="s">
        <v>27</v>
      </c>
      <c r="P7" s="36" t="s">
        <v>28</v>
      </c>
      <c r="R7" s="36" t="s">
        <v>29</v>
      </c>
    </row>
    <row r="8" spans="1:18" ht="15.75" customHeight="1" x14ac:dyDescent="0.2">
      <c r="A8" s="1" t="s">
        <v>8</v>
      </c>
      <c r="O8" s="5"/>
    </row>
    <row r="9" spans="1:18" ht="6" customHeight="1" x14ac:dyDescent="0.2">
      <c r="A9" s="1"/>
      <c r="O9" s="5"/>
    </row>
    <row r="10" spans="1:18" ht="15.75" x14ac:dyDescent="0.25">
      <c r="B10" s="7" t="s">
        <v>10</v>
      </c>
      <c r="C10" s="7"/>
      <c r="D10" s="7"/>
      <c r="E10" s="7"/>
      <c r="F10" s="7"/>
      <c r="G10" s="7"/>
      <c r="H10" s="7"/>
      <c r="I10" s="7"/>
      <c r="J10" s="7"/>
      <c r="K10" s="33">
        <f>+K52/1000000</f>
        <v>29.662500000000001</v>
      </c>
      <c r="L10" s="7"/>
      <c r="O10" s="11">
        <v>33.4</v>
      </c>
      <c r="P10" s="33">
        <f>+P50/1000000</f>
        <v>2.32955325</v>
      </c>
      <c r="R10" s="33">
        <f>+P10+K10</f>
        <v>31.992053250000001</v>
      </c>
    </row>
    <row r="11" spans="1:18" ht="7.5" customHeight="1" x14ac:dyDescent="0.2">
      <c r="K11" s="37"/>
      <c r="O11" s="9"/>
      <c r="P11" s="37"/>
      <c r="R11" s="37"/>
    </row>
    <row r="12" spans="1:18" x14ac:dyDescent="0.2">
      <c r="C12" t="s">
        <v>2</v>
      </c>
      <c r="K12" s="34">
        <f>'Sell Ratio .35'!K12</f>
        <v>30.859999999999996</v>
      </c>
      <c r="O12" s="5">
        <v>38.299999999999997</v>
      </c>
      <c r="P12" s="34">
        <v>9.32</v>
      </c>
      <c r="R12" s="46">
        <f>+P12+K12</f>
        <v>40.179999999999993</v>
      </c>
    </row>
    <row r="13" spans="1:18" ht="6" customHeight="1" x14ac:dyDescent="0.2">
      <c r="K13" s="38"/>
      <c r="O13" s="5"/>
      <c r="P13" s="38"/>
      <c r="R13" s="38"/>
    </row>
    <row r="14" spans="1:18" ht="15.75" x14ac:dyDescent="0.25">
      <c r="B14" s="7" t="s">
        <v>15</v>
      </c>
      <c r="C14" s="7"/>
      <c r="D14" s="7"/>
      <c r="E14" s="7"/>
      <c r="F14" s="7"/>
      <c r="G14" s="7"/>
      <c r="H14" s="7"/>
      <c r="I14" s="7"/>
      <c r="J14" s="7"/>
      <c r="K14" s="39">
        <f>+K12</f>
        <v>30.859999999999996</v>
      </c>
      <c r="L14" s="7"/>
      <c r="O14" s="8">
        <f>SUM(O12:O13)</f>
        <v>38.299999999999997</v>
      </c>
      <c r="P14" s="39">
        <f>SUM(P12:P13)</f>
        <v>9.32</v>
      </c>
      <c r="R14" s="39">
        <f>SUM(R12:R13)</f>
        <v>40.179999999999993</v>
      </c>
    </row>
    <row r="15" spans="1:18" ht="3.75" customHeight="1" x14ac:dyDescent="0.2">
      <c r="O15" s="5"/>
    </row>
    <row r="16" spans="1:18" s="7" customFormat="1" ht="15.75" x14ac:dyDescent="0.25">
      <c r="D16" s="7" t="s">
        <v>1</v>
      </c>
      <c r="K16" s="39">
        <f>+K10-K14</f>
        <v>-1.1974999999999945</v>
      </c>
      <c r="O16" s="8">
        <f>+O10-O14</f>
        <v>-4.8999999999999986</v>
      </c>
      <c r="P16" s="39">
        <f>+P10-P14</f>
        <v>-6.9904467500000003</v>
      </c>
      <c r="R16" s="39">
        <f>+R10-R14</f>
        <v>-8.1879467499999912</v>
      </c>
    </row>
    <row r="17" spans="1:18" x14ac:dyDescent="0.2">
      <c r="O17" s="5"/>
    </row>
    <row r="18" spans="1:18" ht="15.75" x14ac:dyDescent="0.25">
      <c r="B18" s="7" t="s">
        <v>3</v>
      </c>
      <c r="O18" s="5"/>
    </row>
    <row r="19" spans="1:18" x14ac:dyDescent="0.2">
      <c r="E19" t="s">
        <v>4</v>
      </c>
      <c r="K19" s="34">
        <f>+K33</f>
        <v>13.7736375</v>
      </c>
      <c r="O19" s="5">
        <f>+O33</f>
        <v>12.1028</v>
      </c>
      <c r="P19" s="34">
        <f>+P33</f>
        <v>-2.67734110525</v>
      </c>
      <c r="R19" s="46">
        <f>+P19+K19</f>
        <v>11.096296394749999</v>
      </c>
    </row>
    <row r="20" spans="1:18" x14ac:dyDescent="0.2">
      <c r="E20" t="s">
        <v>5</v>
      </c>
      <c r="K20" s="38">
        <f>+K42</f>
        <v>-11.9</v>
      </c>
      <c r="O20" s="6">
        <f>+O42</f>
        <v>-8.5730999999999984</v>
      </c>
      <c r="P20" s="38">
        <f>+P42</f>
        <v>0</v>
      </c>
      <c r="R20" s="52">
        <f>+R42</f>
        <v>-11.9</v>
      </c>
    </row>
    <row r="21" spans="1:18" x14ac:dyDescent="0.2">
      <c r="G21" s="1" t="s">
        <v>6</v>
      </c>
      <c r="K21" s="34">
        <f>SUM(K19:K20)</f>
        <v>1.8736374999999992</v>
      </c>
      <c r="O21" s="5">
        <f>SUM(O19:O20)</f>
        <v>3.5297000000000018</v>
      </c>
      <c r="P21" s="34">
        <f>SUM(P19:P20)</f>
        <v>-2.67734110525</v>
      </c>
      <c r="R21" s="34">
        <f>SUM(R19:R20)</f>
        <v>-0.80370360525000173</v>
      </c>
    </row>
    <row r="22" spans="1:18" x14ac:dyDescent="0.2">
      <c r="O22" s="5"/>
    </row>
    <row r="23" spans="1:18" ht="16.5" thickBot="1" x14ac:dyDescent="0.3">
      <c r="G23" s="7" t="s">
        <v>7</v>
      </c>
      <c r="H23" s="7"/>
      <c r="I23" s="7"/>
      <c r="J23" s="7"/>
      <c r="K23" s="40">
        <f>+K16-K21</f>
        <v>-3.0711374999999936</v>
      </c>
      <c r="L23" s="7"/>
      <c r="O23" s="10">
        <f>+O16-O21</f>
        <v>-8.4297000000000004</v>
      </c>
      <c r="P23" s="40">
        <f>+P16-P21</f>
        <v>-4.3131056447500002</v>
      </c>
      <c r="R23" s="40">
        <f>+R16-R21</f>
        <v>-7.3842431447499894</v>
      </c>
    </row>
    <row r="24" spans="1:18" ht="16.5" thickTop="1" x14ac:dyDescent="0.25">
      <c r="G24" s="7"/>
      <c r="H24" s="7"/>
      <c r="I24" s="7"/>
      <c r="J24" s="7"/>
      <c r="K24" s="41"/>
      <c r="L24" s="7"/>
      <c r="O24" s="23"/>
      <c r="P24" s="41"/>
      <c r="R24" s="41"/>
    </row>
    <row r="25" spans="1:18" ht="16.5" thickBot="1" x14ac:dyDescent="0.3">
      <c r="G25" s="7" t="s">
        <v>26</v>
      </c>
      <c r="H25" s="7"/>
      <c r="I25" s="7"/>
      <c r="J25" s="24"/>
      <c r="K25" s="25">
        <f>+K21/K16</f>
        <v>-1.5646242171190046</v>
      </c>
      <c r="L25" s="24"/>
      <c r="O25" s="25">
        <f>+O21/O16</f>
        <v>-0.72034693877551081</v>
      </c>
      <c r="P25" s="25">
        <f>+P21/P16</f>
        <v>0.38300000000000001</v>
      </c>
      <c r="R25" s="25">
        <f>+R21/R16</f>
        <v>9.8156916476038705E-2</v>
      </c>
    </row>
    <row r="26" spans="1:18" ht="16.5" thickTop="1" x14ac:dyDescent="0.25">
      <c r="G26" s="7"/>
      <c r="H26" s="7"/>
      <c r="I26" s="7"/>
      <c r="J26" s="7"/>
      <c r="K26" s="41"/>
      <c r="L26" s="7"/>
      <c r="O26" s="23"/>
      <c r="P26" s="41"/>
      <c r="R26" s="41"/>
    </row>
    <row r="27" spans="1:18" x14ac:dyDescent="0.2">
      <c r="A27" s="1" t="s">
        <v>9</v>
      </c>
      <c r="O27" s="5"/>
    </row>
    <row r="28" spans="1:18" x14ac:dyDescent="0.2">
      <c r="B28" t="s">
        <v>10</v>
      </c>
      <c r="K28" s="34">
        <f>+K10</f>
        <v>29.662500000000001</v>
      </c>
      <c r="O28" s="5">
        <f>+O10</f>
        <v>33.4</v>
      </c>
      <c r="P28" s="34">
        <f>+P10</f>
        <v>2.32955325</v>
      </c>
      <c r="R28" s="34">
        <f>+R10</f>
        <v>31.992053250000001</v>
      </c>
    </row>
    <row r="29" spans="1:18" x14ac:dyDescent="0.2">
      <c r="B29" t="s">
        <v>11</v>
      </c>
      <c r="K29" s="34">
        <v>-6.3</v>
      </c>
      <c r="O29" s="5">
        <v>1.8</v>
      </c>
      <c r="P29" s="34">
        <f>+P14</f>
        <v>9.32</v>
      </c>
      <c r="R29" s="34">
        <f>+P29+K29</f>
        <v>3.0200000000000005</v>
      </c>
    </row>
    <row r="30" spans="1:18" x14ac:dyDescent="0.2">
      <c r="B30" t="s">
        <v>12</v>
      </c>
      <c r="K30" s="38">
        <v>0</v>
      </c>
      <c r="O30" s="6">
        <v>0</v>
      </c>
      <c r="P30" s="38">
        <v>0</v>
      </c>
      <c r="R30" s="38">
        <v>0</v>
      </c>
    </row>
    <row r="31" spans="1:18" x14ac:dyDescent="0.2">
      <c r="F31" t="s">
        <v>13</v>
      </c>
      <c r="K31" s="34">
        <f>+K28-K29+K30</f>
        <v>35.962499999999999</v>
      </c>
      <c r="O31" s="5">
        <f>+O28-O29+O30</f>
        <v>31.599999999999998</v>
      </c>
      <c r="P31" s="34">
        <f>+P28-P29+P30</f>
        <v>-6.9904467500000003</v>
      </c>
      <c r="R31" s="34">
        <f>+R28-R29+R30</f>
        <v>28.972053250000002</v>
      </c>
    </row>
    <row r="32" spans="1:18" x14ac:dyDescent="0.2">
      <c r="G32" t="s">
        <v>23</v>
      </c>
      <c r="K32" s="50">
        <v>0.38300000000000001</v>
      </c>
      <c r="L32" s="51"/>
      <c r="M32" s="51"/>
      <c r="N32" s="51"/>
      <c r="O32" s="50">
        <v>0.38300000000000001</v>
      </c>
      <c r="P32" s="50">
        <v>0.38300000000000001</v>
      </c>
      <c r="Q32" s="51"/>
      <c r="R32" s="50">
        <v>0.38300000000000001</v>
      </c>
    </row>
    <row r="33" spans="1:18" ht="13.5" thickBot="1" x14ac:dyDescent="0.25">
      <c r="G33" s="1" t="s">
        <v>14</v>
      </c>
      <c r="K33" s="42">
        <f>+K31*K32</f>
        <v>13.7736375</v>
      </c>
      <c r="O33" s="13">
        <f>+O31*O32</f>
        <v>12.1028</v>
      </c>
      <c r="P33" s="42">
        <f>+P31*P32</f>
        <v>-2.67734110525</v>
      </c>
      <c r="R33" s="42">
        <f>+R31*R32</f>
        <v>11.09629639475</v>
      </c>
    </row>
    <row r="34" spans="1:18" ht="13.5" thickTop="1" x14ac:dyDescent="0.2">
      <c r="O34" s="5"/>
    </row>
    <row r="35" spans="1:18" x14ac:dyDescent="0.2">
      <c r="A35" s="1" t="s">
        <v>24</v>
      </c>
      <c r="O35" s="5"/>
    </row>
    <row r="36" spans="1:18" x14ac:dyDescent="0.2">
      <c r="E36" t="s">
        <v>39</v>
      </c>
      <c r="J36" s="17"/>
      <c r="K36" s="47">
        <f>+K29</f>
        <v>-6.3</v>
      </c>
      <c r="L36" s="17"/>
      <c r="O36" s="21">
        <v>1.8</v>
      </c>
      <c r="P36" s="47">
        <f>+P29</f>
        <v>9.32</v>
      </c>
      <c r="R36" s="47">
        <f>+P36+K36</f>
        <v>3.0200000000000005</v>
      </c>
    </row>
    <row r="37" spans="1:18" x14ac:dyDescent="0.2">
      <c r="E37" t="s">
        <v>40</v>
      </c>
      <c r="J37" s="17"/>
      <c r="K37" s="48">
        <f>+K12</f>
        <v>30.859999999999996</v>
      </c>
      <c r="L37" s="17"/>
      <c r="O37" s="22">
        <v>33.9</v>
      </c>
      <c r="P37" s="48">
        <f>+P12</f>
        <v>9.32</v>
      </c>
      <c r="R37" s="48">
        <f>+P37+K37</f>
        <v>40.179999999999993</v>
      </c>
    </row>
    <row r="38" spans="1:18" x14ac:dyDescent="0.2">
      <c r="F38" t="s">
        <v>25</v>
      </c>
      <c r="J38" s="17"/>
      <c r="K38" s="34">
        <f>+K37-K36</f>
        <v>37.159999999999997</v>
      </c>
      <c r="L38" s="17"/>
      <c r="O38" s="5">
        <f>SUM(O36:O37)</f>
        <v>35.699999999999996</v>
      </c>
      <c r="P38" s="34">
        <f>+P37-P36</f>
        <v>0</v>
      </c>
      <c r="R38" s="34">
        <f>+R37-R36</f>
        <v>37.159999999999989</v>
      </c>
    </row>
    <row r="39" spans="1:18" x14ac:dyDescent="0.2">
      <c r="F39" t="s">
        <v>23</v>
      </c>
      <c r="J39" s="17"/>
      <c r="K39" s="50">
        <v>0.38300000000000001</v>
      </c>
      <c r="L39" s="51"/>
      <c r="M39" s="51"/>
      <c r="N39" s="51"/>
      <c r="O39" s="50">
        <v>0.38300000000000001</v>
      </c>
      <c r="P39" s="50">
        <v>0.38300000000000001</v>
      </c>
      <c r="Q39" s="51"/>
      <c r="R39" s="50">
        <v>0.38300000000000001</v>
      </c>
    </row>
    <row r="40" spans="1:18" ht="13.5" thickBot="1" x14ac:dyDescent="0.25">
      <c r="G40" t="s">
        <v>34</v>
      </c>
      <c r="J40" s="18"/>
      <c r="K40" s="42">
        <f>+K38*-K39</f>
        <v>-14.232279999999999</v>
      </c>
      <c r="L40" s="18"/>
      <c r="O40" s="9">
        <f>+O38*-O39</f>
        <v>-13.673099999999998</v>
      </c>
      <c r="P40" s="42">
        <f>+P38*-P39</f>
        <v>0</v>
      </c>
      <c r="R40" s="42">
        <f>+R38*-R39</f>
        <v>-14.232279999999996</v>
      </c>
    </row>
    <row r="41" spans="1:18" ht="13.5" thickTop="1" x14ac:dyDescent="0.2">
      <c r="J41" s="18"/>
      <c r="K41" s="43"/>
      <c r="L41" s="18"/>
      <c r="O41" s="19">
        <v>5.0999999999999996</v>
      </c>
      <c r="P41" s="43"/>
      <c r="R41" s="43"/>
    </row>
    <row r="42" spans="1:18" ht="13.5" thickBot="1" x14ac:dyDescent="0.25">
      <c r="G42" s="1" t="s">
        <v>33</v>
      </c>
      <c r="J42" s="18"/>
      <c r="K42" s="44">
        <v>-11.9</v>
      </c>
      <c r="L42" s="18"/>
      <c r="O42" s="20">
        <f>SUM(O40:O41)</f>
        <v>-8.5730999999999984</v>
      </c>
      <c r="P42" s="44">
        <f>SUM(P40:P41)</f>
        <v>0</v>
      </c>
      <c r="R42" s="44">
        <f>+P42+K42</f>
        <v>-11.9</v>
      </c>
    </row>
    <row r="43" spans="1:18" ht="13.5" thickTop="1" x14ac:dyDescent="0.2">
      <c r="B43" s="28"/>
      <c r="C43" s="28"/>
      <c r="D43" s="28"/>
      <c r="E43" s="28"/>
      <c r="F43" s="28"/>
      <c r="G43" s="28"/>
      <c r="H43" s="28"/>
      <c r="I43" s="28"/>
      <c r="J43" s="18"/>
      <c r="K43" s="37"/>
      <c r="L43" s="18"/>
      <c r="O43" s="9"/>
      <c r="P43" s="37"/>
      <c r="R43" s="37"/>
    </row>
    <row r="44" spans="1:18" ht="18" x14ac:dyDescent="0.25">
      <c r="B44" s="29" t="s">
        <v>17</v>
      </c>
      <c r="C44" s="30"/>
      <c r="D44" s="30"/>
      <c r="E44" s="30"/>
      <c r="F44" s="30"/>
      <c r="G44" s="30"/>
      <c r="H44" s="30"/>
      <c r="I44" s="30"/>
      <c r="J44" s="30"/>
      <c r="K44" s="45"/>
      <c r="L44" s="30"/>
      <c r="M44" s="31"/>
      <c r="N44" s="31"/>
      <c r="O44" s="31"/>
      <c r="P44" s="45"/>
      <c r="Q44" s="32"/>
      <c r="R44" s="49"/>
    </row>
    <row r="45" spans="1:18" x14ac:dyDescent="0.2">
      <c r="R45" s="37"/>
    </row>
    <row r="46" spans="1:18" x14ac:dyDescent="0.2">
      <c r="G46" t="s">
        <v>41</v>
      </c>
      <c r="K46" s="53">
        <v>7000000</v>
      </c>
      <c r="R46" s="37"/>
    </row>
    <row r="47" spans="1:18" x14ac:dyDescent="0.2">
      <c r="G47" t="s">
        <v>42</v>
      </c>
      <c r="P47" s="34">
        <v>9318213</v>
      </c>
      <c r="R47" s="37"/>
    </row>
    <row r="48" spans="1:18" x14ac:dyDescent="0.2">
      <c r="G48" t="s">
        <v>43</v>
      </c>
      <c r="K48" s="54">
        <v>0.25</v>
      </c>
      <c r="P48" s="54">
        <v>0.25</v>
      </c>
      <c r="R48" s="37"/>
    </row>
    <row r="49" spans="4:18" x14ac:dyDescent="0.2">
      <c r="R49" s="37"/>
    </row>
    <row r="50" spans="4:18" ht="13.5" thickBot="1" x14ac:dyDescent="0.25">
      <c r="G50" t="s">
        <v>44</v>
      </c>
      <c r="K50" s="53">
        <f>+K46*K48</f>
        <v>1750000</v>
      </c>
      <c r="P50" s="55">
        <f>+P47*P48</f>
        <v>2329553.25</v>
      </c>
      <c r="R50" s="37"/>
    </row>
    <row r="51" spans="4:18" ht="13.5" thickTop="1" x14ac:dyDescent="0.2">
      <c r="G51" t="s">
        <v>45</v>
      </c>
      <c r="K51" s="38">
        <v>16.95</v>
      </c>
      <c r="P51" s="56"/>
      <c r="R51" s="37"/>
    </row>
    <row r="52" spans="4:18" ht="13.5" thickBot="1" x14ac:dyDescent="0.25">
      <c r="K52" s="42">
        <f>+K50*K51</f>
        <v>29662500</v>
      </c>
      <c r="R52" s="37"/>
    </row>
    <row r="53" spans="4:18" ht="13.5" thickTop="1" x14ac:dyDescent="0.2">
      <c r="K53" s="37"/>
      <c r="R53" s="37"/>
    </row>
    <row r="54" spans="4:18" x14ac:dyDescent="0.2">
      <c r="D54" t="s">
        <v>18</v>
      </c>
      <c r="I54" s="14" t="s">
        <v>22</v>
      </c>
    </row>
    <row r="55" spans="4:18" x14ac:dyDescent="0.2">
      <c r="D55" t="s">
        <v>19</v>
      </c>
      <c r="I55" s="15">
        <f>+'Sell Ratio .35'!I55</f>
        <v>37019</v>
      </c>
    </row>
    <row r="56" spans="4:18" x14ac:dyDescent="0.2">
      <c r="D56" t="s">
        <v>20</v>
      </c>
      <c r="I56" s="14" t="str">
        <f ca="1">CELL("filename")</f>
        <v>H:\juhl.Ei\NFL\[EOTT Summary subunits.xls]Sell Ratio .25</v>
      </c>
    </row>
    <row r="57" spans="4:18" x14ac:dyDescent="0.2">
      <c r="D57" t="s">
        <v>21</v>
      </c>
      <c r="I57" s="16">
        <f ca="1">NOW()</f>
        <v>37020.438481134261</v>
      </c>
    </row>
  </sheetData>
  <phoneticPr fontId="0" type="noConversion"/>
  <pageMargins left="0.75" right="0.75" top="1" bottom="1" header="0.5" footer="0.5"/>
  <pageSetup scale="7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workbookViewId="0">
      <selection activeCell="H7" sqref="H7"/>
    </sheetView>
  </sheetViews>
  <sheetFormatPr defaultRowHeight="12.75" x14ac:dyDescent="0.2"/>
  <cols>
    <col min="1" max="1" width="2.7109375" customWidth="1"/>
    <col min="2" max="2" width="1.7109375" customWidth="1"/>
    <col min="3" max="6" width="1.5703125" customWidth="1"/>
    <col min="9" max="9" width="18.5703125" customWidth="1"/>
    <col min="10" max="10" width="1.7109375" customWidth="1"/>
    <col min="11" max="11" width="15.7109375" style="34" customWidth="1"/>
    <col min="12" max="12" width="1.7109375" customWidth="1"/>
    <col min="13" max="13" width="8" customWidth="1"/>
    <col min="14" max="14" width="1.7109375" customWidth="1"/>
    <col min="15" max="15" width="16" hidden="1" customWidth="1"/>
    <col min="16" max="16" width="15.7109375" style="34" customWidth="1"/>
    <col min="18" max="18" width="15.7109375" style="34" customWidth="1"/>
  </cols>
  <sheetData>
    <row r="1" spans="1:18" ht="18" x14ac:dyDescent="0.25">
      <c r="A1" s="12" t="s">
        <v>16</v>
      </c>
    </row>
    <row r="2" spans="1:18" ht="18" x14ac:dyDescent="0.25">
      <c r="A2" s="12" t="s">
        <v>37</v>
      </c>
    </row>
    <row r="3" spans="1:18" ht="18" x14ac:dyDescent="0.25">
      <c r="A3" s="12" t="s">
        <v>32</v>
      </c>
    </row>
    <row r="5" spans="1:18" ht="26.25" x14ac:dyDescent="0.4">
      <c r="A5" s="26" t="s">
        <v>31</v>
      </c>
      <c r="B5" s="27"/>
      <c r="C5" s="27"/>
      <c r="D5" s="27"/>
      <c r="E5" s="27"/>
      <c r="F5" s="27"/>
      <c r="G5" s="27"/>
      <c r="H5" s="57" t="s">
        <v>46</v>
      </c>
    </row>
    <row r="6" spans="1:18" x14ac:dyDescent="0.2">
      <c r="K6" s="35" t="s">
        <v>0</v>
      </c>
      <c r="L6" s="2"/>
      <c r="O6" s="3" t="s">
        <v>0</v>
      </c>
      <c r="P6" s="35" t="s">
        <v>30</v>
      </c>
      <c r="R6" s="35"/>
    </row>
    <row r="7" spans="1:18" ht="51" x14ac:dyDescent="0.2">
      <c r="K7" s="36" t="s">
        <v>35</v>
      </c>
      <c r="L7" s="1"/>
      <c r="O7" s="4" t="s">
        <v>27</v>
      </c>
      <c r="P7" s="36" t="s">
        <v>28</v>
      </c>
      <c r="R7" s="36" t="s">
        <v>29</v>
      </c>
    </row>
    <row r="8" spans="1:18" ht="15.75" customHeight="1" x14ac:dyDescent="0.2">
      <c r="A8" s="1" t="s">
        <v>8</v>
      </c>
      <c r="O8" s="5"/>
    </row>
    <row r="9" spans="1:18" ht="6" customHeight="1" x14ac:dyDescent="0.2">
      <c r="A9" s="1"/>
      <c r="O9" s="5"/>
    </row>
    <row r="10" spans="1:18" ht="15.75" x14ac:dyDescent="0.25">
      <c r="B10" s="7" t="s">
        <v>10</v>
      </c>
      <c r="C10" s="7"/>
      <c r="D10" s="7"/>
      <c r="E10" s="7"/>
      <c r="F10" s="7"/>
      <c r="G10" s="7"/>
      <c r="H10" s="7"/>
      <c r="I10" s="7"/>
      <c r="J10" s="7"/>
      <c r="K10" s="33">
        <f>+((7000000*0.35)*16.95)/1000000</f>
        <v>41.527500000000003</v>
      </c>
      <c r="L10" s="7"/>
      <c r="O10" s="11">
        <v>33.4</v>
      </c>
      <c r="P10" s="33">
        <f>9.3*0.35</f>
        <v>3.2549999999999999</v>
      </c>
      <c r="R10" s="33">
        <f>+P10+K10</f>
        <v>44.782500000000006</v>
      </c>
    </row>
    <row r="11" spans="1:18" ht="7.5" customHeight="1" x14ac:dyDescent="0.2">
      <c r="K11" s="37"/>
      <c r="O11" s="9"/>
      <c r="P11" s="37"/>
      <c r="R11" s="37"/>
    </row>
    <row r="12" spans="1:18" x14ac:dyDescent="0.2">
      <c r="C12" t="s">
        <v>2</v>
      </c>
      <c r="K12" s="34">
        <v>26.12</v>
      </c>
      <c r="O12" s="5">
        <v>38.299999999999997</v>
      </c>
      <c r="P12" s="34">
        <v>9.32</v>
      </c>
      <c r="R12" s="46">
        <f>+P12+K12</f>
        <v>35.44</v>
      </c>
    </row>
    <row r="13" spans="1:18" ht="6" customHeight="1" x14ac:dyDescent="0.2">
      <c r="K13" s="38"/>
      <c r="O13" s="5"/>
      <c r="P13" s="38"/>
      <c r="R13" s="38"/>
    </row>
    <row r="14" spans="1:18" ht="15.75" x14ac:dyDescent="0.25">
      <c r="B14" s="7" t="s">
        <v>15</v>
      </c>
      <c r="C14" s="7"/>
      <c r="D14" s="7"/>
      <c r="E14" s="7"/>
      <c r="F14" s="7"/>
      <c r="G14" s="7"/>
      <c r="H14" s="7"/>
      <c r="I14" s="7"/>
      <c r="J14" s="7"/>
      <c r="K14" s="39">
        <f>+K12</f>
        <v>26.12</v>
      </c>
      <c r="L14" s="7"/>
      <c r="O14" s="8">
        <f>SUM(O12:O13)</f>
        <v>38.299999999999997</v>
      </c>
      <c r="P14" s="39">
        <f>SUM(P12:P13)</f>
        <v>9.32</v>
      </c>
      <c r="R14" s="39">
        <f>SUM(R12:R13)</f>
        <v>35.44</v>
      </c>
    </row>
    <row r="15" spans="1:18" ht="3.75" customHeight="1" x14ac:dyDescent="0.2">
      <c r="O15" s="5"/>
    </row>
    <row r="16" spans="1:18" s="7" customFormat="1" ht="15.75" x14ac:dyDescent="0.25">
      <c r="D16" s="7" t="s">
        <v>1</v>
      </c>
      <c r="K16" s="39">
        <f>+K10-K14</f>
        <v>15.407500000000002</v>
      </c>
      <c r="O16" s="8">
        <f>+O10-O14</f>
        <v>-4.8999999999999986</v>
      </c>
      <c r="P16" s="39">
        <f>+P10-P14</f>
        <v>-6.0650000000000004</v>
      </c>
      <c r="R16" s="39">
        <f>+R10-R14</f>
        <v>9.3425000000000082</v>
      </c>
    </row>
    <row r="17" spans="1:18" x14ac:dyDescent="0.2">
      <c r="O17" s="5"/>
    </row>
    <row r="18" spans="1:18" ht="15.75" x14ac:dyDescent="0.25">
      <c r="B18" s="7" t="s">
        <v>3</v>
      </c>
      <c r="O18" s="5"/>
    </row>
    <row r="19" spans="1:18" x14ac:dyDescent="0.2">
      <c r="E19" t="s">
        <v>4</v>
      </c>
      <c r="K19" s="34">
        <f>+K33</f>
        <v>18.317932500000001</v>
      </c>
      <c r="O19" s="5">
        <f>+O33</f>
        <v>12.1028</v>
      </c>
      <c r="P19" s="34">
        <f>+P33</f>
        <v>-2.3228950000000004</v>
      </c>
      <c r="R19" s="46">
        <f>+P19+K19</f>
        <v>15.9950375</v>
      </c>
    </row>
    <row r="20" spans="1:18" x14ac:dyDescent="0.2">
      <c r="E20" t="s">
        <v>5</v>
      </c>
      <c r="K20" s="38">
        <f>+K42</f>
        <v>-11.9</v>
      </c>
      <c r="O20" s="6">
        <f>+O42</f>
        <v>-8.5730999999999984</v>
      </c>
      <c r="P20" s="38">
        <f>+P42</f>
        <v>0</v>
      </c>
      <c r="R20" s="52">
        <f>+R42</f>
        <v>-11.9</v>
      </c>
    </row>
    <row r="21" spans="1:18" x14ac:dyDescent="0.2">
      <c r="G21" s="1" t="s">
        <v>6</v>
      </c>
      <c r="K21" s="34">
        <f>SUM(K19:K20)</f>
        <v>6.4179325000000009</v>
      </c>
      <c r="O21" s="5">
        <f>SUM(O19:O20)</f>
        <v>3.5297000000000018</v>
      </c>
      <c r="P21" s="34">
        <f>SUM(P19:P20)</f>
        <v>-2.3228950000000004</v>
      </c>
      <c r="R21" s="34">
        <f>SUM(R19:R20)</f>
        <v>4.0950375000000001</v>
      </c>
    </row>
    <row r="22" spans="1:18" x14ac:dyDescent="0.2">
      <c r="O22" s="5"/>
    </row>
    <row r="23" spans="1:18" ht="16.5" thickBot="1" x14ac:dyDescent="0.3">
      <c r="G23" s="7" t="s">
        <v>7</v>
      </c>
      <c r="H23" s="7"/>
      <c r="I23" s="7"/>
      <c r="J23" s="7"/>
      <c r="K23" s="40">
        <f>+K16-K21</f>
        <v>8.9895675000000015</v>
      </c>
      <c r="L23" s="7"/>
      <c r="O23" s="10">
        <f>+O16-O21</f>
        <v>-8.4297000000000004</v>
      </c>
      <c r="P23" s="40">
        <f>+P16-P21</f>
        <v>-3.742105</v>
      </c>
      <c r="R23" s="40">
        <f>+R16-R21</f>
        <v>5.2474625000000081</v>
      </c>
    </row>
    <row r="24" spans="1:18" ht="16.5" thickTop="1" x14ac:dyDescent="0.25">
      <c r="G24" s="7"/>
      <c r="H24" s="7"/>
      <c r="I24" s="7"/>
      <c r="J24" s="7"/>
      <c r="K24" s="41"/>
      <c r="L24" s="7"/>
      <c r="O24" s="23"/>
      <c r="P24" s="41"/>
      <c r="R24" s="41"/>
    </row>
    <row r="25" spans="1:18" ht="16.5" thickBot="1" x14ac:dyDescent="0.3">
      <c r="G25" s="7" t="s">
        <v>26</v>
      </c>
      <c r="H25" s="7"/>
      <c r="I25" s="7"/>
      <c r="J25" s="24"/>
      <c r="K25" s="25">
        <f>+K21/K16</f>
        <v>0.41654600032451727</v>
      </c>
      <c r="L25" s="24"/>
      <c r="O25" s="25">
        <f>+O21/O16</f>
        <v>-0.72034693877551081</v>
      </c>
      <c r="P25" s="25">
        <f>+P21/P16</f>
        <v>0.38300000000000006</v>
      </c>
      <c r="R25" s="25">
        <f>+R21/R16</f>
        <v>0.43832352154134296</v>
      </c>
    </row>
    <row r="26" spans="1:18" ht="16.5" thickTop="1" x14ac:dyDescent="0.25">
      <c r="G26" s="7"/>
      <c r="H26" s="7"/>
      <c r="I26" s="7"/>
      <c r="J26" s="7"/>
      <c r="K26" s="41"/>
      <c r="L26" s="7"/>
      <c r="O26" s="23"/>
      <c r="P26" s="41"/>
      <c r="R26" s="41"/>
    </row>
    <row r="27" spans="1:18" x14ac:dyDescent="0.2">
      <c r="A27" s="1" t="s">
        <v>9</v>
      </c>
      <c r="O27" s="5"/>
    </row>
    <row r="28" spans="1:18" x14ac:dyDescent="0.2">
      <c r="B28" t="s">
        <v>10</v>
      </c>
      <c r="K28" s="34">
        <f>+K10</f>
        <v>41.527500000000003</v>
      </c>
      <c r="O28" s="5">
        <f>+O10</f>
        <v>33.4</v>
      </c>
      <c r="P28" s="34">
        <f>+P10</f>
        <v>3.2549999999999999</v>
      </c>
      <c r="R28" s="34">
        <f>+R10</f>
        <v>44.782500000000006</v>
      </c>
    </row>
    <row r="29" spans="1:18" x14ac:dyDescent="0.2">
      <c r="B29" t="s">
        <v>11</v>
      </c>
      <c r="K29" s="34">
        <v>-6.3</v>
      </c>
      <c r="O29" s="5">
        <v>1.8</v>
      </c>
      <c r="P29" s="34">
        <f>+P14</f>
        <v>9.32</v>
      </c>
      <c r="R29" s="34">
        <f>+P29+K29</f>
        <v>3.0200000000000005</v>
      </c>
    </row>
    <row r="30" spans="1:18" x14ac:dyDescent="0.2">
      <c r="B30" t="s">
        <v>12</v>
      </c>
      <c r="K30" s="38">
        <v>0</v>
      </c>
      <c r="O30" s="6">
        <v>0</v>
      </c>
      <c r="P30" s="38">
        <v>0</v>
      </c>
      <c r="R30" s="38">
        <v>0</v>
      </c>
    </row>
    <row r="31" spans="1:18" x14ac:dyDescent="0.2">
      <c r="F31" t="s">
        <v>13</v>
      </c>
      <c r="K31" s="34">
        <f>+K28-K29+K30</f>
        <v>47.827500000000001</v>
      </c>
      <c r="O31" s="5">
        <f>+O28-O29+O30</f>
        <v>31.599999999999998</v>
      </c>
      <c r="P31" s="34">
        <f>+P28-P29+P30</f>
        <v>-6.0650000000000004</v>
      </c>
      <c r="R31" s="34">
        <f>+R28-R29+R30</f>
        <v>41.762500000000003</v>
      </c>
    </row>
    <row r="32" spans="1:18" x14ac:dyDescent="0.2">
      <c r="G32" t="s">
        <v>23</v>
      </c>
      <c r="K32" s="50">
        <v>0.38300000000000001</v>
      </c>
      <c r="L32" s="51"/>
      <c r="M32" s="51"/>
      <c r="N32" s="51"/>
      <c r="O32" s="50">
        <v>0.38300000000000001</v>
      </c>
      <c r="P32" s="50">
        <v>0.38300000000000001</v>
      </c>
      <c r="Q32" s="51"/>
      <c r="R32" s="50">
        <v>0.38300000000000001</v>
      </c>
    </row>
    <row r="33" spans="1:18" ht="13.5" thickBot="1" x14ac:dyDescent="0.25">
      <c r="G33" s="1" t="s">
        <v>14</v>
      </c>
      <c r="K33" s="42">
        <f>+K31*K32</f>
        <v>18.317932500000001</v>
      </c>
      <c r="O33" s="13">
        <f>+O31*O32</f>
        <v>12.1028</v>
      </c>
      <c r="P33" s="42">
        <f>+P31*P32</f>
        <v>-2.3228950000000004</v>
      </c>
      <c r="R33" s="42">
        <f>+R31*R32</f>
        <v>15.995037500000002</v>
      </c>
    </row>
    <row r="34" spans="1:18" ht="13.5" thickTop="1" x14ac:dyDescent="0.2">
      <c r="O34" s="5"/>
    </row>
    <row r="35" spans="1:18" x14ac:dyDescent="0.2">
      <c r="A35" s="1" t="s">
        <v>24</v>
      </c>
      <c r="O35" s="5"/>
    </row>
    <row r="36" spans="1:18" x14ac:dyDescent="0.2">
      <c r="E36" t="s">
        <v>39</v>
      </c>
      <c r="J36" s="17"/>
      <c r="K36" s="47">
        <f>+K29</f>
        <v>-6.3</v>
      </c>
      <c r="L36" s="17"/>
      <c r="O36" s="21">
        <v>1.8</v>
      </c>
      <c r="P36" s="47">
        <f>+P29</f>
        <v>9.32</v>
      </c>
      <c r="R36" s="47">
        <f>+P36+K36</f>
        <v>3.0200000000000005</v>
      </c>
    </row>
    <row r="37" spans="1:18" x14ac:dyDescent="0.2">
      <c r="E37" t="s">
        <v>40</v>
      </c>
      <c r="J37" s="17"/>
      <c r="K37" s="48">
        <f>+K12</f>
        <v>26.12</v>
      </c>
      <c r="L37" s="17"/>
      <c r="O37" s="22">
        <v>33.9</v>
      </c>
      <c r="P37" s="48">
        <f>+P12</f>
        <v>9.32</v>
      </c>
      <c r="R37" s="48">
        <f>+P37+K37</f>
        <v>35.44</v>
      </c>
    </row>
    <row r="38" spans="1:18" x14ac:dyDescent="0.2">
      <c r="F38" t="s">
        <v>25</v>
      </c>
      <c r="J38" s="17"/>
      <c r="K38" s="34">
        <f>+K37-K36</f>
        <v>32.42</v>
      </c>
      <c r="L38" s="17"/>
      <c r="O38" s="5">
        <f>SUM(O36:O37)</f>
        <v>35.699999999999996</v>
      </c>
      <c r="P38" s="34">
        <f>+P37-P36</f>
        <v>0</v>
      </c>
      <c r="R38" s="34">
        <f>+R37-R36</f>
        <v>32.419999999999995</v>
      </c>
    </row>
    <row r="39" spans="1:18" x14ac:dyDescent="0.2">
      <c r="F39" t="s">
        <v>23</v>
      </c>
      <c r="J39" s="17"/>
      <c r="K39" s="50">
        <v>0.38300000000000001</v>
      </c>
      <c r="L39" s="51"/>
      <c r="M39" s="51"/>
      <c r="N39" s="51"/>
      <c r="O39" s="50">
        <v>0.38300000000000001</v>
      </c>
      <c r="P39" s="50">
        <v>0.38300000000000001</v>
      </c>
      <c r="Q39" s="51"/>
      <c r="R39" s="50">
        <v>0.38300000000000001</v>
      </c>
    </row>
    <row r="40" spans="1:18" ht="13.5" thickBot="1" x14ac:dyDescent="0.25">
      <c r="G40" t="s">
        <v>34</v>
      </c>
      <c r="J40" s="18"/>
      <c r="K40" s="42">
        <f>+K38*-K39</f>
        <v>-12.416860000000002</v>
      </c>
      <c r="L40" s="18"/>
      <c r="O40" s="9">
        <f>+O38*-O39</f>
        <v>-13.673099999999998</v>
      </c>
      <c r="P40" s="42">
        <f>+P38*-P39</f>
        <v>0</v>
      </c>
      <c r="R40" s="42">
        <f>+R38*-R39</f>
        <v>-12.416859999999998</v>
      </c>
    </row>
    <row r="41" spans="1:18" ht="13.5" thickTop="1" x14ac:dyDescent="0.2">
      <c r="J41" s="18"/>
      <c r="K41" s="43"/>
      <c r="L41" s="18"/>
      <c r="O41" s="19">
        <v>5.0999999999999996</v>
      </c>
      <c r="P41" s="43"/>
      <c r="R41" s="43"/>
    </row>
    <row r="42" spans="1:18" ht="13.5" thickBot="1" x14ac:dyDescent="0.25">
      <c r="G42" s="1" t="s">
        <v>33</v>
      </c>
      <c r="J42" s="18"/>
      <c r="K42" s="44">
        <v>-11.9</v>
      </c>
      <c r="L42" s="18"/>
      <c r="O42" s="20">
        <f>SUM(O40:O41)</f>
        <v>-8.5730999999999984</v>
      </c>
      <c r="P42" s="44">
        <f>SUM(P40:P41)</f>
        <v>0</v>
      </c>
      <c r="R42" s="44">
        <f>+P42+K42</f>
        <v>-11.9</v>
      </c>
    </row>
    <row r="43" spans="1:18" ht="13.5" thickTop="1" x14ac:dyDescent="0.2">
      <c r="B43" s="28"/>
      <c r="C43" s="28"/>
      <c r="D43" s="28"/>
      <c r="E43" s="28"/>
      <c r="F43" s="28"/>
      <c r="G43" s="28"/>
      <c r="H43" s="28"/>
      <c r="I43" s="28"/>
      <c r="J43" s="18"/>
      <c r="K43" s="37"/>
      <c r="L43" s="18"/>
      <c r="O43" s="9"/>
      <c r="P43" s="37"/>
      <c r="R43" s="37"/>
    </row>
    <row r="44" spans="1:18" ht="18" x14ac:dyDescent="0.25">
      <c r="B44" s="29" t="s">
        <v>17</v>
      </c>
      <c r="C44" s="30"/>
      <c r="D44" s="30"/>
      <c r="E44" s="30"/>
      <c r="F44" s="30"/>
      <c r="G44" s="30"/>
      <c r="H44" s="30"/>
      <c r="I44" s="30"/>
      <c r="J44" s="30"/>
      <c r="K44" s="45"/>
      <c r="L44" s="30"/>
      <c r="M44" s="31"/>
      <c r="N44" s="31"/>
      <c r="O44" s="31"/>
      <c r="P44" s="45"/>
      <c r="Q44" s="32"/>
      <c r="R44" s="49"/>
    </row>
    <row r="45" spans="1:18" x14ac:dyDescent="0.2">
      <c r="R45" s="37"/>
    </row>
    <row r="46" spans="1:18" x14ac:dyDescent="0.2">
      <c r="I46" s="1"/>
    </row>
    <row r="47" spans="1:18" x14ac:dyDescent="0.2">
      <c r="D47" t="s">
        <v>18</v>
      </c>
      <c r="I47" s="14" t="s">
        <v>22</v>
      </c>
    </row>
    <row r="48" spans="1:18" x14ac:dyDescent="0.2">
      <c r="D48" t="s">
        <v>19</v>
      </c>
      <c r="I48" s="15">
        <v>37019</v>
      </c>
    </row>
    <row r="49" spans="4:9" x14ac:dyDescent="0.2">
      <c r="D49" t="s">
        <v>20</v>
      </c>
      <c r="I49" s="14" t="str">
        <f ca="1">CELL("filename")</f>
        <v>H:\juhl.Ei\NFL\[EOTT Summary subunits.xls]Sell Ratio .25</v>
      </c>
    </row>
    <row r="50" spans="4:9" x14ac:dyDescent="0.2">
      <c r="D50" t="s">
        <v>21</v>
      </c>
      <c r="I50" s="16">
        <f ca="1">NOW()</f>
        <v>37020.438481134261</v>
      </c>
    </row>
  </sheetData>
  <phoneticPr fontId="0" type="noConversion"/>
  <pageMargins left="0.75" right="0.75" top="1" bottom="1" header="0.5" footer="0.5"/>
  <pageSetup scale="7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Sell Ratio .35</vt:lpstr>
      <vt:lpstr>Sell Ratio .3</vt:lpstr>
      <vt:lpstr>Sell Ratio .25</vt:lpstr>
      <vt:lpstr>Sell Ratio .35 tie to K-1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rguthri</dc:creator>
  <cp:lastModifiedBy>Jan Havlíček</cp:lastModifiedBy>
  <cp:lastPrinted>2001-05-08T16:45:37Z</cp:lastPrinted>
  <dcterms:created xsi:type="dcterms:W3CDTF">2001-04-03T22:14:32Z</dcterms:created>
  <dcterms:modified xsi:type="dcterms:W3CDTF">2023-09-15T19:14:28Z</dcterms:modified>
</cp:coreProperties>
</file>