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BBD033-ACE5-4B94-AA6B-7BD86331662C}" xr6:coauthVersionLast="47" xr6:coauthVersionMax="47" xr10:uidLastSave="{00000000-0000-0000-0000-000000000000}"/>
  <bookViews>
    <workbookView xWindow="-120" yWindow="-120" windowWidth="38640" windowHeight="15720" activeTab="2"/>
  </bookViews>
  <sheets>
    <sheet name="ETS" sheetId="1" r:id="rId1"/>
    <sheet name="NNG" sheetId="6" r:id="rId2"/>
    <sheet name="TW" sheetId="2" r:id="rId3"/>
    <sheet name="Citrus" sheetId="3" r:id="rId4"/>
    <sheet name="NB" sheetId="4" r:id="rId5"/>
    <sheet name="GCO_HPL" sheetId="9" r:id="rId6"/>
    <sheet name="Other" sheetId="7" r:id="rId7"/>
    <sheet name="ETS OPS-EOTT" sheetId="8" r:id="rId8"/>
  </sheets>
  <definedNames>
    <definedName name="_xlnm.Print_Area" localSheetId="3">Citrus!$A$1:$G$233</definedName>
    <definedName name="_xlnm.Print_Area" localSheetId="0">ETS!$A$1:$M$230</definedName>
    <definedName name="_xlnm.Print_Area" localSheetId="7">'ETS OPS-EOTT'!$A$1:$G$233</definedName>
    <definedName name="_xlnm.Print_Area" localSheetId="5">GCO_HPL!$A$1:$G$233</definedName>
    <definedName name="_xlnm.Print_Area" localSheetId="4">NB!$A$1:$G$233</definedName>
    <definedName name="_xlnm.Print_Area" localSheetId="1">NNG!$A$1:$G$233</definedName>
    <definedName name="_xlnm.Print_Area" localSheetId="6">Other!$A$1:$G$233</definedName>
    <definedName name="_xlnm.Print_Area" localSheetId="2">TW!$A$1:$G$233</definedName>
    <definedName name="_xlnm.Print_Titles" localSheetId="3">Citrus!$1:$4</definedName>
    <definedName name="_xlnm.Print_Titles" localSheetId="0">ETS!$A:$B,ETS!$1:$4</definedName>
    <definedName name="_xlnm.Print_Titles" localSheetId="7">'ETS OPS-EOTT'!$1:$4</definedName>
    <definedName name="_xlnm.Print_Titles" localSheetId="5">GCO_HPL!$1:$4</definedName>
    <definedName name="_xlnm.Print_Titles" localSheetId="4">NB!$1:$4</definedName>
    <definedName name="_xlnm.Print_Titles" localSheetId="1">NNG!$1:$4</definedName>
    <definedName name="_xlnm.Print_Titles" localSheetId="6">Other!$1:$4</definedName>
    <definedName name="_xlnm.Print_Titles" localSheetId="2">TW!$1:$4</definedName>
  </definedNames>
  <calcPr calcId="0" fullCalcOnLoad="1"/>
</workbook>
</file>

<file path=xl/calcChain.xml><?xml version="1.0" encoding="utf-8"?>
<calcChain xmlns="http://schemas.openxmlformats.org/spreadsheetml/2006/main">
  <c r="C30" i="3" l="1"/>
  <c r="C50" i="3"/>
  <c r="C51" i="3"/>
  <c r="C62" i="3"/>
  <c r="C63" i="3"/>
  <c r="C74" i="3"/>
  <c r="C75" i="3"/>
  <c r="C77" i="3"/>
  <c r="C95" i="3"/>
  <c r="C99" i="3"/>
  <c r="C100" i="3"/>
  <c r="C133" i="3"/>
  <c r="C136" i="3"/>
  <c r="C138" i="3"/>
  <c r="C139" i="3"/>
  <c r="D139" i="3"/>
  <c r="C155" i="3"/>
  <c r="C156" i="3"/>
  <c r="C164" i="3"/>
  <c r="C171" i="3"/>
  <c r="C180" i="3"/>
  <c r="C182" i="3"/>
  <c r="D182" i="3"/>
  <c r="C186" i="3"/>
  <c r="C192" i="3"/>
  <c r="D192" i="3"/>
  <c r="C193" i="3"/>
  <c r="C207" i="3"/>
  <c r="C210" i="3"/>
  <c r="C216" i="3"/>
  <c r="C222" i="3"/>
  <c r="C228" i="3"/>
  <c r="D8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J32" i="1"/>
  <c r="K32" i="1"/>
  <c r="L32" i="1"/>
  <c r="J33" i="1"/>
  <c r="K33" i="1"/>
  <c r="L33" i="1"/>
  <c r="D34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D40" i="1"/>
  <c r="J40" i="1"/>
  <c r="K40" i="1"/>
  <c r="L40" i="1"/>
  <c r="J41" i="1"/>
  <c r="K41" i="1"/>
  <c r="L41" i="1"/>
  <c r="C42" i="1"/>
  <c r="D42" i="1"/>
  <c r="J42" i="1"/>
  <c r="K42" i="1"/>
  <c r="L42" i="1"/>
  <c r="J43" i="1"/>
  <c r="K43" i="1"/>
  <c r="L43" i="1"/>
  <c r="J44" i="1"/>
  <c r="K44" i="1"/>
  <c r="L44" i="1"/>
  <c r="C45" i="1"/>
  <c r="D45" i="1"/>
  <c r="J45" i="1"/>
  <c r="K45" i="1"/>
  <c r="L45" i="1"/>
  <c r="J46" i="1"/>
  <c r="K46" i="1"/>
  <c r="L46" i="1"/>
  <c r="C47" i="1"/>
  <c r="D47" i="1"/>
  <c r="J47" i="1"/>
  <c r="K47" i="1"/>
  <c r="L47" i="1"/>
  <c r="J48" i="1"/>
  <c r="K48" i="1"/>
  <c r="L48" i="1"/>
  <c r="C49" i="1"/>
  <c r="D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J66" i="1"/>
  <c r="K66" i="1"/>
  <c r="L66" i="1"/>
  <c r="C68" i="1"/>
  <c r="D68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J76" i="1"/>
  <c r="C77" i="1"/>
  <c r="D77" i="1"/>
  <c r="E77" i="1"/>
  <c r="F77" i="1"/>
  <c r="G77" i="1"/>
  <c r="H77" i="1"/>
  <c r="I77" i="1"/>
  <c r="J77" i="1"/>
  <c r="K77" i="1"/>
  <c r="L77" i="1"/>
  <c r="J80" i="1"/>
  <c r="K80" i="1"/>
  <c r="L80" i="1"/>
  <c r="J81" i="1"/>
  <c r="K81" i="1"/>
  <c r="L81" i="1"/>
  <c r="C83" i="1"/>
  <c r="D83" i="1"/>
  <c r="J83" i="1"/>
  <c r="K83" i="1"/>
  <c r="L83" i="1"/>
  <c r="J84" i="1"/>
  <c r="K84" i="1"/>
  <c r="L84" i="1"/>
  <c r="J85" i="1"/>
  <c r="K85" i="1"/>
  <c r="L85" i="1"/>
  <c r="C86" i="1"/>
  <c r="D86" i="1"/>
  <c r="J86" i="1"/>
  <c r="K86" i="1"/>
  <c r="L86" i="1"/>
  <c r="C87" i="1"/>
  <c r="D87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C94" i="1"/>
  <c r="D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J97" i="1"/>
  <c r="K97" i="1"/>
  <c r="L97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C115" i="1"/>
  <c r="D115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C119" i="1"/>
  <c r="D119" i="1"/>
  <c r="J119" i="1"/>
  <c r="K119" i="1"/>
  <c r="L119" i="1"/>
  <c r="J120" i="1"/>
  <c r="K120" i="1"/>
  <c r="L120" i="1"/>
  <c r="C121" i="1"/>
  <c r="D121" i="1"/>
  <c r="J121" i="1"/>
  <c r="K121" i="1"/>
  <c r="L121" i="1"/>
  <c r="J122" i="1"/>
  <c r="K122" i="1"/>
  <c r="L122" i="1"/>
  <c r="C123" i="1"/>
  <c r="D123" i="1"/>
  <c r="J123" i="1"/>
  <c r="K123" i="1"/>
  <c r="L123" i="1"/>
  <c r="C124" i="1"/>
  <c r="D124" i="1"/>
  <c r="J124" i="1"/>
  <c r="K124" i="1"/>
  <c r="L124" i="1"/>
  <c r="C125" i="1"/>
  <c r="D125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K129" i="1"/>
  <c r="C130" i="1"/>
  <c r="D130" i="1"/>
  <c r="J130" i="1"/>
  <c r="K130" i="1"/>
  <c r="L130" i="1"/>
  <c r="C131" i="1"/>
  <c r="D131" i="1"/>
  <c r="J131" i="1"/>
  <c r="K131" i="1"/>
  <c r="L131" i="1"/>
  <c r="C132" i="1"/>
  <c r="D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J134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J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J142" i="1"/>
  <c r="K142" i="1"/>
  <c r="L142" i="1"/>
  <c r="J143" i="1"/>
  <c r="K143" i="1"/>
  <c r="L143" i="1"/>
  <c r="C145" i="1"/>
  <c r="D145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C149" i="1"/>
  <c r="D149" i="1"/>
  <c r="J149" i="1"/>
  <c r="K149" i="1"/>
  <c r="L149" i="1"/>
  <c r="C150" i="1"/>
  <c r="D150" i="1"/>
  <c r="J150" i="1"/>
  <c r="K150" i="1"/>
  <c r="L150" i="1"/>
  <c r="C151" i="1"/>
  <c r="D151" i="1"/>
  <c r="J151" i="1"/>
  <c r="K151" i="1"/>
  <c r="L151" i="1"/>
  <c r="J152" i="1"/>
  <c r="K152" i="1"/>
  <c r="L152" i="1"/>
  <c r="J153" i="1"/>
  <c r="K153" i="1"/>
  <c r="L153" i="1"/>
  <c r="C154" i="1"/>
  <c r="D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60" i="1"/>
  <c r="D160" i="1"/>
  <c r="J160" i="1"/>
  <c r="K160" i="1"/>
  <c r="L160" i="1"/>
  <c r="C161" i="1"/>
  <c r="D161" i="1"/>
  <c r="J161" i="1"/>
  <c r="K161" i="1"/>
  <c r="L161" i="1"/>
  <c r="J162" i="1"/>
  <c r="K162" i="1"/>
  <c r="L162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8" i="1"/>
  <c r="D168" i="1"/>
  <c r="J168" i="1"/>
  <c r="K168" i="1"/>
  <c r="L168" i="1"/>
  <c r="J169" i="1"/>
  <c r="K169" i="1"/>
  <c r="L169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J175" i="1"/>
  <c r="K175" i="1"/>
  <c r="L175" i="1"/>
  <c r="C176" i="1"/>
  <c r="D176" i="1"/>
  <c r="J176" i="1"/>
  <c r="K176" i="1"/>
  <c r="L176" i="1"/>
  <c r="C177" i="1"/>
  <c r="D177" i="1"/>
  <c r="J177" i="1"/>
  <c r="K177" i="1"/>
  <c r="L177" i="1"/>
  <c r="J178" i="1"/>
  <c r="K178" i="1"/>
  <c r="L178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2" i="1"/>
  <c r="D182" i="1"/>
  <c r="E182" i="1"/>
  <c r="F182" i="1"/>
  <c r="G182" i="1"/>
  <c r="H182" i="1"/>
  <c r="I182" i="1"/>
  <c r="J182" i="1"/>
  <c r="K182" i="1"/>
  <c r="L182" i="1"/>
  <c r="J183" i="1"/>
  <c r="D186" i="1"/>
  <c r="E186" i="1"/>
  <c r="J186" i="1"/>
  <c r="K186" i="1"/>
  <c r="L186" i="1"/>
  <c r="J187" i="1"/>
  <c r="K187" i="1"/>
  <c r="L187" i="1"/>
  <c r="J188" i="1"/>
  <c r="K188" i="1"/>
  <c r="L188" i="1"/>
  <c r="J190" i="1"/>
  <c r="K190" i="1"/>
  <c r="L190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J197" i="1"/>
  <c r="L197" i="1"/>
  <c r="J198" i="1"/>
  <c r="L198" i="1"/>
  <c r="J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L208" i="1"/>
  <c r="C210" i="1"/>
  <c r="D210" i="1"/>
  <c r="E210" i="1"/>
  <c r="F210" i="1"/>
  <c r="G210" i="1"/>
  <c r="H210" i="1"/>
  <c r="I210" i="1"/>
  <c r="J210" i="1"/>
  <c r="K210" i="1"/>
  <c r="L210" i="1"/>
  <c r="J212" i="1"/>
  <c r="K212" i="1"/>
  <c r="L212" i="1"/>
  <c r="J213" i="1"/>
  <c r="K213" i="1"/>
  <c r="L213" i="1"/>
  <c r="C216" i="1"/>
  <c r="D216" i="1"/>
  <c r="E216" i="1"/>
  <c r="F216" i="1"/>
  <c r="G216" i="1"/>
  <c r="H216" i="1"/>
  <c r="I216" i="1"/>
  <c r="J216" i="1"/>
  <c r="K216" i="1"/>
  <c r="L216" i="1"/>
  <c r="J218" i="1"/>
  <c r="K218" i="1"/>
  <c r="L218" i="1"/>
  <c r="C222" i="1"/>
  <c r="D222" i="1"/>
  <c r="E222" i="1"/>
  <c r="F222" i="1"/>
  <c r="G222" i="1"/>
  <c r="H222" i="1"/>
  <c r="I222" i="1"/>
  <c r="J222" i="1"/>
  <c r="K222" i="1"/>
  <c r="L222" i="1"/>
  <c r="J225" i="1"/>
  <c r="K225" i="1"/>
  <c r="L225" i="1"/>
  <c r="C228" i="1"/>
  <c r="D228" i="1"/>
  <c r="E228" i="1"/>
  <c r="F228" i="1"/>
  <c r="G228" i="1"/>
  <c r="H228" i="1"/>
  <c r="I228" i="1"/>
  <c r="J228" i="1"/>
  <c r="K228" i="1"/>
  <c r="L228" i="1"/>
  <c r="C30" i="8"/>
  <c r="C50" i="8"/>
  <c r="C51" i="8"/>
  <c r="C62" i="8"/>
  <c r="C63" i="8"/>
  <c r="C74" i="8"/>
  <c r="C75" i="8"/>
  <c r="C77" i="8"/>
  <c r="C95" i="8"/>
  <c r="C99" i="8"/>
  <c r="C100" i="8"/>
  <c r="C133" i="8"/>
  <c r="C136" i="8"/>
  <c r="C138" i="8"/>
  <c r="C139" i="8"/>
  <c r="D139" i="8"/>
  <c r="C155" i="8"/>
  <c r="C156" i="8"/>
  <c r="C164" i="8"/>
  <c r="C171" i="8"/>
  <c r="C180" i="8"/>
  <c r="C182" i="8"/>
  <c r="D182" i="8"/>
  <c r="C192" i="8"/>
  <c r="D192" i="8"/>
  <c r="C193" i="8"/>
  <c r="C207" i="8"/>
  <c r="C210" i="8"/>
  <c r="C216" i="8"/>
  <c r="C222" i="8"/>
  <c r="C228" i="8"/>
  <c r="C30" i="9"/>
  <c r="C50" i="9"/>
  <c r="C51" i="9"/>
  <c r="C62" i="9"/>
  <c r="C63" i="9"/>
  <c r="C74" i="9"/>
  <c r="C75" i="9"/>
  <c r="C77" i="9"/>
  <c r="C95" i="9"/>
  <c r="C99" i="9"/>
  <c r="C100" i="9"/>
  <c r="C133" i="9"/>
  <c r="C136" i="9"/>
  <c r="C138" i="9"/>
  <c r="C139" i="9"/>
  <c r="D139" i="9"/>
  <c r="C155" i="9"/>
  <c r="C156" i="9"/>
  <c r="C164" i="9"/>
  <c r="C171" i="9"/>
  <c r="C180" i="9"/>
  <c r="C182" i="9"/>
  <c r="D182" i="9"/>
  <c r="C192" i="9"/>
  <c r="D192" i="9"/>
  <c r="C193" i="9"/>
  <c r="C207" i="9"/>
  <c r="C210" i="9"/>
  <c r="C216" i="9"/>
  <c r="C222" i="9"/>
  <c r="C228" i="9"/>
  <c r="C30" i="4"/>
  <c r="C50" i="4"/>
  <c r="C51" i="4"/>
  <c r="C62" i="4"/>
  <c r="C63" i="4"/>
  <c r="C74" i="4"/>
  <c r="C75" i="4"/>
  <c r="C77" i="4"/>
  <c r="C95" i="4"/>
  <c r="C99" i="4"/>
  <c r="C100" i="4"/>
  <c r="C133" i="4"/>
  <c r="C136" i="4"/>
  <c r="C138" i="4"/>
  <c r="C139" i="4"/>
  <c r="D139" i="4"/>
  <c r="C155" i="4"/>
  <c r="C156" i="4"/>
  <c r="C164" i="4"/>
  <c r="C171" i="4"/>
  <c r="C180" i="4"/>
  <c r="C182" i="4"/>
  <c r="D182" i="4"/>
  <c r="C192" i="4"/>
  <c r="D192" i="4"/>
  <c r="C193" i="4"/>
  <c r="C207" i="4"/>
  <c r="C210" i="4"/>
  <c r="C216" i="4"/>
  <c r="C222" i="4"/>
  <c r="C228" i="4"/>
  <c r="C30" i="6"/>
  <c r="C42" i="6"/>
  <c r="C45" i="6"/>
  <c r="C47" i="6"/>
  <c r="C49" i="6"/>
  <c r="C50" i="6"/>
  <c r="C51" i="6"/>
  <c r="C62" i="6"/>
  <c r="C63" i="6"/>
  <c r="C68" i="6"/>
  <c r="C74" i="6"/>
  <c r="C75" i="6"/>
  <c r="C77" i="6"/>
  <c r="C83" i="6"/>
  <c r="C86" i="6"/>
  <c r="C87" i="6"/>
  <c r="C94" i="6"/>
  <c r="C95" i="6"/>
  <c r="C99" i="6"/>
  <c r="C100" i="6"/>
  <c r="C115" i="6"/>
  <c r="C119" i="6"/>
  <c r="C121" i="6"/>
  <c r="C123" i="6"/>
  <c r="C124" i="6"/>
  <c r="C125" i="6"/>
  <c r="C130" i="6"/>
  <c r="F130" i="6"/>
  <c r="C131" i="6"/>
  <c r="C132" i="6"/>
  <c r="C133" i="6"/>
  <c r="C136" i="6"/>
  <c r="C138" i="6"/>
  <c r="C139" i="6"/>
  <c r="D139" i="6"/>
  <c r="C145" i="6"/>
  <c r="C149" i="6"/>
  <c r="C150" i="6"/>
  <c r="C151" i="6"/>
  <c r="C154" i="6"/>
  <c r="C155" i="6"/>
  <c r="C156" i="6"/>
  <c r="C160" i="6"/>
  <c r="C161" i="6"/>
  <c r="C164" i="6"/>
  <c r="C168" i="6"/>
  <c r="C171" i="6"/>
  <c r="C176" i="6"/>
  <c r="C177" i="6"/>
  <c r="C180" i="6"/>
  <c r="C182" i="6"/>
  <c r="D182" i="6"/>
  <c r="C192" i="6"/>
  <c r="D192" i="6"/>
  <c r="C193" i="6"/>
  <c r="C207" i="6"/>
  <c r="C210" i="6"/>
  <c r="C216" i="6"/>
  <c r="D216" i="6"/>
  <c r="C222" i="6"/>
  <c r="C228" i="6"/>
  <c r="C30" i="7"/>
  <c r="C50" i="7"/>
  <c r="C51" i="7"/>
  <c r="C62" i="7"/>
  <c r="C63" i="7"/>
  <c r="C74" i="7"/>
  <c r="C75" i="7"/>
  <c r="C77" i="7"/>
  <c r="C95" i="7"/>
  <c r="C99" i="7"/>
  <c r="C100" i="7"/>
  <c r="C133" i="7"/>
  <c r="C136" i="7"/>
  <c r="C138" i="7"/>
  <c r="C139" i="7"/>
  <c r="D139" i="7"/>
  <c r="C155" i="7"/>
  <c r="C156" i="7"/>
  <c r="C164" i="7"/>
  <c r="C171" i="7"/>
  <c r="C180" i="7"/>
  <c r="C182" i="7"/>
  <c r="D182" i="7"/>
  <c r="C192" i="7"/>
  <c r="D192" i="7"/>
  <c r="C193" i="7"/>
  <c r="C207" i="7"/>
  <c r="C210" i="7"/>
  <c r="C216" i="7"/>
  <c r="C222" i="7"/>
  <c r="C228" i="7"/>
  <c r="C8" i="2"/>
  <c r="C30" i="2"/>
  <c r="C34" i="2"/>
  <c r="C40" i="2"/>
  <c r="C42" i="2"/>
  <c r="C45" i="2"/>
  <c r="C47" i="2"/>
  <c r="C49" i="2"/>
  <c r="C50" i="2"/>
  <c r="C51" i="2"/>
  <c r="C62" i="2"/>
  <c r="C63" i="2"/>
  <c r="C68" i="2"/>
  <c r="C74" i="2"/>
  <c r="C75" i="2"/>
  <c r="C77" i="2"/>
  <c r="C83" i="2"/>
  <c r="C86" i="2"/>
  <c r="C87" i="2"/>
  <c r="C94" i="2"/>
  <c r="C95" i="2"/>
  <c r="C99" i="2"/>
  <c r="C100" i="2"/>
  <c r="C115" i="2"/>
  <c r="C119" i="2"/>
  <c r="C121" i="2"/>
  <c r="C123" i="2"/>
  <c r="C124" i="2"/>
  <c r="C125" i="2"/>
  <c r="F127" i="2"/>
  <c r="C130" i="2"/>
  <c r="C131" i="2"/>
  <c r="C132" i="2"/>
  <c r="C133" i="2"/>
  <c r="C136" i="2"/>
  <c r="C138" i="2"/>
  <c r="C139" i="2"/>
  <c r="D139" i="2"/>
  <c r="C145" i="2"/>
  <c r="C149" i="2"/>
  <c r="C150" i="2"/>
  <c r="C151" i="2"/>
  <c r="C154" i="2"/>
  <c r="C155" i="2"/>
  <c r="C156" i="2"/>
  <c r="C160" i="2"/>
  <c r="C161" i="2"/>
  <c r="C164" i="2"/>
  <c r="C168" i="2"/>
  <c r="C171" i="2"/>
  <c r="C176" i="2"/>
  <c r="C177" i="2"/>
  <c r="C180" i="2"/>
  <c r="C182" i="2"/>
  <c r="D182" i="2"/>
  <c r="C186" i="2"/>
  <c r="C192" i="2"/>
  <c r="D192" i="2"/>
  <c r="C193" i="2"/>
  <c r="C207" i="2"/>
  <c r="C210" i="2"/>
  <c r="C216" i="2"/>
  <c r="D216" i="2"/>
  <c r="C222" i="2"/>
  <c r="C228" i="2"/>
</calcChain>
</file>

<file path=xl/sharedStrings.xml><?xml version="1.0" encoding="utf-8"?>
<sst xmlns="http://schemas.openxmlformats.org/spreadsheetml/2006/main" count="1666" uniqueCount="209">
  <si>
    <t>Plan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</si>
  <si>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</si>
  <si>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</si>
  <si>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</si>
  <si>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</si>
  <si>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</si>
  <si>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</si>
  <si>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</si>
  <si>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</si>
  <si>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</si>
  <si>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</si>
  <si>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</si>
  <si>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Revenue Management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</si>
  <si>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</si>
  <si>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</si>
  <si>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</si>
  <si>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</si>
  <si>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</si>
  <si>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</si>
  <si>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</si>
  <si>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</si>
  <si>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New Deals</t>
  </si>
  <si>
    <t>Citrus</t>
  </si>
  <si>
    <t>Storage</t>
  </si>
  <si>
    <t>Other - IT, SFTS, PNR, Western</t>
  </si>
  <si>
    <t>TC &amp; S Costs</t>
  </si>
  <si>
    <t>Operations</t>
  </si>
  <si>
    <t>Other Income</t>
  </si>
  <si>
    <t xml:space="preserve">     Demand</t>
  </si>
  <si>
    <t xml:space="preserve">     Commodity</t>
  </si>
  <si>
    <t>Market Services</t>
  </si>
  <si>
    <t>Other Expenses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</si>
  <si>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</si>
  <si>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</si>
  <si>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</si>
  <si>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</si>
  <si>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</si>
  <si>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</si>
  <si>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</si>
  <si>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</si>
  <si>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</si>
  <si>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</si>
  <si>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Field Operations Support</t>
  </si>
  <si>
    <t>Commercial Support</t>
  </si>
  <si>
    <t>Human Resources/Communications</t>
  </si>
  <si>
    <t>Net Contribution FA&amp;A</t>
  </si>
  <si>
    <t>Executive &amp; Other</t>
  </si>
  <si>
    <t>Total Net Contribution</t>
  </si>
  <si>
    <t>Other Expenses:</t>
  </si>
  <si>
    <t xml:space="preserve">     Direct</t>
  </si>
  <si>
    <t>Trading</t>
  </si>
  <si>
    <t>DD&amp;A</t>
  </si>
  <si>
    <t xml:space="preserve">     Ad Valorem</t>
  </si>
  <si>
    <t xml:space="preserve">     Total Other Taxes</t>
  </si>
  <si>
    <t>Other Income(Deductions)</t>
  </si>
  <si>
    <t>Trailblazer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</si>
  <si>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</si>
  <si>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</si>
  <si>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</si>
  <si>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</si>
  <si>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</si>
  <si>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Electric Compression</t>
  </si>
  <si>
    <t>Aviation</t>
  </si>
  <si>
    <t>EIS</t>
  </si>
  <si>
    <t>Other Expenses - G&amp;A</t>
  </si>
  <si>
    <t>Other - G&amp;A</t>
  </si>
  <si>
    <t>Omaha Rent</t>
  </si>
  <si>
    <t>Mangement Overview</t>
  </si>
  <si>
    <t>Group Operations(OTS)</t>
  </si>
  <si>
    <t>Operations Support</t>
  </si>
  <si>
    <t>Stretch</t>
  </si>
  <si>
    <t>Rate Case Items</t>
  </si>
  <si>
    <t>Other - Penalties</t>
  </si>
  <si>
    <t>Other  - Gomez Sale in 2001</t>
  </si>
  <si>
    <t>ETS Support</t>
  </si>
  <si>
    <t xml:space="preserve">     Allocated - MMF</t>
  </si>
  <si>
    <t>Net Fuel/UAF</t>
  </si>
  <si>
    <t>El Paso Settlement</t>
  </si>
  <si>
    <t xml:space="preserve">Capitalization </t>
  </si>
  <si>
    <t>Direct - Gross</t>
  </si>
  <si>
    <t>Capitalization</t>
  </si>
  <si>
    <t>Field Operations - Gross</t>
  </si>
  <si>
    <t>Direct Support</t>
  </si>
  <si>
    <t>Direct Support - Gross</t>
  </si>
  <si>
    <t>ETS Support - Gross</t>
  </si>
  <si>
    <t xml:space="preserve">Other </t>
  </si>
  <si>
    <t>Other Income - Lucent Credit</t>
  </si>
  <si>
    <t>Other O&amp;M Adjustment</t>
  </si>
  <si>
    <t>NNG</t>
  </si>
  <si>
    <t>TW</t>
  </si>
  <si>
    <t>AFUDC</t>
  </si>
  <si>
    <t>Interest</t>
  </si>
  <si>
    <t>Net Income</t>
  </si>
  <si>
    <t>Corporate:</t>
  </si>
  <si>
    <t>Other Taxes:</t>
  </si>
  <si>
    <t>NBP</t>
  </si>
  <si>
    <t xml:space="preserve">    Total Other Taxes</t>
  </si>
  <si>
    <t xml:space="preserve">    Total Corporate</t>
  </si>
  <si>
    <t>Accounting</t>
  </si>
  <si>
    <t>Finance</t>
  </si>
  <si>
    <t>Market Services / IT Support</t>
  </si>
  <si>
    <t>Direct  - Gross</t>
  </si>
  <si>
    <t>Other Expenses - PCB and Env.</t>
  </si>
  <si>
    <t>Capitalization - Support</t>
  </si>
  <si>
    <t>Capitalization - Bonus</t>
  </si>
  <si>
    <t>Company Bonus</t>
  </si>
  <si>
    <t>Other Expenses - G&amp;A, Exec</t>
  </si>
  <si>
    <t>Corporate Overhead - ETS</t>
  </si>
  <si>
    <t>Bonus - ETS</t>
  </si>
  <si>
    <t xml:space="preserve">    IT</t>
  </si>
  <si>
    <t>Provision for Billing Refund</t>
  </si>
  <si>
    <t>Other Revenues:</t>
  </si>
  <si>
    <t xml:space="preserve">    Black Mesa</t>
  </si>
  <si>
    <t xml:space="preserve">    Crestone</t>
  </si>
  <si>
    <t xml:space="preserve">          - PPA</t>
  </si>
  <si>
    <t xml:space="preserve">          - Other</t>
  </si>
  <si>
    <t xml:space="preserve">     - Marketing</t>
  </si>
  <si>
    <t>Field Operations for Expansions</t>
  </si>
  <si>
    <t>Insurance</t>
  </si>
  <si>
    <t>NBP Direct</t>
  </si>
  <si>
    <t>Black Mesa Direct</t>
  </si>
  <si>
    <t>Crestone Direct</t>
  </si>
  <si>
    <t xml:space="preserve">     EP&amp;S</t>
  </si>
  <si>
    <t>Executive</t>
  </si>
  <si>
    <t>Amortization</t>
  </si>
  <si>
    <t>Commercial Support - ETS</t>
  </si>
  <si>
    <t>Field Operations Support - ETS</t>
  </si>
  <si>
    <t>Income Investment</t>
  </si>
  <si>
    <t>Pathnet</t>
  </si>
  <si>
    <t>AFUDC Equity</t>
  </si>
  <si>
    <t>Reg Affairs</t>
  </si>
  <si>
    <t>Other - Minority Interest Income</t>
  </si>
  <si>
    <t xml:space="preserve">     Demand - FTS - 1</t>
  </si>
  <si>
    <t xml:space="preserve">     Commodity - FTS - 1</t>
  </si>
  <si>
    <t xml:space="preserve">     Demand - FTS - 2</t>
  </si>
  <si>
    <t xml:space="preserve">     Commodity - FTS - 2</t>
  </si>
  <si>
    <t xml:space="preserve">     Demand - Phase IV</t>
  </si>
  <si>
    <t xml:space="preserve">     Commodity - Phase IV</t>
  </si>
  <si>
    <t>Amortization (Encore)</t>
  </si>
  <si>
    <t>CESI</t>
  </si>
  <si>
    <t>Allocations In from HPL</t>
  </si>
  <si>
    <t>Overhaul Amortizations</t>
  </si>
  <si>
    <t>OTS Work Order Amortization</t>
  </si>
  <si>
    <t xml:space="preserve">     FAS 133</t>
  </si>
  <si>
    <t xml:space="preserve">     AFUDC Amortization (Phase III)</t>
  </si>
  <si>
    <t>Amortizations (Ramp up)</t>
  </si>
  <si>
    <t>Deferred Legal Expense</t>
  </si>
  <si>
    <t>Amortizations (Prepaid EDS Amort.)</t>
  </si>
  <si>
    <t>Rate Case Amortization (0705)</t>
  </si>
  <si>
    <t>Other (G&amp;A, add Capitalized, 0705</t>
  </si>
  <si>
    <t xml:space="preserve">      Other (Payroll/Franchise/Other)</t>
  </si>
  <si>
    <t xml:space="preserve">      Other </t>
  </si>
  <si>
    <t>Pretax Income</t>
  </si>
  <si>
    <t>GCO/HPL</t>
  </si>
  <si>
    <t>ETS</t>
  </si>
  <si>
    <t>Total</t>
  </si>
  <si>
    <t>DD&amp;A - Lucent</t>
  </si>
  <si>
    <t>Equity Earnings:</t>
  </si>
  <si>
    <t>Income Taxes</t>
  </si>
  <si>
    <t>Enron</t>
  </si>
  <si>
    <t>Payroll Taxes</t>
  </si>
  <si>
    <t xml:space="preserve">       Payroll Taxes</t>
  </si>
  <si>
    <t>Comments</t>
  </si>
  <si>
    <t>Consol</t>
  </si>
  <si>
    <t xml:space="preserve">      Bighorn, Fort Union, Lost Creek</t>
  </si>
  <si>
    <t xml:space="preserve">      EOTT</t>
  </si>
  <si>
    <t xml:space="preserve">      Northern Plains</t>
  </si>
  <si>
    <t xml:space="preserve">      Enron Citrus</t>
  </si>
  <si>
    <t>Overview</t>
  </si>
  <si>
    <t>Net Income Before Financing</t>
  </si>
  <si>
    <t>Financing</t>
  </si>
  <si>
    <t>Mont Belvieu</t>
  </si>
  <si>
    <t>Aviation - Stan</t>
  </si>
  <si>
    <t>ETS Total allocations missing $0.2</t>
  </si>
  <si>
    <t>Total ETS Allocations missing $0.1</t>
  </si>
  <si>
    <t>Where are the F&amp;A allocations?</t>
  </si>
  <si>
    <t>Need ETS Bonus Allocation CC111724</t>
  </si>
  <si>
    <t>Need ETS Corporate Allocation CC 111723</t>
  </si>
  <si>
    <t>This should only contain allocations from:</t>
  </si>
  <si>
    <t>111725, 111692, 112215, 111719, 111721</t>
  </si>
  <si>
    <t>Where are Danny's expenses? CC111703</t>
  </si>
  <si>
    <t>Should be ETS Bonus Allocation CC111724</t>
  </si>
  <si>
    <t>Should be ETS Corporate Allocation CC 111723</t>
  </si>
  <si>
    <t>This should only be $(0.3)</t>
  </si>
  <si>
    <t>Aviation should be $ (0.1) from 111722</t>
  </si>
  <si>
    <t>What is this?  Probably needs a new home</t>
  </si>
  <si>
    <t xml:space="preserve">What is this? </t>
  </si>
  <si>
    <t>Should be $(.3)</t>
  </si>
  <si>
    <t xml:space="preserve">Identify </t>
  </si>
  <si>
    <t>Needs a home</t>
  </si>
  <si>
    <t>ORIGINAL PLAN</t>
  </si>
  <si>
    <t>FUNCTIONAL INCOME</t>
  </si>
  <si>
    <t>Please update HPL Expenses and offset in Operations</t>
  </si>
  <si>
    <t>Other income to zero out</t>
  </si>
  <si>
    <t>Break out of the amount:</t>
  </si>
  <si>
    <t xml:space="preserve">  Operatiion Information (OI) Amortization - completes June 2001)</t>
  </si>
  <si>
    <t xml:space="preserve">   Service Awards</t>
  </si>
  <si>
    <t xml:space="preserve">   Arthur Andersen Audit Fees</t>
  </si>
  <si>
    <t xml:space="preserve">  Computer Systems Misc. Expenses</t>
  </si>
  <si>
    <t>Payroll Taxes were reclassified to "TOTI" on the Inc. Stmt</t>
  </si>
  <si>
    <t>This is consistent with how Actuals have been reclassified by Acct</t>
  </si>
  <si>
    <t>Other Miscellaneous 3rd Party Interest Income</t>
  </si>
  <si>
    <t>Included in the GPG allocations from co. 366</t>
  </si>
  <si>
    <t xml:space="preserve">  Fuji Lease</t>
  </si>
  <si>
    <t>consistent with how Actuals have been reclassified by Acct</t>
  </si>
  <si>
    <t xml:space="preserve">  Exec Direct (costs remaining in Bill Cordes cost center for NNG)</t>
  </si>
  <si>
    <t xml:space="preserve">  Operation Information (OI) Amort - completes June 2001)</t>
  </si>
  <si>
    <t>Gallup Contract Prepayment Amort (move to commercial)</t>
  </si>
  <si>
    <t>AFUDC Gross Up Equity (move to F&amp;A)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</si>
</sst>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_);_(* \(#,##0.0\);_(* &quot;-&quot;?_);_(@_)"/>
    <numFmt numFmtId="165" formatCode="#,##0.0_);\(#,##0.0\)"/>
    <numFmt numFmtId="168" formatCode="0.000%"/>
  </numFmts>
  <fonts count="12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 val="doubleAccounting"/>
      <sz val="10"/>
      <name val="Arial"/>
      <family val="2"/>
    </font>
    <font>
      <b/>
      <u val="singleAccounting"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5" fillId="0" borderId="0" xfId="0" applyNumberFormat="1" applyFont="1"/>
    <xf numFmtId="164" fontId="3" fillId="0" borderId="1" xfId="0" applyNumberFormat="1" applyFont="1" applyBorder="1"/>
    <xf numFmtId="164" fontId="5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64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8" fontId="0" fillId="0" borderId="0" xfId="1" applyNumberFormat="1" applyFont="1"/>
    <xf numFmtId="0" fontId="3" fillId="0" borderId="0" xfId="0" applyFont="1"/>
    <xf numFmtId="164" fontId="8" fillId="0" borderId="0" xfId="0" applyNumberFormat="1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9" fillId="0" borderId="0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164" fontId="10" fillId="0" borderId="0" xfId="0" applyNumberFormat="1" applyFont="1"/>
    <xf numFmtId="0" fontId="10" fillId="0" borderId="0" xfId="0" applyNumberFormat="1" applyFont="1"/>
    <xf numFmtId="0" fontId="11" fillId="2" borderId="0" xfId="0" applyFont="1" applyFill="1"/>
    <xf numFmtId="0" fontId="0" fillId="2" borderId="0" xfId="0" applyFill="1"/>
    <xf numFmtId="0" fontId="11" fillId="2" borderId="2" xfId="0" applyFont="1" applyFill="1" applyBorder="1"/>
    <xf numFmtId="0" fontId="0" fillId="2" borderId="3" xfId="0" applyFill="1" applyBorder="1"/>
    <xf numFmtId="164" fontId="5" fillId="0" borderId="4" xfId="0" applyNumberFormat="1" applyFont="1" applyFill="1" applyBorder="1"/>
    <xf numFmtId="0" fontId="0" fillId="0" borderId="5" xfId="0" applyBorder="1"/>
    <xf numFmtId="164" fontId="5" fillId="0" borderId="6" xfId="0" applyNumberFormat="1" applyFont="1" applyFill="1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showGridLines="0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" sqref="B3"/>
    </sheetView>
  </sheetViews>
  <sheetFormatPr defaultRowHeight="12.75" x14ac:dyDescent="0.2"/>
  <cols>
    <col min="1" max="1" width="2" style="1" customWidth="1"/>
    <col min="2" max="2" width="34" style="1" customWidth="1"/>
    <col min="3" max="6" width="9.140625" style="1" customWidth="1"/>
    <col min="7" max="7" width="7.85546875" style="1" customWidth="1"/>
    <col min="8" max="9" width="7.7109375" style="1" customWidth="1"/>
    <col min="10" max="10" width="8.5703125" style="1" bestFit="1" customWidth="1"/>
    <col min="11" max="11" width="9.85546875" style="1" customWidth="1"/>
    <col min="12" max="12" width="8.5703125" style="1" bestFit="1" customWidth="1"/>
    <col min="13" max="13" width="2.42578125" style="1" customWidth="1"/>
    <col min="14" max="16384" width="9.140625" style="1"/>
  </cols>
  <sheetData>
    <row r="1" spans="1:12" ht="15.75" x14ac:dyDescent="0.25">
      <c r="B1" s="30" t="s">
        <v>191</v>
      </c>
      <c r="C1" s="9" t="s">
        <v>88</v>
      </c>
      <c r="D1" s="9" t="s">
        <v>89</v>
      </c>
      <c r="E1" s="9" t="s">
        <v>22</v>
      </c>
      <c r="F1" s="9" t="s">
        <v>95</v>
      </c>
      <c r="G1" s="9" t="s">
        <v>153</v>
      </c>
      <c r="H1" s="9" t="s">
        <v>154</v>
      </c>
      <c r="I1" s="9" t="s">
        <v>4</v>
      </c>
      <c r="J1" s="7" t="s">
        <v>155</v>
      </c>
      <c r="K1" s="9" t="s">
        <v>163</v>
      </c>
      <c r="L1" s="9" t="s">
        <v>159</v>
      </c>
    </row>
    <row r="2" spans="1:12" ht="3" customHeight="1" x14ac:dyDescent="0.2">
      <c r="A2" s="7"/>
    </row>
    <row r="3" spans="1:12" s="15" customFormat="1" ht="15.75" x14ac:dyDescent="0.25">
      <c r="B3" s="31" t="s">
        <v>190</v>
      </c>
      <c r="C3" s="16">
        <v>2001</v>
      </c>
      <c r="D3" s="16">
        <v>2001</v>
      </c>
      <c r="E3" s="16">
        <v>2001</v>
      </c>
      <c r="F3" s="16">
        <v>2001</v>
      </c>
      <c r="G3" s="16">
        <v>2001</v>
      </c>
      <c r="H3" s="16">
        <v>2001</v>
      </c>
      <c r="I3" s="16">
        <v>2001</v>
      </c>
      <c r="J3" s="16">
        <v>2001</v>
      </c>
      <c r="K3" s="16">
        <v>2001</v>
      </c>
      <c r="L3" s="16">
        <v>2001</v>
      </c>
    </row>
    <row r="4" spans="1:12" x14ac:dyDescent="0.2"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 t="s">
        <v>0</v>
      </c>
      <c r="I4" s="10" t="s">
        <v>0</v>
      </c>
      <c r="J4" s="10" t="s">
        <v>0</v>
      </c>
      <c r="K4" s="10" t="s">
        <v>0</v>
      </c>
      <c r="L4" s="10" t="s">
        <v>0</v>
      </c>
    </row>
    <row r="5" spans="1:12" x14ac:dyDescent="0.2">
      <c r="A5" s="11" t="s">
        <v>32</v>
      </c>
      <c r="F5" s="24"/>
      <c r="G5" s="24"/>
      <c r="H5" s="24"/>
      <c r="I5" s="24"/>
      <c r="K5" s="24"/>
      <c r="L5" s="24"/>
    </row>
    <row r="6" spans="1:12" x14ac:dyDescent="0.2">
      <c r="A6" s="7" t="s">
        <v>33</v>
      </c>
    </row>
    <row r="7" spans="1:12" x14ac:dyDescent="0.2">
      <c r="B7" s="1" t="s">
        <v>1</v>
      </c>
    </row>
    <row r="8" spans="1:12" x14ac:dyDescent="0.2">
      <c r="B8" s="1" t="s">
        <v>28</v>
      </c>
      <c r="C8" s="1">
        <v>342</v>
      </c>
      <c r="D8" s="1">
        <f>139.1-9.8</f>
        <v>129.29999999999998</v>
      </c>
      <c r="E8" s="1">
        <v>0</v>
      </c>
      <c r="F8" s="1">
        <v>272.5</v>
      </c>
      <c r="G8" s="1">
        <v>0</v>
      </c>
      <c r="H8" s="1">
        <v>0</v>
      </c>
      <c r="I8" s="1">
        <v>0</v>
      </c>
      <c r="J8" s="1">
        <f>SUM(C8:I8)</f>
        <v>743.8</v>
      </c>
      <c r="K8" s="1">
        <f>-E8-F8</f>
        <v>-272.5</v>
      </c>
      <c r="L8" s="1">
        <f>SUM(J8:K8)</f>
        <v>471.29999999999995</v>
      </c>
    </row>
    <row r="9" spans="1:12" x14ac:dyDescent="0.2">
      <c r="B9" s="1" t="s">
        <v>29</v>
      </c>
      <c r="C9" s="1">
        <v>36.700000000000003</v>
      </c>
      <c r="D9" s="1">
        <v>12.4</v>
      </c>
      <c r="E9" s="1">
        <v>0</v>
      </c>
      <c r="F9" s="1">
        <v>6.9</v>
      </c>
      <c r="G9" s="1">
        <v>0</v>
      </c>
      <c r="H9" s="1">
        <v>0</v>
      </c>
      <c r="I9" s="1">
        <v>0</v>
      </c>
      <c r="J9" s="1">
        <f t="shared" ref="J9:J76" si="0">SUM(C9:I9)</f>
        <v>56</v>
      </c>
      <c r="K9" s="1">
        <f t="shared" ref="K9:K29" si="1">-E9-F9</f>
        <v>-6.9</v>
      </c>
      <c r="L9" s="1">
        <f t="shared" ref="L9:L29" si="2">SUM(J9:K9)</f>
        <v>49.1</v>
      </c>
    </row>
    <row r="10" spans="1:12" x14ac:dyDescent="0.2">
      <c r="B10" s="1" t="s">
        <v>132</v>
      </c>
      <c r="C10" s="1">
        <v>0</v>
      </c>
      <c r="D10" s="1">
        <v>0</v>
      </c>
      <c r="E10" s="1">
        <v>123.1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123.1</v>
      </c>
      <c r="K10" s="1">
        <f t="shared" si="1"/>
        <v>-123.1</v>
      </c>
      <c r="L10" s="1">
        <f t="shared" si="2"/>
        <v>0</v>
      </c>
    </row>
    <row r="11" spans="1:12" x14ac:dyDescent="0.2">
      <c r="B11" s="1" t="s">
        <v>133</v>
      </c>
      <c r="C11" s="1">
        <v>0</v>
      </c>
      <c r="D11" s="1">
        <v>0</v>
      </c>
      <c r="E11" s="1">
        <v>9.4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9.4</v>
      </c>
      <c r="K11" s="1">
        <f t="shared" si="1"/>
        <v>-9.4</v>
      </c>
      <c r="L11" s="1">
        <f t="shared" si="2"/>
        <v>0</v>
      </c>
    </row>
    <row r="12" spans="1:12" x14ac:dyDescent="0.2">
      <c r="B12" s="1" t="s">
        <v>134</v>
      </c>
      <c r="C12" s="1">
        <v>0</v>
      </c>
      <c r="D12" s="1">
        <v>0</v>
      </c>
      <c r="E12" s="1">
        <v>139.9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139.9</v>
      </c>
      <c r="K12" s="1">
        <f t="shared" si="1"/>
        <v>-139.9</v>
      </c>
      <c r="L12" s="1">
        <f t="shared" si="2"/>
        <v>0</v>
      </c>
    </row>
    <row r="13" spans="1:12" x14ac:dyDescent="0.2">
      <c r="B13" s="1" t="s">
        <v>135</v>
      </c>
      <c r="C13" s="1">
        <v>0</v>
      </c>
      <c r="D13" s="1">
        <v>0</v>
      </c>
      <c r="E13" s="1">
        <v>3.2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3.2</v>
      </c>
      <c r="K13" s="1">
        <f t="shared" si="1"/>
        <v>-3.2</v>
      </c>
      <c r="L13" s="1">
        <f t="shared" si="2"/>
        <v>0</v>
      </c>
    </row>
    <row r="14" spans="1:12" x14ac:dyDescent="0.2">
      <c r="B14" s="1" t="s">
        <v>136</v>
      </c>
      <c r="C14" s="1">
        <v>0</v>
      </c>
      <c r="D14" s="1">
        <v>0</v>
      </c>
      <c r="E14" s="1">
        <v>50.4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50.4</v>
      </c>
      <c r="K14" s="1">
        <f t="shared" si="1"/>
        <v>-50.4</v>
      </c>
      <c r="L14" s="1">
        <f t="shared" si="2"/>
        <v>0</v>
      </c>
    </row>
    <row r="15" spans="1:12" x14ac:dyDescent="0.2">
      <c r="B15" s="1" t="s">
        <v>137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1</v>
      </c>
      <c r="K15" s="1">
        <f t="shared" si="1"/>
        <v>-1</v>
      </c>
      <c r="L15" s="1">
        <f t="shared" si="2"/>
        <v>0</v>
      </c>
    </row>
    <row r="16" spans="1:12" x14ac:dyDescent="0.2">
      <c r="B16" s="1" t="s">
        <v>109</v>
      </c>
      <c r="C16" s="1">
        <v>0</v>
      </c>
      <c r="D16" s="1">
        <v>0</v>
      </c>
      <c r="E16" s="1">
        <v>0</v>
      </c>
      <c r="F16" s="1">
        <v>1.8</v>
      </c>
      <c r="G16" s="1">
        <v>0</v>
      </c>
      <c r="H16" s="1">
        <v>0</v>
      </c>
      <c r="I16" s="1">
        <v>0</v>
      </c>
      <c r="J16" s="1">
        <f t="shared" si="0"/>
        <v>1.8</v>
      </c>
      <c r="K16" s="1">
        <f t="shared" si="1"/>
        <v>-1.8</v>
      </c>
      <c r="L16" s="1">
        <f t="shared" si="2"/>
        <v>0</v>
      </c>
    </row>
    <row r="17" spans="1:12" x14ac:dyDescent="0.2">
      <c r="B17" s="3" t="s">
        <v>24</v>
      </c>
      <c r="C17" s="1">
        <v>0</v>
      </c>
      <c r="D17" s="1">
        <v>0</v>
      </c>
      <c r="E17" s="1">
        <v>3.4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3.4</v>
      </c>
      <c r="K17" s="1">
        <f t="shared" si="1"/>
        <v>-3.4</v>
      </c>
      <c r="L17" s="1">
        <f t="shared" si="2"/>
        <v>0</v>
      </c>
    </row>
    <row r="18" spans="1:12" x14ac:dyDescent="0.2">
      <c r="B18" s="1" t="s">
        <v>23</v>
      </c>
      <c r="C18" s="1">
        <v>37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37</v>
      </c>
      <c r="K18" s="1">
        <f t="shared" si="1"/>
        <v>0</v>
      </c>
      <c r="L18" s="1">
        <f t="shared" si="2"/>
        <v>37</v>
      </c>
    </row>
    <row r="19" spans="1:12" x14ac:dyDescent="0.2">
      <c r="B19" s="1" t="s">
        <v>2</v>
      </c>
      <c r="C19" s="1">
        <v>7.7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7.7</v>
      </c>
      <c r="K19" s="1">
        <f t="shared" si="1"/>
        <v>0</v>
      </c>
      <c r="L19" s="1">
        <f t="shared" si="2"/>
        <v>7.7</v>
      </c>
    </row>
    <row r="20" spans="1:12" x14ac:dyDescent="0.2">
      <c r="B20" s="1" t="s">
        <v>21</v>
      </c>
      <c r="C20" s="1">
        <v>5.5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 t="shared" si="0"/>
        <v>5.5</v>
      </c>
      <c r="K20" s="1">
        <f t="shared" si="1"/>
        <v>0</v>
      </c>
      <c r="L20" s="1">
        <f t="shared" si="2"/>
        <v>5.5</v>
      </c>
    </row>
    <row r="21" spans="1:12" x14ac:dyDescent="0.2">
      <c r="B21" s="3" t="s">
        <v>60</v>
      </c>
      <c r="C21" s="1">
        <v>0</v>
      </c>
      <c r="D21" s="1">
        <v>9.8000000000000007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f t="shared" si="0"/>
        <v>9.8000000000000007</v>
      </c>
      <c r="K21" s="1">
        <f t="shared" si="1"/>
        <v>0</v>
      </c>
      <c r="L21" s="1">
        <f t="shared" si="2"/>
        <v>9.8000000000000007</v>
      </c>
    </row>
    <row r="22" spans="1:12" x14ac:dyDescent="0.2">
      <c r="B22" s="3" t="s">
        <v>110</v>
      </c>
      <c r="C22" s="1">
        <v>0</v>
      </c>
      <c r="D22" s="1">
        <v>0</v>
      </c>
      <c r="E22" s="1">
        <v>0</v>
      </c>
      <c r="F22" s="1">
        <v>28.8</v>
      </c>
      <c r="G22" s="1">
        <v>0</v>
      </c>
      <c r="H22" s="1">
        <v>0</v>
      </c>
      <c r="I22" s="1">
        <v>0</v>
      </c>
      <c r="J22" s="1">
        <f t="shared" si="0"/>
        <v>28.8</v>
      </c>
      <c r="K22" s="1">
        <f t="shared" si="1"/>
        <v>-28.8</v>
      </c>
      <c r="L22" s="1">
        <f t="shared" si="2"/>
        <v>0</v>
      </c>
    </row>
    <row r="23" spans="1:12" x14ac:dyDescent="0.2">
      <c r="B23" s="3" t="s">
        <v>25</v>
      </c>
      <c r="C23" s="1">
        <v>0</v>
      </c>
      <c r="D23" s="1">
        <v>0</v>
      </c>
      <c r="E23" s="1">
        <v>-6.6</v>
      </c>
      <c r="J23" s="1">
        <f t="shared" si="0"/>
        <v>-6.6</v>
      </c>
      <c r="K23" s="1">
        <f t="shared" si="1"/>
        <v>6.6</v>
      </c>
      <c r="L23" s="1">
        <f t="shared" si="2"/>
        <v>0</v>
      </c>
    </row>
    <row r="24" spans="1:12" x14ac:dyDescent="0.2">
      <c r="B24" s="1" t="s">
        <v>72</v>
      </c>
      <c r="C24" s="1">
        <v>1</v>
      </c>
      <c r="D24" s="1">
        <v>-0.3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0.7</v>
      </c>
      <c r="K24" s="1">
        <f t="shared" si="1"/>
        <v>0</v>
      </c>
      <c r="L24" s="1">
        <f t="shared" si="2"/>
        <v>0.7</v>
      </c>
    </row>
    <row r="25" spans="1:12" x14ac:dyDescent="0.2">
      <c r="B25" s="1" t="s">
        <v>114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  <c r="K25" s="1">
        <f t="shared" si="1"/>
        <v>0</v>
      </c>
      <c r="L25" s="1">
        <f t="shared" si="2"/>
        <v>0</v>
      </c>
    </row>
    <row r="26" spans="1:12" x14ac:dyDescent="0.2">
      <c r="B26" s="13" t="s">
        <v>115</v>
      </c>
      <c r="C26" s="3">
        <v>0.3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1">
        <f t="shared" si="0"/>
        <v>0.3</v>
      </c>
      <c r="K26" s="1">
        <f t="shared" si="1"/>
        <v>0</v>
      </c>
      <c r="L26" s="1">
        <f t="shared" si="2"/>
        <v>0.3</v>
      </c>
    </row>
    <row r="27" spans="1:12" x14ac:dyDescent="0.2">
      <c r="B27" s="13" t="s">
        <v>111</v>
      </c>
      <c r="C27" s="3"/>
      <c r="D27" s="3"/>
      <c r="E27" s="3"/>
      <c r="F27" s="3"/>
      <c r="G27" s="3"/>
      <c r="H27" s="3"/>
      <c r="I27" s="3"/>
      <c r="J27" s="1">
        <f t="shared" si="0"/>
        <v>0</v>
      </c>
      <c r="K27" s="1">
        <f t="shared" si="1"/>
        <v>0</v>
      </c>
      <c r="L27" s="1">
        <f t="shared" si="2"/>
        <v>0</v>
      </c>
    </row>
    <row r="28" spans="1:12" x14ac:dyDescent="0.2">
      <c r="B28" s="13" t="s">
        <v>112</v>
      </c>
      <c r="C28" s="3">
        <v>0</v>
      </c>
      <c r="D28" s="3">
        <v>0</v>
      </c>
      <c r="E28" s="3">
        <v>0</v>
      </c>
      <c r="F28" s="3">
        <v>21.1</v>
      </c>
      <c r="G28" s="3">
        <v>0</v>
      </c>
      <c r="H28" s="3">
        <v>0</v>
      </c>
      <c r="I28" s="3">
        <v>0</v>
      </c>
      <c r="J28" s="1">
        <f t="shared" si="0"/>
        <v>21.1</v>
      </c>
      <c r="K28" s="1">
        <f t="shared" si="1"/>
        <v>-21.1</v>
      </c>
      <c r="L28" s="1">
        <f t="shared" si="2"/>
        <v>0</v>
      </c>
    </row>
    <row r="29" spans="1:12" ht="15" x14ac:dyDescent="0.35">
      <c r="B29" s="13" t="s">
        <v>113</v>
      </c>
      <c r="C29" s="2">
        <v>0</v>
      </c>
      <c r="D29" s="2">
        <v>0</v>
      </c>
      <c r="E29" s="2">
        <v>0</v>
      </c>
      <c r="F29" s="2">
        <v>43.6</v>
      </c>
      <c r="G29" s="2">
        <v>0</v>
      </c>
      <c r="H29" s="2">
        <v>0</v>
      </c>
      <c r="I29" s="2">
        <v>0</v>
      </c>
      <c r="J29" s="2">
        <f t="shared" si="0"/>
        <v>43.6</v>
      </c>
      <c r="K29" s="2">
        <f t="shared" si="1"/>
        <v>-43.6</v>
      </c>
      <c r="L29" s="2">
        <f t="shared" si="2"/>
        <v>0</v>
      </c>
    </row>
    <row r="30" spans="1:12" x14ac:dyDescent="0.2">
      <c r="B30" s="7" t="s">
        <v>20</v>
      </c>
      <c r="C30" s="1">
        <f>SUM(C8:C29)</f>
        <v>430.2</v>
      </c>
      <c r="D30" s="1">
        <f>SUM(D8:D29)</f>
        <v>151.19999999999999</v>
      </c>
      <c r="E30" s="1">
        <f>SUM(E10:E29)</f>
        <v>323.7999999999999</v>
      </c>
      <c r="F30" s="1">
        <f t="shared" ref="F30:L30" si="3">SUM(F8:F29)</f>
        <v>374.70000000000005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1279.9000000000001</v>
      </c>
      <c r="K30" s="1">
        <f t="shared" si="3"/>
        <v>-698.49999999999989</v>
      </c>
      <c r="L30" s="1">
        <f t="shared" si="3"/>
        <v>581.4</v>
      </c>
    </row>
    <row r="31" spans="1:12" x14ac:dyDescent="0.2">
      <c r="A31" s="7" t="s">
        <v>5</v>
      </c>
    </row>
    <row r="32" spans="1:12" x14ac:dyDescent="0.2">
      <c r="B32" s="1" t="s">
        <v>6</v>
      </c>
      <c r="C32" s="1">
        <v>-9.8000000000000007</v>
      </c>
      <c r="D32" s="1">
        <v>-4.0999999999999996</v>
      </c>
      <c r="E32" s="1">
        <v>-1.5</v>
      </c>
      <c r="F32" s="1">
        <v>-2</v>
      </c>
      <c r="G32" s="1">
        <v>0</v>
      </c>
      <c r="H32" s="1">
        <v>0</v>
      </c>
      <c r="I32" s="1">
        <v>0</v>
      </c>
      <c r="J32" s="1">
        <f t="shared" si="0"/>
        <v>-17.399999999999999</v>
      </c>
      <c r="K32" s="1">
        <f t="shared" ref="K32:K49" si="4">-E32-F32</f>
        <v>3.5</v>
      </c>
      <c r="L32" s="1">
        <f t="shared" ref="L32:L49" si="5">SUM(J32:K32)</f>
        <v>-13.899999999999999</v>
      </c>
    </row>
    <row r="33" spans="2:12" x14ac:dyDescent="0.2">
      <c r="B33" s="1" t="s">
        <v>7</v>
      </c>
      <c r="C33" s="1">
        <v>-0.7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f t="shared" si="0"/>
        <v>-0.7</v>
      </c>
      <c r="K33" s="1">
        <f t="shared" si="4"/>
        <v>0</v>
      </c>
      <c r="L33" s="1">
        <f t="shared" si="5"/>
        <v>-0.7</v>
      </c>
    </row>
    <row r="34" spans="2:12" x14ac:dyDescent="0.2">
      <c r="B34" s="1" t="s">
        <v>8</v>
      </c>
      <c r="C34" s="1">
        <v>-5.9</v>
      </c>
      <c r="D34" s="1">
        <f>-1.3-2.8-0.6</f>
        <v>-4.6999999999999993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f t="shared" si="0"/>
        <v>-11.6</v>
      </c>
      <c r="K34" s="1">
        <f t="shared" si="4"/>
        <v>1</v>
      </c>
      <c r="L34" s="1">
        <f t="shared" si="5"/>
        <v>-10.6</v>
      </c>
    </row>
    <row r="35" spans="2:12" x14ac:dyDescent="0.2">
      <c r="B35" s="1" t="s">
        <v>130</v>
      </c>
      <c r="C35" s="1">
        <v>0</v>
      </c>
      <c r="D35" s="1">
        <v>0</v>
      </c>
      <c r="E35" s="1">
        <v>0</v>
      </c>
      <c r="F35" s="1">
        <v>-0.5</v>
      </c>
      <c r="G35" s="1">
        <v>0</v>
      </c>
      <c r="H35" s="1">
        <v>0</v>
      </c>
      <c r="I35" s="1">
        <v>0</v>
      </c>
      <c r="J35" s="1">
        <f t="shared" si="0"/>
        <v>-0.5</v>
      </c>
      <c r="K35" s="1">
        <f t="shared" si="4"/>
        <v>0.5</v>
      </c>
      <c r="L35" s="1">
        <f t="shared" si="5"/>
        <v>0</v>
      </c>
    </row>
    <row r="36" spans="2:12" x14ac:dyDescent="0.2">
      <c r="B36" s="1" t="s">
        <v>148</v>
      </c>
      <c r="C36" s="3">
        <v>0</v>
      </c>
      <c r="D36" s="3">
        <v>0</v>
      </c>
      <c r="E36" s="3">
        <v>-1.6</v>
      </c>
      <c r="F36" s="3">
        <v>0</v>
      </c>
      <c r="G36" s="3">
        <v>0</v>
      </c>
      <c r="H36" s="3">
        <v>0</v>
      </c>
      <c r="I36" s="3">
        <v>0</v>
      </c>
      <c r="J36" s="1">
        <f>SUM(C36:I36)</f>
        <v>-1.6</v>
      </c>
      <c r="K36" s="1">
        <f>-E36-F36</f>
        <v>1.6</v>
      </c>
      <c r="L36" s="1">
        <f>SUM(J36:K36)</f>
        <v>0</v>
      </c>
    </row>
    <row r="37" spans="2:12" x14ac:dyDescent="0.2">
      <c r="B37" s="1" t="s">
        <v>9</v>
      </c>
      <c r="C37" s="1">
        <v>0.7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 t="shared" si="0"/>
        <v>0.7</v>
      </c>
      <c r="K37" s="1">
        <f t="shared" si="4"/>
        <v>0</v>
      </c>
      <c r="L37" s="1">
        <f t="shared" si="5"/>
        <v>0.7</v>
      </c>
    </row>
    <row r="38" spans="2:12" x14ac:dyDescent="0.2">
      <c r="B38" s="1" t="s">
        <v>10</v>
      </c>
      <c r="C38" s="1">
        <v>-1.7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f t="shared" si="0"/>
        <v>-1.7</v>
      </c>
      <c r="K38" s="1">
        <f t="shared" si="4"/>
        <v>0</v>
      </c>
      <c r="L38" s="1">
        <f t="shared" si="5"/>
        <v>-1.7</v>
      </c>
    </row>
    <row r="39" spans="2:12" x14ac:dyDescent="0.2">
      <c r="B39" s="1" t="s">
        <v>11</v>
      </c>
      <c r="C39" s="1">
        <v>-14.3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-14.3</v>
      </c>
      <c r="K39" s="1">
        <f t="shared" si="4"/>
        <v>0</v>
      </c>
      <c r="L39" s="1">
        <f t="shared" si="5"/>
        <v>-14.3</v>
      </c>
    </row>
    <row r="40" spans="2:12" x14ac:dyDescent="0.2">
      <c r="B40" s="1" t="s">
        <v>76</v>
      </c>
      <c r="C40" s="1">
        <v>0</v>
      </c>
      <c r="D40" s="1">
        <f>33-1.7</f>
        <v>31.3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f t="shared" si="0"/>
        <v>31.3</v>
      </c>
      <c r="K40" s="1">
        <f t="shared" si="4"/>
        <v>0</v>
      </c>
      <c r="L40" s="1">
        <f t="shared" si="5"/>
        <v>31.3</v>
      </c>
    </row>
    <row r="41" spans="2:12" x14ac:dyDescent="0.2">
      <c r="B41" s="1" t="s">
        <v>12</v>
      </c>
      <c r="C41" s="1">
        <v>-0.9</v>
      </c>
      <c r="D41" s="1">
        <v>-0.2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f t="shared" si="0"/>
        <v>-1.1000000000000001</v>
      </c>
      <c r="K41" s="1">
        <f t="shared" si="4"/>
        <v>0</v>
      </c>
      <c r="L41" s="1">
        <f t="shared" si="5"/>
        <v>-1.1000000000000001</v>
      </c>
    </row>
    <row r="42" spans="2:12" x14ac:dyDescent="0.2">
      <c r="B42" s="13" t="s">
        <v>101</v>
      </c>
      <c r="C42" s="1">
        <f>-14.1</f>
        <v>-14.1</v>
      </c>
      <c r="D42" s="1">
        <f>-2.7</f>
        <v>-2.7</v>
      </c>
      <c r="E42" s="1">
        <v>-2.8</v>
      </c>
      <c r="F42" s="1">
        <v>0</v>
      </c>
      <c r="G42" s="1">
        <v>0</v>
      </c>
      <c r="H42" s="1">
        <v>0</v>
      </c>
      <c r="I42" s="1">
        <v>0</v>
      </c>
      <c r="J42" s="1">
        <f t="shared" si="0"/>
        <v>-19.600000000000001</v>
      </c>
      <c r="K42" s="1">
        <f t="shared" si="4"/>
        <v>2.8</v>
      </c>
      <c r="L42" s="1">
        <f t="shared" si="5"/>
        <v>-16.8</v>
      </c>
    </row>
    <row r="43" spans="2:12" x14ac:dyDescent="0.2">
      <c r="B43" s="13" t="s">
        <v>116</v>
      </c>
      <c r="C43" s="1">
        <v>0</v>
      </c>
      <c r="D43" s="1">
        <v>0</v>
      </c>
      <c r="E43" s="1">
        <v>0</v>
      </c>
      <c r="F43" s="1">
        <v>-2.8</v>
      </c>
      <c r="G43" s="1">
        <v>0</v>
      </c>
      <c r="H43" s="1">
        <v>0</v>
      </c>
      <c r="I43" s="1">
        <v>0</v>
      </c>
      <c r="J43" s="1">
        <f t="shared" si="0"/>
        <v>-2.8</v>
      </c>
      <c r="K43" s="1">
        <f t="shared" si="4"/>
        <v>2.8</v>
      </c>
      <c r="L43" s="1">
        <f t="shared" si="5"/>
        <v>0</v>
      </c>
    </row>
    <row r="44" spans="2:12" x14ac:dyDescent="0.2">
      <c r="B44" s="12" t="s">
        <v>78</v>
      </c>
      <c r="C44" s="1">
        <v>1.4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f t="shared" si="0"/>
        <v>1.7</v>
      </c>
      <c r="K44" s="1">
        <f t="shared" si="4"/>
        <v>0</v>
      </c>
      <c r="L44" s="1">
        <f t="shared" si="5"/>
        <v>1.7</v>
      </c>
    </row>
    <row r="45" spans="2:12" x14ac:dyDescent="0.2">
      <c r="B45" s="12" t="s">
        <v>73</v>
      </c>
      <c r="C45" s="3">
        <f>1.5</f>
        <v>1.5</v>
      </c>
      <c r="D45" s="3">
        <f>0</f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f t="shared" si="0"/>
        <v>1.5</v>
      </c>
      <c r="K45" s="1">
        <f t="shared" si="4"/>
        <v>0</v>
      </c>
      <c r="L45" s="1">
        <f t="shared" si="5"/>
        <v>1.5</v>
      </c>
    </row>
    <row r="46" spans="2:12" x14ac:dyDescent="0.2">
      <c r="B46" s="13" t="s">
        <v>74</v>
      </c>
      <c r="C46" s="3">
        <v>0</v>
      </c>
      <c r="D46" s="3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f>SUM(C46:I46)</f>
        <v>0</v>
      </c>
      <c r="K46" s="1">
        <f>-E46-F46</f>
        <v>0</v>
      </c>
      <c r="L46" s="1">
        <f>SUM(J46:K46)</f>
        <v>0</v>
      </c>
    </row>
    <row r="47" spans="2:12" s="3" customFormat="1" x14ac:dyDescent="0.2">
      <c r="B47" s="3" t="s">
        <v>62</v>
      </c>
      <c r="C47" s="3">
        <f>-1.7</f>
        <v>-1.7</v>
      </c>
      <c r="D47" s="3">
        <f>-0.4</f>
        <v>-0.4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1">
        <f t="shared" si="0"/>
        <v>-2.1</v>
      </c>
      <c r="K47" s="1">
        <f t="shared" si="4"/>
        <v>0</v>
      </c>
      <c r="L47" s="1">
        <f t="shared" si="5"/>
        <v>-2.1</v>
      </c>
    </row>
    <row r="48" spans="2:12" s="3" customFormat="1" x14ac:dyDescent="0.2">
      <c r="B48" s="3" t="s">
        <v>160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1">
        <f t="shared" si="0"/>
        <v>0</v>
      </c>
      <c r="K48" s="1">
        <f t="shared" si="4"/>
        <v>0</v>
      </c>
      <c r="L48" s="1">
        <f t="shared" si="5"/>
        <v>0</v>
      </c>
    </row>
    <row r="49" spans="1:12" s="3" customFormat="1" ht="15" x14ac:dyDescent="0.35">
      <c r="B49" s="3" t="s">
        <v>66</v>
      </c>
      <c r="C49" s="2">
        <f>-2.6</f>
        <v>-2.6</v>
      </c>
      <c r="D49" s="2">
        <f>-0.2</f>
        <v>-0.2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f t="shared" si="0"/>
        <v>-2.8000000000000003</v>
      </c>
      <c r="K49" s="2">
        <f t="shared" si="4"/>
        <v>0</v>
      </c>
      <c r="L49" s="2">
        <f t="shared" si="5"/>
        <v>-2.8000000000000003</v>
      </c>
    </row>
    <row r="50" spans="1:12" ht="15" x14ac:dyDescent="0.35">
      <c r="B50" s="7" t="s">
        <v>14</v>
      </c>
      <c r="C50" s="2">
        <f t="shared" ref="C50:L50" si="6">SUM(C32:C49)</f>
        <v>-48.100000000000009</v>
      </c>
      <c r="D50" s="2">
        <f t="shared" si="6"/>
        <v>19.300000000000004</v>
      </c>
      <c r="E50" s="2">
        <f t="shared" si="6"/>
        <v>-5.9</v>
      </c>
      <c r="F50" s="2">
        <f t="shared" si="6"/>
        <v>-6.3</v>
      </c>
      <c r="G50" s="2">
        <f t="shared" si="6"/>
        <v>0</v>
      </c>
      <c r="H50" s="2">
        <f t="shared" si="6"/>
        <v>0</v>
      </c>
      <c r="I50" s="2">
        <f t="shared" si="6"/>
        <v>0</v>
      </c>
      <c r="J50" s="2">
        <f t="shared" si="6"/>
        <v>-40.999999999999993</v>
      </c>
      <c r="K50" s="2">
        <f t="shared" si="6"/>
        <v>12.2</v>
      </c>
      <c r="L50" s="2">
        <f t="shared" si="6"/>
        <v>-28.800000000000004</v>
      </c>
    </row>
    <row r="51" spans="1:12" x14ac:dyDescent="0.2">
      <c r="A51" s="7" t="s">
        <v>13</v>
      </c>
      <c r="C51" s="1">
        <f t="shared" ref="C51:I51" si="7">+C30+C50</f>
        <v>382.09999999999997</v>
      </c>
      <c r="D51" s="1">
        <f t="shared" si="7"/>
        <v>170.5</v>
      </c>
      <c r="E51" s="1">
        <f t="shared" si="7"/>
        <v>317.89999999999992</v>
      </c>
      <c r="F51" s="1">
        <f t="shared" si="7"/>
        <v>368.40000000000003</v>
      </c>
      <c r="G51" s="1">
        <f t="shared" si="7"/>
        <v>0</v>
      </c>
      <c r="H51" s="1">
        <f t="shared" si="7"/>
        <v>0</v>
      </c>
      <c r="I51" s="1">
        <f t="shared" si="7"/>
        <v>0</v>
      </c>
      <c r="J51" s="1">
        <f t="shared" si="0"/>
        <v>1238.8999999999999</v>
      </c>
      <c r="K51" s="1">
        <f>+K30+K50</f>
        <v>-686.29999999999984</v>
      </c>
      <c r="L51" s="1">
        <f>+L30+L50</f>
        <v>552.6</v>
      </c>
    </row>
    <row r="52" spans="1:12" x14ac:dyDescent="0.2">
      <c r="A52" s="7" t="s">
        <v>15</v>
      </c>
    </row>
    <row r="53" spans="1:12" x14ac:dyDescent="0.2">
      <c r="B53" s="1" t="s">
        <v>16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f t="shared" si="0"/>
        <v>0</v>
      </c>
      <c r="K53" s="1">
        <f t="shared" ref="K53:K61" si="8">-E53-F53</f>
        <v>0</v>
      </c>
      <c r="L53" s="1">
        <f>SUM(J53:K53)</f>
        <v>0</v>
      </c>
    </row>
    <row r="54" spans="1:12" x14ac:dyDescent="0.2">
      <c r="B54" s="1" t="s">
        <v>17</v>
      </c>
      <c r="C54" s="1">
        <v>9.9</v>
      </c>
      <c r="D54" s="1">
        <v>0</v>
      </c>
      <c r="E54" s="1">
        <v>0.5</v>
      </c>
      <c r="F54" s="1">
        <v>0</v>
      </c>
      <c r="G54" s="1">
        <v>0</v>
      </c>
      <c r="H54" s="1">
        <v>0</v>
      </c>
      <c r="I54" s="1">
        <v>0</v>
      </c>
      <c r="J54" s="1">
        <f t="shared" si="0"/>
        <v>10.4</v>
      </c>
      <c r="K54" s="1">
        <f t="shared" si="8"/>
        <v>-0.5</v>
      </c>
      <c r="L54" s="1">
        <f t="shared" ref="L54:L61" si="9">SUM(J54:K54)</f>
        <v>9.9</v>
      </c>
    </row>
    <row r="55" spans="1:12" x14ac:dyDescent="0.2">
      <c r="B55" s="1" t="s">
        <v>2</v>
      </c>
      <c r="C55" s="1">
        <v>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f t="shared" si="0"/>
        <v>5</v>
      </c>
      <c r="K55" s="1">
        <f t="shared" si="8"/>
        <v>0</v>
      </c>
      <c r="L55" s="1">
        <f t="shared" si="9"/>
        <v>5</v>
      </c>
    </row>
    <row r="56" spans="1:12" x14ac:dyDescent="0.2">
      <c r="B56" s="1" t="s">
        <v>18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f t="shared" si="0"/>
        <v>0</v>
      </c>
      <c r="K56" s="1">
        <f t="shared" si="8"/>
        <v>0</v>
      </c>
      <c r="L56" s="1">
        <f t="shared" si="9"/>
        <v>0</v>
      </c>
    </row>
    <row r="57" spans="1:12" x14ac:dyDescent="0.2">
      <c r="B57" s="3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f t="shared" si="0"/>
        <v>0</v>
      </c>
      <c r="K57" s="1">
        <f t="shared" si="8"/>
        <v>0</v>
      </c>
      <c r="L57" s="1">
        <f t="shared" si="9"/>
        <v>0</v>
      </c>
    </row>
    <row r="58" spans="1:12" x14ac:dyDescent="0.2">
      <c r="B58" s="1" t="s">
        <v>71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f t="shared" si="0"/>
        <v>0</v>
      </c>
      <c r="K58" s="1">
        <f t="shared" si="8"/>
        <v>0</v>
      </c>
      <c r="L58" s="1">
        <f t="shared" si="9"/>
        <v>0</v>
      </c>
    </row>
    <row r="59" spans="1:12" x14ac:dyDescent="0.2">
      <c r="B59" s="1" t="s">
        <v>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f t="shared" si="0"/>
        <v>0</v>
      </c>
      <c r="K59" s="1">
        <f t="shared" si="8"/>
        <v>0</v>
      </c>
      <c r="L59" s="1">
        <f t="shared" si="9"/>
        <v>0</v>
      </c>
    </row>
    <row r="60" spans="1:12" x14ac:dyDescent="0.2">
      <c r="B60" s="1" t="s">
        <v>70</v>
      </c>
      <c r="C60" s="5">
        <v>4.0999999999999996</v>
      </c>
      <c r="D60" s="5">
        <v>10.1</v>
      </c>
      <c r="E60" s="1">
        <v>12.6</v>
      </c>
      <c r="F60" s="1">
        <v>0</v>
      </c>
      <c r="G60" s="1">
        <v>0</v>
      </c>
      <c r="H60" s="1">
        <v>0</v>
      </c>
      <c r="I60" s="1">
        <v>0</v>
      </c>
      <c r="J60" s="1">
        <f t="shared" si="0"/>
        <v>26.799999999999997</v>
      </c>
      <c r="K60" s="1">
        <f t="shared" si="8"/>
        <v>-12.6</v>
      </c>
      <c r="L60" s="1">
        <f t="shared" si="9"/>
        <v>14.199999999999998</v>
      </c>
    </row>
    <row r="61" spans="1:12" ht="15" x14ac:dyDescent="0.35">
      <c r="B61" s="3" t="s">
        <v>4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f t="shared" si="0"/>
        <v>0</v>
      </c>
      <c r="K61" s="2">
        <f t="shared" si="8"/>
        <v>0</v>
      </c>
      <c r="L61" s="2">
        <f t="shared" si="9"/>
        <v>0</v>
      </c>
    </row>
    <row r="62" spans="1:12" ht="15" x14ac:dyDescent="0.35">
      <c r="B62" s="7" t="s">
        <v>19</v>
      </c>
      <c r="C62" s="2">
        <f t="shared" ref="C62:I62" si="10">SUM(C53:C61)</f>
        <v>19</v>
      </c>
      <c r="D62" s="2">
        <f t="shared" si="10"/>
        <v>10.1</v>
      </c>
      <c r="E62" s="2">
        <f t="shared" si="10"/>
        <v>13.1</v>
      </c>
      <c r="F62" s="2">
        <f t="shared" si="10"/>
        <v>0</v>
      </c>
      <c r="G62" s="2">
        <f t="shared" si="10"/>
        <v>0</v>
      </c>
      <c r="H62" s="2">
        <f t="shared" si="10"/>
        <v>0</v>
      </c>
      <c r="I62" s="2">
        <f t="shared" si="10"/>
        <v>0</v>
      </c>
      <c r="J62" s="2">
        <f t="shared" si="0"/>
        <v>42.2</v>
      </c>
      <c r="K62" s="2">
        <f>SUM(K53:K61)</f>
        <v>-13.1</v>
      </c>
      <c r="L62" s="2">
        <f>SUM(L53:L61)</f>
        <v>29.099999999999998</v>
      </c>
    </row>
    <row r="63" spans="1:12" ht="15" x14ac:dyDescent="0.35">
      <c r="A63" s="7" t="s">
        <v>34</v>
      </c>
      <c r="C63" s="2">
        <f t="shared" ref="C63:J63" si="11">+C51+C62</f>
        <v>401.09999999999997</v>
      </c>
      <c r="D63" s="2">
        <f t="shared" si="11"/>
        <v>180.6</v>
      </c>
      <c r="E63" s="2">
        <f t="shared" si="11"/>
        <v>330.99999999999994</v>
      </c>
      <c r="F63" s="2">
        <f t="shared" si="11"/>
        <v>368.40000000000003</v>
      </c>
      <c r="G63" s="2">
        <f t="shared" si="11"/>
        <v>0</v>
      </c>
      <c r="H63" s="2">
        <f t="shared" si="11"/>
        <v>0</v>
      </c>
      <c r="I63" s="2">
        <f t="shared" si="11"/>
        <v>0</v>
      </c>
      <c r="J63" s="2">
        <f t="shared" si="11"/>
        <v>1281.0999999999999</v>
      </c>
      <c r="K63" s="2">
        <f>+K51+K62</f>
        <v>-699.39999999999986</v>
      </c>
      <c r="L63" s="2">
        <f>+L51+L62</f>
        <v>581.70000000000005</v>
      </c>
    </row>
    <row r="64" spans="1:12" ht="6.75" customHeight="1" x14ac:dyDescent="0.2"/>
    <row r="65" spans="1:12" x14ac:dyDescent="0.2">
      <c r="A65" s="11" t="s">
        <v>30</v>
      </c>
    </row>
    <row r="66" spans="1:12" x14ac:dyDescent="0.2">
      <c r="A66" s="7" t="s">
        <v>27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f t="shared" si="0"/>
        <v>0</v>
      </c>
      <c r="K66" s="1">
        <f t="shared" ref="K66:K73" si="12">-E66-F66</f>
        <v>0</v>
      </c>
      <c r="L66" s="1">
        <f>SUM(J66:K66)</f>
        <v>0</v>
      </c>
    </row>
    <row r="67" spans="1:12" x14ac:dyDescent="0.2">
      <c r="A67" s="7" t="s">
        <v>5</v>
      </c>
    </row>
    <row r="68" spans="1:12" x14ac:dyDescent="0.2">
      <c r="B68" s="13" t="s">
        <v>79</v>
      </c>
      <c r="C68" s="1">
        <f>-5.5</f>
        <v>-5.5</v>
      </c>
      <c r="D68" s="1">
        <f>-1.6</f>
        <v>-1.6</v>
      </c>
      <c r="E68" s="1">
        <v>-2.9</v>
      </c>
      <c r="F68" s="1">
        <v>-1.7</v>
      </c>
      <c r="G68" s="1">
        <v>0</v>
      </c>
      <c r="H68" s="1">
        <v>0</v>
      </c>
      <c r="I68" s="1">
        <v>0</v>
      </c>
      <c r="J68" s="1">
        <f t="shared" si="0"/>
        <v>-11.7</v>
      </c>
      <c r="K68" s="1">
        <f t="shared" si="12"/>
        <v>4.5999999999999996</v>
      </c>
      <c r="L68" s="1">
        <f t="shared" ref="L68:L73" si="13">SUM(J68:K68)</f>
        <v>-7.1</v>
      </c>
    </row>
    <row r="69" spans="1:12" x14ac:dyDescent="0.2">
      <c r="B69" s="13" t="s">
        <v>138</v>
      </c>
      <c r="C69" s="1">
        <v>0</v>
      </c>
      <c r="D69" s="1">
        <v>0</v>
      </c>
      <c r="E69" s="1">
        <v>-0.6</v>
      </c>
      <c r="F69" s="1">
        <v>0</v>
      </c>
      <c r="G69" s="1">
        <v>0</v>
      </c>
      <c r="H69" s="1">
        <v>0</v>
      </c>
      <c r="I69" s="1">
        <v>0</v>
      </c>
      <c r="J69" s="1">
        <f t="shared" si="0"/>
        <v>-0.6</v>
      </c>
      <c r="K69" s="1">
        <f t="shared" si="12"/>
        <v>0.6</v>
      </c>
      <c r="L69" s="1">
        <f t="shared" si="13"/>
        <v>0</v>
      </c>
    </row>
    <row r="70" spans="1:12" x14ac:dyDescent="0.2">
      <c r="B70" s="1" t="s">
        <v>80</v>
      </c>
      <c r="C70" s="1">
        <v>0.5</v>
      </c>
      <c r="D70" s="1">
        <v>0.1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f t="shared" si="0"/>
        <v>0.6</v>
      </c>
      <c r="K70" s="1">
        <f t="shared" si="12"/>
        <v>0</v>
      </c>
      <c r="L70" s="1">
        <f t="shared" si="13"/>
        <v>0.6</v>
      </c>
    </row>
    <row r="71" spans="1:12" x14ac:dyDescent="0.2">
      <c r="B71" s="1" t="s">
        <v>55</v>
      </c>
      <c r="C71" s="1">
        <v>3.7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f>SUM(C71:I71)</f>
        <v>3.7</v>
      </c>
      <c r="K71" s="1">
        <f>-E71-F71</f>
        <v>0</v>
      </c>
      <c r="L71" s="1">
        <f>SUM(J71:K71)</f>
        <v>3.7</v>
      </c>
    </row>
    <row r="72" spans="1:12" x14ac:dyDescent="0.2">
      <c r="B72" s="1" t="s">
        <v>160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f>SUM(C72:I72)</f>
        <v>0</v>
      </c>
      <c r="K72" s="1">
        <f t="shared" si="12"/>
        <v>0</v>
      </c>
      <c r="L72" s="1">
        <f>SUM(J72:K72)</f>
        <v>0</v>
      </c>
    </row>
    <row r="73" spans="1:12" ht="15" x14ac:dyDescent="0.35">
      <c r="B73" s="12" t="s">
        <v>64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f t="shared" si="0"/>
        <v>0</v>
      </c>
      <c r="K73" s="2">
        <f t="shared" si="12"/>
        <v>0</v>
      </c>
      <c r="L73" s="2">
        <f t="shared" si="13"/>
        <v>0</v>
      </c>
    </row>
    <row r="74" spans="1:12" ht="15" x14ac:dyDescent="0.35">
      <c r="B74" s="7" t="s">
        <v>14</v>
      </c>
      <c r="C74" s="2">
        <f t="shared" ref="C74:L74" si="14">SUM(C68:C73)</f>
        <v>-1.2999999999999998</v>
      </c>
      <c r="D74" s="2">
        <f t="shared" si="14"/>
        <v>-1.5</v>
      </c>
      <c r="E74" s="2">
        <f t="shared" si="14"/>
        <v>-3.5</v>
      </c>
      <c r="F74" s="2">
        <f t="shared" si="14"/>
        <v>-1.7</v>
      </c>
      <c r="G74" s="2">
        <f t="shared" si="14"/>
        <v>0</v>
      </c>
      <c r="H74" s="2">
        <f t="shared" si="14"/>
        <v>0</v>
      </c>
      <c r="I74" s="2">
        <f t="shared" si="14"/>
        <v>0</v>
      </c>
      <c r="J74" s="2">
        <f t="shared" si="14"/>
        <v>-7.9999999999999991</v>
      </c>
      <c r="K74" s="2">
        <f t="shared" si="14"/>
        <v>5.1999999999999993</v>
      </c>
      <c r="L74" s="2">
        <f t="shared" si="14"/>
        <v>-2.8</v>
      </c>
    </row>
    <row r="75" spans="1:12" ht="15" x14ac:dyDescent="0.35">
      <c r="A75" s="7" t="s">
        <v>35</v>
      </c>
      <c r="C75" s="2">
        <f t="shared" ref="C75:L75" si="15">+C66+C74</f>
        <v>-1.2999999999999998</v>
      </c>
      <c r="D75" s="2">
        <f t="shared" si="15"/>
        <v>-1.5</v>
      </c>
      <c r="E75" s="2">
        <f t="shared" si="15"/>
        <v>-3.5</v>
      </c>
      <c r="F75" s="2">
        <f t="shared" si="15"/>
        <v>-1.7</v>
      </c>
      <c r="G75" s="2">
        <f t="shared" si="15"/>
        <v>0</v>
      </c>
      <c r="H75" s="2">
        <f t="shared" si="15"/>
        <v>0</v>
      </c>
      <c r="I75" s="2">
        <f t="shared" si="15"/>
        <v>0</v>
      </c>
      <c r="J75" s="2">
        <f t="shared" si="15"/>
        <v>-7.9999999999999991</v>
      </c>
      <c r="K75" s="2">
        <f t="shared" si="15"/>
        <v>5.1999999999999993</v>
      </c>
      <c r="L75" s="2">
        <f t="shared" si="15"/>
        <v>-2.8</v>
      </c>
    </row>
    <row r="76" spans="1:12" ht="6" customHeight="1" x14ac:dyDescent="0.35">
      <c r="A76" s="7"/>
      <c r="C76" s="2"/>
      <c r="D76" s="2"/>
      <c r="J76" s="1">
        <f t="shared" si="0"/>
        <v>0</v>
      </c>
    </row>
    <row r="77" spans="1:12" ht="15" x14ac:dyDescent="0.35">
      <c r="A77" s="7" t="s">
        <v>36</v>
      </c>
      <c r="C77" s="2">
        <f t="shared" ref="C77:L77" si="16">+C63+C75</f>
        <v>399.79999999999995</v>
      </c>
      <c r="D77" s="2">
        <f t="shared" si="16"/>
        <v>179.1</v>
      </c>
      <c r="E77" s="2">
        <f t="shared" si="16"/>
        <v>327.49999999999994</v>
      </c>
      <c r="F77" s="2">
        <f t="shared" si="16"/>
        <v>366.70000000000005</v>
      </c>
      <c r="G77" s="2">
        <f t="shared" si="16"/>
        <v>0</v>
      </c>
      <c r="H77" s="2">
        <f t="shared" si="16"/>
        <v>0</v>
      </c>
      <c r="I77" s="2">
        <f t="shared" si="16"/>
        <v>0</v>
      </c>
      <c r="J77" s="2">
        <f t="shared" si="16"/>
        <v>1273.0999999999999</v>
      </c>
      <c r="K77" s="2">
        <f t="shared" si="16"/>
        <v>-694.19999999999982</v>
      </c>
      <c r="L77" s="2">
        <f t="shared" si="16"/>
        <v>578.90000000000009</v>
      </c>
    </row>
    <row r="78" spans="1:12" ht="15" x14ac:dyDescent="0.35">
      <c r="A78" s="7"/>
      <c r="C78" s="2"/>
      <c r="D78" s="2"/>
    </row>
    <row r="79" spans="1:12" x14ac:dyDescent="0.2">
      <c r="A79" s="11" t="s">
        <v>26</v>
      </c>
    </row>
    <row r="80" spans="1:12" x14ac:dyDescent="0.2">
      <c r="A80" s="7" t="s">
        <v>27</v>
      </c>
      <c r="C80" s="1">
        <v>0</v>
      </c>
      <c r="D80" s="1">
        <v>0</v>
      </c>
      <c r="E80" s="1">
        <v>0</v>
      </c>
      <c r="F80" s="1">
        <v>0.3</v>
      </c>
      <c r="G80" s="1">
        <v>0</v>
      </c>
      <c r="H80" s="1">
        <v>3</v>
      </c>
      <c r="I80" s="1">
        <v>0</v>
      </c>
      <c r="J80" s="1">
        <f t="shared" ref="J80:J137" si="17">SUM(C80:I80)</f>
        <v>3.3</v>
      </c>
      <c r="K80" s="1">
        <f t="shared" ref="K80:K94" si="18">-E80-F80</f>
        <v>-0.3</v>
      </c>
      <c r="L80" s="1">
        <f>SUM(J80:K80)</f>
        <v>3</v>
      </c>
    </row>
    <row r="81" spans="1:13" x14ac:dyDescent="0.2">
      <c r="A81" s="7" t="s">
        <v>139</v>
      </c>
      <c r="C81" s="1">
        <v>0</v>
      </c>
      <c r="D81" s="1">
        <v>0</v>
      </c>
      <c r="E81" s="1">
        <v>0.1</v>
      </c>
      <c r="F81" s="1">
        <v>0</v>
      </c>
      <c r="G81" s="1">
        <v>0</v>
      </c>
      <c r="H81" s="1">
        <v>0</v>
      </c>
      <c r="I81" s="1">
        <v>0</v>
      </c>
      <c r="J81" s="1">
        <f t="shared" si="17"/>
        <v>0.1</v>
      </c>
      <c r="K81" s="1">
        <f t="shared" si="18"/>
        <v>-0.1</v>
      </c>
      <c r="L81" s="1">
        <f>SUM(J81:K81)</f>
        <v>0</v>
      </c>
    </row>
    <row r="82" spans="1:13" x14ac:dyDescent="0.2">
      <c r="A82" s="7" t="s">
        <v>5</v>
      </c>
    </row>
    <row r="83" spans="1:13" x14ac:dyDescent="0.2">
      <c r="B83" s="12" t="s">
        <v>81</v>
      </c>
      <c r="C83" s="1">
        <f>-99+2.8</f>
        <v>-96.2</v>
      </c>
      <c r="D83" s="1">
        <f>-24.8+0.7</f>
        <v>-24.1</v>
      </c>
      <c r="E83" s="1">
        <v>-27.2</v>
      </c>
      <c r="F83" s="1">
        <v>-12.6</v>
      </c>
      <c r="G83" s="1">
        <v>0</v>
      </c>
      <c r="H83" s="1">
        <v>0</v>
      </c>
      <c r="I83" s="1">
        <v>0</v>
      </c>
      <c r="J83" s="1">
        <f t="shared" si="17"/>
        <v>-160.1</v>
      </c>
      <c r="K83" s="1">
        <f t="shared" si="18"/>
        <v>39.799999999999997</v>
      </c>
      <c r="L83" s="1">
        <f t="shared" ref="L83:L94" si="19">SUM(J83:K83)</f>
        <v>-120.3</v>
      </c>
    </row>
    <row r="84" spans="1:13" x14ac:dyDescent="0.2">
      <c r="B84" s="13" t="s">
        <v>117</v>
      </c>
      <c r="C84" s="1">
        <v>0</v>
      </c>
      <c r="D84" s="1">
        <v>0</v>
      </c>
      <c r="E84" s="1">
        <v>-0.7</v>
      </c>
      <c r="F84" s="1">
        <v>-1</v>
      </c>
      <c r="G84" s="1">
        <v>0</v>
      </c>
      <c r="H84" s="1">
        <v>0</v>
      </c>
      <c r="I84" s="1">
        <v>0</v>
      </c>
      <c r="J84" s="1">
        <f t="shared" si="17"/>
        <v>-1.7</v>
      </c>
      <c r="K84" s="1">
        <f t="shared" si="18"/>
        <v>1.7</v>
      </c>
      <c r="L84" s="1">
        <f t="shared" si="19"/>
        <v>0</v>
      </c>
    </row>
    <row r="85" spans="1:13" x14ac:dyDescent="0.2">
      <c r="B85" s="12" t="s">
        <v>80</v>
      </c>
      <c r="C85" s="1">
        <v>10.6</v>
      </c>
      <c r="D85" s="1">
        <v>2.6</v>
      </c>
      <c r="E85" s="1">
        <v>0</v>
      </c>
      <c r="F85" s="1">
        <v>0.1</v>
      </c>
      <c r="G85" s="1">
        <v>0</v>
      </c>
      <c r="H85" s="1">
        <v>0</v>
      </c>
      <c r="I85" s="1">
        <v>0</v>
      </c>
      <c r="J85" s="1">
        <f t="shared" si="17"/>
        <v>13.299999999999999</v>
      </c>
      <c r="K85" s="1">
        <f t="shared" si="18"/>
        <v>-0.1</v>
      </c>
      <c r="L85" s="1">
        <f t="shared" si="19"/>
        <v>13.2</v>
      </c>
    </row>
    <row r="86" spans="1:13" x14ac:dyDescent="0.2">
      <c r="B86" s="12" t="s">
        <v>68</v>
      </c>
      <c r="C86" s="1">
        <f>-4.6</f>
        <v>-4.5999999999999996</v>
      </c>
      <c r="D86" s="1">
        <f>-0.9</f>
        <v>-0.9</v>
      </c>
      <c r="E86" s="1">
        <v>-1.4</v>
      </c>
      <c r="F86" s="7">
        <v>-0.7</v>
      </c>
      <c r="G86" s="1">
        <v>-0.8</v>
      </c>
      <c r="H86" s="1">
        <v>-4</v>
      </c>
      <c r="I86" s="1">
        <v>0</v>
      </c>
      <c r="J86" s="1">
        <f t="shared" si="17"/>
        <v>-12.4</v>
      </c>
      <c r="K86" s="1">
        <f t="shared" si="18"/>
        <v>2.0999999999999996</v>
      </c>
      <c r="L86" s="1">
        <f t="shared" si="19"/>
        <v>-10.3</v>
      </c>
    </row>
    <row r="87" spans="1:13" x14ac:dyDescent="0.2">
      <c r="B87" s="1" t="s">
        <v>69</v>
      </c>
      <c r="C87" s="1">
        <f>-2.8</f>
        <v>-2.8</v>
      </c>
      <c r="D87" s="1">
        <f>-0.7</f>
        <v>-0.7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f t="shared" si="17"/>
        <v>-3.5</v>
      </c>
      <c r="K87" s="1">
        <f t="shared" si="18"/>
        <v>0</v>
      </c>
      <c r="L87" s="1">
        <f t="shared" si="19"/>
        <v>-3.5</v>
      </c>
    </row>
    <row r="88" spans="1:13" x14ac:dyDescent="0.2">
      <c r="B88" s="1" t="s">
        <v>61</v>
      </c>
      <c r="C88" s="1">
        <v>0</v>
      </c>
      <c r="D88" s="1">
        <v>0</v>
      </c>
      <c r="E88" s="1">
        <v>0</v>
      </c>
      <c r="F88" s="1">
        <v>-4.4000000000000004</v>
      </c>
      <c r="G88" s="1">
        <v>0</v>
      </c>
      <c r="H88" s="1">
        <v>0</v>
      </c>
      <c r="I88" s="1">
        <v>0</v>
      </c>
      <c r="J88" s="1">
        <f t="shared" si="17"/>
        <v>-4.4000000000000004</v>
      </c>
      <c r="K88" s="1">
        <f t="shared" si="18"/>
        <v>4.4000000000000004</v>
      </c>
      <c r="L88" s="1">
        <f t="shared" si="19"/>
        <v>0</v>
      </c>
    </row>
    <row r="89" spans="1:13" x14ac:dyDescent="0.2">
      <c r="B89" s="1" t="s">
        <v>118</v>
      </c>
      <c r="C89" s="1">
        <v>0</v>
      </c>
      <c r="D89" s="1">
        <v>0</v>
      </c>
      <c r="E89" s="1">
        <v>0</v>
      </c>
      <c r="F89" s="3">
        <v>-0.8</v>
      </c>
      <c r="G89" s="7">
        <v>0</v>
      </c>
      <c r="H89" s="7">
        <v>0</v>
      </c>
      <c r="I89" s="7">
        <v>0</v>
      </c>
      <c r="J89" s="1">
        <f t="shared" si="17"/>
        <v>-0.8</v>
      </c>
      <c r="K89" s="1">
        <f t="shared" si="18"/>
        <v>0.8</v>
      </c>
      <c r="L89" s="1">
        <f t="shared" si="19"/>
        <v>0</v>
      </c>
      <c r="M89" s="3"/>
    </row>
    <row r="90" spans="1:13" x14ac:dyDescent="0.2">
      <c r="B90" s="1" t="s">
        <v>140</v>
      </c>
      <c r="C90" s="1">
        <v>0</v>
      </c>
      <c r="D90" s="1">
        <v>0</v>
      </c>
      <c r="E90" s="1">
        <v>-0.8</v>
      </c>
      <c r="G90" s="1">
        <v>0</v>
      </c>
      <c r="H90" s="1">
        <v>0</v>
      </c>
      <c r="I90" s="1">
        <v>0</v>
      </c>
      <c r="J90" s="1">
        <f t="shared" si="17"/>
        <v>-0.8</v>
      </c>
      <c r="K90" s="1">
        <f t="shared" si="18"/>
        <v>0.8</v>
      </c>
      <c r="L90" s="1">
        <f t="shared" si="19"/>
        <v>0</v>
      </c>
      <c r="M90" s="7"/>
    </row>
    <row r="91" spans="1:13" x14ac:dyDescent="0.2">
      <c r="B91" s="1" t="s">
        <v>141</v>
      </c>
      <c r="C91" s="1">
        <v>0</v>
      </c>
      <c r="D91" s="1">
        <v>0</v>
      </c>
      <c r="E91" s="1">
        <v>-0.4</v>
      </c>
      <c r="F91" s="1">
        <v>0</v>
      </c>
      <c r="G91" s="1">
        <v>0</v>
      </c>
      <c r="H91" s="1">
        <v>0</v>
      </c>
      <c r="I91" s="1">
        <v>0</v>
      </c>
      <c r="J91" s="1">
        <f t="shared" si="17"/>
        <v>-0.4</v>
      </c>
      <c r="K91" s="1">
        <f t="shared" si="18"/>
        <v>0.4</v>
      </c>
      <c r="L91" s="1">
        <f t="shared" si="19"/>
        <v>0</v>
      </c>
      <c r="M91" s="7"/>
    </row>
    <row r="92" spans="1:13" x14ac:dyDescent="0.2">
      <c r="B92" s="1" t="s">
        <v>142</v>
      </c>
      <c r="C92" s="1">
        <v>0</v>
      </c>
      <c r="D92" s="1">
        <v>0</v>
      </c>
      <c r="E92" s="1">
        <v>-0.1</v>
      </c>
      <c r="F92" s="1">
        <v>0</v>
      </c>
      <c r="G92" s="1">
        <v>0</v>
      </c>
      <c r="H92" s="1">
        <v>0</v>
      </c>
      <c r="I92" s="1">
        <v>0</v>
      </c>
      <c r="J92" s="1">
        <f t="shared" si="17"/>
        <v>-0.1</v>
      </c>
      <c r="K92" s="1">
        <f t="shared" si="18"/>
        <v>0.1</v>
      </c>
      <c r="L92" s="1">
        <f t="shared" si="19"/>
        <v>0</v>
      </c>
      <c r="M92" s="7"/>
    </row>
    <row r="93" spans="1:13" x14ac:dyDescent="0.2">
      <c r="B93" s="1" t="s">
        <v>160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f>SUM(C93:I93)</f>
        <v>0</v>
      </c>
      <c r="K93" s="1">
        <f t="shared" si="18"/>
        <v>0</v>
      </c>
      <c r="L93" s="1">
        <f>SUM(J93:K93)</f>
        <v>0</v>
      </c>
      <c r="M93" s="7"/>
    </row>
    <row r="94" spans="1:13" ht="15" x14ac:dyDescent="0.35">
      <c r="B94" s="12" t="s">
        <v>102</v>
      </c>
      <c r="C94" s="2">
        <f>-0.4</f>
        <v>-0.4</v>
      </c>
      <c r="D94" s="2">
        <f>-3.4-0.3+1</f>
        <v>-2.6999999999999997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f t="shared" si="17"/>
        <v>-3.0999999999999996</v>
      </c>
      <c r="K94" s="2">
        <f t="shared" si="18"/>
        <v>0</v>
      </c>
      <c r="L94" s="2">
        <f t="shared" si="19"/>
        <v>-3.0999999999999996</v>
      </c>
    </row>
    <row r="95" spans="1:13" ht="15" x14ac:dyDescent="0.35">
      <c r="B95" s="7" t="s">
        <v>14</v>
      </c>
      <c r="C95" s="2">
        <f t="shared" ref="C95:L95" si="20">SUM(C83:C94)</f>
        <v>-93.4</v>
      </c>
      <c r="D95" s="2">
        <f t="shared" si="20"/>
        <v>-25.799999999999997</v>
      </c>
      <c r="E95" s="2">
        <f t="shared" si="20"/>
        <v>-30.599999999999998</v>
      </c>
      <c r="F95" s="2">
        <f t="shared" si="20"/>
        <v>-19.400000000000002</v>
      </c>
      <c r="G95" s="2">
        <f t="shared" si="20"/>
        <v>-0.8</v>
      </c>
      <c r="H95" s="2">
        <f t="shared" si="20"/>
        <v>-4</v>
      </c>
      <c r="I95" s="2">
        <f t="shared" si="20"/>
        <v>0</v>
      </c>
      <c r="J95" s="2">
        <f t="shared" si="20"/>
        <v>-174</v>
      </c>
      <c r="K95" s="2">
        <f t="shared" si="20"/>
        <v>49.999999999999993</v>
      </c>
      <c r="L95" s="2">
        <f t="shared" si="20"/>
        <v>-123.99999999999999</v>
      </c>
    </row>
    <row r="96" spans="1:13" ht="15" x14ac:dyDescent="0.35">
      <c r="A96" s="7" t="s">
        <v>15</v>
      </c>
      <c r="B96" s="7"/>
      <c r="C96" s="2"/>
      <c r="D96" s="2"/>
    </row>
    <row r="97" spans="1:12" x14ac:dyDescent="0.2">
      <c r="C97" s="1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1">
        <f>SUM(C97:I97)</f>
        <v>0</v>
      </c>
      <c r="K97" s="1">
        <f>-E97-F97</f>
        <v>0</v>
      </c>
      <c r="L97" s="3">
        <f>SUM(J97:K97)</f>
        <v>0</v>
      </c>
    </row>
    <row r="98" spans="1:12" ht="15" x14ac:dyDescent="0.35"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f t="shared" si="17"/>
        <v>0</v>
      </c>
      <c r="K98" s="2">
        <f>-E98-F98</f>
        <v>0</v>
      </c>
      <c r="L98" s="2">
        <f>SUM(J98:K98)</f>
        <v>0</v>
      </c>
    </row>
    <row r="99" spans="1:12" ht="15" x14ac:dyDescent="0.35">
      <c r="B99" s="7" t="s">
        <v>19</v>
      </c>
      <c r="C99" s="2">
        <f t="shared" ref="C99:L99" si="21">SUM(C97:C98)</f>
        <v>0</v>
      </c>
      <c r="D99" s="2">
        <f t="shared" si="21"/>
        <v>0</v>
      </c>
      <c r="E99" s="2">
        <f t="shared" si="21"/>
        <v>0</v>
      </c>
      <c r="F99" s="2">
        <f t="shared" si="21"/>
        <v>0</v>
      </c>
      <c r="G99" s="2">
        <f t="shared" si="21"/>
        <v>0</v>
      </c>
      <c r="H99" s="2">
        <f t="shared" si="21"/>
        <v>0</v>
      </c>
      <c r="I99" s="2">
        <f t="shared" si="21"/>
        <v>0</v>
      </c>
      <c r="J99" s="2">
        <f t="shared" si="21"/>
        <v>0</v>
      </c>
      <c r="K99" s="2">
        <f t="shared" si="21"/>
        <v>0</v>
      </c>
      <c r="L99" s="2">
        <f t="shared" si="21"/>
        <v>0</v>
      </c>
    </row>
    <row r="100" spans="1:12" ht="15" x14ac:dyDescent="0.35">
      <c r="A100" s="7" t="s">
        <v>38</v>
      </c>
      <c r="C100" s="2">
        <f t="shared" ref="C100:L100" si="22">+C80+C95+C99</f>
        <v>-93.4</v>
      </c>
      <c r="D100" s="2">
        <f t="shared" si="22"/>
        <v>-25.799999999999997</v>
      </c>
      <c r="E100" s="2">
        <f t="shared" si="22"/>
        <v>-30.599999999999998</v>
      </c>
      <c r="F100" s="2">
        <f t="shared" si="22"/>
        <v>-19.100000000000001</v>
      </c>
      <c r="G100" s="2">
        <f t="shared" si="22"/>
        <v>-0.8</v>
      </c>
      <c r="H100" s="2">
        <f t="shared" si="22"/>
        <v>-1</v>
      </c>
      <c r="I100" s="2">
        <f t="shared" si="22"/>
        <v>0</v>
      </c>
      <c r="J100" s="2">
        <f t="shared" si="22"/>
        <v>-170.7</v>
      </c>
      <c r="K100" s="2">
        <f t="shared" si="22"/>
        <v>49.699999999999996</v>
      </c>
      <c r="L100" s="2">
        <f t="shared" si="22"/>
        <v>-120.99999999999999</v>
      </c>
    </row>
    <row r="102" spans="1:12" x14ac:dyDescent="0.2">
      <c r="A102" s="11" t="s">
        <v>37</v>
      </c>
    </row>
    <row r="103" spans="1:12" x14ac:dyDescent="0.2">
      <c r="A103" s="7" t="s">
        <v>27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f t="shared" si="17"/>
        <v>0</v>
      </c>
      <c r="K103" s="1">
        <f t="shared" ref="K103:K132" si="23">-E103-F103</f>
        <v>0</v>
      </c>
      <c r="L103" s="1">
        <f t="shared" ref="L103:L132" si="24">SUM(J103:K103)</f>
        <v>0</v>
      </c>
    </row>
    <row r="104" spans="1:12" x14ac:dyDescent="0.2">
      <c r="A104" s="14"/>
      <c r="B104" s="1" t="s">
        <v>143</v>
      </c>
      <c r="C104" s="1">
        <v>0</v>
      </c>
      <c r="D104" s="1">
        <v>0</v>
      </c>
      <c r="E104" s="1">
        <v>3</v>
      </c>
      <c r="F104" s="1">
        <v>0</v>
      </c>
      <c r="G104" s="1">
        <v>0</v>
      </c>
      <c r="H104" s="1">
        <v>0</v>
      </c>
      <c r="I104" s="1">
        <v>0</v>
      </c>
      <c r="J104" s="1">
        <f t="shared" si="17"/>
        <v>3</v>
      </c>
      <c r="K104" s="1">
        <f t="shared" si="23"/>
        <v>-3</v>
      </c>
      <c r="L104" s="1">
        <f t="shared" si="24"/>
        <v>0</v>
      </c>
    </row>
    <row r="105" spans="1:12" x14ac:dyDescent="0.2">
      <c r="B105" s="1" t="s">
        <v>144</v>
      </c>
      <c r="C105" s="1">
        <v>0</v>
      </c>
      <c r="D105" s="1">
        <v>0</v>
      </c>
      <c r="E105" s="1">
        <v>-3.1</v>
      </c>
      <c r="F105" s="1">
        <v>0</v>
      </c>
      <c r="G105" s="1">
        <v>0</v>
      </c>
      <c r="H105" s="1">
        <v>0</v>
      </c>
      <c r="I105" s="1">
        <v>0</v>
      </c>
      <c r="J105" s="1">
        <f t="shared" si="17"/>
        <v>-3.1</v>
      </c>
      <c r="K105" s="1">
        <f t="shared" si="23"/>
        <v>3.1</v>
      </c>
      <c r="L105" s="1">
        <f t="shared" si="24"/>
        <v>0</v>
      </c>
    </row>
    <row r="106" spans="1:12" x14ac:dyDescent="0.2">
      <c r="A106" s="19" t="s">
        <v>50</v>
      </c>
      <c r="C106" s="1">
        <v>0</v>
      </c>
      <c r="D106" s="1">
        <v>0</v>
      </c>
      <c r="E106" s="1">
        <v>2.6</v>
      </c>
      <c r="F106" s="1">
        <v>0</v>
      </c>
      <c r="G106" s="1">
        <v>0</v>
      </c>
      <c r="H106" s="1">
        <v>0</v>
      </c>
      <c r="I106" s="1">
        <v>0</v>
      </c>
      <c r="J106" s="1">
        <f t="shared" si="17"/>
        <v>2.6</v>
      </c>
      <c r="K106" s="1">
        <f t="shared" si="23"/>
        <v>-2.6</v>
      </c>
      <c r="L106" s="1">
        <f t="shared" si="24"/>
        <v>0</v>
      </c>
    </row>
    <row r="107" spans="1:12" x14ac:dyDescent="0.2">
      <c r="A107" s="19"/>
    </row>
    <row r="108" spans="1:12" x14ac:dyDescent="0.2">
      <c r="A108" s="7" t="s">
        <v>5</v>
      </c>
    </row>
    <row r="109" spans="1:12" x14ac:dyDescent="0.2">
      <c r="A109" s="7"/>
      <c r="B109" s="1" t="s">
        <v>98</v>
      </c>
      <c r="C109" s="1">
        <v>0</v>
      </c>
      <c r="D109" s="1">
        <v>0</v>
      </c>
      <c r="E109" s="1">
        <v>0</v>
      </c>
      <c r="F109" s="1">
        <v>-0.7</v>
      </c>
      <c r="G109" s="1">
        <v>0</v>
      </c>
      <c r="H109" s="1">
        <v>0</v>
      </c>
      <c r="I109" s="1">
        <v>0</v>
      </c>
      <c r="J109" s="1">
        <f t="shared" si="17"/>
        <v>-0.7</v>
      </c>
      <c r="K109" s="1">
        <f t="shared" si="23"/>
        <v>0.7</v>
      </c>
      <c r="L109" s="1">
        <f t="shared" si="24"/>
        <v>0</v>
      </c>
    </row>
    <row r="110" spans="1:12" x14ac:dyDescent="0.2">
      <c r="A110" s="7"/>
      <c r="B110" s="1" t="s">
        <v>99</v>
      </c>
      <c r="C110" s="1">
        <v>0</v>
      </c>
      <c r="D110" s="1">
        <v>0</v>
      </c>
      <c r="E110" s="1">
        <v>-0.5</v>
      </c>
      <c r="F110" s="1">
        <v>-3.4</v>
      </c>
      <c r="G110" s="1">
        <v>0</v>
      </c>
      <c r="H110" s="1">
        <v>0</v>
      </c>
      <c r="I110" s="1">
        <v>0</v>
      </c>
      <c r="J110" s="1">
        <f t="shared" si="17"/>
        <v>-3.9</v>
      </c>
      <c r="K110" s="1">
        <f t="shared" si="23"/>
        <v>3.9</v>
      </c>
      <c r="L110" s="1">
        <f t="shared" si="24"/>
        <v>0</v>
      </c>
    </row>
    <row r="111" spans="1:12" x14ac:dyDescent="0.2">
      <c r="A111" s="7"/>
      <c r="B111" s="1" t="s">
        <v>43</v>
      </c>
      <c r="C111" s="1">
        <v>0</v>
      </c>
      <c r="D111" s="1">
        <v>0</v>
      </c>
      <c r="E111" s="1">
        <v>-2.4</v>
      </c>
      <c r="F111" s="1">
        <v>0</v>
      </c>
      <c r="G111" s="1">
        <v>0</v>
      </c>
      <c r="H111" s="1">
        <v>0</v>
      </c>
      <c r="I111" s="1">
        <v>0</v>
      </c>
      <c r="J111" s="1">
        <f t="shared" si="17"/>
        <v>-2.4</v>
      </c>
      <c r="K111" s="1">
        <f t="shared" si="23"/>
        <v>2.4</v>
      </c>
      <c r="L111" s="1">
        <f t="shared" si="24"/>
        <v>0</v>
      </c>
    </row>
    <row r="112" spans="1:12" x14ac:dyDescent="0.2">
      <c r="A112" s="7"/>
      <c r="B112" s="1" t="s">
        <v>69</v>
      </c>
      <c r="C112" s="1">
        <v>0</v>
      </c>
      <c r="D112" s="1">
        <v>0</v>
      </c>
      <c r="E112" s="1">
        <v>0.1</v>
      </c>
      <c r="F112" s="1">
        <v>0</v>
      </c>
      <c r="G112" s="1">
        <v>0</v>
      </c>
      <c r="H112" s="1">
        <v>0</v>
      </c>
      <c r="I112" s="1">
        <v>0</v>
      </c>
      <c r="J112" s="1">
        <f t="shared" si="17"/>
        <v>0.1</v>
      </c>
      <c r="K112" s="1">
        <f t="shared" si="23"/>
        <v>-0.1</v>
      </c>
      <c r="L112" s="1">
        <f t="shared" si="24"/>
        <v>0</v>
      </c>
    </row>
    <row r="113" spans="1:13" x14ac:dyDescent="0.2">
      <c r="A113" s="7"/>
      <c r="B113" s="1" t="s">
        <v>100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f t="shared" si="17"/>
        <v>0</v>
      </c>
      <c r="K113" s="1">
        <f t="shared" si="23"/>
        <v>0</v>
      </c>
      <c r="L113" s="1">
        <f t="shared" si="24"/>
        <v>0</v>
      </c>
    </row>
    <row r="114" spans="1:13" x14ac:dyDescent="0.2">
      <c r="A114" s="7"/>
      <c r="B114" s="1" t="s">
        <v>123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f t="shared" si="17"/>
        <v>0</v>
      </c>
      <c r="K114" s="1">
        <f t="shared" si="23"/>
        <v>0</v>
      </c>
      <c r="L114" s="1">
        <f t="shared" si="24"/>
        <v>0</v>
      </c>
    </row>
    <row r="115" spans="1:13" x14ac:dyDescent="0.2">
      <c r="B115" s="1" t="s">
        <v>82</v>
      </c>
      <c r="C115" s="1">
        <f>-1.9</f>
        <v>-1.9</v>
      </c>
      <c r="D115" s="1">
        <f>-0.7</f>
        <v>-0.7</v>
      </c>
      <c r="E115" s="1">
        <v>0</v>
      </c>
      <c r="F115" s="7">
        <v>0</v>
      </c>
      <c r="G115" s="3">
        <v>0</v>
      </c>
      <c r="H115" s="3">
        <v>0</v>
      </c>
      <c r="I115" s="3">
        <v>0</v>
      </c>
      <c r="J115" s="1">
        <f t="shared" si="17"/>
        <v>-2.5999999999999996</v>
      </c>
      <c r="K115" s="1">
        <f t="shared" si="23"/>
        <v>0</v>
      </c>
      <c r="L115" s="1">
        <f t="shared" si="24"/>
        <v>-2.5999999999999996</v>
      </c>
    </row>
    <row r="116" spans="1:13" x14ac:dyDescent="0.2">
      <c r="B116" s="1" t="s">
        <v>119</v>
      </c>
      <c r="C116" s="1">
        <v>0</v>
      </c>
      <c r="D116" s="1">
        <v>0</v>
      </c>
      <c r="E116" s="1">
        <v>0</v>
      </c>
      <c r="F116" s="3">
        <v>-0.3</v>
      </c>
      <c r="G116" s="3">
        <v>0</v>
      </c>
      <c r="H116" s="3">
        <v>0</v>
      </c>
      <c r="I116" s="3">
        <v>0</v>
      </c>
      <c r="J116" s="1">
        <f t="shared" si="17"/>
        <v>-0.3</v>
      </c>
      <c r="K116" s="1">
        <f t="shared" si="23"/>
        <v>0.3</v>
      </c>
      <c r="L116" s="1">
        <f t="shared" si="24"/>
        <v>0</v>
      </c>
      <c r="M116" s="7"/>
    </row>
    <row r="117" spans="1:13" x14ac:dyDescent="0.2">
      <c r="B117" s="1" t="s">
        <v>120</v>
      </c>
      <c r="C117" s="1">
        <v>0</v>
      </c>
      <c r="D117" s="1">
        <v>0</v>
      </c>
      <c r="E117" s="1">
        <v>0</v>
      </c>
      <c r="F117" s="3">
        <v>-13.5</v>
      </c>
      <c r="G117" s="3">
        <v>0</v>
      </c>
      <c r="H117" s="3">
        <v>0</v>
      </c>
      <c r="I117" s="3">
        <v>0</v>
      </c>
      <c r="J117" s="1">
        <f t="shared" si="17"/>
        <v>-13.5</v>
      </c>
      <c r="K117" s="1">
        <f t="shared" si="23"/>
        <v>13.5</v>
      </c>
      <c r="L117" s="1">
        <f t="shared" si="24"/>
        <v>0</v>
      </c>
      <c r="M117" s="7"/>
    </row>
    <row r="118" spans="1:13" x14ac:dyDescent="0.2">
      <c r="B118" s="1" t="s">
        <v>121</v>
      </c>
      <c r="C118" s="1">
        <v>0</v>
      </c>
      <c r="D118" s="1">
        <v>0</v>
      </c>
      <c r="E118" s="1">
        <v>0</v>
      </c>
      <c r="F118" s="3">
        <v>-24.7</v>
      </c>
      <c r="G118" s="3">
        <v>0</v>
      </c>
      <c r="H118" s="3">
        <v>0</v>
      </c>
      <c r="I118" s="3">
        <v>0</v>
      </c>
      <c r="J118" s="1">
        <f t="shared" si="17"/>
        <v>-24.7</v>
      </c>
      <c r="K118" s="1">
        <f t="shared" si="23"/>
        <v>24.7</v>
      </c>
      <c r="L118" s="1">
        <f t="shared" si="24"/>
        <v>0</v>
      </c>
      <c r="M118" s="7"/>
    </row>
    <row r="119" spans="1:13" x14ac:dyDescent="0.2">
      <c r="B119" s="1" t="s">
        <v>74</v>
      </c>
      <c r="C119" s="1">
        <f>-1.7</f>
        <v>-1.7</v>
      </c>
      <c r="D119" s="1">
        <f>-0.5</f>
        <v>-0.5</v>
      </c>
      <c r="E119" s="1">
        <v>0</v>
      </c>
      <c r="F119" s="1">
        <v>-0.1</v>
      </c>
      <c r="G119" s="1">
        <v>-0.1</v>
      </c>
      <c r="H119" s="1">
        <v>-0.7</v>
      </c>
      <c r="I119" s="1">
        <v>0</v>
      </c>
      <c r="J119" s="1">
        <f t="shared" si="17"/>
        <v>-3.1000000000000005</v>
      </c>
      <c r="K119" s="1">
        <f t="shared" si="23"/>
        <v>0.1</v>
      </c>
      <c r="L119" s="1">
        <f t="shared" si="24"/>
        <v>-3.0000000000000004</v>
      </c>
    </row>
    <row r="120" spans="1:13" x14ac:dyDescent="0.2">
      <c r="B120" s="1" t="s">
        <v>103</v>
      </c>
      <c r="C120" s="1">
        <v>0.4</v>
      </c>
      <c r="D120" s="1">
        <v>0.2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f t="shared" si="17"/>
        <v>0.60000000000000009</v>
      </c>
      <c r="K120" s="1">
        <f t="shared" si="23"/>
        <v>0</v>
      </c>
      <c r="L120" s="1">
        <f t="shared" si="24"/>
        <v>0.60000000000000009</v>
      </c>
    </row>
    <row r="121" spans="1:13" x14ac:dyDescent="0.2">
      <c r="B121" s="1" t="s">
        <v>105</v>
      </c>
      <c r="C121" s="1">
        <f>-5.4</f>
        <v>-5.4</v>
      </c>
      <c r="D121" s="1">
        <f>-1.1</f>
        <v>-1.1000000000000001</v>
      </c>
      <c r="E121" s="1">
        <v>0</v>
      </c>
      <c r="F121" s="1">
        <v>-1.6</v>
      </c>
      <c r="G121" s="1">
        <v>0</v>
      </c>
      <c r="H121" s="1">
        <v>0</v>
      </c>
      <c r="I121" s="1">
        <v>0</v>
      </c>
      <c r="J121" s="1">
        <f t="shared" si="17"/>
        <v>-8.1</v>
      </c>
      <c r="K121" s="1">
        <f t="shared" si="23"/>
        <v>1.6</v>
      </c>
      <c r="L121" s="1">
        <f t="shared" si="24"/>
        <v>-6.5</v>
      </c>
    </row>
    <row r="122" spans="1:13" x14ac:dyDescent="0.2">
      <c r="B122" s="1" t="s">
        <v>104</v>
      </c>
      <c r="C122" s="1">
        <v>1</v>
      </c>
      <c r="D122" s="1">
        <v>0.2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f t="shared" si="17"/>
        <v>1.2</v>
      </c>
      <c r="K122" s="1">
        <f t="shared" si="23"/>
        <v>0</v>
      </c>
      <c r="L122" s="1">
        <f t="shared" si="24"/>
        <v>1.2</v>
      </c>
    </row>
    <row r="123" spans="1:13" x14ac:dyDescent="0.2">
      <c r="B123" s="12" t="s">
        <v>106</v>
      </c>
      <c r="C123" s="3">
        <f>-0.3-0.3-0.1</f>
        <v>-0.7</v>
      </c>
      <c r="D123" s="3">
        <f>-0.9</f>
        <v>-0.9</v>
      </c>
      <c r="E123" s="1">
        <v>0</v>
      </c>
      <c r="F123" s="7">
        <v>0</v>
      </c>
      <c r="G123" s="7">
        <v>0</v>
      </c>
      <c r="H123" s="7">
        <v>0</v>
      </c>
      <c r="I123" s="7">
        <v>0</v>
      </c>
      <c r="J123" s="1">
        <f t="shared" si="17"/>
        <v>-1.6</v>
      </c>
      <c r="K123" s="1">
        <f t="shared" si="23"/>
        <v>0</v>
      </c>
      <c r="L123" s="1">
        <f t="shared" si="24"/>
        <v>-1.6</v>
      </c>
    </row>
    <row r="124" spans="1:13" s="3" customFormat="1" x14ac:dyDescent="0.2">
      <c r="A124" s="17"/>
      <c r="B124" s="18" t="s">
        <v>108</v>
      </c>
      <c r="C124" s="17">
        <f>-2.1</f>
        <v>-2.1</v>
      </c>
      <c r="D124" s="17">
        <f>-0.6</f>
        <v>-0.6</v>
      </c>
      <c r="E124" s="3">
        <v>0</v>
      </c>
      <c r="F124" s="3">
        <v>-1.9</v>
      </c>
      <c r="G124" s="3">
        <v>-0.3</v>
      </c>
      <c r="H124" s="3">
        <v>-0.4</v>
      </c>
      <c r="I124" s="3">
        <v>0</v>
      </c>
      <c r="J124" s="1">
        <f t="shared" si="17"/>
        <v>-5.3</v>
      </c>
      <c r="K124" s="1">
        <f t="shared" si="23"/>
        <v>1.9</v>
      </c>
      <c r="L124" s="1">
        <f t="shared" si="24"/>
        <v>-3.4</v>
      </c>
    </row>
    <row r="125" spans="1:13" s="3" customFormat="1" x14ac:dyDescent="0.2">
      <c r="B125" s="3" t="s">
        <v>107</v>
      </c>
      <c r="C125" s="3">
        <f>-2.9</f>
        <v>-2.9</v>
      </c>
      <c r="D125" s="3">
        <f>-0.9</f>
        <v>-0.9</v>
      </c>
      <c r="E125" s="3">
        <v>0</v>
      </c>
      <c r="F125" s="3">
        <v>0</v>
      </c>
      <c r="G125" s="3">
        <v>-0.3</v>
      </c>
      <c r="H125" s="3">
        <v>-0.8</v>
      </c>
      <c r="I125" s="3">
        <v>0</v>
      </c>
      <c r="J125" s="1">
        <f t="shared" si="17"/>
        <v>-4.8999999999999995</v>
      </c>
      <c r="K125" s="1">
        <f t="shared" si="23"/>
        <v>0</v>
      </c>
      <c r="L125" s="1">
        <f t="shared" si="24"/>
        <v>-4.8999999999999995</v>
      </c>
    </row>
    <row r="126" spans="1:13" s="3" customFormat="1" x14ac:dyDescent="0.2">
      <c r="B126" s="3" t="s">
        <v>160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1">
        <f>SUM(C126:I126)</f>
        <v>0</v>
      </c>
      <c r="K126" s="1">
        <f t="shared" si="23"/>
        <v>0</v>
      </c>
      <c r="L126" s="1">
        <f>SUM(J126:K126)</f>
        <v>0</v>
      </c>
    </row>
    <row r="127" spans="1:13" s="3" customFormat="1" x14ac:dyDescent="0.2">
      <c r="B127" s="3" t="s">
        <v>145</v>
      </c>
      <c r="C127" s="3">
        <v>0</v>
      </c>
      <c r="D127" s="3">
        <v>0</v>
      </c>
      <c r="E127" s="3">
        <v>-0.5</v>
      </c>
      <c r="F127" s="3">
        <v>0</v>
      </c>
      <c r="G127" s="3">
        <v>0</v>
      </c>
      <c r="H127" s="3">
        <v>0</v>
      </c>
      <c r="I127" s="3">
        <v>0</v>
      </c>
      <c r="J127" s="1">
        <f t="shared" si="17"/>
        <v>-0.5</v>
      </c>
      <c r="K127" s="1">
        <f t="shared" si="23"/>
        <v>0.5</v>
      </c>
      <c r="L127" s="1">
        <f t="shared" si="24"/>
        <v>0</v>
      </c>
    </row>
    <row r="128" spans="1:13" s="3" customFormat="1" x14ac:dyDescent="0.2">
      <c r="B128" s="3" t="s">
        <v>51</v>
      </c>
      <c r="C128" s="3">
        <v>-48.4</v>
      </c>
      <c r="D128" s="3">
        <v>-22</v>
      </c>
      <c r="E128" s="3">
        <v>-52.9</v>
      </c>
      <c r="F128" s="3">
        <v>-62.7</v>
      </c>
      <c r="G128" s="3">
        <v>0</v>
      </c>
      <c r="H128" s="3">
        <v>0</v>
      </c>
      <c r="I128" s="3">
        <v>0</v>
      </c>
      <c r="J128" s="1">
        <f t="shared" si="17"/>
        <v>-186</v>
      </c>
      <c r="K128" s="1">
        <f t="shared" si="23"/>
        <v>115.6</v>
      </c>
      <c r="L128" s="1">
        <f t="shared" si="24"/>
        <v>-70.400000000000006</v>
      </c>
    </row>
    <row r="129" spans="1:12" s="3" customFormat="1" x14ac:dyDescent="0.2">
      <c r="B129" s="3" t="s">
        <v>93</v>
      </c>
      <c r="J129" s="1"/>
      <c r="K129" s="1">
        <f t="shared" si="23"/>
        <v>0</v>
      </c>
      <c r="L129" s="1"/>
    </row>
    <row r="130" spans="1:12" s="3" customFormat="1" x14ac:dyDescent="0.2">
      <c r="B130" s="3" t="s">
        <v>75</v>
      </c>
      <c r="C130" s="3">
        <f>-6.4</f>
        <v>-6.4</v>
      </c>
      <c r="D130" s="3">
        <f>-2</f>
        <v>-2</v>
      </c>
      <c r="E130" s="3">
        <v>-2.8</v>
      </c>
      <c r="F130" s="3">
        <v>-3</v>
      </c>
      <c r="G130" s="3">
        <v>0</v>
      </c>
      <c r="H130" s="3">
        <v>0</v>
      </c>
      <c r="I130" s="3">
        <v>0</v>
      </c>
      <c r="J130" s="1">
        <f t="shared" si="17"/>
        <v>-14.2</v>
      </c>
      <c r="K130" s="1">
        <f t="shared" si="23"/>
        <v>5.8</v>
      </c>
      <c r="L130" s="1">
        <f t="shared" si="24"/>
        <v>-8.3999999999999986</v>
      </c>
    </row>
    <row r="131" spans="1:12" s="3" customFormat="1" x14ac:dyDescent="0.2">
      <c r="B131" s="3" t="s">
        <v>49</v>
      </c>
      <c r="C131" s="3">
        <f>(0.3+0.4+14.3+0.1+1.5+0.3)*-1</f>
        <v>-16.900000000000002</v>
      </c>
      <c r="D131" s="3">
        <f>-3.5-0.4</f>
        <v>-3.9</v>
      </c>
      <c r="E131" s="3">
        <v>-12.4</v>
      </c>
      <c r="F131" s="3">
        <v>-1</v>
      </c>
      <c r="G131" s="3">
        <v>0</v>
      </c>
      <c r="H131" s="3">
        <v>0</v>
      </c>
      <c r="I131" s="3">
        <v>0</v>
      </c>
      <c r="J131" s="1">
        <f t="shared" si="17"/>
        <v>-34.200000000000003</v>
      </c>
      <c r="K131" s="1">
        <f t="shared" si="23"/>
        <v>13.4</v>
      </c>
      <c r="L131" s="1">
        <f t="shared" si="24"/>
        <v>-20.800000000000004</v>
      </c>
    </row>
    <row r="132" spans="1:12" s="3" customFormat="1" ht="15" x14ac:dyDescent="0.35">
      <c r="B132" s="3" t="s">
        <v>122</v>
      </c>
      <c r="C132" s="2">
        <f>-2.3</f>
        <v>-2.2999999999999998</v>
      </c>
      <c r="D132" s="2">
        <f>-0.4</f>
        <v>-0.4</v>
      </c>
      <c r="E132" s="2">
        <v>0</v>
      </c>
      <c r="F132" s="2">
        <v>-1.6</v>
      </c>
      <c r="G132" s="2">
        <v>0</v>
      </c>
      <c r="H132" s="2">
        <v>0</v>
      </c>
      <c r="I132" s="2">
        <v>0</v>
      </c>
      <c r="J132" s="2">
        <f t="shared" si="17"/>
        <v>-4.3</v>
      </c>
      <c r="K132" s="2">
        <f t="shared" si="23"/>
        <v>1.6</v>
      </c>
      <c r="L132" s="2">
        <f t="shared" si="24"/>
        <v>-2.6999999999999997</v>
      </c>
    </row>
    <row r="133" spans="1:12" s="3" customFormat="1" x14ac:dyDescent="0.2">
      <c r="B133" s="3" t="s">
        <v>97</v>
      </c>
      <c r="C133" s="3">
        <f t="shared" ref="C133:L133" si="25">SUM(C130:C132)</f>
        <v>-25.600000000000005</v>
      </c>
      <c r="D133" s="3">
        <f t="shared" si="25"/>
        <v>-6.3000000000000007</v>
      </c>
      <c r="E133" s="3">
        <f t="shared" si="25"/>
        <v>-15.2</v>
      </c>
      <c r="F133" s="3">
        <f t="shared" si="25"/>
        <v>-5.6</v>
      </c>
      <c r="G133" s="3">
        <f t="shared" si="25"/>
        <v>0</v>
      </c>
      <c r="H133" s="3">
        <f t="shared" si="25"/>
        <v>0</v>
      </c>
      <c r="I133" s="3">
        <f t="shared" si="25"/>
        <v>0</v>
      </c>
      <c r="J133" s="3">
        <f t="shared" si="25"/>
        <v>-52.7</v>
      </c>
      <c r="K133" s="3">
        <f t="shared" si="25"/>
        <v>20.8</v>
      </c>
      <c r="L133" s="3">
        <f t="shared" si="25"/>
        <v>-31.900000000000002</v>
      </c>
    </row>
    <row r="134" spans="1:12" s="3" customFormat="1" x14ac:dyDescent="0.2">
      <c r="B134" s="3" t="s">
        <v>94</v>
      </c>
      <c r="J134" s="1">
        <f t="shared" si="17"/>
        <v>0</v>
      </c>
    </row>
    <row r="135" spans="1:12" s="3" customFormat="1" ht="15" x14ac:dyDescent="0.35">
      <c r="B135" s="3" t="s">
        <v>52</v>
      </c>
      <c r="C135" s="2">
        <v>-27.4</v>
      </c>
      <c r="D135" s="2">
        <v>-9</v>
      </c>
      <c r="E135" s="2">
        <v>-23</v>
      </c>
      <c r="F135" s="2">
        <v>-27.3</v>
      </c>
      <c r="G135" s="2">
        <v>0</v>
      </c>
      <c r="H135" s="2">
        <v>0</v>
      </c>
      <c r="I135" s="2">
        <v>0</v>
      </c>
      <c r="J135" s="2">
        <f t="shared" si="17"/>
        <v>-86.7</v>
      </c>
      <c r="K135" s="2">
        <f>-E135-F135</f>
        <v>50.3</v>
      </c>
      <c r="L135" s="2">
        <f>SUM(J135:K135)</f>
        <v>-36.400000000000006</v>
      </c>
    </row>
    <row r="136" spans="1:12" s="3" customFormat="1" ht="15" x14ac:dyDescent="0.35">
      <c r="B136" s="20" t="s">
        <v>96</v>
      </c>
      <c r="C136" s="2">
        <f t="shared" ref="C136:L136" si="26">SUM(C135)</f>
        <v>-27.4</v>
      </c>
      <c r="D136" s="2">
        <f t="shared" si="26"/>
        <v>-9</v>
      </c>
      <c r="E136" s="2">
        <f t="shared" si="26"/>
        <v>-23</v>
      </c>
      <c r="F136" s="2">
        <f t="shared" si="26"/>
        <v>-27.3</v>
      </c>
      <c r="G136" s="2">
        <f t="shared" si="26"/>
        <v>0</v>
      </c>
      <c r="H136" s="2">
        <f t="shared" si="26"/>
        <v>0</v>
      </c>
      <c r="I136" s="2">
        <f t="shared" si="26"/>
        <v>0</v>
      </c>
      <c r="J136" s="2">
        <f t="shared" si="26"/>
        <v>-86.7</v>
      </c>
      <c r="K136" s="2">
        <f t="shared" si="26"/>
        <v>50.3</v>
      </c>
      <c r="L136" s="2">
        <f t="shared" si="26"/>
        <v>-36.400000000000006</v>
      </c>
    </row>
    <row r="137" spans="1:12" s="7" customFormat="1" x14ac:dyDescent="0.2">
      <c r="B137" s="3" t="s">
        <v>56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1">
        <f t="shared" si="17"/>
        <v>0</v>
      </c>
      <c r="K137" s="7">
        <v>0</v>
      </c>
      <c r="L137" s="7">
        <v>0</v>
      </c>
    </row>
    <row r="138" spans="1:12" ht="15" x14ac:dyDescent="0.35">
      <c r="B138" s="7" t="s">
        <v>14</v>
      </c>
      <c r="C138" s="2">
        <f t="shared" ref="C138:L138" si="27">SUM(C109:C128)+C133+C136+C137</f>
        <v>-114.69999999999999</v>
      </c>
      <c r="D138" s="2">
        <f t="shared" si="27"/>
        <v>-41.6</v>
      </c>
      <c r="E138" s="2">
        <f t="shared" si="27"/>
        <v>-94.399999999999991</v>
      </c>
      <c r="F138" s="2">
        <f t="shared" si="27"/>
        <v>-141.80000000000001</v>
      </c>
      <c r="G138" s="2">
        <f t="shared" si="27"/>
        <v>-0.7</v>
      </c>
      <c r="H138" s="2">
        <f t="shared" si="27"/>
        <v>-1.9000000000000001</v>
      </c>
      <c r="I138" s="2">
        <f t="shared" si="27"/>
        <v>0</v>
      </c>
      <c r="J138" s="2">
        <f t="shared" si="27"/>
        <v>-395.09999999999997</v>
      </c>
      <c r="K138" s="2">
        <f t="shared" si="27"/>
        <v>236.2</v>
      </c>
      <c r="L138" s="2">
        <f t="shared" si="27"/>
        <v>-158.90000000000003</v>
      </c>
    </row>
    <row r="139" spans="1:12" ht="15" x14ac:dyDescent="0.35">
      <c r="A139" s="7" t="s">
        <v>45</v>
      </c>
      <c r="C139" s="2">
        <f>SUM(C103:C106)+C138</f>
        <v>-114.69999999999999</v>
      </c>
      <c r="D139" s="2">
        <f t="shared" ref="D139:L139" si="28">SUM(D103:D106)+D138</f>
        <v>-41.6</v>
      </c>
      <c r="E139" s="2">
        <f t="shared" si="28"/>
        <v>-91.899999999999991</v>
      </c>
      <c r="F139" s="2">
        <f t="shared" si="28"/>
        <v>-141.80000000000001</v>
      </c>
      <c r="G139" s="2">
        <f t="shared" si="28"/>
        <v>-0.7</v>
      </c>
      <c r="H139" s="2">
        <f t="shared" si="28"/>
        <v>-1.9000000000000001</v>
      </c>
      <c r="I139" s="2">
        <f t="shared" si="28"/>
        <v>0</v>
      </c>
      <c r="J139" s="2">
        <f t="shared" si="28"/>
        <v>-392.59999999999997</v>
      </c>
      <c r="K139" s="2">
        <f t="shared" si="28"/>
        <v>233.7</v>
      </c>
      <c r="L139" s="2">
        <f t="shared" si="28"/>
        <v>-158.90000000000003</v>
      </c>
    </row>
    <row r="141" spans="1:12" x14ac:dyDescent="0.2">
      <c r="A141" s="11" t="s">
        <v>39</v>
      </c>
    </row>
    <row r="142" spans="1:12" x14ac:dyDescent="0.2">
      <c r="A142" s="14" t="s">
        <v>86</v>
      </c>
      <c r="C142" s="1">
        <v>2.2999999999999998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SUM(C142:I142)</f>
        <v>2.2999999999999998</v>
      </c>
      <c r="K142" s="1">
        <f t="shared" ref="K142:K154" si="29">-E142-F142</f>
        <v>0</v>
      </c>
      <c r="L142" s="1">
        <f>SUM(J142:K142)</f>
        <v>2.2999999999999998</v>
      </c>
    </row>
    <row r="143" spans="1:12" x14ac:dyDescent="0.2">
      <c r="A143" s="7" t="s">
        <v>156</v>
      </c>
      <c r="C143" s="1">
        <v>-1.2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f>SUM(C143:I143)</f>
        <v>-1.2</v>
      </c>
      <c r="K143" s="1">
        <f t="shared" si="29"/>
        <v>0</v>
      </c>
      <c r="L143" s="1">
        <f t="shared" ref="L143:L154" si="30">SUM(J143:K143)</f>
        <v>-1.2</v>
      </c>
    </row>
    <row r="144" spans="1:12" x14ac:dyDescent="0.2">
      <c r="A144" s="7" t="s">
        <v>5</v>
      </c>
    </row>
    <row r="145" spans="1:12" x14ac:dyDescent="0.2">
      <c r="B145" s="1" t="s">
        <v>83</v>
      </c>
      <c r="C145" s="1">
        <f>-10.5</f>
        <v>-10.5</v>
      </c>
      <c r="D145" s="1">
        <f>-3</f>
        <v>-3</v>
      </c>
      <c r="E145" s="1">
        <v>0</v>
      </c>
      <c r="F145" s="1">
        <v>-2.9</v>
      </c>
      <c r="G145" s="1">
        <v>0</v>
      </c>
      <c r="H145" s="1">
        <v>0</v>
      </c>
      <c r="I145" s="1">
        <v>0</v>
      </c>
      <c r="J145" s="1">
        <f t="shared" ref="J145:J154" si="31">SUM(C145:I145)</f>
        <v>-16.399999999999999</v>
      </c>
      <c r="K145" s="1">
        <f t="shared" si="29"/>
        <v>2.9</v>
      </c>
      <c r="L145" s="1">
        <f t="shared" si="30"/>
        <v>-13.499999999999998</v>
      </c>
    </row>
    <row r="146" spans="1:12" x14ac:dyDescent="0.2">
      <c r="B146" s="12" t="s">
        <v>78</v>
      </c>
      <c r="C146" s="1">
        <v>0.3</v>
      </c>
      <c r="D146" s="1">
        <v>0.1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f t="shared" si="31"/>
        <v>1.4</v>
      </c>
      <c r="K146" s="1">
        <f t="shared" si="29"/>
        <v>-1</v>
      </c>
      <c r="L146" s="1">
        <f t="shared" si="30"/>
        <v>0.39999999999999991</v>
      </c>
    </row>
    <row r="147" spans="1:12" x14ac:dyDescent="0.2">
      <c r="B147" s="13" t="s">
        <v>43</v>
      </c>
      <c r="C147" s="1">
        <v>0</v>
      </c>
      <c r="D147" s="1">
        <v>0</v>
      </c>
      <c r="E147" s="1">
        <v>-3.6</v>
      </c>
      <c r="F147" s="1">
        <v>0</v>
      </c>
      <c r="G147" s="1">
        <v>0</v>
      </c>
      <c r="H147" s="1">
        <v>0</v>
      </c>
      <c r="I147" s="1">
        <v>0</v>
      </c>
      <c r="J147" s="1">
        <f t="shared" si="31"/>
        <v>-3.6</v>
      </c>
      <c r="K147" s="1">
        <f t="shared" si="29"/>
        <v>3.6</v>
      </c>
      <c r="L147" s="1">
        <f t="shared" si="30"/>
        <v>0</v>
      </c>
    </row>
    <row r="148" spans="1:12" x14ac:dyDescent="0.2">
      <c r="B148" s="13" t="s">
        <v>42</v>
      </c>
      <c r="C148" s="1">
        <v>0</v>
      </c>
      <c r="D148" s="1">
        <v>0</v>
      </c>
      <c r="E148" s="1">
        <v>-0.5</v>
      </c>
      <c r="F148" s="1">
        <v>0</v>
      </c>
      <c r="G148" s="1">
        <v>0</v>
      </c>
      <c r="H148" s="1">
        <v>0</v>
      </c>
      <c r="I148" s="1">
        <v>0</v>
      </c>
      <c r="J148" s="1">
        <f t="shared" si="31"/>
        <v>-0.5</v>
      </c>
      <c r="K148" s="1">
        <f t="shared" si="29"/>
        <v>0.5</v>
      </c>
      <c r="L148" s="1">
        <f t="shared" si="30"/>
        <v>0</v>
      </c>
    </row>
    <row r="149" spans="1:12" x14ac:dyDescent="0.2">
      <c r="B149" s="13" t="s">
        <v>84</v>
      </c>
      <c r="C149" s="1">
        <f>-2.4</f>
        <v>-2.4</v>
      </c>
      <c r="D149" s="1">
        <f>-0.6</f>
        <v>-0.6</v>
      </c>
      <c r="E149" s="1">
        <v>-1</v>
      </c>
      <c r="F149" s="1">
        <v>-0.6</v>
      </c>
      <c r="G149" s="1">
        <v>-0.3</v>
      </c>
      <c r="H149" s="1">
        <v>-0.8</v>
      </c>
      <c r="I149" s="1">
        <v>0</v>
      </c>
      <c r="J149" s="1">
        <f t="shared" si="31"/>
        <v>-5.6999999999999993</v>
      </c>
      <c r="K149" s="1">
        <f t="shared" si="29"/>
        <v>1.6</v>
      </c>
      <c r="L149" s="1">
        <f t="shared" si="30"/>
        <v>-4.0999999999999996</v>
      </c>
    </row>
    <row r="150" spans="1:12" x14ac:dyDescent="0.2">
      <c r="B150" s="12" t="s">
        <v>78</v>
      </c>
      <c r="C150" s="1">
        <f>0</f>
        <v>0</v>
      </c>
      <c r="D150" s="1">
        <f>0</f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f t="shared" si="31"/>
        <v>0</v>
      </c>
      <c r="K150" s="1">
        <f t="shared" si="29"/>
        <v>0</v>
      </c>
      <c r="L150" s="1">
        <f t="shared" si="30"/>
        <v>0</v>
      </c>
    </row>
    <row r="151" spans="1:12" x14ac:dyDescent="0.2">
      <c r="B151" s="1" t="s">
        <v>31</v>
      </c>
      <c r="C151" s="3">
        <f>0</f>
        <v>0</v>
      </c>
      <c r="D151" s="3">
        <f>0</f>
        <v>0</v>
      </c>
      <c r="E151" s="1">
        <v>0</v>
      </c>
      <c r="F151" s="1">
        <v>-0.5</v>
      </c>
      <c r="G151" s="1">
        <v>0</v>
      </c>
      <c r="H151" s="1">
        <v>0</v>
      </c>
      <c r="I151" s="1">
        <v>0</v>
      </c>
      <c r="J151" s="1">
        <f t="shared" si="31"/>
        <v>-0.5</v>
      </c>
      <c r="K151" s="1">
        <f t="shared" si="29"/>
        <v>0.5</v>
      </c>
      <c r="L151" s="1">
        <f t="shared" si="30"/>
        <v>0</v>
      </c>
    </row>
    <row r="152" spans="1:12" x14ac:dyDescent="0.2">
      <c r="B152" s="1" t="s">
        <v>160</v>
      </c>
      <c r="C152" s="3">
        <v>0</v>
      </c>
      <c r="D152" s="3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f t="shared" si="31"/>
        <v>0</v>
      </c>
      <c r="K152" s="1">
        <f t="shared" si="29"/>
        <v>0</v>
      </c>
      <c r="L152" s="1">
        <f>SUM(J152:K152)</f>
        <v>0</v>
      </c>
    </row>
    <row r="153" spans="1:12" x14ac:dyDescent="0.2">
      <c r="B153" s="1" t="s">
        <v>124</v>
      </c>
      <c r="C153" s="3">
        <v>0</v>
      </c>
      <c r="D153" s="3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f t="shared" si="31"/>
        <v>0</v>
      </c>
      <c r="K153" s="1">
        <f t="shared" si="29"/>
        <v>0</v>
      </c>
      <c r="L153" s="1">
        <f t="shared" si="30"/>
        <v>0</v>
      </c>
    </row>
    <row r="154" spans="1:12" s="3" customFormat="1" ht="15" x14ac:dyDescent="0.35">
      <c r="B154" s="3" t="s">
        <v>63</v>
      </c>
      <c r="C154" s="2">
        <f>-1.9</f>
        <v>-1.9</v>
      </c>
      <c r="D154" s="2">
        <f>-0.2</f>
        <v>-0.2</v>
      </c>
      <c r="E154" s="2">
        <v>0</v>
      </c>
      <c r="F154" s="2">
        <v>-0.3</v>
      </c>
      <c r="G154" s="2">
        <v>0</v>
      </c>
      <c r="H154" s="2">
        <v>0</v>
      </c>
      <c r="I154" s="2">
        <v>0</v>
      </c>
      <c r="J154" s="2">
        <f t="shared" si="31"/>
        <v>-2.4</v>
      </c>
      <c r="K154" s="2">
        <f t="shared" si="29"/>
        <v>0.3</v>
      </c>
      <c r="L154" s="2">
        <f t="shared" si="30"/>
        <v>-2.1</v>
      </c>
    </row>
    <row r="155" spans="1:12" ht="15" x14ac:dyDescent="0.35">
      <c r="B155" s="7" t="s">
        <v>14</v>
      </c>
      <c r="C155" s="2">
        <f t="shared" ref="C155:L155" si="32">SUM(C145:C154)</f>
        <v>-14.5</v>
      </c>
      <c r="D155" s="2">
        <f t="shared" si="32"/>
        <v>-3.7</v>
      </c>
      <c r="E155" s="2">
        <f t="shared" si="32"/>
        <v>-5.0999999999999996</v>
      </c>
      <c r="F155" s="2">
        <f t="shared" si="32"/>
        <v>-3.3</v>
      </c>
      <c r="G155" s="2">
        <f t="shared" si="32"/>
        <v>-0.3</v>
      </c>
      <c r="H155" s="2">
        <f t="shared" si="32"/>
        <v>-0.8</v>
      </c>
      <c r="I155" s="2">
        <f t="shared" si="32"/>
        <v>0</v>
      </c>
      <c r="J155" s="2">
        <f t="shared" si="32"/>
        <v>-27.699999999999996</v>
      </c>
      <c r="K155" s="2">
        <f t="shared" si="32"/>
        <v>8.4</v>
      </c>
      <c r="L155" s="2">
        <f t="shared" si="32"/>
        <v>-19.299999999999997</v>
      </c>
    </row>
    <row r="156" spans="1:12" ht="15" x14ac:dyDescent="0.35">
      <c r="A156" s="7" t="s">
        <v>40</v>
      </c>
      <c r="C156" s="2">
        <f>+C142+C143+C155</f>
        <v>-13.4</v>
      </c>
      <c r="D156" s="2">
        <f t="shared" ref="D156:L156" si="33">+D142+D143+D155</f>
        <v>-3.7</v>
      </c>
      <c r="E156" s="2">
        <f t="shared" si="33"/>
        <v>-5.0999999999999996</v>
      </c>
      <c r="F156" s="2">
        <f t="shared" si="33"/>
        <v>-3.3</v>
      </c>
      <c r="G156" s="2">
        <f t="shared" si="33"/>
        <v>-0.3</v>
      </c>
      <c r="H156" s="2">
        <f t="shared" si="33"/>
        <v>-0.8</v>
      </c>
      <c r="I156" s="2">
        <f t="shared" si="33"/>
        <v>0</v>
      </c>
      <c r="J156" s="2">
        <f t="shared" si="33"/>
        <v>-26.599999999999994</v>
      </c>
      <c r="K156" s="2">
        <f t="shared" si="33"/>
        <v>8.4</v>
      </c>
      <c r="L156" s="2">
        <f t="shared" si="33"/>
        <v>-18.199999999999996</v>
      </c>
    </row>
    <row r="158" spans="1:12" x14ac:dyDescent="0.2">
      <c r="A158" s="11" t="s">
        <v>41</v>
      </c>
    </row>
    <row r="159" spans="1:12" x14ac:dyDescent="0.2">
      <c r="A159" s="7" t="s">
        <v>5</v>
      </c>
    </row>
    <row r="160" spans="1:12" x14ac:dyDescent="0.2">
      <c r="B160" s="1" t="s">
        <v>125</v>
      </c>
      <c r="C160" s="1">
        <f>-1.4</f>
        <v>-1.4</v>
      </c>
      <c r="D160" s="1">
        <f>-1</f>
        <v>-1</v>
      </c>
      <c r="E160" s="1">
        <v>-1.4</v>
      </c>
      <c r="F160" s="1">
        <v>0</v>
      </c>
      <c r="G160" s="1">
        <v>0</v>
      </c>
      <c r="H160" s="1">
        <v>0</v>
      </c>
      <c r="I160" s="1">
        <v>0</v>
      </c>
      <c r="J160" s="1">
        <f>SUM(C160:I160)</f>
        <v>-3.8</v>
      </c>
      <c r="K160" s="1">
        <f>-E160-F160</f>
        <v>1.4</v>
      </c>
      <c r="L160" s="1">
        <f>SUM(J160:K160)</f>
        <v>-2.4</v>
      </c>
    </row>
    <row r="161" spans="1:12" x14ac:dyDescent="0.2">
      <c r="B161" s="1" t="s">
        <v>126</v>
      </c>
      <c r="C161" s="1">
        <f>-0.6</f>
        <v>-0.6</v>
      </c>
      <c r="D161" s="1">
        <f>-0.2</f>
        <v>-0.2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f>SUM(C161:I161)</f>
        <v>-0.8</v>
      </c>
      <c r="K161" s="1">
        <f>-E161-F161</f>
        <v>0</v>
      </c>
      <c r="L161" s="1">
        <f>SUM(J161:K161)</f>
        <v>-0.8</v>
      </c>
    </row>
    <row r="162" spans="1:12" x14ac:dyDescent="0.2">
      <c r="B162" s="1" t="s">
        <v>146</v>
      </c>
      <c r="C162" s="1">
        <v>0</v>
      </c>
      <c r="D162" s="1">
        <v>0</v>
      </c>
      <c r="E162" s="1">
        <v>-0.3</v>
      </c>
      <c r="F162" s="1">
        <v>0</v>
      </c>
      <c r="G162" s="1">
        <v>0</v>
      </c>
      <c r="H162" s="1">
        <v>0</v>
      </c>
      <c r="I162" s="1">
        <v>0</v>
      </c>
      <c r="J162" s="1">
        <f>SUM(C162:I162)</f>
        <v>-0.3</v>
      </c>
      <c r="K162" s="1">
        <f>-E162-F162</f>
        <v>0.3</v>
      </c>
      <c r="L162" s="1">
        <f>SUM(J162:K162)</f>
        <v>0</v>
      </c>
    </row>
    <row r="163" spans="1:12" ht="15" x14ac:dyDescent="0.35">
      <c r="B163" s="13" t="s">
        <v>85</v>
      </c>
      <c r="C163" s="2">
        <v>0</v>
      </c>
      <c r="D163" s="2">
        <v>0</v>
      </c>
      <c r="E163" s="2">
        <v>0</v>
      </c>
      <c r="F163" s="2">
        <v>-1.3</v>
      </c>
      <c r="G163" s="2">
        <v>0</v>
      </c>
      <c r="H163" s="2">
        <v>0</v>
      </c>
      <c r="I163" s="2">
        <v>0</v>
      </c>
      <c r="J163" s="2">
        <f>SUM(C163:I163)</f>
        <v>-1.3</v>
      </c>
      <c r="K163" s="2">
        <f>-E163-F163</f>
        <v>1.3</v>
      </c>
      <c r="L163" s="2">
        <f>SUM(J163:K163)</f>
        <v>0</v>
      </c>
    </row>
    <row r="164" spans="1:12" ht="15" x14ac:dyDescent="0.35">
      <c r="B164" s="7" t="s">
        <v>14</v>
      </c>
      <c r="C164" s="2">
        <f t="shared" ref="C164:I164" si="34">SUM(C160:C163)</f>
        <v>-2</v>
      </c>
      <c r="D164" s="2">
        <f t="shared" si="34"/>
        <v>-1.2</v>
      </c>
      <c r="E164" s="2">
        <f t="shared" si="34"/>
        <v>-1.7</v>
      </c>
      <c r="F164" s="2">
        <f t="shared" si="34"/>
        <v>-1.3</v>
      </c>
      <c r="G164" s="2">
        <f t="shared" si="34"/>
        <v>0</v>
      </c>
      <c r="H164" s="2">
        <f t="shared" si="34"/>
        <v>0</v>
      </c>
      <c r="I164" s="2">
        <f t="shared" si="34"/>
        <v>0</v>
      </c>
      <c r="J164" s="2">
        <f>SUM(C164:I164)</f>
        <v>-6.2</v>
      </c>
      <c r="K164" s="2">
        <f>SUM(K160:K163)</f>
        <v>3</v>
      </c>
      <c r="L164" s="2">
        <f>SUM(L160:L163)</f>
        <v>-3.2</v>
      </c>
    </row>
    <row r="166" spans="1:12" x14ac:dyDescent="0.2">
      <c r="A166" s="11" t="s">
        <v>44</v>
      </c>
    </row>
    <row r="167" spans="1:12" x14ac:dyDescent="0.2">
      <c r="A167" s="7" t="s">
        <v>5</v>
      </c>
    </row>
    <row r="168" spans="1:12" x14ac:dyDescent="0.2">
      <c r="B168" s="1" t="s">
        <v>84</v>
      </c>
      <c r="C168" s="1">
        <f>-1.9</f>
        <v>-1.9</v>
      </c>
      <c r="D168" s="1">
        <f>-0.3</f>
        <v>-0.3</v>
      </c>
      <c r="E168" s="1">
        <v>-0.7</v>
      </c>
      <c r="F168" s="1">
        <v>-0.5</v>
      </c>
      <c r="G168" s="1">
        <v>0</v>
      </c>
      <c r="H168" s="1">
        <v>0</v>
      </c>
      <c r="I168" s="1">
        <v>0</v>
      </c>
      <c r="J168" s="1">
        <f>SUM(C168:I168)</f>
        <v>-3.3999999999999995</v>
      </c>
      <c r="K168" s="1">
        <f>-E168-F168</f>
        <v>1.2</v>
      </c>
      <c r="L168" s="1">
        <f>SUM(J168:K168)</f>
        <v>-2.1999999999999993</v>
      </c>
    </row>
    <row r="169" spans="1:12" x14ac:dyDescent="0.2">
      <c r="B169" s="1" t="s">
        <v>80</v>
      </c>
      <c r="C169" s="1">
        <v>0.3</v>
      </c>
      <c r="D169" s="1">
        <v>0.1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f>SUM(C169:I169)</f>
        <v>0.4</v>
      </c>
      <c r="K169" s="1">
        <f>-E169-F169</f>
        <v>0</v>
      </c>
      <c r="L169" s="1">
        <f>SUM(J169:K169)</f>
        <v>0.4</v>
      </c>
    </row>
    <row r="170" spans="1:12" ht="15" x14ac:dyDescent="0.35">
      <c r="B170" s="12" t="s">
        <v>64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f>SUM(C170:I170)</f>
        <v>0</v>
      </c>
      <c r="K170" s="2">
        <f>-E170-F170</f>
        <v>0</v>
      </c>
      <c r="L170" s="2">
        <f>SUM(J170:K170)</f>
        <v>0</v>
      </c>
    </row>
    <row r="171" spans="1:12" ht="15" x14ac:dyDescent="0.35">
      <c r="B171" s="7" t="s">
        <v>14</v>
      </c>
      <c r="C171" s="2">
        <f t="shared" ref="C171:L171" si="35">SUM(C168:C170)</f>
        <v>-1.5999999999999999</v>
      </c>
      <c r="D171" s="2">
        <f t="shared" si="35"/>
        <v>-0.19999999999999998</v>
      </c>
      <c r="E171" s="2">
        <f t="shared" si="35"/>
        <v>-0.7</v>
      </c>
      <c r="F171" s="2">
        <f t="shared" si="35"/>
        <v>-0.5</v>
      </c>
      <c r="G171" s="2">
        <f t="shared" si="35"/>
        <v>0</v>
      </c>
      <c r="H171" s="2">
        <f t="shared" si="35"/>
        <v>0</v>
      </c>
      <c r="I171" s="2">
        <f t="shared" si="35"/>
        <v>0</v>
      </c>
      <c r="J171" s="2">
        <f t="shared" si="35"/>
        <v>-2.9999999999999996</v>
      </c>
      <c r="K171" s="2">
        <f t="shared" si="35"/>
        <v>1.2</v>
      </c>
      <c r="L171" s="2">
        <f t="shared" si="35"/>
        <v>-1.7999999999999994</v>
      </c>
    </row>
    <row r="172" spans="1:12" ht="9" customHeight="1" x14ac:dyDescent="0.2"/>
    <row r="173" spans="1:12" x14ac:dyDescent="0.2">
      <c r="A173" s="11" t="s">
        <v>46</v>
      </c>
    </row>
    <row r="174" spans="1:12" x14ac:dyDescent="0.2">
      <c r="A174" s="7" t="s">
        <v>5</v>
      </c>
    </row>
    <row r="175" spans="1:12" x14ac:dyDescent="0.2">
      <c r="A175" s="7"/>
      <c r="B175" s="13" t="s">
        <v>101</v>
      </c>
      <c r="C175" s="1">
        <v>0</v>
      </c>
      <c r="D175" s="1">
        <v>0</v>
      </c>
      <c r="E175" s="1">
        <v>0</v>
      </c>
      <c r="F175" s="1">
        <v>-0.5</v>
      </c>
      <c r="G175" s="1">
        <v>0</v>
      </c>
      <c r="H175" s="1">
        <v>0</v>
      </c>
      <c r="I175" s="1">
        <v>0</v>
      </c>
      <c r="J175" s="1">
        <f>SUM(C175:I175)</f>
        <v>-0.5</v>
      </c>
      <c r="K175" s="1">
        <f>-E175-F175</f>
        <v>0.5</v>
      </c>
      <c r="L175" s="1">
        <f>SUM(J175:K175)</f>
        <v>0</v>
      </c>
    </row>
    <row r="176" spans="1:12" x14ac:dyDescent="0.2">
      <c r="B176" s="1" t="s">
        <v>74</v>
      </c>
      <c r="C176" s="1">
        <f>-1.2</f>
        <v>-1.2</v>
      </c>
      <c r="D176" s="1">
        <f>-0.4</f>
        <v>-0.4</v>
      </c>
      <c r="E176" s="1">
        <v>-2.7</v>
      </c>
      <c r="F176" s="1">
        <v>-0.9</v>
      </c>
      <c r="G176" s="1">
        <v>0</v>
      </c>
      <c r="H176" s="1">
        <v>-0.4</v>
      </c>
      <c r="I176" s="1">
        <v>0</v>
      </c>
      <c r="J176" s="1">
        <f>SUM(C176:I176)</f>
        <v>-5.6000000000000014</v>
      </c>
      <c r="K176" s="1">
        <f>-E176-F176</f>
        <v>3.6</v>
      </c>
      <c r="L176" s="1">
        <f>SUM(J176:K176)</f>
        <v>-2.0000000000000013</v>
      </c>
    </row>
    <row r="177" spans="1:13" x14ac:dyDescent="0.2">
      <c r="B177" s="1" t="s">
        <v>172</v>
      </c>
      <c r="C177" s="3">
        <f>-0.1</f>
        <v>-0.1</v>
      </c>
      <c r="D177" s="3">
        <f>-0.1</f>
        <v>-0.1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1">
        <f>SUM(C177:I177)</f>
        <v>-0.2</v>
      </c>
      <c r="K177" s="1">
        <f>-E177-F177</f>
        <v>0</v>
      </c>
      <c r="L177" s="1">
        <f>SUM(J177:K177)</f>
        <v>-0.2</v>
      </c>
    </row>
    <row r="178" spans="1:13" x14ac:dyDescent="0.2">
      <c r="B178" s="1" t="s">
        <v>147</v>
      </c>
      <c r="C178" s="3">
        <v>0</v>
      </c>
      <c r="D178" s="3">
        <v>0</v>
      </c>
      <c r="E178" s="3">
        <v>-0.4</v>
      </c>
      <c r="F178" s="3">
        <v>0</v>
      </c>
      <c r="G178" s="3">
        <v>0</v>
      </c>
      <c r="H178" s="3">
        <v>0</v>
      </c>
      <c r="I178" s="3">
        <v>0</v>
      </c>
      <c r="J178" s="1">
        <f>SUM(C178:I178)</f>
        <v>-0.4</v>
      </c>
      <c r="K178" s="1">
        <f>-E178-F178</f>
        <v>0.4</v>
      </c>
      <c r="L178" s="1">
        <f>SUM(J178:K178)</f>
        <v>0</v>
      </c>
    </row>
    <row r="179" spans="1:13" ht="15" x14ac:dyDescent="0.35">
      <c r="B179" s="1" t="s">
        <v>149</v>
      </c>
      <c r="C179" s="2">
        <v>0</v>
      </c>
      <c r="D179" s="2">
        <v>0</v>
      </c>
      <c r="E179" s="2">
        <v>-0.9</v>
      </c>
      <c r="F179" s="2">
        <v>0</v>
      </c>
      <c r="G179" s="2">
        <v>0</v>
      </c>
      <c r="H179" s="2">
        <v>0</v>
      </c>
      <c r="I179" s="2">
        <v>0</v>
      </c>
      <c r="J179" s="2">
        <f>SUM(C179:I179)</f>
        <v>-0.9</v>
      </c>
      <c r="K179" s="2">
        <f>-E179-F179</f>
        <v>0.9</v>
      </c>
      <c r="L179" s="2">
        <f>SUM(J179:K179)</f>
        <v>0</v>
      </c>
    </row>
    <row r="180" spans="1:13" ht="15" x14ac:dyDescent="0.35">
      <c r="B180" s="7" t="s">
        <v>14</v>
      </c>
      <c r="C180" s="2">
        <f t="shared" ref="C180:L180" si="36">SUM(C175:C179)</f>
        <v>-1.3</v>
      </c>
      <c r="D180" s="2">
        <f t="shared" si="36"/>
        <v>-0.5</v>
      </c>
      <c r="E180" s="2">
        <f t="shared" si="36"/>
        <v>-4</v>
      </c>
      <c r="F180" s="2">
        <f t="shared" si="36"/>
        <v>-1.4</v>
      </c>
      <c r="G180" s="2">
        <f t="shared" si="36"/>
        <v>0</v>
      </c>
      <c r="H180" s="2">
        <f t="shared" si="36"/>
        <v>-0.4</v>
      </c>
      <c r="I180" s="2">
        <f t="shared" si="36"/>
        <v>0</v>
      </c>
      <c r="J180" s="2">
        <f t="shared" si="36"/>
        <v>-7.6000000000000023</v>
      </c>
      <c r="K180" s="2">
        <f t="shared" si="36"/>
        <v>5.4</v>
      </c>
      <c r="L180" s="2">
        <f t="shared" si="36"/>
        <v>-2.2000000000000015</v>
      </c>
    </row>
    <row r="181" spans="1:13" ht="7.5" customHeight="1" x14ac:dyDescent="0.2"/>
    <row r="182" spans="1:13" ht="15" x14ac:dyDescent="0.35">
      <c r="A182" s="7" t="s">
        <v>47</v>
      </c>
      <c r="C182" s="2">
        <f t="shared" ref="C182:L182" si="37">+C77+C100+C139+C156+C164+C171+C180</f>
        <v>173.39999999999998</v>
      </c>
      <c r="D182" s="2">
        <f t="shared" si="37"/>
        <v>106.10000000000001</v>
      </c>
      <c r="E182" s="2">
        <f t="shared" si="37"/>
        <v>193.49999999999997</v>
      </c>
      <c r="F182" s="2">
        <f t="shared" si="37"/>
        <v>199.29999999999998</v>
      </c>
      <c r="G182" s="2">
        <f t="shared" si="37"/>
        <v>-1.8</v>
      </c>
      <c r="H182" s="2">
        <f t="shared" si="37"/>
        <v>-4.1000000000000005</v>
      </c>
      <c r="I182" s="2">
        <f t="shared" si="37"/>
        <v>0</v>
      </c>
      <c r="J182" s="2">
        <f t="shared" si="37"/>
        <v>666.39999999999986</v>
      </c>
      <c r="K182" s="2">
        <f t="shared" si="37"/>
        <v>-392.79999999999984</v>
      </c>
      <c r="L182" s="2">
        <f t="shared" si="37"/>
        <v>273.60000000000008</v>
      </c>
    </row>
    <row r="183" spans="1:13" ht="3.75" customHeight="1" x14ac:dyDescent="0.2">
      <c r="J183" s="1">
        <f>SUM(C183:I183)</f>
        <v>0</v>
      </c>
    </row>
    <row r="184" spans="1:13" x14ac:dyDescent="0.2">
      <c r="A184" s="7" t="s">
        <v>48</v>
      </c>
    </row>
    <row r="186" spans="1:13" x14ac:dyDescent="0.2">
      <c r="B186" s="1" t="s">
        <v>65</v>
      </c>
      <c r="C186" s="3">
        <v>0</v>
      </c>
      <c r="D186" s="3">
        <f>0</f>
        <v>0</v>
      </c>
      <c r="E186" s="3">
        <f>0</f>
        <v>0</v>
      </c>
      <c r="F186" s="3">
        <v>-0.1</v>
      </c>
      <c r="G186" s="3">
        <v>0</v>
      </c>
      <c r="H186" s="3">
        <v>0</v>
      </c>
      <c r="I186" s="3">
        <v>0</v>
      </c>
      <c r="J186" s="1">
        <f>SUM(C186:I186)</f>
        <v>-0.1</v>
      </c>
      <c r="K186" s="1">
        <f t="shared" ref="K186:K191" si="38">-E186-F186</f>
        <v>0.1</v>
      </c>
      <c r="L186" s="3">
        <f>SUM(J186:K186)</f>
        <v>0</v>
      </c>
      <c r="M186" s="7"/>
    </row>
    <row r="187" spans="1:13" x14ac:dyDescent="0.2">
      <c r="B187" s="1" t="s">
        <v>67</v>
      </c>
      <c r="C187" s="1">
        <v>7.9</v>
      </c>
      <c r="D187" s="1">
        <v>2</v>
      </c>
      <c r="E187" s="1">
        <v>0.2</v>
      </c>
      <c r="F187" s="7">
        <v>0</v>
      </c>
      <c r="G187" s="3">
        <v>0</v>
      </c>
      <c r="H187" s="3">
        <v>0</v>
      </c>
      <c r="I187" s="3">
        <v>0</v>
      </c>
      <c r="J187" s="1">
        <f>SUM(C187:I187)</f>
        <v>10.1</v>
      </c>
      <c r="K187" s="1">
        <f t="shared" si="38"/>
        <v>-0.2</v>
      </c>
      <c r="L187" s="3">
        <f>SUM(J187:K187)</f>
        <v>9.9</v>
      </c>
      <c r="M187" s="7"/>
    </row>
    <row r="188" spans="1:13" x14ac:dyDescent="0.2">
      <c r="B188" s="1" t="s">
        <v>87</v>
      </c>
      <c r="C188" s="1">
        <v>0</v>
      </c>
      <c r="D188" s="1">
        <v>0</v>
      </c>
      <c r="E188" s="1">
        <v>0</v>
      </c>
      <c r="F188" s="7">
        <v>0</v>
      </c>
      <c r="G188" s="3">
        <v>0</v>
      </c>
      <c r="H188" s="3">
        <v>0</v>
      </c>
      <c r="I188" s="3">
        <v>0</v>
      </c>
      <c r="J188" s="1">
        <f>SUM(C188:I188)</f>
        <v>0</v>
      </c>
      <c r="K188" s="1">
        <f t="shared" si="38"/>
        <v>0</v>
      </c>
      <c r="L188" s="3">
        <f>SUM(J188:K188)</f>
        <v>0</v>
      </c>
      <c r="M188" s="7"/>
    </row>
    <row r="189" spans="1:13" x14ac:dyDescent="0.2">
      <c r="B189" s="1" t="s">
        <v>94</v>
      </c>
      <c r="C189" s="8"/>
      <c r="D189" s="8"/>
      <c r="G189" s="3"/>
      <c r="H189" s="3"/>
      <c r="I189" s="3"/>
      <c r="L189" s="3"/>
    </row>
    <row r="190" spans="1:13" x14ac:dyDescent="0.2">
      <c r="B190" s="1" t="s">
        <v>161</v>
      </c>
      <c r="C190" s="8">
        <v>0</v>
      </c>
      <c r="D190" s="8">
        <v>0</v>
      </c>
      <c r="E190" s="1">
        <v>0</v>
      </c>
      <c r="F190" s="1">
        <v>0</v>
      </c>
      <c r="G190" s="3">
        <v>0</v>
      </c>
      <c r="H190" s="3">
        <v>0</v>
      </c>
      <c r="I190" s="3">
        <v>0</v>
      </c>
      <c r="J190" s="1">
        <f>SUM(C190:I190)</f>
        <v>0</v>
      </c>
      <c r="K190" s="1">
        <f t="shared" si="38"/>
        <v>0</v>
      </c>
      <c r="L190" s="3">
        <f>SUM(J190:K190)</f>
        <v>0</v>
      </c>
    </row>
    <row r="191" spans="1:13" ht="15" x14ac:dyDescent="0.35">
      <c r="B191" s="1" t="s">
        <v>151</v>
      </c>
      <c r="C191" s="25">
        <v>-6.2</v>
      </c>
      <c r="D191" s="25">
        <v>-2.5</v>
      </c>
      <c r="E191" s="25">
        <v>-5.0999999999999996</v>
      </c>
      <c r="F191" s="26">
        <v>0</v>
      </c>
      <c r="G191" s="25">
        <v>0</v>
      </c>
      <c r="H191" s="25">
        <v>0</v>
      </c>
      <c r="I191" s="25">
        <v>0</v>
      </c>
      <c r="J191" s="2">
        <f>SUM(C191:I191)</f>
        <v>-13.799999999999999</v>
      </c>
      <c r="K191" s="2">
        <f t="shared" si="38"/>
        <v>5.0999999999999996</v>
      </c>
      <c r="L191" s="2">
        <f>SUM(J191:K191)</f>
        <v>-8.6999999999999993</v>
      </c>
      <c r="M191" s="7"/>
    </row>
    <row r="192" spans="1:13" ht="15" x14ac:dyDescent="0.35">
      <c r="B192" s="3" t="s">
        <v>53</v>
      </c>
      <c r="C192" s="2">
        <f>SUM(C190:C191)</f>
        <v>-6.2</v>
      </c>
      <c r="D192" s="2">
        <f t="shared" ref="D192:I192" si="39">SUM(D190:D191)</f>
        <v>-2.5</v>
      </c>
      <c r="E192" s="2">
        <f t="shared" si="39"/>
        <v>-5.0999999999999996</v>
      </c>
      <c r="F192" s="2">
        <f t="shared" si="39"/>
        <v>0</v>
      </c>
      <c r="G192" s="2">
        <f t="shared" si="39"/>
        <v>0</v>
      </c>
      <c r="H192" s="2">
        <f t="shared" si="39"/>
        <v>0</v>
      </c>
      <c r="I192" s="2">
        <f t="shared" si="39"/>
        <v>0</v>
      </c>
      <c r="J192" s="2">
        <f>SUM(J190:J191)</f>
        <v>-13.799999999999999</v>
      </c>
      <c r="K192" s="2">
        <f>SUM(K190:K191)</f>
        <v>5.0999999999999996</v>
      </c>
      <c r="L192" s="2">
        <f>SUM(L190:L191)</f>
        <v>-8.6999999999999993</v>
      </c>
    </row>
    <row r="193" spans="1:12" ht="15" x14ac:dyDescent="0.35">
      <c r="B193" s="7" t="s">
        <v>59</v>
      </c>
      <c r="C193" s="2">
        <f t="shared" ref="C193:J193" si="40">SUM(C186:C188)+C192</f>
        <v>1.7000000000000002</v>
      </c>
      <c r="D193" s="2">
        <f t="shared" si="40"/>
        <v>-0.5</v>
      </c>
      <c r="E193" s="2">
        <f t="shared" si="40"/>
        <v>-4.8999999999999995</v>
      </c>
      <c r="F193" s="2">
        <f t="shared" si="40"/>
        <v>-0.1</v>
      </c>
      <c r="G193" s="2">
        <f t="shared" si="40"/>
        <v>0</v>
      </c>
      <c r="H193" s="2">
        <f t="shared" si="40"/>
        <v>0</v>
      </c>
      <c r="I193" s="2">
        <f t="shared" si="40"/>
        <v>0</v>
      </c>
      <c r="J193" s="2">
        <f t="shared" si="40"/>
        <v>-3.7999999999999989</v>
      </c>
      <c r="K193" s="2">
        <f>SUM(K186:K188)+K192</f>
        <v>5</v>
      </c>
      <c r="L193" s="2">
        <f>SUM(L186:L188)+L192</f>
        <v>1.2000000000000011</v>
      </c>
    </row>
    <row r="194" spans="1:12" ht="6.75" customHeight="1" x14ac:dyDescent="0.2">
      <c r="B194" s="7"/>
    </row>
    <row r="195" spans="1:12" x14ac:dyDescent="0.2">
      <c r="A195" s="7" t="s">
        <v>54</v>
      </c>
    </row>
    <row r="196" spans="1:12" x14ac:dyDescent="0.2">
      <c r="A196" s="7" t="s">
        <v>157</v>
      </c>
    </row>
    <row r="197" spans="1:12" x14ac:dyDescent="0.2">
      <c r="B197" s="1" t="s">
        <v>166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f t="shared" ref="J197:J206" si="41">SUM(C197:I197)</f>
        <v>0</v>
      </c>
      <c r="K197" s="1">
        <v>10</v>
      </c>
      <c r="L197" s="1">
        <f>SUM(J197:K197)</f>
        <v>10</v>
      </c>
    </row>
    <row r="198" spans="1:12" x14ac:dyDescent="0.2">
      <c r="B198" s="1" t="s">
        <v>167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f t="shared" si="41"/>
        <v>0</v>
      </c>
      <c r="K198" s="1">
        <v>35</v>
      </c>
      <c r="L198" s="1">
        <f>SUM(J198:K198)</f>
        <v>35</v>
      </c>
    </row>
    <row r="199" spans="1:12" x14ac:dyDescent="0.2">
      <c r="B199" s="1" t="s">
        <v>165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f t="shared" si="41"/>
        <v>0</v>
      </c>
      <c r="K199" s="1">
        <v>9.5</v>
      </c>
      <c r="L199" s="1">
        <f t="shared" ref="L199:L208" si="42">SUM(J199:K199)</f>
        <v>9.5</v>
      </c>
    </row>
    <row r="200" spans="1:12" x14ac:dyDescent="0.2">
      <c r="B200" s="1" t="s">
        <v>164</v>
      </c>
      <c r="C200" s="1">
        <v>0</v>
      </c>
      <c r="D200" s="1">
        <v>0</v>
      </c>
      <c r="E200" s="1">
        <v>0</v>
      </c>
      <c r="F200" s="1">
        <v>5.7</v>
      </c>
      <c r="G200" s="1">
        <v>0</v>
      </c>
      <c r="H200" s="1">
        <v>0</v>
      </c>
      <c r="I200" s="1">
        <v>0</v>
      </c>
      <c r="J200" s="1">
        <f t="shared" si="41"/>
        <v>5.7</v>
      </c>
      <c r="K200" s="1">
        <f>-E200-F200</f>
        <v>-5.7</v>
      </c>
      <c r="L200" s="1">
        <f>SUM(J200:K200)</f>
        <v>0</v>
      </c>
    </row>
    <row r="201" spans="1:12" x14ac:dyDescent="0.2">
      <c r="B201" s="1" t="s">
        <v>127</v>
      </c>
      <c r="C201" s="1">
        <v>0</v>
      </c>
      <c r="D201" s="1">
        <v>0</v>
      </c>
      <c r="E201" s="1">
        <v>0.2</v>
      </c>
      <c r="F201" s="1">
        <v>0</v>
      </c>
      <c r="G201" s="1">
        <v>0</v>
      </c>
      <c r="H201" s="1">
        <v>0</v>
      </c>
      <c r="I201" s="1">
        <v>0</v>
      </c>
      <c r="J201" s="1">
        <f t="shared" si="41"/>
        <v>0.2</v>
      </c>
      <c r="K201" s="1">
        <f t="shared" ref="K201:K206" si="43">-E201-F201</f>
        <v>-0.2</v>
      </c>
      <c r="L201" s="1">
        <f t="shared" si="42"/>
        <v>0</v>
      </c>
    </row>
    <row r="202" spans="1:12" x14ac:dyDescent="0.2">
      <c r="B202" s="1" t="s">
        <v>128</v>
      </c>
      <c r="C202" s="1">
        <v>0</v>
      </c>
      <c r="D202" s="1">
        <v>0</v>
      </c>
      <c r="E202" s="1">
        <v>0</v>
      </c>
      <c r="F202" s="1">
        <v>0.9</v>
      </c>
      <c r="G202" s="1">
        <v>0</v>
      </c>
      <c r="H202" s="1">
        <v>0</v>
      </c>
      <c r="I202" s="1">
        <v>0</v>
      </c>
      <c r="J202" s="1">
        <f t="shared" si="41"/>
        <v>0.9</v>
      </c>
      <c r="K202" s="1">
        <f t="shared" si="43"/>
        <v>-0.9</v>
      </c>
      <c r="L202" s="1">
        <f t="shared" si="42"/>
        <v>0</v>
      </c>
    </row>
    <row r="203" spans="1:12" x14ac:dyDescent="0.2">
      <c r="B203" s="1" t="s">
        <v>129</v>
      </c>
      <c r="C203" s="1">
        <v>0</v>
      </c>
      <c r="D203" s="1">
        <v>0</v>
      </c>
      <c r="E203" s="1">
        <v>0</v>
      </c>
      <c r="F203" s="1">
        <v>1.7</v>
      </c>
      <c r="G203" s="1">
        <v>0</v>
      </c>
      <c r="H203" s="1">
        <v>0</v>
      </c>
      <c r="I203" s="1">
        <v>0</v>
      </c>
      <c r="J203" s="1">
        <f t="shared" si="41"/>
        <v>1.7</v>
      </c>
      <c r="K203" s="1">
        <f t="shared" si="43"/>
        <v>-1.7</v>
      </c>
      <c r="L203" s="1">
        <f t="shared" si="42"/>
        <v>0</v>
      </c>
    </row>
    <row r="204" spans="1:12" x14ac:dyDescent="0.2">
      <c r="B204" s="1" t="s">
        <v>168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49.4</v>
      </c>
      <c r="I204" s="1">
        <v>0</v>
      </c>
      <c r="J204" s="1">
        <f t="shared" si="41"/>
        <v>49.4</v>
      </c>
      <c r="K204" s="1">
        <f>-E204-F204</f>
        <v>0</v>
      </c>
      <c r="L204" s="1">
        <f>SUM(J204:K204)</f>
        <v>49.4</v>
      </c>
    </row>
    <row r="205" spans="1:12" x14ac:dyDescent="0.2">
      <c r="B205" s="1" t="s">
        <v>4</v>
      </c>
      <c r="C205" s="1">
        <v>0</v>
      </c>
      <c r="D205" s="1">
        <v>0</v>
      </c>
      <c r="E205" s="1">
        <v>0.1</v>
      </c>
      <c r="G205" s="1">
        <v>0</v>
      </c>
      <c r="H205" s="1">
        <v>0</v>
      </c>
      <c r="I205" s="1">
        <v>0</v>
      </c>
      <c r="J205" s="1">
        <f t="shared" si="41"/>
        <v>0.1</v>
      </c>
      <c r="K205" s="1">
        <f t="shared" si="43"/>
        <v>-0.1</v>
      </c>
      <c r="L205" s="1">
        <f t="shared" si="42"/>
        <v>0</v>
      </c>
    </row>
    <row r="206" spans="1:12" ht="15" x14ac:dyDescent="0.35">
      <c r="B206" s="1" t="s">
        <v>131</v>
      </c>
      <c r="C206" s="2">
        <v>-0.1</v>
      </c>
      <c r="D206" s="2">
        <v>0.4</v>
      </c>
      <c r="E206" s="2">
        <v>0</v>
      </c>
      <c r="F206" s="2">
        <v>-37.9</v>
      </c>
      <c r="G206" s="2">
        <v>0</v>
      </c>
      <c r="H206" s="2">
        <v>0</v>
      </c>
      <c r="I206" s="2">
        <v>0</v>
      </c>
      <c r="J206" s="2">
        <f t="shared" si="41"/>
        <v>-37.6</v>
      </c>
      <c r="K206" s="2">
        <f t="shared" si="43"/>
        <v>37.9</v>
      </c>
      <c r="L206" s="2">
        <f t="shared" si="42"/>
        <v>0.29999999999999716</v>
      </c>
    </row>
    <row r="207" spans="1:12" ht="15" x14ac:dyDescent="0.35">
      <c r="B207" s="1" t="s">
        <v>57</v>
      </c>
      <c r="C207" s="2">
        <f t="shared" ref="C207:L207" si="44">SUM(C197:C206)</f>
        <v>-0.1</v>
      </c>
      <c r="D207" s="2">
        <f t="shared" si="44"/>
        <v>0.4</v>
      </c>
      <c r="E207" s="2">
        <f t="shared" si="44"/>
        <v>0.30000000000000004</v>
      </c>
      <c r="F207" s="2">
        <f t="shared" si="44"/>
        <v>-29.599999999999998</v>
      </c>
      <c r="G207" s="2">
        <f t="shared" si="44"/>
        <v>0</v>
      </c>
      <c r="H207" s="2">
        <f t="shared" si="44"/>
        <v>49.4</v>
      </c>
      <c r="I207" s="2">
        <f t="shared" si="44"/>
        <v>0</v>
      </c>
      <c r="J207" s="2">
        <f t="shared" si="44"/>
        <v>20.399999999999999</v>
      </c>
      <c r="K207" s="2">
        <f t="shared" si="44"/>
        <v>83.799999999999983</v>
      </c>
      <c r="L207" s="2">
        <f t="shared" si="44"/>
        <v>104.2</v>
      </c>
    </row>
    <row r="208" spans="1:12" ht="15" x14ac:dyDescent="0.35">
      <c r="B208" s="1" t="s">
        <v>171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2.1</v>
      </c>
      <c r="L208" s="2">
        <f t="shared" si="42"/>
        <v>2.1</v>
      </c>
    </row>
    <row r="209" spans="1:12" ht="7.5" customHeight="1" thickBot="1" x14ac:dyDescent="0.25"/>
    <row r="210" spans="1:12" ht="13.5" thickBot="1" x14ac:dyDescent="0.25">
      <c r="A210" s="7" t="s">
        <v>58</v>
      </c>
      <c r="C210" s="4">
        <f>+C182+C193+C207+C208</f>
        <v>174.99999999999997</v>
      </c>
      <c r="D210" s="4">
        <f t="shared" ref="D210:L210" si="45">+D182+D193+D207+D208</f>
        <v>106.00000000000001</v>
      </c>
      <c r="E210" s="4">
        <f t="shared" si="45"/>
        <v>188.89999999999998</v>
      </c>
      <c r="F210" s="4">
        <f t="shared" si="45"/>
        <v>169.6</v>
      </c>
      <c r="G210" s="4">
        <f t="shared" si="45"/>
        <v>-1.8</v>
      </c>
      <c r="H210" s="4">
        <f t="shared" si="45"/>
        <v>45.3</v>
      </c>
      <c r="I210" s="4">
        <f t="shared" si="45"/>
        <v>0</v>
      </c>
      <c r="J210" s="4">
        <f t="shared" si="45"/>
        <v>682.99999999999989</v>
      </c>
      <c r="K210" s="4">
        <f t="shared" si="45"/>
        <v>-301.89999999999986</v>
      </c>
      <c r="L210" s="4">
        <f t="shared" si="45"/>
        <v>381.10000000000008</v>
      </c>
    </row>
    <row r="211" spans="1:12" x14ac:dyDescent="0.2">
      <c r="A211" s="7"/>
      <c r="C211" s="6"/>
      <c r="D211" s="6"/>
    </row>
    <row r="212" spans="1:12" x14ac:dyDescent="0.2">
      <c r="A212" s="7"/>
      <c r="B212" s="3" t="s">
        <v>90</v>
      </c>
      <c r="C212" s="5">
        <v>0</v>
      </c>
      <c r="D212" s="5">
        <v>0</v>
      </c>
      <c r="E212" s="5">
        <v>0</v>
      </c>
      <c r="F212" s="3">
        <v>0</v>
      </c>
      <c r="G212" s="3">
        <v>0</v>
      </c>
      <c r="H212" s="3">
        <v>0</v>
      </c>
      <c r="I212" s="3">
        <v>0</v>
      </c>
      <c r="J212" s="3">
        <f>SUM(C212:I212)</f>
        <v>0</v>
      </c>
      <c r="K212" s="3">
        <f>-E212-F212</f>
        <v>0</v>
      </c>
      <c r="L212" s="3">
        <f>SUM(J212:K212)</f>
        <v>0</v>
      </c>
    </row>
    <row r="213" spans="1:12" x14ac:dyDescent="0.2">
      <c r="B213" s="3" t="s">
        <v>91</v>
      </c>
      <c r="C213" s="5">
        <v>0</v>
      </c>
      <c r="D213" s="5">
        <v>0</v>
      </c>
      <c r="E213" s="5">
        <v>0</v>
      </c>
      <c r="F213" s="3">
        <v>-88.3</v>
      </c>
      <c r="G213" s="3">
        <v>0</v>
      </c>
      <c r="H213" s="3">
        <v>0</v>
      </c>
      <c r="I213" s="3">
        <v>0</v>
      </c>
      <c r="J213" s="3">
        <f>SUM(C213:I213)</f>
        <v>-88.3</v>
      </c>
      <c r="K213" s="3">
        <f>-E213-F213</f>
        <v>88.3</v>
      </c>
      <c r="L213" s="3">
        <f>SUM(J213:K213)</f>
        <v>0</v>
      </c>
    </row>
    <row r="214" spans="1:12" x14ac:dyDescent="0.2">
      <c r="C214" s="6"/>
      <c r="D214" s="6"/>
    </row>
    <row r="215" spans="1:12" ht="13.5" thickBot="1" x14ac:dyDescent="0.25">
      <c r="C215" s="6"/>
      <c r="D215" s="6"/>
    </row>
    <row r="216" spans="1:12" ht="13.5" thickBot="1" x14ac:dyDescent="0.25">
      <c r="A216" s="7" t="s">
        <v>152</v>
      </c>
      <c r="C216" s="4">
        <f>SUM(C210:C215)</f>
        <v>174.99999999999997</v>
      </c>
      <c r="D216" s="4">
        <f t="shared" ref="D216:L216" si="46">SUM(D210:D215)</f>
        <v>106.00000000000001</v>
      </c>
      <c r="E216" s="4">
        <f t="shared" si="46"/>
        <v>188.89999999999998</v>
      </c>
      <c r="F216" s="4">
        <f t="shared" si="46"/>
        <v>81.3</v>
      </c>
      <c r="G216" s="4">
        <f t="shared" si="46"/>
        <v>-1.8</v>
      </c>
      <c r="H216" s="4">
        <f t="shared" si="46"/>
        <v>45.3</v>
      </c>
      <c r="I216" s="4">
        <f t="shared" si="46"/>
        <v>0</v>
      </c>
      <c r="J216" s="4">
        <f t="shared" si="46"/>
        <v>594.69999999999993</v>
      </c>
      <c r="K216" s="4">
        <f t="shared" si="46"/>
        <v>-213.59999999999985</v>
      </c>
      <c r="L216" s="4">
        <f t="shared" si="46"/>
        <v>381.10000000000008</v>
      </c>
    </row>
    <row r="217" spans="1:12" x14ac:dyDescent="0.2">
      <c r="A217" s="7"/>
      <c r="C217" s="6"/>
      <c r="D217" s="6"/>
    </row>
    <row r="218" spans="1:12" x14ac:dyDescent="0.2">
      <c r="B218" s="3" t="s">
        <v>158</v>
      </c>
      <c r="C218" s="5">
        <v>0</v>
      </c>
      <c r="D218" s="5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f>SUM(C218:I218)</f>
        <v>0</v>
      </c>
      <c r="K218" s="3">
        <f>-E218-F218</f>
        <v>0</v>
      </c>
      <c r="L218" s="3">
        <f>SUM(J218:K218)</f>
        <v>0</v>
      </c>
    </row>
    <row r="219" spans="1:12" x14ac:dyDescent="0.2">
      <c r="A219" s="7"/>
      <c r="C219" s="6"/>
      <c r="D219" s="6"/>
    </row>
    <row r="220" spans="1:12" x14ac:dyDescent="0.2">
      <c r="A220" s="7"/>
      <c r="C220" s="6"/>
      <c r="D220" s="6"/>
    </row>
    <row r="221" spans="1:12" ht="13.5" thickBot="1" x14ac:dyDescent="0.25">
      <c r="A221" s="7"/>
      <c r="C221" s="6"/>
      <c r="D221" s="6"/>
    </row>
    <row r="222" spans="1:12" ht="13.5" thickBot="1" x14ac:dyDescent="0.25">
      <c r="A222" s="7" t="s">
        <v>169</v>
      </c>
      <c r="C222" s="4">
        <f>SUM(C216:C221)</f>
        <v>174.99999999999997</v>
      </c>
      <c r="D222" s="4">
        <f t="shared" ref="D222:J222" si="47">SUM(D216:D221)</f>
        <v>106.00000000000001</v>
      </c>
      <c r="E222" s="4">
        <f t="shared" si="47"/>
        <v>188.89999999999998</v>
      </c>
      <c r="F222" s="4">
        <f t="shared" si="47"/>
        <v>81.3</v>
      </c>
      <c r="G222" s="4">
        <f t="shared" si="47"/>
        <v>-1.8</v>
      </c>
      <c r="H222" s="4">
        <f t="shared" si="47"/>
        <v>45.3</v>
      </c>
      <c r="I222" s="4">
        <f t="shared" si="47"/>
        <v>0</v>
      </c>
      <c r="J222" s="4">
        <f t="shared" si="47"/>
        <v>594.69999999999993</v>
      </c>
      <c r="K222" s="4">
        <f>SUM(K216:K221)</f>
        <v>-213.59999999999985</v>
      </c>
      <c r="L222" s="4">
        <f>SUM(L216:L221)</f>
        <v>381.10000000000008</v>
      </c>
    </row>
    <row r="223" spans="1:12" x14ac:dyDescent="0.2">
      <c r="A223" s="7"/>
      <c r="C223" s="6"/>
      <c r="D223" s="6"/>
    </row>
    <row r="224" spans="1:12" x14ac:dyDescent="0.2">
      <c r="A224" s="7"/>
      <c r="C224" s="6"/>
      <c r="D224" s="6"/>
    </row>
    <row r="225" spans="1:12" x14ac:dyDescent="0.2">
      <c r="A225" s="7"/>
      <c r="B225" s="1" t="s">
        <v>170</v>
      </c>
      <c r="C225" s="6">
        <v>0</v>
      </c>
      <c r="D225" s="6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3">
        <f>SUM(C225:I225)</f>
        <v>0</v>
      </c>
      <c r="K225" s="3">
        <f>-E225-F225</f>
        <v>0</v>
      </c>
      <c r="L225" s="3">
        <f>SUM(J225:K225)</f>
        <v>0</v>
      </c>
    </row>
    <row r="226" spans="1:12" x14ac:dyDescent="0.2">
      <c r="A226" s="7"/>
      <c r="C226" s="6"/>
      <c r="D226" s="6"/>
    </row>
    <row r="227" spans="1:12" ht="13.5" thickBot="1" x14ac:dyDescent="0.25">
      <c r="A227"/>
      <c r="B227"/>
      <c r="C227" s="6"/>
      <c r="D227" s="6"/>
      <c r="F227" s="21"/>
      <c r="G227"/>
      <c r="H227"/>
      <c r="I227"/>
      <c r="K227"/>
      <c r="L227"/>
    </row>
    <row r="228" spans="1:12" ht="13.5" thickBot="1" x14ac:dyDescent="0.25">
      <c r="A228" s="7" t="s">
        <v>92</v>
      </c>
      <c r="B228"/>
      <c r="C228" s="4">
        <f t="shared" ref="C228:L228" si="48">SUM(C222:C227)</f>
        <v>174.99999999999997</v>
      </c>
      <c r="D228" s="4">
        <f t="shared" si="48"/>
        <v>106.00000000000001</v>
      </c>
      <c r="E228" s="4">
        <f t="shared" si="48"/>
        <v>188.89999999999998</v>
      </c>
      <c r="F228" s="4">
        <f t="shared" si="48"/>
        <v>81.3</v>
      </c>
      <c r="G228" s="4">
        <f t="shared" si="48"/>
        <v>-1.8</v>
      </c>
      <c r="H228" s="4">
        <f t="shared" si="48"/>
        <v>45.3</v>
      </c>
      <c r="I228" s="4">
        <f t="shared" si="48"/>
        <v>0</v>
      </c>
      <c r="J228" s="4">
        <f t="shared" si="48"/>
        <v>594.69999999999993</v>
      </c>
      <c r="K228" s="4">
        <f t="shared" si="48"/>
        <v>-213.59999999999985</v>
      </c>
      <c r="L228" s="4">
        <f t="shared" si="48"/>
        <v>381.10000000000008</v>
      </c>
    </row>
    <row r="229" spans="1:12" x14ac:dyDescent="0.2">
      <c r="A229"/>
      <c r="B229"/>
      <c r="C229" s="6"/>
      <c r="D229" s="6"/>
      <c r="G229"/>
      <c r="H229"/>
      <c r="I229"/>
      <c r="K229"/>
      <c r="L229"/>
    </row>
    <row r="230" spans="1:12" x14ac:dyDescent="0.2">
      <c r="A230"/>
      <c r="B230"/>
      <c r="C230" s="6"/>
      <c r="D230" s="6"/>
      <c r="G230"/>
      <c r="H230"/>
      <c r="I230"/>
      <c r="K230"/>
      <c r="L230"/>
    </row>
    <row r="231" spans="1:12" ht="15" x14ac:dyDescent="0.35">
      <c r="A231"/>
      <c r="B231"/>
      <c r="C231" s="6"/>
      <c r="D231" s="6"/>
      <c r="F231" s="2"/>
      <c r="G231"/>
      <c r="H231"/>
      <c r="I231"/>
      <c r="K231"/>
      <c r="L231"/>
    </row>
    <row r="232" spans="1:12" ht="15" x14ac:dyDescent="0.35">
      <c r="A232"/>
      <c r="B232" s="22"/>
      <c r="F232" s="23"/>
      <c r="G232"/>
      <c r="H232"/>
      <c r="I232"/>
      <c r="K232"/>
      <c r="L232"/>
    </row>
  </sheetData>
  <printOptions horizontalCentered="1"/>
  <pageMargins left="0" right="0" top="0.41" bottom="0.43" header="0" footer="0"/>
  <pageSetup scale="69" orientation="portrait" r:id="rId1"/>
  <headerFooter alignWithMargins="0">
    <oddFooter>&amp;LPage &amp;P&amp;R&amp;F   &amp;D    &amp;T</oddFooter>
  </headerFooter>
  <rowBreaks count="3" manualBreakCount="3">
    <brk id="77" max="12" man="1"/>
    <brk id="140" max="12" man="1"/>
    <brk id="21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98" zoomScale="85" zoomScaleNormal="85" workbookViewId="0">
      <selection activeCell="F207" sqref="F207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 customWidth="1"/>
    <col min="4" max="4" width="0.85546875" customWidth="1"/>
    <col min="5" max="5" width="9.7109375" customWidth="1"/>
    <col min="6" max="6" width="7.7109375" customWidth="1"/>
    <col min="7" max="7" width="55.42578125" bestFit="1" customWidth="1"/>
  </cols>
  <sheetData>
    <row r="1" spans="1:5" x14ac:dyDescent="0.2">
      <c r="A1" s="7"/>
      <c r="B1" s="1"/>
      <c r="C1" s="9" t="s">
        <v>88</v>
      </c>
    </row>
    <row r="2" spans="1:5" ht="12.7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342</v>
      </c>
    </row>
    <row r="9" spans="1:5" x14ac:dyDescent="0.2">
      <c r="A9" s="1"/>
      <c r="B9" s="1" t="s">
        <v>29</v>
      </c>
      <c r="C9" s="1">
        <v>36.700000000000003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37</v>
      </c>
    </row>
    <row r="19" spans="1:3" x14ac:dyDescent="0.2">
      <c r="A19" s="1"/>
      <c r="B19" s="1" t="s">
        <v>2</v>
      </c>
      <c r="C19" s="1">
        <v>7.7</v>
      </c>
    </row>
    <row r="20" spans="1:3" x14ac:dyDescent="0.2">
      <c r="A20" s="1"/>
      <c r="B20" s="1" t="s">
        <v>21</v>
      </c>
      <c r="C20" s="1">
        <v>5.5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0</v>
      </c>
    </row>
    <row r="24" spans="1:3" x14ac:dyDescent="0.2">
      <c r="A24" s="1"/>
      <c r="B24" s="1" t="s">
        <v>72</v>
      </c>
      <c r="C24" s="1">
        <v>1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0.3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430.2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-9.8000000000000007</v>
      </c>
    </row>
    <row r="33" spans="1:7" x14ac:dyDescent="0.2">
      <c r="A33" s="1"/>
      <c r="B33" s="1" t="s">
        <v>7</v>
      </c>
      <c r="C33" s="1">
        <v>-0.7</v>
      </c>
    </row>
    <row r="34" spans="1:7" x14ac:dyDescent="0.2">
      <c r="A34" s="1"/>
      <c r="B34" s="1" t="s">
        <v>8</v>
      </c>
      <c r="C34" s="1">
        <v>-5.9</v>
      </c>
    </row>
    <row r="35" spans="1:7" x14ac:dyDescent="0.2">
      <c r="A35" s="1"/>
      <c r="B35" s="1" t="s">
        <v>130</v>
      </c>
      <c r="C35" s="1">
        <v>0</v>
      </c>
    </row>
    <row r="36" spans="1:7" x14ac:dyDescent="0.2">
      <c r="A36" s="1"/>
      <c r="B36" s="1" t="s">
        <v>148</v>
      </c>
      <c r="C36" s="3">
        <v>0</v>
      </c>
    </row>
    <row r="37" spans="1:7" x14ac:dyDescent="0.2">
      <c r="A37" s="1"/>
      <c r="B37" s="1" t="s">
        <v>9</v>
      </c>
      <c r="C37" s="1">
        <v>0.7</v>
      </c>
    </row>
    <row r="38" spans="1:7" x14ac:dyDescent="0.2">
      <c r="A38" s="1"/>
      <c r="B38" s="1" t="s">
        <v>10</v>
      </c>
      <c r="C38" s="1">
        <v>-1.7</v>
      </c>
    </row>
    <row r="39" spans="1:7" x14ac:dyDescent="0.2">
      <c r="A39" s="1"/>
      <c r="B39" s="1" t="s">
        <v>11</v>
      </c>
      <c r="C39" s="1">
        <v>-14.3</v>
      </c>
    </row>
    <row r="40" spans="1:7" x14ac:dyDescent="0.2">
      <c r="A40" s="1"/>
      <c r="B40" s="1" t="s">
        <v>76</v>
      </c>
      <c r="C40" s="1">
        <v>0</v>
      </c>
    </row>
    <row r="41" spans="1:7" x14ac:dyDescent="0.2">
      <c r="A41" s="1"/>
      <c r="B41" s="1" t="s">
        <v>12</v>
      </c>
      <c r="C41" s="1">
        <v>-0.9</v>
      </c>
    </row>
    <row r="42" spans="1:7" x14ac:dyDescent="0.2">
      <c r="A42" s="1"/>
      <c r="B42" s="13" t="s">
        <v>101</v>
      </c>
      <c r="C42" s="1">
        <f>-14.1</f>
        <v>-14.1</v>
      </c>
    </row>
    <row r="43" spans="1:7" x14ac:dyDescent="0.2">
      <c r="A43" s="1"/>
      <c r="B43" s="13" t="s">
        <v>116</v>
      </c>
      <c r="C43" s="1">
        <v>0</v>
      </c>
    </row>
    <row r="44" spans="1:7" x14ac:dyDescent="0.2">
      <c r="A44" s="1"/>
      <c r="B44" s="12" t="s">
        <v>78</v>
      </c>
      <c r="C44" s="1">
        <v>1.4</v>
      </c>
    </row>
    <row r="45" spans="1:7" x14ac:dyDescent="0.2">
      <c r="A45" s="1"/>
      <c r="B45" s="12" t="s">
        <v>73</v>
      </c>
      <c r="C45" s="3">
        <f>1.5</f>
        <v>1.5</v>
      </c>
    </row>
    <row r="46" spans="1:7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7" x14ac:dyDescent="0.2">
      <c r="A47" s="3"/>
      <c r="B47" s="3" t="s">
        <v>62</v>
      </c>
      <c r="C47" s="3">
        <f>-1.7</f>
        <v>-1.7</v>
      </c>
      <c r="F47" s="32" t="s">
        <v>202</v>
      </c>
      <c r="G47" s="33"/>
    </row>
    <row r="48" spans="1:7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f>-2.6</f>
        <v>-2.6</v>
      </c>
    </row>
    <row r="50" spans="1:3" ht="15" x14ac:dyDescent="0.35">
      <c r="A50" s="1"/>
      <c r="B50" s="7" t="s">
        <v>14</v>
      </c>
      <c r="C50" s="2">
        <f>SUM(C32:C49)</f>
        <v>-48.100000000000009</v>
      </c>
    </row>
    <row r="51" spans="1:3" x14ac:dyDescent="0.2">
      <c r="A51" s="7" t="s">
        <v>13</v>
      </c>
      <c r="B51" s="1"/>
      <c r="C51" s="1">
        <f>+C30+C50</f>
        <v>382.09999999999997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9.9</v>
      </c>
    </row>
    <row r="55" spans="1:3" x14ac:dyDescent="0.2">
      <c r="A55" s="1"/>
      <c r="B55" s="1" t="s">
        <v>2</v>
      </c>
      <c r="C55" s="1">
        <v>5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5">
        <v>4.0999999999999996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19</v>
      </c>
    </row>
    <row r="63" spans="1:3" ht="15" x14ac:dyDescent="0.35">
      <c r="A63" s="7" t="s">
        <v>34</v>
      </c>
      <c r="B63" s="1"/>
      <c r="C63" s="2">
        <f>+C51+C62</f>
        <v>401.09999999999997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f>-5.5</f>
        <v>-5.5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0.5</v>
      </c>
    </row>
    <row r="71" spans="1:4" x14ac:dyDescent="0.2">
      <c r="A71" s="1"/>
      <c r="B71" s="1" t="s">
        <v>55</v>
      </c>
      <c r="C71" s="1">
        <v>3.7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-1.2999999999999998</v>
      </c>
    </row>
    <row r="75" spans="1:4" ht="15" x14ac:dyDescent="0.35">
      <c r="A75" s="7" t="s">
        <v>35</v>
      </c>
      <c r="B75" s="1"/>
      <c r="C75" s="2">
        <f>+C66+C74</f>
        <v>-1.2999999999999998</v>
      </c>
    </row>
    <row r="76" spans="1:4" ht="6" customHeight="1" x14ac:dyDescent="0.35">
      <c r="A76" s="7"/>
      <c r="B76" s="1"/>
      <c r="C76" s="2"/>
    </row>
    <row r="77" spans="1:4" ht="17.25" customHeight="1" x14ac:dyDescent="0.35">
      <c r="A77" s="7" t="s">
        <v>36</v>
      </c>
      <c r="B77" s="1"/>
      <c r="C77" s="2">
        <f>+C63+C75</f>
        <v>399.79999999999995</v>
      </c>
    </row>
    <row r="78" spans="1:4" ht="12.75" customHeight="1" x14ac:dyDescent="0.35">
      <c r="A78" s="7"/>
      <c r="B78" s="1"/>
      <c r="C78" s="2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f>-99+2.8</f>
        <v>-96.2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10.6</v>
      </c>
    </row>
    <row r="86" spans="1:4" x14ac:dyDescent="0.2">
      <c r="A86" s="1"/>
      <c r="B86" s="12" t="s">
        <v>68</v>
      </c>
      <c r="C86" s="1">
        <f>-4.6</f>
        <v>-4.5999999999999996</v>
      </c>
    </row>
    <row r="87" spans="1:4" x14ac:dyDescent="0.2">
      <c r="A87" s="1"/>
      <c r="B87" s="1" t="s">
        <v>69</v>
      </c>
      <c r="C87" s="1">
        <f>-2.8</f>
        <v>-2.8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f>-0.4</f>
        <v>-0.4</v>
      </c>
    </row>
    <row r="95" spans="1:4" ht="15" x14ac:dyDescent="0.35">
      <c r="A95" s="1"/>
      <c r="B95" s="7" t="s">
        <v>14</v>
      </c>
      <c r="C95" s="2">
        <f>SUM(C83:C94)</f>
        <v>-93.4</v>
      </c>
    </row>
    <row r="96" spans="1:4" ht="15" x14ac:dyDescent="0.35">
      <c r="A96" s="7" t="s">
        <v>15</v>
      </c>
      <c r="B96" s="7"/>
      <c r="C96" s="2"/>
    </row>
    <row r="97" spans="1:3" x14ac:dyDescent="0.2">
      <c r="A97" s="1"/>
      <c r="B97" s="1"/>
      <c r="C97" s="1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-93.4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7" x14ac:dyDescent="0.2">
      <c r="A113" s="7"/>
      <c r="B113" s="1" t="s">
        <v>100</v>
      </c>
      <c r="C113" s="1">
        <v>0</v>
      </c>
    </row>
    <row r="114" spans="1:7" x14ac:dyDescent="0.2">
      <c r="A114" s="7"/>
      <c r="B114" s="1" t="s">
        <v>123</v>
      </c>
      <c r="C114" s="1">
        <v>0</v>
      </c>
    </row>
    <row r="115" spans="1:7" x14ac:dyDescent="0.2">
      <c r="A115" s="1"/>
      <c r="B115" s="1" t="s">
        <v>82</v>
      </c>
      <c r="C115" s="1">
        <f>-1.9</f>
        <v>-1.9</v>
      </c>
    </row>
    <row r="116" spans="1:7" x14ac:dyDescent="0.2">
      <c r="A116" s="1"/>
      <c r="B116" s="1" t="s">
        <v>119</v>
      </c>
      <c r="C116" s="1">
        <v>0</v>
      </c>
    </row>
    <row r="117" spans="1:7" x14ac:dyDescent="0.2">
      <c r="A117" s="1"/>
      <c r="B117" s="1" t="s">
        <v>120</v>
      </c>
      <c r="C117" s="1">
        <v>0</v>
      </c>
    </row>
    <row r="118" spans="1:7" x14ac:dyDescent="0.2">
      <c r="A118" s="1"/>
      <c r="B118" s="1" t="s">
        <v>121</v>
      </c>
      <c r="C118" s="1">
        <v>0</v>
      </c>
    </row>
    <row r="119" spans="1:7" x14ac:dyDescent="0.2">
      <c r="A119" s="1"/>
      <c r="B119" s="1" t="s">
        <v>74</v>
      </c>
      <c r="C119" s="1">
        <f>-1.7</f>
        <v>-1.7</v>
      </c>
    </row>
    <row r="120" spans="1:7" x14ac:dyDescent="0.2">
      <c r="A120" s="1"/>
      <c r="B120" s="1" t="s">
        <v>103</v>
      </c>
      <c r="C120" s="1">
        <v>0.4</v>
      </c>
    </row>
    <row r="121" spans="1:7" x14ac:dyDescent="0.2">
      <c r="A121" s="1"/>
      <c r="B121" s="1" t="s">
        <v>105</v>
      </c>
      <c r="C121" s="1">
        <f>-5.4</f>
        <v>-5.4</v>
      </c>
    </row>
    <row r="122" spans="1:7" x14ac:dyDescent="0.2">
      <c r="A122" s="1"/>
      <c r="B122" s="1" t="s">
        <v>104</v>
      </c>
      <c r="C122" s="1">
        <v>1</v>
      </c>
    </row>
    <row r="123" spans="1:7" x14ac:dyDescent="0.2">
      <c r="A123" s="1"/>
      <c r="B123" s="12" t="s">
        <v>106</v>
      </c>
      <c r="C123" s="3">
        <f>-0.3-0.3-0.1</f>
        <v>-0.7</v>
      </c>
      <c r="E123" s="29" t="s">
        <v>186</v>
      </c>
    </row>
    <row r="124" spans="1:7" x14ac:dyDescent="0.2">
      <c r="A124" s="17"/>
      <c r="B124" s="18" t="s">
        <v>108</v>
      </c>
      <c r="C124" s="17">
        <f>-2.1</f>
        <v>-2.1</v>
      </c>
      <c r="E124" s="17"/>
      <c r="F124" s="34" t="s">
        <v>194</v>
      </c>
      <c r="G124" s="35"/>
    </row>
    <row r="125" spans="1:7" x14ac:dyDescent="0.2">
      <c r="A125" s="3"/>
      <c r="B125" s="3" t="s">
        <v>107</v>
      </c>
      <c r="C125" s="3">
        <f>-2.9</f>
        <v>-2.9</v>
      </c>
      <c r="E125" s="17"/>
      <c r="F125" s="36">
        <v>-0.1</v>
      </c>
      <c r="G125" s="37" t="s">
        <v>205</v>
      </c>
    </row>
    <row r="126" spans="1:7" x14ac:dyDescent="0.2">
      <c r="A126" s="3"/>
      <c r="B126" s="3" t="s">
        <v>160</v>
      </c>
      <c r="C126" s="3">
        <v>0</v>
      </c>
      <c r="D126">
        <v>0</v>
      </c>
      <c r="E126" s="17"/>
      <c r="F126" s="36">
        <v>-0.3</v>
      </c>
      <c r="G126" s="37" t="s">
        <v>195</v>
      </c>
    </row>
    <row r="127" spans="1:7" x14ac:dyDescent="0.2">
      <c r="A127" s="3"/>
      <c r="B127" s="3" t="s">
        <v>145</v>
      </c>
      <c r="C127" s="3">
        <v>0</v>
      </c>
      <c r="E127" s="17"/>
      <c r="F127" s="36">
        <v>-0.1</v>
      </c>
      <c r="G127" s="37" t="s">
        <v>196</v>
      </c>
    </row>
    <row r="128" spans="1:7" x14ac:dyDescent="0.2">
      <c r="A128" s="3"/>
      <c r="B128" s="3" t="s">
        <v>51</v>
      </c>
      <c r="C128" s="3">
        <v>-48.4</v>
      </c>
      <c r="E128" s="17"/>
      <c r="F128" s="36">
        <v>-0.1</v>
      </c>
      <c r="G128" s="37" t="s">
        <v>197</v>
      </c>
    </row>
    <row r="129" spans="1:12" x14ac:dyDescent="0.2">
      <c r="A129" s="3"/>
      <c r="B129" s="3" t="s">
        <v>93</v>
      </c>
      <c r="C129" s="3"/>
      <c r="E129" s="17"/>
      <c r="F129" s="36">
        <v>-0.1</v>
      </c>
      <c r="G129" s="37" t="s">
        <v>198</v>
      </c>
    </row>
    <row r="130" spans="1:12" ht="13.5" thickBot="1" x14ac:dyDescent="0.25">
      <c r="A130" s="3"/>
      <c r="B130" s="3" t="s">
        <v>75</v>
      </c>
      <c r="C130" s="3">
        <f>-6.4</f>
        <v>-6.4</v>
      </c>
      <c r="F130" s="38">
        <f>SUM(F125:F129)</f>
        <v>-0.7</v>
      </c>
      <c r="G130" s="37" t="s">
        <v>155</v>
      </c>
    </row>
    <row r="131" spans="1:12" ht="13.5" thickTop="1" x14ac:dyDescent="0.2">
      <c r="A131" s="3"/>
      <c r="B131" s="3" t="s">
        <v>49</v>
      </c>
      <c r="C131" s="3">
        <f>(0.3+0.4+14.3+0.1+1.5+0.3)*-1</f>
        <v>-16.900000000000002</v>
      </c>
      <c r="F131" s="39"/>
      <c r="G131" s="40"/>
    </row>
    <row r="132" spans="1:12" ht="15" x14ac:dyDescent="0.35">
      <c r="A132" s="3"/>
      <c r="B132" s="3" t="s">
        <v>122</v>
      </c>
      <c r="C132" s="2">
        <f>-2.3</f>
        <v>-2.2999999999999998</v>
      </c>
    </row>
    <row r="133" spans="1:12" x14ac:dyDescent="0.2">
      <c r="A133" s="3"/>
      <c r="B133" s="3" t="s">
        <v>97</v>
      </c>
      <c r="C133" s="3">
        <f>SUM(C130:C132)</f>
        <v>-25.600000000000005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-27.4</v>
      </c>
    </row>
    <row r="136" spans="1:12" ht="15" x14ac:dyDescent="0.35">
      <c r="A136" s="3"/>
      <c r="B136" s="20" t="s">
        <v>96</v>
      </c>
      <c r="C136" s="2">
        <f>SUM(C135)</f>
        <v>-27.4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-114.69999999999999</v>
      </c>
    </row>
    <row r="139" spans="1:12" ht="15" x14ac:dyDescent="0.35">
      <c r="A139" s="7" t="s">
        <v>45</v>
      </c>
      <c r="B139" s="1"/>
      <c r="C139" s="2">
        <f>SUM(C103:C106)+C138</f>
        <v>-114.69999999999999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6.75" customHeight="1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2.2999999999999998</v>
      </c>
    </row>
    <row r="143" spans="1:12" x14ac:dyDescent="0.2">
      <c r="A143" s="7" t="s">
        <v>156</v>
      </c>
      <c r="B143" s="1"/>
      <c r="C143" s="1">
        <v>-1.2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f>-10.5</f>
        <v>-10.5</v>
      </c>
    </row>
    <row r="146" spans="1:4" x14ac:dyDescent="0.2">
      <c r="A146" s="1"/>
      <c r="B146" s="12" t="s">
        <v>78</v>
      </c>
      <c r="C146" s="1">
        <v>0.3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f>-2.4</f>
        <v>-2.4</v>
      </c>
    </row>
    <row r="150" spans="1:4" x14ac:dyDescent="0.2">
      <c r="A150" s="1"/>
      <c r="B150" s="12" t="s">
        <v>78</v>
      </c>
      <c r="C150" s="1">
        <f>0</f>
        <v>0</v>
      </c>
    </row>
    <row r="151" spans="1:4" x14ac:dyDescent="0.2">
      <c r="A151" s="1"/>
      <c r="B151" s="1" t="s">
        <v>31</v>
      </c>
      <c r="C151" s="3">
        <f>0</f>
        <v>0</v>
      </c>
    </row>
    <row r="152" spans="1:4" x14ac:dyDescent="0.2">
      <c r="A152" s="1"/>
      <c r="B152" s="1" t="s">
        <v>160</v>
      </c>
      <c r="C152" s="3">
        <v>0</v>
      </c>
      <c r="D152">
        <v>0</v>
      </c>
    </row>
    <row r="153" spans="1:4" x14ac:dyDescent="0.2">
      <c r="A153" s="1"/>
      <c r="B153" s="1" t="s">
        <v>124</v>
      </c>
      <c r="C153" s="3">
        <v>0</v>
      </c>
    </row>
    <row r="154" spans="1:4" ht="15" x14ac:dyDescent="0.35">
      <c r="A154" s="3"/>
      <c r="B154" s="3" t="s">
        <v>63</v>
      </c>
      <c r="C154" s="2">
        <f>-1.9</f>
        <v>-1.9</v>
      </c>
    </row>
    <row r="155" spans="1:4" ht="15" x14ac:dyDescent="0.35">
      <c r="A155" s="1"/>
      <c r="B155" s="7" t="s">
        <v>14</v>
      </c>
      <c r="C155" s="2">
        <f>SUM(C145:C154)</f>
        <v>-14.5</v>
      </c>
    </row>
    <row r="156" spans="1:4" ht="15" x14ac:dyDescent="0.35">
      <c r="A156" s="7" t="s">
        <v>40</v>
      </c>
      <c r="B156" s="1"/>
      <c r="C156" s="2">
        <f>+C142+C143+C155</f>
        <v>-13.4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f>-1.4</f>
        <v>-1.4</v>
      </c>
    </row>
    <row r="161" spans="1:5" x14ac:dyDescent="0.2">
      <c r="A161" s="1"/>
      <c r="B161" s="1" t="s">
        <v>126</v>
      </c>
      <c r="C161" s="1">
        <f>-0.6</f>
        <v>-0.6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-2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f>-1.9</f>
        <v>-1.9</v>
      </c>
    </row>
    <row r="169" spans="1:5" x14ac:dyDescent="0.2">
      <c r="A169" s="1"/>
      <c r="B169" s="1" t="s">
        <v>80</v>
      </c>
      <c r="C169" s="1">
        <v>0.3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-1.5999999999999999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8">
        <f>-1.2</f>
        <v>-1.2</v>
      </c>
      <c r="D176" s="29"/>
      <c r="E176" s="29" t="s">
        <v>173</v>
      </c>
    </row>
    <row r="177" spans="1:12" x14ac:dyDescent="0.2">
      <c r="A177" s="1"/>
      <c r="B177" s="1" t="s">
        <v>172</v>
      </c>
      <c r="C177" s="3">
        <f>-0.1</f>
        <v>-0.1</v>
      </c>
      <c r="F177" s="32" t="s">
        <v>199</v>
      </c>
      <c r="G177" s="32"/>
    </row>
    <row r="178" spans="1:12" x14ac:dyDescent="0.2">
      <c r="A178" s="1"/>
      <c r="B178" s="1" t="s">
        <v>147</v>
      </c>
      <c r="C178" s="3">
        <v>0</v>
      </c>
      <c r="F178" s="32" t="s">
        <v>204</v>
      </c>
      <c r="G178" s="32"/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-1.3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173.39999999999998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1">
        <v>7.9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  <c r="C189" s="8"/>
    </row>
    <row r="190" spans="1:12" x14ac:dyDescent="0.2">
      <c r="A190" s="1"/>
      <c r="B190" s="1" t="s">
        <v>161</v>
      </c>
      <c r="C190" s="8">
        <v>0</v>
      </c>
      <c r="D190">
        <v>0</v>
      </c>
    </row>
    <row r="191" spans="1:12" ht="15" x14ac:dyDescent="0.35">
      <c r="A191" s="1"/>
      <c r="B191" s="1" t="s">
        <v>150</v>
      </c>
      <c r="C191" s="25">
        <v>-6.2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-6.2</v>
      </c>
      <c r="D192" s="2">
        <f>SUM(D190:D191)</f>
        <v>0</v>
      </c>
    </row>
    <row r="193" spans="1:7" ht="15" x14ac:dyDescent="0.35">
      <c r="A193" s="1"/>
      <c r="B193" s="7" t="s">
        <v>59</v>
      </c>
      <c r="C193" s="2">
        <f>SUM(C186:C188)+C192</f>
        <v>1.7000000000000002</v>
      </c>
    </row>
    <row r="194" spans="1:7" x14ac:dyDescent="0.2">
      <c r="A194" s="1"/>
      <c r="B194" s="7"/>
    </row>
    <row r="195" spans="1:7" x14ac:dyDescent="0.2">
      <c r="A195" s="7" t="s">
        <v>54</v>
      </c>
      <c r="B195" s="1"/>
    </row>
    <row r="196" spans="1:7" x14ac:dyDescent="0.2">
      <c r="A196" s="7" t="s">
        <v>157</v>
      </c>
      <c r="B196" s="1"/>
    </row>
    <row r="197" spans="1:7" x14ac:dyDescent="0.2">
      <c r="A197" s="1"/>
      <c r="B197" s="1" t="s">
        <v>166</v>
      </c>
      <c r="C197" s="1">
        <v>0</v>
      </c>
    </row>
    <row r="198" spans="1:7" x14ac:dyDescent="0.2">
      <c r="A198" s="1"/>
      <c r="B198" s="1" t="s">
        <v>167</v>
      </c>
      <c r="C198" s="1">
        <v>0</v>
      </c>
    </row>
    <row r="199" spans="1:7" x14ac:dyDescent="0.2">
      <c r="A199" s="1"/>
      <c r="B199" s="1" t="s">
        <v>165</v>
      </c>
      <c r="C199" s="1">
        <v>0</v>
      </c>
    </row>
    <row r="200" spans="1:7" x14ac:dyDescent="0.2">
      <c r="A200" s="1"/>
      <c r="B200" s="1" t="s">
        <v>164</v>
      </c>
      <c r="C200" s="1">
        <v>0</v>
      </c>
    </row>
    <row r="201" spans="1:7" x14ac:dyDescent="0.2">
      <c r="A201" s="1"/>
      <c r="B201" s="1" t="s">
        <v>127</v>
      </c>
      <c r="C201" s="1">
        <v>0</v>
      </c>
    </row>
    <row r="202" spans="1:7" x14ac:dyDescent="0.2">
      <c r="A202" s="1"/>
      <c r="B202" s="1" t="s">
        <v>128</v>
      </c>
      <c r="C202" s="1">
        <v>0</v>
      </c>
    </row>
    <row r="203" spans="1:7" x14ac:dyDescent="0.2">
      <c r="A203" s="1"/>
      <c r="B203" s="1" t="s">
        <v>129</v>
      </c>
      <c r="C203" s="1">
        <v>0</v>
      </c>
    </row>
    <row r="204" spans="1:7" x14ac:dyDescent="0.2">
      <c r="A204" s="1"/>
      <c r="B204" s="1" t="s">
        <v>168</v>
      </c>
      <c r="C204" s="1">
        <v>0</v>
      </c>
    </row>
    <row r="205" spans="1:7" x14ac:dyDescent="0.2">
      <c r="A205" s="1"/>
      <c r="B205" s="1" t="s">
        <v>4</v>
      </c>
      <c r="C205" s="1">
        <v>0</v>
      </c>
    </row>
    <row r="206" spans="1:7" ht="15" x14ac:dyDescent="0.35">
      <c r="A206" s="1"/>
      <c r="B206" s="1" t="s">
        <v>131</v>
      </c>
      <c r="C206" s="2">
        <v>-0.1</v>
      </c>
      <c r="E206" s="29" t="s">
        <v>185</v>
      </c>
    </row>
    <row r="207" spans="1:7" ht="15" x14ac:dyDescent="0.35">
      <c r="A207" s="1"/>
      <c r="B207" s="1" t="s">
        <v>57</v>
      </c>
      <c r="C207" s="2">
        <f>SUM(C197:C206)</f>
        <v>-0.1</v>
      </c>
      <c r="F207" s="32" t="s">
        <v>201</v>
      </c>
      <c r="G207" s="33"/>
    </row>
    <row r="208" spans="1:7" ht="15" x14ac:dyDescent="0.35">
      <c r="A208" s="1"/>
      <c r="B208" s="1" t="s">
        <v>171</v>
      </c>
      <c r="C208" s="2">
        <v>0</v>
      </c>
    </row>
    <row r="209" spans="1:4" ht="7.5" customHeight="1" thickBot="1" x14ac:dyDescent="0.25">
      <c r="A209" s="1"/>
      <c r="B209" s="1"/>
    </row>
    <row r="210" spans="1:4" ht="13.5" thickBot="1" x14ac:dyDescent="0.25">
      <c r="A210" s="7" t="s">
        <v>58</v>
      </c>
      <c r="B210" s="1"/>
      <c r="C210" s="4">
        <f>+C182+C193+C207+C208</f>
        <v>174.99999999999997</v>
      </c>
    </row>
    <row r="211" spans="1:4" x14ac:dyDescent="0.2">
      <c r="A211" s="7"/>
      <c r="B211" s="1"/>
      <c r="C211" s="6"/>
    </row>
    <row r="212" spans="1:4" x14ac:dyDescent="0.2">
      <c r="A212" s="7"/>
      <c r="B212" s="3" t="s">
        <v>90</v>
      </c>
      <c r="C212" s="5">
        <v>0</v>
      </c>
    </row>
    <row r="213" spans="1:4" x14ac:dyDescent="0.2">
      <c r="A213" s="1"/>
      <c r="B213" s="3" t="s">
        <v>91</v>
      </c>
      <c r="C213" s="5">
        <v>0</v>
      </c>
    </row>
    <row r="214" spans="1:4" x14ac:dyDescent="0.2">
      <c r="A214" s="1"/>
      <c r="B214" s="1"/>
      <c r="C214" s="6"/>
    </row>
    <row r="215" spans="1:4" ht="13.5" thickBot="1" x14ac:dyDescent="0.25">
      <c r="A215" s="1"/>
      <c r="B215" s="1"/>
      <c r="C215" s="6"/>
    </row>
    <row r="216" spans="1:4" ht="13.5" thickBot="1" x14ac:dyDescent="0.25">
      <c r="A216" s="7" t="s">
        <v>152</v>
      </c>
      <c r="B216" s="1"/>
      <c r="C216" s="4">
        <f>SUM(C210:C215)</f>
        <v>174.99999999999997</v>
      </c>
      <c r="D216" s="1">
        <f>SUM(D210:D215)</f>
        <v>0</v>
      </c>
    </row>
    <row r="217" spans="1:4" x14ac:dyDescent="0.2">
      <c r="A217" s="7"/>
      <c r="B217" s="1"/>
      <c r="C217" s="6"/>
    </row>
    <row r="218" spans="1:4" x14ac:dyDescent="0.2">
      <c r="A218" s="1"/>
      <c r="B218" s="3" t="s">
        <v>158</v>
      </c>
      <c r="C218" s="5">
        <v>0</v>
      </c>
    </row>
    <row r="219" spans="1:4" x14ac:dyDescent="0.2">
      <c r="A219" s="7"/>
      <c r="B219" s="1"/>
      <c r="C219" s="6"/>
    </row>
    <row r="220" spans="1:4" x14ac:dyDescent="0.2">
      <c r="A220" s="7"/>
      <c r="B220" s="1"/>
      <c r="C220" s="6"/>
    </row>
    <row r="221" spans="1:4" ht="13.5" thickBot="1" x14ac:dyDescent="0.25">
      <c r="A221" s="7"/>
      <c r="B221" s="1"/>
      <c r="C221" s="6"/>
    </row>
    <row r="222" spans="1:4" ht="13.5" thickBot="1" x14ac:dyDescent="0.25">
      <c r="A222" s="7" t="s">
        <v>169</v>
      </c>
      <c r="B222" s="1"/>
      <c r="C222" s="4">
        <f>SUM(C216:C221)</f>
        <v>174.99999999999997</v>
      </c>
    </row>
    <row r="223" spans="1:4" x14ac:dyDescent="0.2">
      <c r="A223" s="7"/>
      <c r="B223" s="1"/>
      <c r="C223" s="6"/>
    </row>
    <row r="224" spans="1:4" x14ac:dyDescent="0.2">
      <c r="A224" s="7"/>
      <c r="B224" s="1"/>
      <c r="C224" s="6"/>
    </row>
    <row r="225" spans="1:3" x14ac:dyDescent="0.2">
      <c r="A225" s="7"/>
      <c r="B225" s="1" t="s">
        <v>170</v>
      </c>
      <c r="C225" s="6">
        <v>0</v>
      </c>
    </row>
    <row r="226" spans="1:3" x14ac:dyDescent="0.2">
      <c r="A226" s="7"/>
      <c r="B226" s="1"/>
      <c r="C226" s="6"/>
    </row>
    <row r="227" spans="1:3" ht="13.5" thickBot="1" x14ac:dyDescent="0.25">
      <c r="C227" s="6"/>
    </row>
    <row r="228" spans="1:3" ht="13.5" thickBot="1" x14ac:dyDescent="0.25">
      <c r="A228" s="7" t="s">
        <v>92</v>
      </c>
      <c r="C228" s="4">
        <f>SUM(C222:C227)</f>
        <v>174.99999999999997</v>
      </c>
    </row>
    <row r="229" spans="1:3" x14ac:dyDescent="0.2">
      <c r="C229" s="6"/>
    </row>
    <row r="230" spans="1:3" x14ac:dyDescent="0.2">
      <c r="C230" s="6"/>
    </row>
    <row r="231" spans="1:3" x14ac:dyDescent="0.2">
      <c r="C231" s="6"/>
    </row>
  </sheetData>
  <printOptions horizontalCentered="1"/>
  <pageMargins left="0.18" right="0.38" top="0.41" bottom="0.42" header="0.17" footer="0.17"/>
  <pageSetup scale="71" orientation="portrait" r:id="rId1"/>
  <headerFooter alignWithMargins="0">
    <oddHeader>&amp;LPage &amp;P</oddHeader>
    <oddFooter>&amp;R&amp;F   &amp;D    &amp;T</oddFooter>
  </headerFooter>
  <rowBreaks count="3" manualBreakCount="3">
    <brk id="78" max="6" man="1"/>
    <brk id="140" max="6" man="1"/>
    <brk id="211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abSelected="1" topLeftCell="A192" zoomScale="85" zoomScaleNormal="85" workbookViewId="0">
      <selection activeCell="F207" sqref="F207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 customWidth="1"/>
    <col min="4" max="4" width="0.85546875" customWidth="1"/>
    <col min="5" max="5" width="9.85546875" customWidth="1"/>
    <col min="6" max="6" width="7.28515625" customWidth="1"/>
    <col min="7" max="7" width="52.7109375" bestFit="1" customWidth="1"/>
  </cols>
  <sheetData>
    <row r="1" spans="1:5" x14ac:dyDescent="0.2">
      <c r="A1" s="7"/>
      <c r="B1" s="1"/>
      <c r="C1" s="9" t="s">
        <v>89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f>139.1-9.8</f>
        <v>129.29999999999998</v>
      </c>
    </row>
    <row r="9" spans="1:5" x14ac:dyDescent="0.2">
      <c r="A9" s="1"/>
      <c r="B9" s="1" t="s">
        <v>29</v>
      </c>
      <c r="C9" s="1">
        <v>12.4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9.8000000000000007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0</v>
      </c>
    </row>
    <row r="24" spans="1:3" x14ac:dyDescent="0.2">
      <c r="A24" s="1"/>
      <c r="B24" s="1" t="s">
        <v>72</v>
      </c>
      <c r="C24" s="1">
        <v>-0.3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151.19999999999999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-4.0999999999999996</v>
      </c>
    </row>
    <row r="33" spans="1:7" x14ac:dyDescent="0.2">
      <c r="A33" s="1"/>
      <c r="B33" s="1" t="s">
        <v>7</v>
      </c>
      <c r="C33" s="1">
        <v>0</v>
      </c>
    </row>
    <row r="34" spans="1:7" x14ac:dyDescent="0.2">
      <c r="A34" s="1"/>
      <c r="B34" s="1" t="s">
        <v>8</v>
      </c>
      <c r="C34" s="1">
        <f>-1.3-2.8-0.6</f>
        <v>-4.6999999999999993</v>
      </c>
    </row>
    <row r="35" spans="1:7" x14ac:dyDescent="0.2">
      <c r="A35" s="1"/>
      <c r="B35" s="1" t="s">
        <v>130</v>
      </c>
      <c r="C35" s="1">
        <v>0</v>
      </c>
    </row>
    <row r="36" spans="1:7" x14ac:dyDescent="0.2">
      <c r="A36" s="1"/>
      <c r="B36" s="1" t="s">
        <v>148</v>
      </c>
      <c r="C36" s="3">
        <v>0</v>
      </c>
    </row>
    <row r="37" spans="1:7" x14ac:dyDescent="0.2">
      <c r="A37" s="1"/>
      <c r="B37" s="1" t="s">
        <v>9</v>
      </c>
      <c r="C37" s="1">
        <v>0</v>
      </c>
    </row>
    <row r="38" spans="1:7" x14ac:dyDescent="0.2">
      <c r="A38" s="1"/>
      <c r="B38" s="1" t="s">
        <v>10</v>
      </c>
    </row>
    <row r="39" spans="1:7" x14ac:dyDescent="0.2">
      <c r="A39" s="1"/>
      <c r="B39" s="1" t="s">
        <v>11</v>
      </c>
    </row>
    <row r="40" spans="1:7" x14ac:dyDescent="0.2">
      <c r="A40" s="1"/>
      <c r="B40" s="1" t="s">
        <v>76</v>
      </c>
      <c r="C40" s="1">
        <f>33-1.7</f>
        <v>31.3</v>
      </c>
    </row>
    <row r="41" spans="1:7" x14ac:dyDescent="0.2">
      <c r="A41" s="1"/>
      <c r="B41" s="1" t="s">
        <v>12</v>
      </c>
      <c r="C41" s="1">
        <v>-0.2</v>
      </c>
    </row>
    <row r="42" spans="1:7" x14ac:dyDescent="0.2">
      <c r="A42" s="1"/>
      <c r="B42" s="13" t="s">
        <v>101</v>
      </c>
      <c r="C42" s="1">
        <f>-2.7</f>
        <v>-2.7</v>
      </c>
    </row>
    <row r="43" spans="1:7" x14ac:dyDescent="0.2">
      <c r="A43" s="1"/>
      <c r="B43" s="13" t="s">
        <v>116</v>
      </c>
      <c r="C43" s="1">
        <v>0</v>
      </c>
    </row>
    <row r="44" spans="1:7" x14ac:dyDescent="0.2">
      <c r="A44" s="1"/>
      <c r="B44" s="12" t="s">
        <v>78</v>
      </c>
      <c r="C44" s="1">
        <v>0.3</v>
      </c>
    </row>
    <row r="45" spans="1:7" x14ac:dyDescent="0.2">
      <c r="A45" s="1"/>
      <c r="B45" s="12" t="s">
        <v>73</v>
      </c>
      <c r="C45" s="3">
        <f>0</f>
        <v>0</v>
      </c>
    </row>
    <row r="46" spans="1:7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7" x14ac:dyDescent="0.2">
      <c r="A47" s="3"/>
      <c r="B47" s="3" t="s">
        <v>62</v>
      </c>
      <c r="C47" s="3">
        <f>-0.4</f>
        <v>-0.4</v>
      </c>
      <c r="F47" s="32" t="s">
        <v>202</v>
      </c>
      <c r="G47" s="33"/>
    </row>
    <row r="48" spans="1:7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f>-0.2</f>
        <v>-0.2</v>
      </c>
    </row>
    <row r="50" spans="1:3" ht="15" x14ac:dyDescent="0.35">
      <c r="A50" s="1"/>
      <c r="B50" s="7" t="s">
        <v>14</v>
      </c>
      <c r="C50" s="2">
        <f>SUM(C32:C49)</f>
        <v>19.300000000000004</v>
      </c>
    </row>
    <row r="51" spans="1:3" x14ac:dyDescent="0.2">
      <c r="A51" s="7" t="s">
        <v>13</v>
      </c>
      <c r="B51" s="1"/>
      <c r="C51" s="1">
        <f>+C30+C50</f>
        <v>170.5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5">
        <v>10.1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10.1</v>
      </c>
    </row>
    <row r="63" spans="1:3" ht="15" x14ac:dyDescent="0.35">
      <c r="A63" s="7" t="s">
        <v>34</v>
      </c>
      <c r="B63" s="1"/>
      <c r="C63" s="2">
        <f>+C51+C62</f>
        <v>180.6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f>-1.6</f>
        <v>-1.6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0.1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-1.5</v>
      </c>
    </row>
    <row r="75" spans="1:4" ht="15" x14ac:dyDescent="0.35">
      <c r="A75" s="7" t="s">
        <v>35</v>
      </c>
      <c r="B75" s="1"/>
      <c r="C75" s="2">
        <f>+C66+C74</f>
        <v>-1.5</v>
      </c>
    </row>
    <row r="76" spans="1:4" ht="6" customHeight="1" x14ac:dyDescent="0.35">
      <c r="A76" s="7"/>
      <c r="B76" s="1"/>
      <c r="C76" s="2"/>
    </row>
    <row r="77" spans="1:4" ht="15" x14ac:dyDescent="0.35">
      <c r="A77" s="7" t="s">
        <v>36</v>
      </c>
      <c r="B77" s="1"/>
      <c r="C77" s="2">
        <f>+C63+C75</f>
        <v>179.1</v>
      </c>
    </row>
    <row r="78" spans="1:4" ht="15" x14ac:dyDescent="0.35">
      <c r="A78" s="7"/>
      <c r="B78" s="1"/>
      <c r="C78" s="2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f>-24.8+0.7</f>
        <v>-24.1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2.6</v>
      </c>
    </row>
    <row r="86" spans="1:4" x14ac:dyDescent="0.2">
      <c r="A86" s="1"/>
      <c r="B86" s="12" t="s">
        <v>68</v>
      </c>
      <c r="C86" s="1">
        <f>-0.9</f>
        <v>-0.9</v>
      </c>
    </row>
    <row r="87" spans="1:4" x14ac:dyDescent="0.2">
      <c r="A87" s="1"/>
      <c r="B87" s="1" t="s">
        <v>69</v>
      </c>
      <c r="C87" s="1">
        <f>-0.7</f>
        <v>-0.7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f>-3.4-0.3+1</f>
        <v>-2.6999999999999997</v>
      </c>
    </row>
    <row r="95" spans="1:4" ht="15" x14ac:dyDescent="0.35">
      <c r="A95" s="1"/>
      <c r="B95" s="7" t="s">
        <v>14</v>
      </c>
      <c r="C95" s="2">
        <f>SUM(C83:C94)</f>
        <v>-25.799999999999997</v>
      </c>
    </row>
    <row r="96" spans="1:4" ht="15" x14ac:dyDescent="0.35">
      <c r="A96" s="7" t="s">
        <v>15</v>
      </c>
      <c r="B96" s="7"/>
      <c r="C96" s="2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-25.799999999999997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7" x14ac:dyDescent="0.2">
      <c r="A113" s="7"/>
      <c r="B113" s="1" t="s">
        <v>100</v>
      </c>
      <c r="C113" s="1">
        <v>0</v>
      </c>
    </row>
    <row r="114" spans="1:7" x14ac:dyDescent="0.2">
      <c r="A114" s="7"/>
      <c r="B114" s="1" t="s">
        <v>123</v>
      </c>
      <c r="C114" s="1">
        <v>0</v>
      </c>
    </row>
    <row r="115" spans="1:7" x14ac:dyDescent="0.2">
      <c r="A115" s="1"/>
      <c r="B115" s="1" t="s">
        <v>82</v>
      </c>
      <c r="C115" s="1">
        <f>-0.7</f>
        <v>-0.7</v>
      </c>
    </row>
    <row r="116" spans="1:7" x14ac:dyDescent="0.2">
      <c r="A116" s="1"/>
      <c r="B116" s="1" t="s">
        <v>119</v>
      </c>
      <c r="C116" s="1">
        <v>0</v>
      </c>
    </row>
    <row r="117" spans="1:7" x14ac:dyDescent="0.2">
      <c r="A117" s="1"/>
      <c r="B117" s="1" t="s">
        <v>120</v>
      </c>
      <c r="C117" s="1">
        <v>0</v>
      </c>
    </row>
    <row r="118" spans="1:7" x14ac:dyDescent="0.2">
      <c r="A118" s="1"/>
      <c r="B118" s="1" t="s">
        <v>121</v>
      </c>
      <c r="C118" s="1">
        <v>0</v>
      </c>
    </row>
    <row r="119" spans="1:7" x14ac:dyDescent="0.2">
      <c r="A119" s="1"/>
      <c r="B119" s="1" t="s">
        <v>74</v>
      </c>
      <c r="C119" s="1">
        <f>-0.5</f>
        <v>-0.5</v>
      </c>
    </row>
    <row r="120" spans="1:7" x14ac:dyDescent="0.2">
      <c r="A120" s="1"/>
      <c r="B120" s="1" t="s">
        <v>103</v>
      </c>
      <c r="C120" s="1">
        <v>0.2</v>
      </c>
    </row>
    <row r="121" spans="1:7" x14ac:dyDescent="0.2">
      <c r="A121" s="1"/>
      <c r="B121" s="1" t="s">
        <v>105</v>
      </c>
      <c r="C121" s="1">
        <f>-1.1</f>
        <v>-1.1000000000000001</v>
      </c>
    </row>
    <row r="122" spans="1:7" x14ac:dyDescent="0.2">
      <c r="A122" s="1"/>
      <c r="B122" s="1" t="s">
        <v>104</v>
      </c>
      <c r="C122" s="1">
        <v>0.2</v>
      </c>
    </row>
    <row r="123" spans="1:7" x14ac:dyDescent="0.2">
      <c r="A123" s="1"/>
      <c r="B123" s="12" t="s">
        <v>106</v>
      </c>
      <c r="C123" s="3">
        <f>-0.9</f>
        <v>-0.9</v>
      </c>
      <c r="E123" s="29" t="s">
        <v>186</v>
      </c>
    </row>
    <row r="124" spans="1:7" x14ac:dyDescent="0.2">
      <c r="A124" s="17"/>
      <c r="B124" s="18" t="s">
        <v>108</v>
      </c>
      <c r="C124" s="17">
        <f>-0.6</f>
        <v>-0.6</v>
      </c>
      <c r="F124" s="34" t="s">
        <v>194</v>
      </c>
      <c r="G124" s="35"/>
    </row>
    <row r="125" spans="1:7" x14ac:dyDescent="0.2">
      <c r="A125" s="3"/>
      <c r="B125" s="3" t="s">
        <v>107</v>
      </c>
      <c r="C125" s="3">
        <f>-0.9</f>
        <v>-0.9</v>
      </c>
      <c r="F125" s="36">
        <v>-0.1</v>
      </c>
      <c r="G125" s="37" t="s">
        <v>206</v>
      </c>
    </row>
    <row r="126" spans="1:7" x14ac:dyDescent="0.2">
      <c r="A126" s="3"/>
      <c r="B126" s="3" t="s">
        <v>160</v>
      </c>
      <c r="C126" s="3">
        <v>0</v>
      </c>
      <c r="D126">
        <v>0</v>
      </c>
      <c r="F126" s="36">
        <v>-0.8</v>
      </c>
      <c r="G126" s="37" t="s">
        <v>203</v>
      </c>
    </row>
    <row r="127" spans="1:7" ht="13.5" thickBot="1" x14ac:dyDescent="0.25">
      <c r="A127" s="3"/>
      <c r="B127" s="3" t="s">
        <v>145</v>
      </c>
      <c r="C127" s="3">
        <v>0</v>
      </c>
      <c r="F127" s="38">
        <f>SUM(F125:F126)</f>
        <v>-0.9</v>
      </c>
      <c r="G127" s="37" t="s">
        <v>155</v>
      </c>
    </row>
    <row r="128" spans="1:7" ht="13.5" thickTop="1" x14ac:dyDescent="0.2">
      <c r="A128" s="3"/>
      <c r="B128" s="3" t="s">
        <v>51</v>
      </c>
      <c r="C128" s="3">
        <v>-22</v>
      </c>
      <c r="F128" s="39"/>
      <c r="G128" s="40"/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f>-2</f>
        <v>-2</v>
      </c>
    </row>
    <row r="131" spans="1:12" x14ac:dyDescent="0.2">
      <c r="A131" s="3"/>
      <c r="B131" s="3" t="s">
        <v>49</v>
      </c>
      <c r="C131" s="3">
        <f>-3.5-0.4</f>
        <v>-3.9</v>
      </c>
    </row>
    <row r="132" spans="1:12" ht="15" x14ac:dyDescent="0.35">
      <c r="A132" s="3"/>
      <c r="B132" s="3" t="s">
        <v>122</v>
      </c>
      <c r="C132" s="2">
        <f>-0.4</f>
        <v>-0.4</v>
      </c>
    </row>
    <row r="133" spans="1:12" x14ac:dyDescent="0.2">
      <c r="A133" s="3"/>
      <c r="B133" s="3" t="s">
        <v>97</v>
      </c>
      <c r="C133" s="3">
        <f>SUM(C130:C132)</f>
        <v>-6.3000000000000007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-9</v>
      </c>
    </row>
    <row r="136" spans="1:12" ht="15" x14ac:dyDescent="0.35">
      <c r="A136" s="3"/>
      <c r="B136" s="20" t="s">
        <v>96</v>
      </c>
      <c r="C136" s="2">
        <f>SUM(C135)</f>
        <v>-9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-41.6</v>
      </c>
    </row>
    <row r="139" spans="1:12" ht="15" x14ac:dyDescent="0.35">
      <c r="A139" s="7" t="s">
        <v>45</v>
      </c>
      <c r="B139" s="1"/>
      <c r="C139" s="2">
        <f>SUM(C103:C106)+C138</f>
        <v>-41.6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8.25" customHeight="1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f>-3</f>
        <v>-3</v>
      </c>
    </row>
    <row r="146" spans="1:4" x14ac:dyDescent="0.2">
      <c r="A146" s="1"/>
      <c r="B146" s="12" t="s">
        <v>78</v>
      </c>
      <c r="C146" s="1">
        <v>0.1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f>-0.6</f>
        <v>-0.6</v>
      </c>
    </row>
    <row r="150" spans="1:4" x14ac:dyDescent="0.2">
      <c r="A150" s="1"/>
      <c r="B150" s="12" t="s">
        <v>78</v>
      </c>
      <c r="C150" s="1">
        <f>0</f>
        <v>0</v>
      </c>
    </row>
    <row r="151" spans="1:4" x14ac:dyDescent="0.2">
      <c r="A151" s="1"/>
      <c r="B151" s="1" t="s">
        <v>31</v>
      </c>
      <c r="C151" s="3">
        <f>0</f>
        <v>0</v>
      </c>
    </row>
    <row r="152" spans="1:4" x14ac:dyDescent="0.2">
      <c r="A152" s="1"/>
      <c r="B152" s="1" t="s">
        <v>160</v>
      </c>
      <c r="C152" s="3">
        <v>0</v>
      </c>
      <c r="D152">
        <v>0</v>
      </c>
    </row>
    <row r="153" spans="1:4" x14ac:dyDescent="0.2">
      <c r="A153" s="1"/>
      <c r="B153" s="1" t="s">
        <v>124</v>
      </c>
      <c r="C153" s="3">
        <v>0</v>
      </c>
    </row>
    <row r="154" spans="1:4" ht="15" x14ac:dyDescent="0.35">
      <c r="A154" s="3"/>
      <c r="B154" s="3" t="s">
        <v>63</v>
      </c>
      <c r="C154" s="2">
        <f>-0.2</f>
        <v>-0.2</v>
      </c>
    </row>
    <row r="155" spans="1:4" ht="15" x14ac:dyDescent="0.35">
      <c r="A155" s="1"/>
      <c r="B155" s="7" t="s">
        <v>14</v>
      </c>
      <c r="C155" s="2">
        <f>SUM(C145:C154)</f>
        <v>-3.7</v>
      </c>
    </row>
    <row r="156" spans="1:4" ht="15" x14ac:dyDescent="0.35">
      <c r="A156" s="7" t="s">
        <v>40</v>
      </c>
      <c r="B156" s="1"/>
      <c r="C156" s="2">
        <f>+C142+C143+C155</f>
        <v>-3.7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f>-1</f>
        <v>-1</v>
      </c>
    </row>
    <row r="161" spans="1:5" x14ac:dyDescent="0.2">
      <c r="A161" s="1"/>
      <c r="B161" s="1" t="s">
        <v>126</v>
      </c>
      <c r="C161" s="1">
        <f>-0.2</f>
        <v>-0.2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-1.2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f>-0.3</f>
        <v>-0.3</v>
      </c>
    </row>
    <row r="169" spans="1:5" x14ac:dyDescent="0.2">
      <c r="A169" s="1"/>
      <c r="B169" s="1" t="s">
        <v>80</v>
      </c>
      <c r="C169" s="1">
        <v>0.1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-0.19999999999999998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8">
        <f>-0.4</f>
        <v>-0.4</v>
      </c>
      <c r="D176" s="29"/>
      <c r="E176" s="29" t="s">
        <v>174</v>
      </c>
    </row>
    <row r="177" spans="1:12" x14ac:dyDescent="0.2">
      <c r="A177" s="1"/>
      <c r="B177" s="1" t="s">
        <v>172</v>
      </c>
      <c r="C177" s="3">
        <f>-0.1</f>
        <v>-0.1</v>
      </c>
      <c r="F177" s="32" t="s">
        <v>199</v>
      </c>
      <c r="G177" s="32"/>
    </row>
    <row r="178" spans="1:12" x14ac:dyDescent="0.2">
      <c r="A178" s="1"/>
      <c r="B178" s="1" t="s">
        <v>147</v>
      </c>
      <c r="C178" s="3">
        <v>0</v>
      </c>
      <c r="F178" s="32" t="s">
        <v>200</v>
      </c>
      <c r="G178" s="32"/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-0.5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106.10000000000001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f>0</f>
        <v>0</v>
      </c>
    </row>
    <row r="187" spans="1:12" x14ac:dyDescent="0.2">
      <c r="A187" s="1"/>
      <c r="B187" s="1" t="s">
        <v>67</v>
      </c>
      <c r="C187" s="1">
        <v>2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  <c r="C189" s="8"/>
    </row>
    <row r="190" spans="1:12" x14ac:dyDescent="0.2">
      <c r="A190" s="1"/>
      <c r="B190" s="1" t="s">
        <v>161</v>
      </c>
      <c r="C190" s="8">
        <v>0</v>
      </c>
      <c r="D190">
        <v>0</v>
      </c>
    </row>
    <row r="191" spans="1:12" ht="15" x14ac:dyDescent="0.35">
      <c r="A191" s="1"/>
      <c r="B191" s="1" t="s">
        <v>150</v>
      </c>
      <c r="C191" s="25">
        <v>-2.5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-2.5</v>
      </c>
      <c r="D192" s="2">
        <f>SUM(D190:D191)</f>
        <v>0</v>
      </c>
    </row>
    <row r="193" spans="1:7" ht="15" x14ac:dyDescent="0.35">
      <c r="A193" s="1"/>
      <c r="B193" s="7" t="s">
        <v>59</v>
      </c>
      <c r="C193" s="2">
        <f>SUM(C186:C188)+C192</f>
        <v>-0.5</v>
      </c>
    </row>
    <row r="194" spans="1:7" ht="9" customHeight="1" x14ac:dyDescent="0.2">
      <c r="A194" s="1"/>
      <c r="B194" s="7"/>
    </row>
    <row r="195" spans="1:7" x14ac:dyDescent="0.2">
      <c r="A195" s="7" t="s">
        <v>54</v>
      </c>
      <c r="B195" s="1"/>
    </row>
    <row r="196" spans="1:7" x14ac:dyDescent="0.2">
      <c r="A196" s="7" t="s">
        <v>157</v>
      </c>
      <c r="B196" s="1"/>
    </row>
    <row r="197" spans="1:7" x14ac:dyDescent="0.2">
      <c r="A197" s="1"/>
      <c r="B197" s="1" t="s">
        <v>166</v>
      </c>
      <c r="C197" s="1">
        <v>0</v>
      </c>
    </row>
    <row r="198" spans="1:7" x14ac:dyDescent="0.2">
      <c r="A198" s="1"/>
      <c r="B198" s="1" t="s">
        <v>167</v>
      </c>
      <c r="C198" s="1">
        <v>0</v>
      </c>
    </row>
    <row r="199" spans="1:7" x14ac:dyDescent="0.2">
      <c r="A199" s="1"/>
      <c r="B199" s="1" t="s">
        <v>165</v>
      </c>
      <c r="C199" s="1">
        <v>0</v>
      </c>
    </row>
    <row r="200" spans="1:7" x14ac:dyDescent="0.2">
      <c r="A200" s="1"/>
      <c r="B200" s="1" t="s">
        <v>164</v>
      </c>
      <c r="C200" s="1">
        <v>0</v>
      </c>
    </row>
    <row r="201" spans="1:7" x14ac:dyDescent="0.2">
      <c r="A201" s="1"/>
      <c r="B201" s="1" t="s">
        <v>127</v>
      </c>
      <c r="C201" s="1">
        <v>0</v>
      </c>
    </row>
    <row r="202" spans="1:7" x14ac:dyDescent="0.2">
      <c r="A202" s="1"/>
      <c r="B202" s="1" t="s">
        <v>128</v>
      </c>
      <c r="C202" s="1">
        <v>0</v>
      </c>
    </row>
    <row r="203" spans="1:7" x14ac:dyDescent="0.2">
      <c r="A203" s="1"/>
      <c r="B203" s="1" t="s">
        <v>129</v>
      </c>
      <c r="C203" s="1">
        <v>0</v>
      </c>
    </row>
    <row r="204" spans="1:7" x14ac:dyDescent="0.2">
      <c r="A204" s="1"/>
      <c r="B204" s="1" t="s">
        <v>168</v>
      </c>
      <c r="C204" s="1">
        <v>0</v>
      </c>
    </row>
    <row r="205" spans="1:7" x14ac:dyDescent="0.2">
      <c r="A205" s="1"/>
      <c r="B205" s="1" t="s">
        <v>4</v>
      </c>
      <c r="C205" s="1">
        <v>0</v>
      </c>
    </row>
    <row r="206" spans="1:7" ht="15" x14ac:dyDescent="0.35">
      <c r="A206" s="1"/>
      <c r="B206" s="1" t="s">
        <v>131</v>
      </c>
      <c r="C206" s="2">
        <v>0.4</v>
      </c>
      <c r="E206" s="29" t="s">
        <v>185</v>
      </c>
    </row>
    <row r="207" spans="1:7" ht="15" x14ac:dyDescent="0.35">
      <c r="A207" s="1"/>
      <c r="B207" s="1" t="s">
        <v>57</v>
      </c>
      <c r="C207" s="2">
        <f>SUM(C197:C206)</f>
        <v>0.4</v>
      </c>
      <c r="F207" s="32">
        <v>0.3</v>
      </c>
      <c r="G207" s="32" t="s">
        <v>207</v>
      </c>
    </row>
    <row r="208" spans="1:7" ht="15" x14ac:dyDescent="0.35">
      <c r="A208" s="1"/>
      <c r="B208" s="1" t="s">
        <v>171</v>
      </c>
      <c r="C208" s="2">
        <v>0</v>
      </c>
      <c r="F208" s="32">
        <v>0.1</v>
      </c>
      <c r="G208" s="32" t="s">
        <v>208</v>
      </c>
    </row>
    <row r="209" spans="1:10" ht="7.5" customHeight="1" thickBot="1" x14ac:dyDescent="0.25">
      <c r="A209" s="1"/>
      <c r="B209" s="1"/>
    </row>
    <row r="210" spans="1:10" ht="13.5" thickBot="1" x14ac:dyDescent="0.25">
      <c r="A210" s="7" t="s">
        <v>58</v>
      </c>
      <c r="B210" s="1"/>
      <c r="C210" s="4">
        <f>+C182+C193+C207+C208</f>
        <v>106.00000000000001</v>
      </c>
    </row>
    <row r="211" spans="1:10" x14ac:dyDescent="0.2">
      <c r="A211" s="7"/>
      <c r="B211" s="1"/>
      <c r="C211" s="6"/>
    </row>
    <row r="212" spans="1:10" x14ac:dyDescent="0.2">
      <c r="A212" s="7"/>
      <c r="B212" s="3" t="s">
        <v>90</v>
      </c>
      <c r="C212" s="5">
        <v>0</v>
      </c>
    </row>
    <row r="213" spans="1:10" x14ac:dyDescent="0.2">
      <c r="A213" s="1"/>
      <c r="B213" s="3" t="s">
        <v>91</v>
      </c>
      <c r="C213" s="5">
        <v>0</v>
      </c>
    </row>
    <row r="214" spans="1:10" x14ac:dyDescent="0.2">
      <c r="A214" s="1"/>
      <c r="B214" s="1"/>
      <c r="C214" s="6"/>
    </row>
    <row r="215" spans="1:10" ht="13.5" thickBot="1" x14ac:dyDescent="0.25">
      <c r="A215" s="1"/>
      <c r="B215" s="1"/>
      <c r="C215" s="6"/>
    </row>
    <row r="216" spans="1:10" ht="13.5" thickBot="1" x14ac:dyDescent="0.25">
      <c r="A216" s="7" t="s">
        <v>152</v>
      </c>
      <c r="B216" s="1"/>
      <c r="C216" s="4">
        <f>SUM(C210:C215)</f>
        <v>106.00000000000001</v>
      </c>
      <c r="D216" s="1">
        <f>SUM(D210:D215)</f>
        <v>0</v>
      </c>
      <c r="E216" s="1"/>
      <c r="F216" s="1"/>
      <c r="G216" s="1"/>
      <c r="H216" s="1"/>
      <c r="I216" s="1"/>
      <c r="J216" s="1"/>
    </row>
    <row r="217" spans="1:10" x14ac:dyDescent="0.2">
      <c r="A217" s="7"/>
      <c r="B217" s="1"/>
      <c r="C217" s="6"/>
    </row>
    <row r="218" spans="1:10" x14ac:dyDescent="0.2">
      <c r="A218" s="1"/>
      <c r="B218" s="3" t="s">
        <v>158</v>
      </c>
      <c r="C218" s="5">
        <v>0</v>
      </c>
    </row>
    <row r="219" spans="1:10" x14ac:dyDescent="0.2">
      <c r="A219" s="7"/>
      <c r="B219" s="1"/>
      <c r="C219" s="6"/>
    </row>
    <row r="220" spans="1:10" x14ac:dyDescent="0.2">
      <c r="A220" s="7"/>
      <c r="B220" s="1"/>
      <c r="C220" s="6"/>
    </row>
    <row r="221" spans="1:10" ht="13.5" thickBot="1" x14ac:dyDescent="0.25">
      <c r="A221" s="7"/>
      <c r="B221" s="1"/>
      <c r="C221" s="6"/>
    </row>
    <row r="222" spans="1:10" ht="13.5" thickBot="1" x14ac:dyDescent="0.25">
      <c r="A222" s="7" t="s">
        <v>169</v>
      </c>
      <c r="B222" s="1"/>
      <c r="C222" s="4">
        <f>SUM(C216:C221)</f>
        <v>106.00000000000001</v>
      </c>
    </row>
    <row r="223" spans="1:10" x14ac:dyDescent="0.2">
      <c r="A223" s="7"/>
      <c r="B223" s="1"/>
      <c r="C223" s="6"/>
    </row>
    <row r="224" spans="1:10" x14ac:dyDescent="0.2">
      <c r="A224" s="7"/>
      <c r="B224" s="1"/>
      <c r="C224" s="6"/>
    </row>
    <row r="225" spans="1:3" x14ac:dyDescent="0.2">
      <c r="A225" s="7"/>
      <c r="B225" s="1" t="s">
        <v>170</v>
      </c>
      <c r="C225" s="6">
        <v>0</v>
      </c>
    </row>
    <row r="226" spans="1:3" x14ac:dyDescent="0.2">
      <c r="A226" s="7"/>
      <c r="B226" s="1"/>
      <c r="C226" s="6"/>
    </row>
    <row r="227" spans="1:3" ht="13.5" thickBot="1" x14ac:dyDescent="0.25">
      <c r="C227" s="6"/>
    </row>
    <row r="228" spans="1:3" ht="13.5" thickBot="1" x14ac:dyDescent="0.25">
      <c r="A228" s="7" t="s">
        <v>92</v>
      </c>
      <c r="C228" s="4">
        <f>SUM(C222:C227)</f>
        <v>106.00000000000001</v>
      </c>
    </row>
    <row r="229" spans="1:3" x14ac:dyDescent="0.2">
      <c r="C229" s="6"/>
    </row>
    <row r="230" spans="1:3" x14ac:dyDescent="0.2">
      <c r="C230" s="6"/>
    </row>
    <row r="231" spans="1:3" x14ac:dyDescent="0.2">
      <c r="C231" s="6"/>
    </row>
  </sheetData>
  <printOptions horizontalCentered="1"/>
  <pageMargins left="0.18" right="0.17" top="0.41" bottom="0.43" header="0.16" footer="0.19"/>
  <pageSetup scale="72" orientation="portrait" r:id="rId1"/>
  <headerFooter alignWithMargins="0">
    <oddFooter>&amp;LPage &amp;P&amp;R&amp;F   &amp;D    &amp;T</oddFooter>
  </headerFooter>
  <rowBreaks count="3" manualBreakCount="3">
    <brk id="77" max="6" man="1"/>
    <brk id="140" max="6" man="1"/>
    <brk id="210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208" zoomScale="85" workbookViewId="0">
      <selection activeCell="E179" sqref="E179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 customWidth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22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123.1</v>
      </c>
    </row>
    <row r="11" spans="1:5" x14ac:dyDescent="0.2">
      <c r="A11" s="1"/>
      <c r="B11" s="1" t="s">
        <v>133</v>
      </c>
      <c r="C11" s="1">
        <v>9.4</v>
      </c>
    </row>
    <row r="12" spans="1:5" x14ac:dyDescent="0.2">
      <c r="A12" s="1"/>
      <c r="B12" s="1" t="s">
        <v>134</v>
      </c>
      <c r="C12" s="1">
        <v>139.9</v>
      </c>
    </row>
    <row r="13" spans="1:5" x14ac:dyDescent="0.2">
      <c r="A13" s="1"/>
      <c r="B13" s="1" t="s">
        <v>135</v>
      </c>
      <c r="C13" s="1">
        <v>3.2</v>
      </c>
    </row>
    <row r="14" spans="1:5" x14ac:dyDescent="0.2">
      <c r="A14" s="1"/>
      <c r="B14" s="1" t="s">
        <v>136</v>
      </c>
      <c r="C14" s="1">
        <v>50.4</v>
      </c>
    </row>
    <row r="15" spans="1:5" x14ac:dyDescent="0.2">
      <c r="A15" s="1"/>
      <c r="B15" s="1" t="s">
        <v>137</v>
      </c>
      <c r="C15" s="1">
        <v>1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3.4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-6.6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SUM(C10:C29)</f>
        <v>323.7999999999999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-1.5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v>0</v>
      </c>
    </row>
    <row r="35" spans="1:5" x14ac:dyDescent="0.2">
      <c r="A35" s="1"/>
      <c r="B35" s="1" t="s">
        <v>130</v>
      </c>
      <c r="C35" s="1">
        <v>0</v>
      </c>
    </row>
    <row r="36" spans="1:5" x14ac:dyDescent="0.2">
      <c r="A36" s="1"/>
      <c r="B36" s="1" t="s">
        <v>148</v>
      </c>
      <c r="C36" s="3">
        <v>-1.6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  <c r="C38" s="1">
        <v>0</v>
      </c>
    </row>
    <row r="39" spans="1:5" x14ac:dyDescent="0.2">
      <c r="A39" s="1"/>
      <c r="B39" s="1" t="s">
        <v>11</v>
      </c>
      <c r="C39" s="1">
        <v>0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0</v>
      </c>
    </row>
    <row r="42" spans="1:5" x14ac:dyDescent="0.2">
      <c r="A42" s="1"/>
      <c r="B42" s="13" t="s">
        <v>101</v>
      </c>
      <c r="C42" s="1">
        <v>-2.8</v>
      </c>
    </row>
    <row r="43" spans="1:5" x14ac:dyDescent="0.2">
      <c r="A43" s="1"/>
      <c r="B43" s="13" t="s">
        <v>116</v>
      </c>
      <c r="C43" s="1">
        <v>0</v>
      </c>
    </row>
    <row r="44" spans="1:5" x14ac:dyDescent="0.2">
      <c r="A44" s="1"/>
      <c r="B44" s="12" t="s">
        <v>78</v>
      </c>
      <c r="C44" s="1">
        <v>0</v>
      </c>
    </row>
    <row r="45" spans="1:5" x14ac:dyDescent="0.2">
      <c r="A45" s="1"/>
      <c r="B45" s="12" t="s">
        <v>73</v>
      </c>
      <c r="C45" s="1">
        <v>0</v>
      </c>
    </row>
    <row r="46" spans="1:5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">
      <c r="A47" s="3"/>
      <c r="B47" s="3" t="s">
        <v>62</v>
      </c>
      <c r="C47" s="3">
        <v>0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-5.9</v>
      </c>
    </row>
    <row r="51" spans="1:3" x14ac:dyDescent="0.2">
      <c r="A51" s="7" t="s">
        <v>13</v>
      </c>
      <c r="B51" s="1"/>
      <c r="C51" s="1">
        <f>+C30+C50</f>
        <v>317.89999999999992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0.5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12.6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13.1</v>
      </c>
    </row>
    <row r="63" spans="1:3" ht="15" x14ac:dyDescent="0.35">
      <c r="A63" s="7" t="s">
        <v>34</v>
      </c>
      <c r="B63" s="1"/>
      <c r="C63" s="2">
        <f>+C51+C62</f>
        <v>330.99999999999994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-2.9</v>
      </c>
    </row>
    <row r="69" spans="1:4" x14ac:dyDescent="0.2">
      <c r="A69" s="1"/>
      <c r="B69" s="13" t="s">
        <v>138</v>
      </c>
      <c r="C69" s="1">
        <v>-0.6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-3.5</v>
      </c>
    </row>
    <row r="75" spans="1:4" ht="15" x14ac:dyDescent="0.35">
      <c r="A75" s="7" t="s">
        <v>35</v>
      </c>
      <c r="B75" s="1"/>
      <c r="C75" s="2">
        <f>+C66+C74</f>
        <v>-3.5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327.49999999999994</v>
      </c>
    </row>
    <row r="78" spans="1:4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0.1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-27.2</v>
      </c>
    </row>
    <row r="84" spans="1:4" x14ac:dyDescent="0.2">
      <c r="A84" s="1"/>
      <c r="B84" s="13" t="s">
        <v>117</v>
      </c>
      <c r="C84" s="1">
        <v>-0.7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-1.4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-0.8</v>
      </c>
    </row>
    <row r="91" spans="1:4" x14ac:dyDescent="0.2">
      <c r="A91" s="1"/>
      <c r="B91" s="1" t="s">
        <v>141</v>
      </c>
      <c r="C91" s="1">
        <v>-0.4</v>
      </c>
    </row>
    <row r="92" spans="1:4" x14ac:dyDescent="0.2">
      <c r="A92" s="1"/>
      <c r="B92" s="1" t="s">
        <v>142</v>
      </c>
      <c r="C92" s="1">
        <v>-0.1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-30.599999999999998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-30.599999999999998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3</v>
      </c>
    </row>
    <row r="105" spans="1:3" x14ac:dyDescent="0.2">
      <c r="A105" s="1"/>
      <c r="B105" s="1" t="s">
        <v>144</v>
      </c>
      <c r="C105" s="1">
        <v>-3.1</v>
      </c>
    </row>
    <row r="106" spans="1:3" x14ac:dyDescent="0.2">
      <c r="A106" s="19" t="s">
        <v>50</v>
      </c>
      <c r="B106" s="1"/>
      <c r="C106" s="1">
        <v>2.6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-0.5</v>
      </c>
    </row>
    <row r="111" spans="1:3" x14ac:dyDescent="0.2">
      <c r="A111" s="7"/>
      <c r="B111" s="1" t="s">
        <v>43</v>
      </c>
      <c r="C111" s="1">
        <v>-2.4</v>
      </c>
    </row>
    <row r="112" spans="1:3" x14ac:dyDescent="0.2">
      <c r="A112" s="7"/>
      <c r="B112" s="1" t="s">
        <v>69</v>
      </c>
      <c r="C112" s="1">
        <v>0.1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1">
        <v>0</v>
      </c>
    </row>
    <row r="116" spans="1:5" x14ac:dyDescent="0.2">
      <c r="A116" s="1"/>
      <c r="B116" s="1" t="s">
        <v>119</v>
      </c>
      <c r="C116" s="1">
        <v>0</v>
      </c>
    </row>
    <row r="117" spans="1:5" x14ac:dyDescent="0.2">
      <c r="A117" s="1"/>
      <c r="B117" s="1" t="s">
        <v>120</v>
      </c>
      <c r="C117" s="1">
        <v>0</v>
      </c>
    </row>
    <row r="118" spans="1:5" x14ac:dyDescent="0.2">
      <c r="A118" s="1"/>
      <c r="B118" s="1" t="s">
        <v>121</v>
      </c>
      <c r="C118" s="1">
        <v>0</v>
      </c>
    </row>
    <row r="119" spans="1:5" x14ac:dyDescent="0.2">
      <c r="A119" s="1"/>
      <c r="B119" s="1" t="s">
        <v>74</v>
      </c>
      <c r="C119" s="8">
        <v>0</v>
      </c>
      <c r="D119" s="29"/>
      <c r="E119" s="29" t="s">
        <v>175</v>
      </c>
    </row>
    <row r="120" spans="1:5" x14ac:dyDescent="0.2">
      <c r="A120" s="1"/>
      <c r="B120" s="1" t="s">
        <v>103</v>
      </c>
      <c r="C120" s="1">
        <v>0</v>
      </c>
    </row>
    <row r="121" spans="1:5" x14ac:dyDescent="0.2">
      <c r="A121" s="1"/>
      <c r="B121" s="1" t="s">
        <v>105</v>
      </c>
      <c r="C121" s="1">
        <v>0</v>
      </c>
    </row>
    <row r="122" spans="1:5" x14ac:dyDescent="0.2">
      <c r="A122" s="1"/>
      <c r="B122" s="1" t="s">
        <v>104</v>
      </c>
      <c r="C122" s="1">
        <v>0</v>
      </c>
    </row>
    <row r="123" spans="1:5" x14ac:dyDescent="0.2">
      <c r="A123" s="1"/>
      <c r="B123" s="12" t="s">
        <v>106</v>
      </c>
      <c r="C123" s="1">
        <v>0</v>
      </c>
    </row>
    <row r="124" spans="1:5" x14ac:dyDescent="0.2">
      <c r="A124" s="17"/>
      <c r="B124" s="18" t="s">
        <v>108</v>
      </c>
      <c r="C124" s="8">
        <v>0</v>
      </c>
      <c r="E124" s="29" t="s">
        <v>176</v>
      </c>
    </row>
    <row r="125" spans="1:5" x14ac:dyDescent="0.2">
      <c r="A125" s="3"/>
      <c r="B125" s="3" t="s">
        <v>107</v>
      </c>
      <c r="C125" s="8">
        <v>0</v>
      </c>
      <c r="E125" s="29" t="s">
        <v>177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-0.5</v>
      </c>
    </row>
    <row r="128" spans="1:5" x14ac:dyDescent="0.2">
      <c r="A128" s="3"/>
      <c r="B128" s="3" t="s">
        <v>51</v>
      </c>
      <c r="C128" s="3">
        <v>-52.9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-2.8</v>
      </c>
    </row>
    <row r="131" spans="1:12" x14ac:dyDescent="0.2">
      <c r="A131" s="3"/>
      <c r="B131" s="3" t="s">
        <v>49</v>
      </c>
      <c r="C131" s="3">
        <v>-12.4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-15.2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-23</v>
      </c>
    </row>
    <row r="136" spans="1:12" ht="15" x14ac:dyDescent="0.35">
      <c r="A136" s="3"/>
      <c r="B136" s="20" t="s">
        <v>96</v>
      </c>
      <c r="C136" s="2">
        <f>SUM(C135)</f>
        <v>-23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-94.399999999999991</v>
      </c>
    </row>
    <row r="139" spans="1:12" ht="15" x14ac:dyDescent="0.35">
      <c r="A139" s="7" t="s">
        <v>45</v>
      </c>
      <c r="B139" s="1"/>
      <c r="C139" s="2">
        <f>SUM(C103:C106)+C138</f>
        <v>-91.899999999999991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-3.6</v>
      </c>
    </row>
    <row r="148" spans="1:4" x14ac:dyDescent="0.2">
      <c r="A148" s="1"/>
      <c r="B148" s="13" t="s">
        <v>42</v>
      </c>
      <c r="C148" s="1">
        <v>-0.5</v>
      </c>
    </row>
    <row r="149" spans="1:4" x14ac:dyDescent="0.2">
      <c r="A149" s="1"/>
      <c r="B149" s="13" t="s">
        <v>84</v>
      </c>
      <c r="C149" s="1">
        <v>-1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-5.0999999999999996</v>
      </c>
    </row>
    <row r="156" spans="1:4" ht="15" x14ac:dyDescent="0.35">
      <c r="A156" s="7" t="s">
        <v>40</v>
      </c>
      <c r="B156" s="1"/>
      <c r="C156" s="2">
        <f>+C142+C143+C155</f>
        <v>-5.0999999999999996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-1.4</v>
      </c>
    </row>
    <row r="161" spans="1:5" x14ac:dyDescent="0.2">
      <c r="A161" s="1"/>
      <c r="B161" s="1" t="s">
        <v>126</v>
      </c>
      <c r="C161" s="1">
        <v>0</v>
      </c>
    </row>
    <row r="162" spans="1:5" x14ac:dyDescent="0.2">
      <c r="A162" s="1"/>
      <c r="B162" s="1" t="s">
        <v>146</v>
      </c>
      <c r="C162" s="1">
        <v>-0.3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-1.7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v>-0.7</v>
      </c>
    </row>
    <row r="169" spans="1:5" x14ac:dyDescent="0.2">
      <c r="A169" s="1"/>
      <c r="B169" s="1" t="s">
        <v>80</v>
      </c>
      <c r="C169" s="1">
        <v>0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-0.7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1">
        <v>-2.7</v>
      </c>
      <c r="E176" s="29" t="s">
        <v>178</v>
      </c>
    </row>
    <row r="177" spans="1:12" x14ac:dyDescent="0.2">
      <c r="A177" s="1"/>
      <c r="B177" s="1" t="s">
        <v>172</v>
      </c>
      <c r="C177" s="3">
        <v>0</v>
      </c>
      <c r="E177" s="29" t="s">
        <v>179</v>
      </c>
    </row>
    <row r="178" spans="1:12" x14ac:dyDescent="0.2">
      <c r="A178" s="1"/>
      <c r="B178" s="1" t="s">
        <v>147</v>
      </c>
      <c r="C178" s="3">
        <v>-0.4</v>
      </c>
      <c r="E178" s="29" t="s">
        <v>188</v>
      </c>
    </row>
    <row r="179" spans="1:12" ht="15" x14ac:dyDescent="0.35">
      <c r="A179" s="1"/>
      <c r="B179" s="1" t="s">
        <v>149</v>
      </c>
      <c r="C179" s="2">
        <v>-0.9</v>
      </c>
      <c r="E179" s="29" t="s">
        <v>188</v>
      </c>
    </row>
    <row r="180" spans="1:12" ht="15" x14ac:dyDescent="0.35">
      <c r="A180" s="1"/>
      <c r="B180" s="7" t="s">
        <v>14</v>
      </c>
      <c r="C180" s="2">
        <f>SUM(C175:C179)</f>
        <v>-4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193.49999999999997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f>0</f>
        <v>0</v>
      </c>
    </row>
    <row r="187" spans="1:12" x14ac:dyDescent="0.2">
      <c r="A187" s="1"/>
      <c r="B187" s="1" t="s">
        <v>67</v>
      </c>
      <c r="C187" s="1">
        <v>0.2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</row>
    <row r="190" spans="1:12" x14ac:dyDescent="0.2">
      <c r="A190" s="1"/>
      <c r="B190" s="1" t="s">
        <v>161</v>
      </c>
      <c r="C190" s="1">
        <v>0</v>
      </c>
      <c r="D190">
        <v>0</v>
      </c>
    </row>
    <row r="191" spans="1:12" ht="15" x14ac:dyDescent="0.35">
      <c r="A191" s="1"/>
      <c r="B191" s="1" t="s">
        <v>150</v>
      </c>
      <c r="C191" s="25">
        <v>-5.0999999999999996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-5.0999999999999996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-4.8999999999999995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0.2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  <c r="C205" s="1">
        <v>0.1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0.30000000000000004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188.89999999999998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5">
        <v>0</v>
      </c>
    </row>
    <row r="213" spans="1:3" x14ac:dyDescent="0.2">
      <c r="A213" s="1"/>
      <c r="B213" s="3" t="s">
        <v>91</v>
      </c>
      <c r="C213" s="5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188.89999999999998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188.89999999999998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/>
    <row r="228" spans="1:3" ht="13.5" thickBot="1" x14ac:dyDescent="0.25">
      <c r="A228" s="7" t="s">
        <v>92</v>
      </c>
      <c r="C228" s="4">
        <f>SUM(C222:C227)</f>
        <v>188.89999999999998</v>
      </c>
    </row>
    <row r="229" spans="1:3" ht="6" customHeight="1" x14ac:dyDescent="0.2"/>
    <row r="231" spans="1:3" ht="7.5" customHeight="1" x14ac:dyDescent="0.2"/>
  </sheetData>
  <pageMargins left="0.18" right="0.17" top="0.41" bottom="0.43" header="0.16" footer="0.19"/>
  <pageSetup scale="77" fitToHeight="4" orientation="portrait" horizontalDpi="1200" verticalDpi="1200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2" zoomScale="85" workbookViewId="0">
      <selection activeCell="E186" sqref="E186"/>
    </sheetView>
  </sheetViews>
  <sheetFormatPr defaultRowHeight="12.75" x14ac:dyDescent="0.2"/>
  <cols>
    <col min="1" max="1" width="4.28515625" customWidth="1"/>
    <col min="2" max="2" width="36.85546875" customWidth="1"/>
    <col min="3" max="3" width="9.140625" style="1" customWidth="1"/>
    <col min="4" max="4" width="0.85546875" customWidth="1"/>
    <col min="5" max="5" width="42.140625" customWidth="1"/>
    <col min="6" max="6" width="1" customWidth="1"/>
    <col min="7" max="7" width="0.7109375" customWidth="1"/>
  </cols>
  <sheetData>
    <row r="1" spans="1:5" x14ac:dyDescent="0.2">
      <c r="A1" s="7"/>
      <c r="B1" s="1"/>
      <c r="C1" s="9" t="s">
        <v>95</v>
      </c>
    </row>
    <row r="2" spans="1:5" ht="6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272.5</v>
      </c>
    </row>
    <row r="9" spans="1:5" x14ac:dyDescent="0.2">
      <c r="A9" s="1"/>
      <c r="B9" s="1" t="s">
        <v>29</v>
      </c>
      <c r="C9" s="1">
        <v>6.9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1.8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28.8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21.1</v>
      </c>
    </row>
    <row r="29" spans="1:3" ht="15" x14ac:dyDescent="0.35">
      <c r="A29" s="1"/>
      <c r="B29" s="13" t="s">
        <v>113</v>
      </c>
      <c r="C29" s="2">
        <v>43.6</v>
      </c>
    </row>
    <row r="30" spans="1:3" x14ac:dyDescent="0.2">
      <c r="A30" s="1"/>
      <c r="B30" s="7" t="s">
        <v>20</v>
      </c>
      <c r="C30" s="1">
        <f>SUM(C8:C29)</f>
        <v>374.70000000000005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-2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v>-1</v>
      </c>
    </row>
    <row r="35" spans="1:5" x14ac:dyDescent="0.2">
      <c r="A35" s="1"/>
      <c r="B35" s="1" t="s">
        <v>130</v>
      </c>
      <c r="C35" s="1">
        <v>-0.5</v>
      </c>
    </row>
    <row r="36" spans="1:5" x14ac:dyDescent="0.2">
      <c r="A36" s="1"/>
      <c r="B36" s="1" t="s">
        <v>148</v>
      </c>
      <c r="C36" s="3">
        <v>0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  <c r="C38" s="1">
        <v>0</v>
      </c>
    </row>
    <row r="39" spans="1:5" x14ac:dyDescent="0.2">
      <c r="A39" s="1"/>
      <c r="B39" s="1" t="s">
        <v>11</v>
      </c>
      <c r="C39" s="1">
        <v>0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0</v>
      </c>
    </row>
    <row r="42" spans="1:5" x14ac:dyDescent="0.2">
      <c r="A42" s="1"/>
      <c r="B42" s="13" t="s">
        <v>101</v>
      </c>
      <c r="C42" s="1">
        <v>0</v>
      </c>
    </row>
    <row r="43" spans="1:5" x14ac:dyDescent="0.2">
      <c r="A43" s="1"/>
      <c r="B43" s="13" t="s">
        <v>116</v>
      </c>
      <c r="C43" s="1">
        <v>-2.8</v>
      </c>
    </row>
    <row r="44" spans="1:5" x14ac:dyDescent="0.2">
      <c r="A44" s="1"/>
      <c r="B44" s="12" t="s">
        <v>78</v>
      </c>
      <c r="C44" s="1">
        <v>0</v>
      </c>
    </row>
    <row r="45" spans="1:5" x14ac:dyDescent="0.2">
      <c r="A45" s="1"/>
      <c r="B45" s="12" t="s">
        <v>73</v>
      </c>
      <c r="C45" s="1">
        <v>0</v>
      </c>
    </row>
    <row r="46" spans="1:5" x14ac:dyDescent="0.2">
      <c r="A46" s="1"/>
      <c r="B46" s="13" t="s">
        <v>74</v>
      </c>
      <c r="C46" s="1">
        <v>0</v>
      </c>
      <c r="E46" s="29" t="s">
        <v>180</v>
      </c>
    </row>
    <row r="47" spans="1:5" x14ac:dyDescent="0.2">
      <c r="A47" s="3"/>
      <c r="B47" s="3" t="s">
        <v>62</v>
      </c>
      <c r="C47" s="3">
        <v>0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-6.3</v>
      </c>
    </row>
    <row r="51" spans="1:3" x14ac:dyDescent="0.2">
      <c r="A51" s="7" t="s">
        <v>13</v>
      </c>
      <c r="B51" s="1"/>
      <c r="C51" s="1">
        <f>+C30+C50</f>
        <v>368.40000000000003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368.40000000000003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-1.7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-1.7</v>
      </c>
    </row>
    <row r="75" spans="1:4" ht="15" x14ac:dyDescent="0.35">
      <c r="A75" s="7" t="s">
        <v>35</v>
      </c>
      <c r="B75" s="1"/>
      <c r="C75" s="2">
        <f>+C66+C74</f>
        <v>-1.7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366.70000000000005</v>
      </c>
    </row>
    <row r="78" spans="1:4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0.3</v>
      </c>
    </row>
    <row r="81" spans="1:5" x14ac:dyDescent="0.2">
      <c r="A81" s="7" t="s">
        <v>139</v>
      </c>
      <c r="B81" s="1"/>
      <c r="C81" s="1">
        <v>0</v>
      </c>
    </row>
    <row r="82" spans="1:5" x14ac:dyDescent="0.2">
      <c r="A82" s="7" t="s">
        <v>5</v>
      </c>
      <c r="B82" s="1"/>
    </row>
    <row r="83" spans="1:5" x14ac:dyDescent="0.2">
      <c r="A83" s="1"/>
      <c r="B83" s="12" t="s">
        <v>81</v>
      </c>
      <c r="C83" s="1">
        <v>-12.6</v>
      </c>
    </row>
    <row r="84" spans="1:5" x14ac:dyDescent="0.2">
      <c r="A84" s="1"/>
      <c r="B84" s="13" t="s">
        <v>117</v>
      </c>
      <c r="C84" s="1">
        <v>-1</v>
      </c>
    </row>
    <row r="85" spans="1:5" x14ac:dyDescent="0.2">
      <c r="A85" s="1"/>
      <c r="B85" s="12" t="s">
        <v>80</v>
      </c>
      <c r="C85" s="1">
        <v>0.1</v>
      </c>
    </row>
    <row r="86" spans="1:5" x14ac:dyDescent="0.2">
      <c r="A86" s="1"/>
      <c r="B86" s="12" t="s">
        <v>68</v>
      </c>
      <c r="C86" s="7">
        <v>-0.7</v>
      </c>
      <c r="E86" s="29" t="s">
        <v>183</v>
      </c>
    </row>
    <row r="87" spans="1:5" x14ac:dyDescent="0.2">
      <c r="A87" s="1"/>
      <c r="B87" s="1" t="s">
        <v>69</v>
      </c>
      <c r="C87" s="1">
        <v>0</v>
      </c>
    </row>
    <row r="88" spans="1:5" x14ac:dyDescent="0.2">
      <c r="A88" s="1"/>
      <c r="B88" s="1" t="s">
        <v>61</v>
      </c>
      <c r="C88" s="1">
        <v>-4.4000000000000004</v>
      </c>
    </row>
    <row r="89" spans="1:5" x14ac:dyDescent="0.2">
      <c r="A89" s="1"/>
      <c r="B89" s="1" t="s">
        <v>118</v>
      </c>
      <c r="C89" s="3">
        <v>-0.8</v>
      </c>
    </row>
    <row r="90" spans="1:5" x14ac:dyDescent="0.2">
      <c r="A90" s="1"/>
      <c r="B90" s="1" t="s">
        <v>140</v>
      </c>
    </row>
    <row r="91" spans="1:5" x14ac:dyDescent="0.2">
      <c r="A91" s="1"/>
      <c r="B91" s="1" t="s">
        <v>141</v>
      </c>
      <c r="C91" s="1">
        <v>0</v>
      </c>
    </row>
    <row r="92" spans="1:5" x14ac:dyDescent="0.2">
      <c r="A92" s="1"/>
      <c r="B92" s="1" t="s">
        <v>142</v>
      </c>
      <c r="C92" s="1">
        <v>0</v>
      </c>
    </row>
    <row r="93" spans="1:5" x14ac:dyDescent="0.2">
      <c r="A93" s="1"/>
      <c r="B93" s="1" t="s">
        <v>160</v>
      </c>
      <c r="C93" s="1">
        <v>0</v>
      </c>
      <c r="D93">
        <v>0</v>
      </c>
    </row>
    <row r="94" spans="1:5" ht="15" x14ac:dyDescent="0.35">
      <c r="A94" s="1"/>
      <c r="B94" s="12" t="s">
        <v>102</v>
      </c>
      <c r="C94" s="2">
        <v>0</v>
      </c>
    </row>
    <row r="95" spans="1:5" ht="15" x14ac:dyDescent="0.35">
      <c r="A95" s="1"/>
      <c r="B95" s="7" t="s">
        <v>14</v>
      </c>
      <c r="C95" s="2">
        <f>SUM(C83:C94)</f>
        <v>-19.400000000000002</v>
      </c>
    </row>
    <row r="96" spans="1:5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-19.100000000000001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-0.7</v>
      </c>
    </row>
    <row r="110" spans="1:3" x14ac:dyDescent="0.2">
      <c r="A110" s="7"/>
      <c r="B110" s="1" t="s">
        <v>99</v>
      </c>
      <c r="C110" s="1">
        <v>-3.4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7">
        <v>0</v>
      </c>
    </row>
    <row r="116" spans="1:5" x14ac:dyDescent="0.2">
      <c r="A116" s="1"/>
      <c r="B116" s="1" t="s">
        <v>119</v>
      </c>
      <c r="C116" s="3">
        <v>-0.3</v>
      </c>
    </row>
    <row r="117" spans="1:5" x14ac:dyDescent="0.2">
      <c r="A117" s="1"/>
      <c r="B117" s="1" t="s">
        <v>120</v>
      </c>
      <c r="C117" s="3">
        <v>-13.5</v>
      </c>
    </row>
    <row r="118" spans="1:5" x14ac:dyDescent="0.2">
      <c r="A118" s="1"/>
      <c r="B118" s="1" t="s">
        <v>121</v>
      </c>
      <c r="C118" s="3">
        <v>-24.7</v>
      </c>
    </row>
    <row r="119" spans="1:5" x14ac:dyDescent="0.2">
      <c r="A119" s="1"/>
      <c r="B119" s="1" t="s">
        <v>74</v>
      </c>
      <c r="C119" s="1">
        <v>-0.1</v>
      </c>
      <c r="E119" s="29"/>
    </row>
    <row r="120" spans="1:5" x14ac:dyDescent="0.2">
      <c r="A120" s="1"/>
      <c r="B120" s="1" t="s">
        <v>103</v>
      </c>
      <c r="C120" s="1">
        <v>0</v>
      </c>
    </row>
    <row r="121" spans="1:5" x14ac:dyDescent="0.2">
      <c r="A121" s="1"/>
      <c r="B121" s="1" t="s">
        <v>105</v>
      </c>
      <c r="C121" s="1">
        <v>-1.6</v>
      </c>
    </row>
    <row r="122" spans="1:5" x14ac:dyDescent="0.2">
      <c r="A122" s="1"/>
      <c r="B122" s="1" t="s">
        <v>104</v>
      </c>
      <c r="C122" s="1">
        <v>0</v>
      </c>
    </row>
    <row r="123" spans="1:5" x14ac:dyDescent="0.2">
      <c r="A123" s="1"/>
      <c r="B123" s="12" t="s">
        <v>106</v>
      </c>
      <c r="C123" s="7">
        <v>0</v>
      </c>
    </row>
    <row r="124" spans="1:5" x14ac:dyDescent="0.2">
      <c r="A124" s="17"/>
      <c r="B124" s="18" t="s">
        <v>108</v>
      </c>
      <c r="C124" s="7">
        <v>-1.9</v>
      </c>
      <c r="E124" s="29" t="s">
        <v>181</v>
      </c>
    </row>
    <row r="125" spans="1:5" x14ac:dyDescent="0.2">
      <c r="A125" s="3"/>
      <c r="B125" s="3" t="s">
        <v>107</v>
      </c>
      <c r="C125" s="3">
        <v>0</v>
      </c>
      <c r="E125" s="29" t="s">
        <v>182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0</v>
      </c>
    </row>
    <row r="128" spans="1:5" x14ac:dyDescent="0.2">
      <c r="A128" s="3"/>
      <c r="B128" s="3" t="s">
        <v>51</v>
      </c>
      <c r="C128" s="3">
        <v>-62.7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-3</v>
      </c>
    </row>
    <row r="131" spans="1:12" x14ac:dyDescent="0.2">
      <c r="A131" s="3"/>
      <c r="B131" s="3" t="s">
        <v>49</v>
      </c>
      <c r="C131" s="3">
        <v>-1</v>
      </c>
    </row>
    <row r="132" spans="1:12" ht="15" x14ac:dyDescent="0.35">
      <c r="A132" s="3"/>
      <c r="B132" s="3" t="s">
        <v>122</v>
      </c>
      <c r="C132" s="2">
        <v>-1.6</v>
      </c>
    </row>
    <row r="133" spans="1:12" x14ac:dyDescent="0.2">
      <c r="A133" s="3"/>
      <c r="B133" s="3" t="s">
        <v>97</v>
      </c>
      <c r="C133" s="3">
        <f>SUM(C130:C132)</f>
        <v>-5.6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-27.3</v>
      </c>
    </row>
    <row r="136" spans="1:12" ht="15" x14ac:dyDescent="0.35">
      <c r="A136" s="3"/>
      <c r="B136" s="20" t="s">
        <v>96</v>
      </c>
      <c r="C136" s="2">
        <f>SUM(C135)</f>
        <v>-27.3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-141.80000000000001</v>
      </c>
    </row>
    <row r="139" spans="1:12" ht="15" x14ac:dyDescent="0.35">
      <c r="A139" s="7" t="s">
        <v>45</v>
      </c>
      <c r="B139" s="1"/>
      <c r="C139" s="2">
        <f>SUM(C103:C106)+C138</f>
        <v>-141.80000000000001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5" x14ac:dyDescent="0.2">
      <c r="A145" s="1"/>
      <c r="B145" s="1" t="s">
        <v>83</v>
      </c>
      <c r="C145" s="1">
        <v>-2.9</v>
      </c>
    </row>
    <row r="146" spans="1:5" x14ac:dyDescent="0.2">
      <c r="A146" s="1"/>
      <c r="B146" s="12" t="s">
        <v>78</v>
      </c>
      <c r="C146" s="1">
        <v>1</v>
      </c>
    </row>
    <row r="147" spans="1:5" x14ac:dyDescent="0.2">
      <c r="A147" s="1"/>
      <c r="B147" s="13" t="s">
        <v>43</v>
      </c>
      <c r="C147" s="1">
        <v>0</v>
      </c>
    </row>
    <row r="148" spans="1:5" x14ac:dyDescent="0.2">
      <c r="A148" s="1"/>
      <c r="B148" s="13" t="s">
        <v>42</v>
      </c>
      <c r="C148" s="1">
        <v>0</v>
      </c>
    </row>
    <row r="149" spans="1:5" x14ac:dyDescent="0.2">
      <c r="A149" s="1"/>
      <c r="B149" s="13" t="s">
        <v>84</v>
      </c>
      <c r="C149" s="1">
        <v>-0.6</v>
      </c>
      <c r="E149" s="29" t="s">
        <v>187</v>
      </c>
    </row>
    <row r="150" spans="1:5" x14ac:dyDescent="0.2">
      <c r="A150" s="1"/>
      <c r="B150" s="12" t="s">
        <v>78</v>
      </c>
      <c r="C150" s="1">
        <v>0</v>
      </c>
    </row>
    <row r="151" spans="1:5" x14ac:dyDescent="0.2">
      <c r="A151" s="1"/>
      <c r="B151" s="1" t="s">
        <v>31</v>
      </c>
      <c r="C151" s="1">
        <v>-0.5</v>
      </c>
    </row>
    <row r="152" spans="1:5" x14ac:dyDescent="0.2">
      <c r="A152" s="1"/>
      <c r="B152" s="1" t="s">
        <v>160</v>
      </c>
      <c r="C152" s="1">
        <v>0</v>
      </c>
      <c r="D152">
        <v>0</v>
      </c>
    </row>
    <row r="153" spans="1:5" x14ac:dyDescent="0.2">
      <c r="A153" s="1"/>
      <c r="B153" s="1" t="s">
        <v>124</v>
      </c>
      <c r="C153" s="1">
        <v>0</v>
      </c>
    </row>
    <row r="154" spans="1:5" ht="15" x14ac:dyDescent="0.35">
      <c r="A154" s="3"/>
      <c r="B154" s="3" t="s">
        <v>63</v>
      </c>
      <c r="C154" s="2">
        <v>-0.3</v>
      </c>
    </row>
    <row r="155" spans="1:5" ht="15" x14ac:dyDescent="0.35">
      <c r="A155" s="1"/>
      <c r="B155" s="7" t="s">
        <v>14</v>
      </c>
      <c r="C155" s="2">
        <f>SUM(C145:C154)</f>
        <v>-3.3</v>
      </c>
    </row>
    <row r="156" spans="1:5" ht="15" x14ac:dyDescent="0.35">
      <c r="A156" s="7" t="s">
        <v>40</v>
      </c>
      <c r="B156" s="1"/>
      <c r="C156" s="2">
        <f>+C142+C143+C155</f>
        <v>-3.3</v>
      </c>
    </row>
    <row r="157" spans="1:5" x14ac:dyDescent="0.2">
      <c r="A157" s="1"/>
      <c r="B157" s="1"/>
    </row>
    <row r="158" spans="1:5" x14ac:dyDescent="0.2">
      <c r="A158" s="11" t="s">
        <v>41</v>
      </c>
      <c r="B158" s="1"/>
    </row>
    <row r="159" spans="1:5" x14ac:dyDescent="0.2">
      <c r="A159" s="7" t="s">
        <v>5</v>
      </c>
      <c r="B159" s="1"/>
    </row>
    <row r="160" spans="1:5" x14ac:dyDescent="0.2">
      <c r="A160" s="1"/>
      <c r="B160" s="1" t="s">
        <v>125</v>
      </c>
      <c r="C160" s="1">
        <v>0</v>
      </c>
    </row>
    <row r="161" spans="1:5" x14ac:dyDescent="0.2">
      <c r="A161" s="1"/>
      <c r="B161" s="1" t="s">
        <v>126</v>
      </c>
      <c r="C161" s="1">
        <v>0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-1.3</v>
      </c>
    </row>
    <row r="164" spans="1:5" ht="15" x14ac:dyDescent="0.35">
      <c r="A164" s="1"/>
      <c r="B164" s="7" t="s">
        <v>14</v>
      </c>
      <c r="C164" s="2">
        <f>SUM(C160:C163)</f>
        <v>-1.3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v>-0.5</v>
      </c>
    </row>
    <row r="169" spans="1:5" x14ac:dyDescent="0.2">
      <c r="A169" s="1"/>
      <c r="B169" s="1" t="s">
        <v>80</v>
      </c>
      <c r="C169" s="1">
        <v>0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-0.5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-0.5</v>
      </c>
    </row>
    <row r="176" spans="1:5" x14ac:dyDescent="0.2">
      <c r="A176" s="1"/>
      <c r="B176" s="1" t="s">
        <v>74</v>
      </c>
      <c r="C176" s="7">
        <v>-0.9</v>
      </c>
      <c r="E176" s="29" t="s">
        <v>178</v>
      </c>
    </row>
    <row r="177" spans="1:11" x14ac:dyDescent="0.2">
      <c r="A177" s="1"/>
      <c r="B177" s="1" t="s">
        <v>172</v>
      </c>
      <c r="C177" s="3">
        <v>0</v>
      </c>
      <c r="E177" s="29" t="s">
        <v>179</v>
      </c>
    </row>
    <row r="178" spans="1:11" x14ac:dyDescent="0.2">
      <c r="A178" s="1"/>
      <c r="B178" s="1" t="s">
        <v>147</v>
      </c>
      <c r="C178" s="3">
        <v>0</v>
      </c>
      <c r="E178" s="29" t="s">
        <v>184</v>
      </c>
    </row>
    <row r="179" spans="1:11" ht="15" x14ac:dyDescent="0.35">
      <c r="A179" s="1"/>
      <c r="B179" s="1" t="s">
        <v>149</v>
      </c>
      <c r="C179" s="2">
        <v>0</v>
      </c>
    </row>
    <row r="180" spans="1:11" ht="15" x14ac:dyDescent="0.35">
      <c r="A180" s="1"/>
      <c r="B180" s="7" t="s">
        <v>14</v>
      </c>
      <c r="C180" s="2">
        <f>SUM(C175:C179)</f>
        <v>-1.4</v>
      </c>
    </row>
    <row r="181" spans="1:11" x14ac:dyDescent="0.2">
      <c r="A181" s="1"/>
      <c r="B181" s="1"/>
    </row>
    <row r="182" spans="1:11" ht="15" x14ac:dyDescent="0.35">
      <c r="A182" s="7" t="s">
        <v>47</v>
      </c>
      <c r="B182" s="1"/>
      <c r="C182" s="2">
        <f>+C77+C100+C139+C156+C164+C171+C180</f>
        <v>199.29999999999998</v>
      </c>
      <c r="D182" s="2">
        <f>+D77+D100+D139+D156+D164+D171+D180</f>
        <v>0</v>
      </c>
    </row>
    <row r="183" spans="1:11" x14ac:dyDescent="0.2">
      <c r="A183" s="1"/>
      <c r="B183" s="1"/>
    </row>
    <row r="184" spans="1:11" x14ac:dyDescent="0.2">
      <c r="A184" s="7" t="s">
        <v>48</v>
      </c>
      <c r="B184" s="1"/>
    </row>
    <row r="185" spans="1:11" x14ac:dyDescent="0.2">
      <c r="A185" s="1"/>
      <c r="B185" s="1"/>
    </row>
    <row r="186" spans="1:11" x14ac:dyDescent="0.2">
      <c r="A186" s="1"/>
      <c r="B186" s="1" t="s">
        <v>65</v>
      </c>
      <c r="C186" s="3">
        <v>-0.1</v>
      </c>
      <c r="E186" s="29" t="s">
        <v>189</v>
      </c>
    </row>
    <row r="187" spans="1:11" x14ac:dyDescent="0.2">
      <c r="A187" s="1"/>
      <c r="B187" s="1" t="s">
        <v>67</v>
      </c>
      <c r="C187" s="7">
        <v>0</v>
      </c>
    </row>
    <row r="188" spans="1:11" x14ac:dyDescent="0.2">
      <c r="A188" s="1"/>
      <c r="B188" s="1" t="s">
        <v>87</v>
      </c>
      <c r="C188" s="7">
        <v>0</v>
      </c>
    </row>
    <row r="189" spans="1:11" x14ac:dyDescent="0.2">
      <c r="A189" s="1"/>
      <c r="B189" s="1" t="s">
        <v>94</v>
      </c>
    </row>
    <row r="190" spans="1:11" x14ac:dyDescent="0.2">
      <c r="A190" s="1"/>
      <c r="B190" s="1" t="s">
        <v>161</v>
      </c>
      <c r="C190" s="1">
        <v>0</v>
      </c>
      <c r="D190">
        <v>0</v>
      </c>
    </row>
    <row r="191" spans="1:11" ht="15" x14ac:dyDescent="0.35">
      <c r="A191" s="1"/>
      <c r="B191" s="1" t="s">
        <v>150</v>
      </c>
      <c r="C191" s="26">
        <v>0</v>
      </c>
      <c r="D191" s="27"/>
      <c r="J191" s="27"/>
      <c r="K191" s="27"/>
    </row>
    <row r="192" spans="1:11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-0.1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5.7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0.9</v>
      </c>
    </row>
    <row r="203" spans="1:3" x14ac:dyDescent="0.2">
      <c r="A203" s="1"/>
      <c r="B203" s="1" t="s">
        <v>129</v>
      </c>
      <c r="C203" s="1">
        <v>1.7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</row>
    <row r="206" spans="1:3" ht="15" x14ac:dyDescent="0.35">
      <c r="A206" s="1"/>
      <c r="B206" s="1" t="s">
        <v>131</v>
      </c>
      <c r="C206" s="2">
        <v>-37.9</v>
      </c>
    </row>
    <row r="207" spans="1:3" ht="15" x14ac:dyDescent="0.35">
      <c r="A207" s="1"/>
      <c r="B207" s="1" t="s">
        <v>57</v>
      </c>
      <c r="C207" s="2">
        <f>SUM(C197:C206)</f>
        <v>-29.599999999999998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169.6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-88.3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81.3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81.3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 s="21"/>
    </row>
    <row r="228" spans="1:3" ht="13.5" thickBot="1" x14ac:dyDescent="0.25">
      <c r="A228" s="7" t="s">
        <v>92</v>
      </c>
      <c r="C228" s="4">
        <f>SUM(C222:C227)</f>
        <v>81.3</v>
      </c>
    </row>
    <row r="231" spans="1:3" ht="15" x14ac:dyDescent="0.35">
      <c r="C231" s="2"/>
    </row>
    <row r="232" spans="1:3" ht="15" x14ac:dyDescent="0.35">
      <c r="C232" s="23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3" zoomScale="85" workbookViewId="0">
      <selection activeCell="E22" sqref="E22"/>
    </sheetView>
  </sheetViews>
  <sheetFormatPr defaultRowHeight="12.75" x14ac:dyDescent="0.2"/>
  <cols>
    <col min="1" max="1" width="4.28515625" customWidth="1"/>
    <col min="2" max="2" width="38.140625" customWidth="1"/>
    <col min="3" max="3" width="7.85546875" style="1" customWidth="1"/>
    <col min="4" max="4" width="0.85546875" customWidth="1"/>
    <col min="5" max="5" width="48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153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  <c r="E6" s="29" t="s">
        <v>192</v>
      </c>
    </row>
    <row r="7" spans="1:5" x14ac:dyDescent="0.2">
      <c r="A7" s="1"/>
      <c r="B7" s="1" t="s">
        <v>1</v>
      </c>
      <c r="E7" s="29" t="s">
        <v>193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3.5" customHeight="1" x14ac:dyDescent="0.35">
      <c r="A77" s="7" t="s">
        <v>36</v>
      </c>
      <c r="B77" s="1"/>
      <c r="C77" s="2">
        <f>+C63+C75</f>
        <v>0</v>
      </c>
    </row>
    <row r="78" spans="1:4" ht="9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-0.8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-0.8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-0.8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-0.1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-0.3</v>
      </c>
    </row>
    <row r="125" spans="1:4" x14ac:dyDescent="0.2">
      <c r="A125" s="3"/>
      <c r="B125" s="3" t="s">
        <v>107</v>
      </c>
      <c r="C125" s="3">
        <v>-0.3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-0.7</v>
      </c>
    </row>
    <row r="139" spans="1:12" ht="15" x14ac:dyDescent="0.35">
      <c r="A139" s="7" t="s">
        <v>45</v>
      </c>
      <c r="B139" s="1"/>
      <c r="C139" s="2">
        <f>SUM(C103:C106)+C138</f>
        <v>-0.7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-0.3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-0.3</v>
      </c>
    </row>
    <row r="156" spans="1:4" ht="15" x14ac:dyDescent="0.35">
      <c r="A156" s="7" t="s">
        <v>40</v>
      </c>
      <c r="B156" s="1"/>
      <c r="C156" s="2">
        <f>+C142+C143+C155</f>
        <v>-0.3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0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0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-1.8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0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-1.8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-1.8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-1.8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-1.8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3" zoomScale="85" workbookViewId="0">
      <selection activeCell="B1" sqref="B1"/>
    </sheetView>
  </sheetViews>
  <sheetFormatPr defaultRowHeight="12.75" x14ac:dyDescent="0.2"/>
  <cols>
    <col min="1" max="1" width="4.28515625" customWidth="1"/>
    <col min="2" max="2" width="38.140625" customWidth="1"/>
    <col min="3" max="3" width="7.7109375" style="1" customWidth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154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0</v>
      </c>
    </row>
    <row r="78" spans="1:4" ht="8.25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3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-4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-0.7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-0.4</v>
      </c>
    </row>
    <row r="125" spans="1:4" x14ac:dyDescent="0.2">
      <c r="A125" s="3"/>
      <c r="B125" s="3" t="s">
        <v>107</v>
      </c>
      <c r="C125" s="3">
        <v>-0.8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-1.9000000000000001</v>
      </c>
    </row>
    <row r="139" spans="1:12" ht="15" x14ac:dyDescent="0.35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-0.8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-0.8</v>
      </c>
    </row>
    <row r="156" spans="1:4" ht="15" x14ac:dyDescent="0.35">
      <c r="A156" s="7" t="s">
        <v>40</v>
      </c>
      <c r="B156" s="1"/>
      <c r="C156" s="2">
        <f>+C142+C143+C155</f>
        <v>-0.8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-0.4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-4.1000000000000005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49.4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49.4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45.3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45.3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45.3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45.3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3" zoomScale="85" workbookViewId="0">
      <selection activeCell="B178" sqref="B178"/>
    </sheetView>
  </sheetViews>
  <sheetFormatPr defaultRowHeight="12.75" x14ac:dyDescent="0.2"/>
  <cols>
    <col min="1" max="1" width="4.28515625" customWidth="1"/>
    <col min="2" max="2" width="38.140625" customWidth="1"/>
    <col min="3" max="3" width="7.7109375" style="1" customWidth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154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0</v>
      </c>
    </row>
    <row r="78" spans="1:4" ht="6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3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-4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-0.7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-0.4</v>
      </c>
    </row>
    <row r="125" spans="1:4" x14ac:dyDescent="0.2">
      <c r="A125" s="3"/>
      <c r="B125" s="3" t="s">
        <v>107</v>
      </c>
      <c r="C125" s="3">
        <v>-0.8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-1.9000000000000001</v>
      </c>
    </row>
    <row r="139" spans="1:12" ht="15" x14ac:dyDescent="0.35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0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0</v>
      </c>
    </row>
    <row r="156" spans="1:4" ht="15" x14ac:dyDescent="0.35">
      <c r="A156" s="7" t="s">
        <v>40</v>
      </c>
      <c r="B156" s="1"/>
      <c r="C156" s="2">
        <f>+C142+C143+C155</f>
        <v>0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-0.4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-3.3000000000000003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49.4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49.4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46.1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46.1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46.1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46.1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7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ETS</vt:lpstr>
      <vt:lpstr>NNG</vt:lpstr>
      <vt:lpstr>TW</vt:lpstr>
      <vt:lpstr>Citrus</vt:lpstr>
      <vt:lpstr>NB</vt:lpstr>
      <vt:lpstr>GCO_HPL</vt:lpstr>
      <vt:lpstr>Other</vt:lpstr>
      <vt:lpstr>ETS OPS-EOTT</vt:lpstr>
      <vt:lpstr>Citrus!Print_Area</vt:lpstr>
      <vt:lpstr>ETS!Print_Area</vt:lpstr>
      <vt:lpstr>'ETS OPS-EOTT'!Print_Area</vt:lpstr>
      <vt:lpstr>GCO_HPL!Print_Area</vt:lpstr>
      <vt:lpstr>NB!Print_Area</vt:lpstr>
      <vt:lpstr>NNG!Print_Area</vt:lpstr>
      <vt:lpstr>Other!Print_Area</vt:lpstr>
      <vt:lpstr>TW!Print_Area</vt:lpstr>
      <vt:lpstr>Citrus!Print_Titles</vt:lpstr>
      <vt:lpstr>ETS!Print_Titles</vt:lpstr>
      <vt:lpstr>'ETS OPS-EOTT'!Print_Titles</vt:lpstr>
      <vt:lpstr>GCO_HPL!Print_Titles</vt:lpstr>
      <vt:lpstr>NB!Print_Titles</vt:lpstr>
      <vt:lpstr>NNG!Print_Titles</vt:lpstr>
      <vt:lpstr>Other!Print_Titles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Jan Havlíček</cp:lastModifiedBy>
  <cp:lastPrinted>2001-02-01T01:33:32Z</cp:lastPrinted>
  <dcterms:created xsi:type="dcterms:W3CDTF">2000-09-26T12:56:26Z</dcterms:created>
  <dcterms:modified xsi:type="dcterms:W3CDTF">2023-09-15T19:16:31Z</dcterms:modified>
</cp:coreProperties>
</file>