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E11B09-ACFA-4676-924E-CCD0D173ABCB}" xr6:coauthVersionLast="47" xr6:coauthVersionMax="47" xr10:uidLastSave="{00000000-0000-0000-0000-000000000000}"/>
  <bookViews>
    <workbookView xWindow="-120" yWindow="-120" windowWidth="38640" windowHeight="15720"/>
  </bookViews>
  <sheets>
    <sheet name="Revised Offer" sheetId="6" r:id="rId1"/>
    <sheet name="Calculations" sheetId="4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E5" i="4"/>
  <c r="C9" i="4"/>
  <c r="E9" i="4"/>
  <c r="C13" i="4"/>
  <c r="E13" i="4"/>
  <c r="C15" i="4"/>
  <c r="E15" i="4"/>
  <c r="C17" i="4"/>
  <c r="E17" i="4"/>
  <c r="C19" i="4"/>
  <c r="E19" i="4"/>
  <c r="C21" i="4"/>
  <c r="E21" i="4"/>
  <c r="C23" i="4"/>
  <c r="E23" i="4"/>
  <c r="C25" i="4"/>
  <c r="E25" i="4"/>
  <c r="C27" i="4"/>
  <c r="E27" i="4"/>
  <c r="C29" i="4"/>
  <c r="E29" i="4"/>
  <c r="C31" i="4"/>
  <c r="E31" i="4"/>
  <c r="C33" i="4"/>
  <c r="E33" i="4"/>
  <c r="C35" i="4"/>
  <c r="E35" i="4"/>
  <c r="C37" i="4"/>
  <c r="E37" i="4"/>
  <c r="C39" i="4"/>
  <c r="E39" i="4"/>
  <c r="C41" i="4"/>
  <c r="E41" i="4"/>
  <c r="C44" i="4"/>
  <c r="E44" i="4"/>
  <c r="C46" i="4"/>
  <c r="E46" i="4"/>
  <c r="C49" i="4"/>
  <c r="E49" i="4"/>
  <c r="C51" i="4"/>
  <c r="E51" i="4"/>
  <c r="C53" i="4"/>
  <c r="E53" i="4"/>
  <c r="C55" i="4"/>
  <c r="E55" i="4"/>
  <c r="C57" i="4"/>
  <c r="E57" i="4"/>
  <c r="C58" i="4"/>
  <c r="E58" i="4"/>
  <c r="C59" i="4"/>
  <c r="E59" i="4"/>
  <c r="C60" i="4"/>
  <c r="E60" i="4"/>
  <c r="C61" i="4"/>
  <c r="E61" i="4"/>
  <c r="C63" i="4"/>
  <c r="E63" i="4"/>
  <c r="C65" i="4"/>
  <c r="E65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8" i="4"/>
  <c r="E78" i="4"/>
  <c r="C80" i="4"/>
  <c r="E80" i="4"/>
  <c r="C81" i="4"/>
  <c r="E81" i="4"/>
  <c r="C82" i="4"/>
  <c r="E82" i="4"/>
  <c r="C83" i="4"/>
  <c r="E83" i="4"/>
  <c r="C84" i="4"/>
  <c r="E84" i="4"/>
  <c r="C85" i="4"/>
  <c r="E85" i="4"/>
  <c r="F85" i="4"/>
  <c r="C86" i="4"/>
  <c r="E86" i="4"/>
  <c r="F86" i="4"/>
  <c r="H86" i="4"/>
  <c r="C87" i="4"/>
  <c r="E87" i="4"/>
  <c r="F87" i="4"/>
  <c r="H87" i="4"/>
  <c r="C88" i="4"/>
  <c r="E88" i="4"/>
  <c r="F88" i="4"/>
  <c r="H88" i="4"/>
  <c r="C89" i="4"/>
  <c r="E89" i="4"/>
  <c r="F89" i="4"/>
  <c r="H89" i="4"/>
  <c r="C90" i="4"/>
  <c r="E90" i="4"/>
  <c r="F90" i="4"/>
  <c r="H90" i="4"/>
  <c r="C91" i="4"/>
  <c r="E91" i="4"/>
  <c r="F91" i="4"/>
  <c r="H91" i="4"/>
  <c r="B92" i="4"/>
  <c r="E92" i="4"/>
  <c r="H92" i="4"/>
  <c r="C94" i="4"/>
  <c r="E94" i="4"/>
  <c r="F94" i="4"/>
  <c r="H94" i="4"/>
  <c r="C95" i="4"/>
  <c r="E95" i="4"/>
  <c r="F95" i="4"/>
  <c r="H95" i="4"/>
  <c r="C96" i="4"/>
  <c r="E96" i="4"/>
  <c r="F96" i="4"/>
  <c r="H96" i="4"/>
  <c r="C97" i="4"/>
  <c r="E97" i="4"/>
  <c r="F97" i="4"/>
  <c r="H97" i="4"/>
  <c r="C98" i="4"/>
  <c r="E98" i="4"/>
  <c r="F98" i="4"/>
  <c r="H98" i="4"/>
  <c r="C99" i="4"/>
  <c r="E99" i="4"/>
  <c r="F99" i="4"/>
  <c r="H99" i="4"/>
  <c r="C100" i="4"/>
  <c r="E100" i="4"/>
  <c r="F100" i="4"/>
  <c r="H100" i="4"/>
  <c r="C101" i="4"/>
  <c r="E101" i="4"/>
  <c r="F101" i="4"/>
  <c r="H101" i="4"/>
  <c r="F102" i="4"/>
  <c r="H102" i="4"/>
  <c r="B103" i="4"/>
  <c r="E103" i="4"/>
  <c r="H103" i="4"/>
  <c r="B105" i="4"/>
  <c r="E105" i="4"/>
  <c r="B106" i="4"/>
  <c r="D114" i="4"/>
  <c r="E114" i="4"/>
  <c r="F114" i="4"/>
  <c r="G114" i="4"/>
  <c r="H114" i="4"/>
  <c r="D115" i="4"/>
  <c r="F115" i="4"/>
  <c r="H115" i="4"/>
  <c r="D116" i="4"/>
  <c r="E116" i="4"/>
  <c r="G116" i="4"/>
  <c r="D117" i="4"/>
  <c r="F117" i="4"/>
  <c r="H117" i="4"/>
  <c r="D119" i="4"/>
  <c r="E119" i="4"/>
  <c r="F119" i="4"/>
  <c r="G119" i="4"/>
  <c r="H119" i="4"/>
  <c r="D124" i="4"/>
  <c r="E124" i="4"/>
  <c r="F124" i="4"/>
  <c r="D125" i="4"/>
  <c r="F125" i="4"/>
  <c r="D126" i="4"/>
  <c r="E126" i="4"/>
  <c r="D127" i="4"/>
  <c r="E127" i="4"/>
  <c r="F127" i="4"/>
  <c r="D128" i="4"/>
  <c r="E128" i="4"/>
  <c r="D129" i="4"/>
  <c r="E129" i="4"/>
  <c r="D131" i="4"/>
  <c r="E131" i="4"/>
  <c r="F131" i="4"/>
  <c r="E4" i="6"/>
  <c r="F4" i="6"/>
  <c r="F5" i="6"/>
  <c r="E6" i="6"/>
  <c r="E8" i="6"/>
  <c r="D11" i="6"/>
</calcChain>
</file>

<file path=xl/sharedStrings.xml><?xml version="1.0" encoding="utf-8"?>
<sst xmlns="http://schemas.openxmlformats.org/spreadsheetml/2006/main" count="63" uniqueCount="48">
  <si>
    <t>Month</t>
  </si>
  <si>
    <t>Interest</t>
  </si>
  <si>
    <t>Amount</t>
  </si>
  <si>
    <t>in Dispute</t>
  </si>
  <si>
    <t>Interest Rate</t>
  </si>
  <si>
    <t>Total</t>
  </si>
  <si>
    <t>(Retro billed March 20, 2001)</t>
  </si>
  <si>
    <t>.</t>
  </si>
  <si>
    <t>Totals</t>
  </si>
  <si>
    <t>by Month</t>
  </si>
  <si>
    <t>6 Months Back</t>
  </si>
  <si>
    <t>SoCal Pays</t>
  </si>
  <si>
    <t>TW Gives Up</t>
  </si>
  <si>
    <t>Nov, 1996 - Jan, 2001 Interest</t>
  </si>
  <si>
    <t>Nov, 1996 - Jan, 2001 Revenue</t>
  </si>
  <si>
    <t>Feb, 2001 - Sep, 2001 Interest</t>
  </si>
  <si>
    <t>Amt in Dispute</t>
  </si>
  <si>
    <t>Split Retro-active Amount 50/50</t>
  </si>
  <si>
    <t>Feb, 2001 - Oct, 2001 Revenue</t>
  </si>
  <si>
    <t>12 Month Ave</t>
  </si>
  <si>
    <t>&amp; No Interest</t>
  </si>
  <si>
    <t>SoCal Settlement Options:</t>
  </si>
  <si>
    <t>(50% of principal Nov, 1996 - July, 2000)</t>
  </si>
  <si>
    <t>Interest Aug, 2000 - Jan, 2001</t>
  </si>
  <si>
    <t>Interest Feb, 2001 - Oct, 2001</t>
  </si>
  <si>
    <t>Nov, 1996 - July, 2000 Interest</t>
  </si>
  <si>
    <t>Nov, 1996 - July, 2000 Revenue</t>
  </si>
  <si>
    <t>Aug, 2000 - Jan, 2001 Revenue</t>
  </si>
  <si>
    <t>Aug, 2000 - Jan, 2001 Interest</t>
  </si>
  <si>
    <t>Feb, 2001 - Oct, 2001 Interest</t>
  </si>
  <si>
    <t>SoCal pays 50% of revenue prior to 6 months back (Nov, 1996 - July, 2000).</t>
  </si>
  <si>
    <t>TW waives interest prior to 6 months back.</t>
  </si>
  <si>
    <t>TW waives 50% of revenue prior to 6 months back.</t>
  </si>
  <si>
    <t>SoCal pays total revenue 6 months back.</t>
  </si>
  <si>
    <t>SoCal pays total interest 6 months back (calculated starting with 50% principal Nov, 1996 - July, 2000).</t>
  </si>
  <si>
    <t>SoCal pays total revenue Feb, 2001 - Oct, 2001.</t>
  </si>
  <si>
    <t>SoCal pays total interest Feb, 2001 - Oct, 2001.</t>
  </si>
  <si>
    <t>SoCal pays escalated settlement rate going forward.</t>
  </si>
  <si>
    <t>PRE SIX-MONTH PERIOD</t>
  </si>
  <si>
    <t>SIX-MONTH PERIOD</t>
  </si>
  <si>
    <t>POST SIX-MONTH PERIOD</t>
  </si>
  <si>
    <t>Aug, 2000 - Jan, 2001 Principal</t>
  </si>
  <si>
    <t>Feb, 2001 - Oct, 2001 Principal</t>
  </si>
  <si>
    <t>Nov, 1996 - July, 2000 Principal</t>
  </si>
  <si>
    <t xml:space="preserve"> * Additional interest Transwestern would have received in the Six-Month and Post Six-Month Periods if </t>
  </si>
  <si>
    <t>interest had been calculated on the total principal amount in dispute rather than half that amount.</t>
  </si>
  <si>
    <t>$60,247.60*</t>
  </si>
  <si>
    <t>$85,447.15*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</si>
</sst>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7" formatCode="0.0000%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7" fontId="2" fillId="0" borderId="0" xfId="2" applyNumberFormat="1" applyFont="1" applyAlignment="1">
      <alignment horizontal="right"/>
    </xf>
    <xf numFmtId="44" fontId="2" fillId="0" borderId="0" xfId="1" applyFont="1"/>
    <xf numFmtId="44" fontId="2" fillId="0" borderId="0" xfId="1" applyFont="1" applyAlignment="1">
      <alignment horizontal="right"/>
    </xf>
    <xf numFmtId="44" fontId="3" fillId="0" borderId="0" xfId="1" applyFont="1" applyAlignment="1">
      <alignment horizontal="left"/>
    </xf>
    <xf numFmtId="164" fontId="0" fillId="0" borderId="0" xfId="0" applyNumberFormat="1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164" fontId="2" fillId="0" borderId="0" xfId="0" applyNumberFormat="1" applyFont="1"/>
    <xf numFmtId="167" fontId="1" fillId="0" borderId="0" xfId="2" applyNumberFormat="1"/>
    <xf numFmtId="44" fontId="1" fillId="0" borderId="0" xfId="1"/>
    <xf numFmtId="167" fontId="1" fillId="0" borderId="0" xfId="2" applyNumberFormat="1" applyFont="1"/>
    <xf numFmtId="44" fontId="1" fillId="0" borderId="1" xfId="1" applyBorder="1"/>
    <xf numFmtId="44" fontId="1" fillId="0" borderId="0" xfId="1" applyBorder="1"/>
    <xf numFmtId="167" fontId="1" fillId="0" borderId="0" xfId="2" applyNumberFormat="1" applyFont="1" applyAlignment="1">
      <alignment horizontal="center"/>
    </xf>
    <xf numFmtId="44" fontId="1" fillId="0" borderId="4" xfId="1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164" fontId="1" fillId="0" borderId="0" xfId="2" applyNumberFormat="1"/>
    <xf numFmtId="164" fontId="1" fillId="0" borderId="2" xfId="1" applyNumberFormat="1" applyBorder="1"/>
    <xf numFmtId="164" fontId="1" fillId="0" borderId="3" xfId="1" applyNumberFormat="1" applyBorder="1"/>
    <xf numFmtId="164" fontId="1" fillId="0" borderId="5" xfId="2" applyNumberFormat="1" applyFill="1" applyBorder="1"/>
    <xf numFmtId="164" fontId="1" fillId="0" borderId="6" xfId="2" applyNumberFormat="1" applyFill="1" applyBorder="1"/>
    <xf numFmtId="164" fontId="1" fillId="0" borderId="0" xfId="1" applyNumberFormat="1"/>
    <xf numFmtId="0" fontId="0" fillId="0" borderId="0" xfId="0" applyBorder="1"/>
    <xf numFmtId="44" fontId="1" fillId="0" borderId="0" xfId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1" fillId="2" borderId="0" xfId="1" applyNumberFormat="1" applyFill="1"/>
    <xf numFmtId="0" fontId="3" fillId="2" borderId="0" xfId="0" applyFont="1" applyFill="1"/>
    <xf numFmtId="0" fontId="0" fillId="2" borderId="0" xfId="0" applyFill="1"/>
    <xf numFmtId="167" fontId="1" fillId="2" borderId="0" xfId="2" applyNumberFormat="1" applyFill="1"/>
    <xf numFmtId="164" fontId="0" fillId="2" borderId="0" xfId="0" applyNumberFormat="1" applyFill="1"/>
    <xf numFmtId="164" fontId="1" fillId="2" borderId="0" xfId="1" applyNumberFormat="1" applyFill="1" applyBorder="1"/>
    <xf numFmtId="164" fontId="0" fillId="2" borderId="1" xfId="0" applyNumberFormat="1" applyFill="1" applyBorder="1"/>
    <xf numFmtId="164" fontId="4" fillId="2" borderId="0" xfId="1" applyNumberFormat="1" applyFont="1" applyFill="1"/>
    <xf numFmtId="0" fontId="5" fillId="2" borderId="0" xfId="0" applyFont="1" applyFill="1"/>
    <xf numFmtId="44" fontId="1" fillId="2" borderId="0" xfId="1" applyFill="1"/>
    <xf numFmtId="44" fontId="1" fillId="2" borderId="9" xfId="1" applyFont="1" applyFill="1" applyBorder="1" applyAlignment="1">
      <alignment horizontal="center"/>
    </xf>
    <xf numFmtId="164" fontId="0" fillId="2" borderId="0" xfId="0" applyNumberFormat="1" applyFill="1" applyAlignment="1">
      <alignment horizontal="right"/>
    </xf>
    <xf numFmtId="164" fontId="1" fillId="2" borderId="2" xfId="1" applyNumberFormat="1" applyFill="1" applyBorder="1"/>
    <xf numFmtId="164" fontId="1" fillId="2" borderId="3" xfId="1" applyNumberFormat="1" applyFill="1" applyBorder="1"/>
    <xf numFmtId="164" fontId="1" fillId="2" borderId="3" xfId="1" applyNumberFormat="1" applyFont="1" applyFill="1" applyBorder="1"/>
    <xf numFmtId="164" fontId="1" fillId="2" borderId="0" xfId="2" applyNumberFormat="1" applyFill="1" applyAlignment="1">
      <alignment horizontal="right"/>
    </xf>
    <xf numFmtId="44" fontId="1" fillId="2" borderId="3" xfId="1" applyFont="1" applyFill="1" applyBorder="1"/>
    <xf numFmtId="164" fontId="1" fillId="2" borderId="0" xfId="2" applyNumberFormat="1" applyFill="1"/>
    <xf numFmtId="44" fontId="1" fillId="2" borderId="3" xfId="1" applyFill="1" applyBorder="1"/>
    <xf numFmtId="44" fontId="1" fillId="2" borderId="2" xfId="1" applyFill="1" applyBorder="1"/>
    <xf numFmtId="164" fontId="1" fillId="2" borderId="5" xfId="2" applyNumberFormat="1" applyFill="1" applyBorder="1"/>
    <xf numFmtId="164" fontId="1" fillId="2" borderId="6" xfId="2" applyNumberFormat="1" applyFill="1" applyBorder="1"/>
    <xf numFmtId="44" fontId="1" fillId="2" borderId="0" xfId="2" applyNumberFormat="1" applyFill="1"/>
    <xf numFmtId="17" fontId="0" fillId="3" borderId="0" xfId="0" applyNumberFormat="1" applyFill="1"/>
    <xf numFmtId="0" fontId="6" fillId="0" borderId="0" xfId="0" applyFont="1"/>
    <xf numFmtId="0" fontId="0" fillId="0" borderId="0" xfId="0" applyFill="1"/>
    <xf numFmtId="164" fontId="0" fillId="0" borderId="0" xfId="0" applyNumberFormat="1" applyFill="1"/>
    <xf numFmtId="164" fontId="1" fillId="2" borderId="0" xfId="2" applyNumberFormat="1" applyFont="1" applyFill="1" applyAlignment="1">
      <alignment horizontal="right"/>
    </xf>
    <xf numFmtId="164" fontId="1" fillId="0" borderId="9" xfId="2" applyNumberFormat="1" applyFont="1" applyFill="1" applyBorder="1" applyAlignment="1">
      <alignment horizontal="right"/>
    </xf>
    <xf numFmtId="164" fontId="0" fillId="0" borderId="9" xfId="0" applyNumberFormat="1" applyFill="1" applyBorder="1" applyAlignment="1">
      <alignment horizontal="right"/>
    </xf>
    <xf numFmtId="164" fontId="1" fillId="0" borderId="9" xfId="2" applyNumberFormat="1" applyFill="1" applyBorder="1" applyAlignment="1">
      <alignment horizontal="right"/>
    </xf>
    <xf numFmtId="0" fontId="0" fillId="0" borderId="8" xfId="0" applyFill="1" applyBorder="1"/>
    <xf numFmtId="0" fontId="0" fillId="0" borderId="10" xfId="0" applyBorder="1"/>
    <xf numFmtId="0" fontId="0" fillId="0" borderId="11" xfId="0" applyFill="1" applyBorder="1"/>
    <xf numFmtId="164" fontId="1" fillId="0" borderId="0" xfId="1" applyNumberFormat="1" applyAlignment="1">
      <alignment horizontal="right"/>
    </xf>
    <xf numFmtId="44" fontId="1" fillId="0" borderId="9" xfId="1" applyFont="1" applyFill="1" applyBorder="1" applyAlignment="1">
      <alignment horizontal="right"/>
    </xf>
    <xf numFmtId="164" fontId="1" fillId="0" borderId="9" xfId="1" applyNumberFormat="1" applyFill="1" applyBorder="1" applyAlignment="1">
      <alignment horizontal="right"/>
    </xf>
    <xf numFmtId="44" fontId="1" fillId="0" borderId="9" xfId="1" applyFill="1" applyBorder="1" applyAlignment="1">
      <alignment horizontal="right"/>
    </xf>
    <xf numFmtId="44" fontId="1" fillId="0" borderId="0" xfId="1" applyFill="1" applyAlignment="1">
      <alignment horizontal="right"/>
    </xf>
    <xf numFmtId="44" fontId="1" fillId="0" borderId="0" xfId="1" applyAlignment="1">
      <alignment horizontal="right"/>
    </xf>
    <xf numFmtId="164" fontId="1" fillId="0" borderId="0" xfId="2" applyNumberFormat="1" applyAlignment="1">
      <alignment horizontal="right"/>
    </xf>
    <xf numFmtId="167" fontId="1" fillId="0" borderId="9" xfId="2" applyNumberFormat="1" applyFill="1" applyBorder="1" applyAlignment="1">
      <alignment horizontal="right"/>
    </xf>
    <xf numFmtId="44" fontId="1" fillId="0" borderId="0" xfId="2" applyNumberFormat="1" applyFill="1" applyAlignment="1">
      <alignment horizontal="right"/>
    </xf>
    <xf numFmtId="167" fontId="1" fillId="0" borderId="0" xfId="2" applyNumberFormat="1" applyFill="1" applyAlignment="1">
      <alignment horizontal="right"/>
    </xf>
    <xf numFmtId="167" fontId="1" fillId="0" borderId="0" xfId="2" applyNumberFormat="1" applyAlignment="1">
      <alignment horizontal="right"/>
    </xf>
    <xf numFmtId="0" fontId="7" fillId="0" borderId="0" xfId="0" applyFont="1"/>
    <xf numFmtId="0" fontId="0" fillId="0" borderId="7" xfId="0" applyFill="1" applyBorder="1"/>
    <xf numFmtId="0" fontId="0" fillId="0" borderId="10" xfId="0" applyFill="1" applyBorder="1"/>
    <xf numFmtId="0" fontId="7" fillId="0" borderId="0" xfId="0" applyFont="1" applyFill="1"/>
    <xf numFmtId="8" fontId="1" fillId="0" borderId="9" xfId="1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44" fontId="1" fillId="0" borderId="7" xfId="1" applyFont="1" applyBorder="1" applyAlignment="1">
      <alignment horizontal="center"/>
    </xf>
    <xf numFmtId="44" fontId="1" fillId="0" borderId="8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1" fillId="0" borderId="10" xfId="1" applyFont="1" applyBorder="1" applyAlignment="1">
      <alignment horizontal="center"/>
    </xf>
    <xf numFmtId="44" fontId="1" fillId="0" borderId="11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zoomScaleNormal="100" workbookViewId="0">
      <selection activeCell="E9" sqref="E9"/>
    </sheetView>
  </sheetViews>
  <sheetFormatPr defaultRowHeight="12.75" x14ac:dyDescent="0.2"/>
  <cols>
    <col min="1" max="1" width="25.5703125" customWidth="1"/>
    <col min="2" max="2" width="14" bestFit="1" customWidth="1"/>
    <col min="3" max="3" width="14.42578125" customWidth="1"/>
    <col min="4" max="4" width="14.42578125" style="79" customWidth="1"/>
    <col min="5" max="6" width="15.5703125" style="74" customWidth="1"/>
    <col min="7" max="7" width="14.85546875" customWidth="1"/>
    <col min="8" max="8" width="18" customWidth="1"/>
    <col min="9" max="9" width="14" customWidth="1"/>
    <col min="10" max="10" width="14.42578125" customWidth="1"/>
  </cols>
  <sheetData>
    <row r="1" spans="1:8" x14ac:dyDescent="0.2">
      <c r="B1" s="59"/>
      <c r="D1" s="75"/>
      <c r="E1" s="69"/>
      <c r="F1" s="69"/>
    </row>
    <row r="2" spans="1:8" x14ac:dyDescent="0.2">
      <c r="D2" s="75"/>
      <c r="E2" s="69"/>
      <c r="F2" s="69"/>
    </row>
    <row r="3" spans="1:8" x14ac:dyDescent="0.2">
      <c r="B3" s="60"/>
      <c r="C3" s="60"/>
      <c r="D3" s="63" t="s">
        <v>16</v>
      </c>
      <c r="E3" s="70" t="s">
        <v>11</v>
      </c>
      <c r="F3" s="70" t="s">
        <v>12</v>
      </c>
      <c r="G3" s="60"/>
    </row>
    <row r="4" spans="1:8" x14ac:dyDescent="0.2">
      <c r="A4" s="33" t="s">
        <v>38</v>
      </c>
      <c r="B4" s="81" t="s">
        <v>43</v>
      </c>
      <c r="C4" s="66"/>
      <c r="D4" s="64">
        <v>1872872.98</v>
      </c>
      <c r="E4" s="71">
        <f>D4/2</f>
        <v>936436.49</v>
      </c>
      <c r="F4" s="71">
        <f>D4/2</f>
        <v>936436.49</v>
      </c>
      <c r="G4" s="60"/>
      <c r="H4" s="1"/>
    </row>
    <row r="5" spans="1:8" x14ac:dyDescent="0.2">
      <c r="A5" s="67"/>
      <c r="B5" s="82" t="s">
        <v>25</v>
      </c>
      <c r="C5" s="68"/>
      <c r="D5" s="64">
        <v>317837.71000000002</v>
      </c>
      <c r="E5" s="71"/>
      <c r="F5" s="71">
        <f>D5</f>
        <v>317837.71000000002</v>
      </c>
      <c r="G5" s="60"/>
      <c r="H5" s="1"/>
    </row>
    <row r="6" spans="1:8" x14ac:dyDescent="0.2">
      <c r="A6" s="33" t="s">
        <v>39</v>
      </c>
      <c r="B6" s="81" t="s">
        <v>41</v>
      </c>
      <c r="C6" s="66"/>
      <c r="D6" s="64">
        <v>280189.34000000003</v>
      </c>
      <c r="E6" s="71">
        <f>D6</f>
        <v>280189.34000000003</v>
      </c>
      <c r="F6" s="71"/>
      <c r="G6" s="60"/>
    </row>
    <row r="7" spans="1:8" x14ac:dyDescent="0.2">
      <c r="A7" s="67"/>
      <c r="B7" s="82" t="s">
        <v>28</v>
      </c>
      <c r="C7" s="68"/>
      <c r="D7" s="64">
        <v>112917.35</v>
      </c>
      <c r="E7" s="71">
        <v>52669.75</v>
      </c>
      <c r="F7" s="84" t="s">
        <v>46</v>
      </c>
      <c r="G7" s="61"/>
    </row>
    <row r="8" spans="1:8" x14ac:dyDescent="0.2">
      <c r="A8" s="33" t="s">
        <v>40</v>
      </c>
      <c r="B8" s="81" t="s">
        <v>42</v>
      </c>
      <c r="C8" s="66"/>
      <c r="D8" s="65">
        <v>436812.67</v>
      </c>
      <c r="E8" s="71">
        <f>D8</f>
        <v>436812.67</v>
      </c>
      <c r="F8" s="70"/>
      <c r="G8" s="60"/>
    </row>
    <row r="9" spans="1:8" x14ac:dyDescent="0.2">
      <c r="A9" s="67"/>
      <c r="B9" s="82" t="s">
        <v>29</v>
      </c>
      <c r="C9" s="68"/>
      <c r="D9" s="65">
        <v>182739.63</v>
      </c>
      <c r="E9" s="71">
        <v>97282.48</v>
      </c>
      <c r="F9" s="84" t="s">
        <v>47</v>
      </c>
      <c r="G9" s="60"/>
    </row>
    <row r="10" spans="1:8" x14ac:dyDescent="0.2">
      <c r="B10" s="60"/>
      <c r="C10" s="60"/>
      <c r="D10" s="76"/>
      <c r="E10" s="72"/>
      <c r="F10" s="71"/>
      <c r="G10" s="60"/>
    </row>
    <row r="11" spans="1:8" x14ac:dyDescent="0.2">
      <c r="B11" s="60"/>
      <c r="C11" s="60" t="s">
        <v>5</v>
      </c>
      <c r="D11" s="65">
        <f>SUM(D4:D9)</f>
        <v>3203369.6799999997</v>
      </c>
      <c r="E11" s="65">
        <v>1803400.73</v>
      </c>
      <c r="F11" s="65">
        <v>1399968.95</v>
      </c>
      <c r="G11" s="60"/>
    </row>
    <row r="12" spans="1:8" x14ac:dyDescent="0.2">
      <c r="B12" s="60"/>
      <c r="C12" s="60"/>
      <c r="D12" s="77"/>
      <c r="E12" s="73"/>
      <c r="F12" s="73"/>
      <c r="G12" s="60"/>
    </row>
    <row r="13" spans="1:8" x14ac:dyDescent="0.2">
      <c r="B13" s="60"/>
      <c r="C13" s="60"/>
      <c r="D13" s="78"/>
      <c r="E13" s="73"/>
      <c r="F13" s="73"/>
      <c r="G13" s="60"/>
    </row>
    <row r="14" spans="1:8" ht="15.75" x14ac:dyDescent="0.25">
      <c r="A14" s="80" t="s">
        <v>44</v>
      </c>
      <c r="C14" s="60"/>
      <c r="D14" s="78"/>
      <c r="E14" s="73"/>
      <c r="F14" s="73"/>
      <c r="G14" s="60"/>
    </row>
    <row r="15" spans="1:8" ht="15.75" x14ac:dyDescent="0.25">
      <c r="A15" s="83" t="s">
        <v>45</v>
      </c>
      <c r="C15" s="60"/>
      <c r="D15" s="78"/>
      <c r="E15" s="73"/>
      <c r="F15" s="73"/>
      <c r="G15" s="60"/>
    </row>
    <row r="16" spans="1:8" x14ac:dyDescent="0.2">
      <c r="B16" s="60"/>
      <c r="C16" s="60"/>
      <c r="D16" s="78"/>
      <c r="E16" s="73"/>
      <c r="F16" s="73"/>
      <c r="G16" s="60"/>
    </row>
    <row r="17" spans="2:7" x14ac:dyDescent="0.2">
      <c r="B17" s="60"/>
      <c r="C17" s="60"/>
      <c r="D17" s="78"/>
      <c r="E17" s="73"/>
      <c r="F17" s="73"/>
      <c r="G17" s="60"/>
    </row>
    <row r="18" spans="2:7" x14ac:dyDescent="0.2">
      <c r="B18" s="60"/>
      <c r="C18" s="60"/>
      <c r="D18" s="78"/>
      <c r="E18" s="73"/>
      <c r="F18" s="73"/>
      <c r="G18" s="60"/>
    </row>
    <row r="19" spans="2:7" x14ac:dyDescent="0.2">
      <c r="B19" s="60"/>
      <c r="C19" s="60"/>
      <c r="D19" s="78"/>
      <c r="E19" s="73"/>
      <c r="F19" s="73"/>
      <c r="G19" s="60"/>
    </row>
    <row r="20" spans="2:7" x14ac:dyDescent="0.2">
      <c r="B20" s="60"/>
      <c r="C20" s="60"/>
      <c r="D20" s="78"/>
      <c r="E20" s="73"/>
      <c r="F20" s="73"/>
      <c r="G20" s="60"/>
    </row>
  </sheetData>
  <phoneticPr fontId="0" type="noConversion"/>
  <pageMargins left="0.75" right="0.75" top="1" bottom="1" header="0.5" footer="0.5"/>
  <pageSetup scale="91" fitToHeight="0" orientation="portrait" r:id="rId1"/>
  <headerFooter alignWithMargins="0">
    <oddHeader>&amp;RPRIVILEGED AND CONFIDENTIAL
FOR DISCUSSION &amp; SETTLEMENT PURPOSES ONLY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0"/>
  <sheetViews>
    <sheetView zoomScaleNormal="100" workbookViewId="0"/>
  </sheetViews>
  <sheetFormatPr defaultRowHeight="12.75" x14ac:dyDescent="0.2"/>
  <cols>
    <col min="1" max="1" width="12.28515625" customWidth="1"/>
    <col min="2" max="2" width="14" bestFit="1" customWidth="1"/>
    <col min="3" max="3" width="14.42578125" customWidth="1"/>
    <col min="4" max="4" width="14.42578125" style="16" customWidth="1"/>
    <col min="5" max="6" width="15.5703125" style="17" customWidth="1"/>
    <col min="7" max="7" width="14.85546875" customWidth="1"/>
    <col min="8" max="8" width="18" customWidth="1"/>
    <col min="9" max="9" width="14" customWidth="1"/>
    <col min="10" max="10" width="14.42578125" customWidth="1"/>
  </cols>
  <sheetData>
    <row r="1" spans="1:6" x14ac:dyDescent="0.2">
      <c r="A1" s="4"/>
      <c r="B1" s="5" t="s">
        <v>2</v>
      </c>
      <c r="C1" s="5" t="s">
        <v>8</v>
      </c>
      <c r="D1" s="6"/>
      <c r="E1" s="7"/>
      <c r="F1" s="7"/>
    </row>
    <row r="2" spans="1:6" x14ac:dyDescent="0.2">
      <c r="A2" s="5" t="s">
        <v>0</v>
      </c>
      <c r="B2" s="5" t="s">
        <v>3</v>
      </c>
      <c r="C2" s="5" t="s">
        <v>9</v>
      </c>
      <c r="D2" s="6" t="s">
        <v>4</v>
      </c>
      <c r="E2" s="8" t="s">
        <v>1</v>
      </c>
      <c r="F2" s="8"/>
    </row>
    <row r="3" spans="1:6" x14ac:dyDescent="0.2">
      <c r="A3" s="5"/>
      <c r="B3" s="5"/>
      <c r="C3" s="5"/>
      <c r="D3" s="6"/>
      <c r="E3" s="8"/>
      <c r="F3" s="8"/>
    </row>
    <row r="4" spans="1:6" x14ac:dyDescent="0.2">
      <c r="A4" s="3">
        <v>35370</v>
      </c>
      <c r="B4" s="1">
        <v>35639.58</v>
      </c>
      <c r="C4" s="1"/>
    </row>
    <row r="5" spans="1:6" x14ac:dyDescent="0.2">
      <c r="A5" s="3">
        <v>35370</v>
      </c>
      <c r="B5" s="1">
        <v>2982.09</v>
      </c>
      <c r="C5" s="1">
        <f>+B5+B4</f>
        <v>38621.67</v>
      </c>
      <c r="D5" s="18">
        <v>6.7999999999999996E-3</v>
      </c>
      <c r="E5" s="17">
        <f>+C5*D5</f>
        <v>262.62735599999996</v>
      </c>
    </row>
    <row r="6" spans="1:6" x14ac:dyDescent="0.2">
      <c r="A6" s="3">
        <v>35400</v>
      </c>
      <c r="B6" s="1">
        <v>715.66</v>
      </c>
      <c r="C6" s="1"/>
    </row>
    <row r="7" spans="1:6" x14ac:dyDescent="0.2">
      <c r="A7" s="3">
        <v>35400</v>
      </c>
      <c r="B7" s="1">
        <v>3825</v>
      </c>
      <c r="C7" s="1"/>
    </row>
    <row r="8" spans="1:6" x14ac:dyDescent="0.2">
      <c r="A8" s="3">
        <v>35400</v>
      </c>
      <c r="B8" s="1">
        <v>20698.23</v>
      </c>
      <c r="C8" s="1"/>
    </row>
    <row r="9" spans="1:6" x14ac:dyDescent="0.2">
      <c r="A9" s="3">
        <v>35400</v>
      </c>
      <c r="B9" s="1">
        <v>13857.65</v>
      </c>
      <c r="C9" s="1">
        <f>SUM(B6:B9)+C5</f>
        <v>77718.209999999992</v>
      </c>
      <c r="D9" s="16">
        <v>7.0000000000000001E-3</v>
      </c>
      <c r="E9" s="17">
        <f>+C9*D9</f>
        <v>544.02746999999999</v>
      </c>
    </row>
    <row r="10" spans="1:6" x14ac:dyDescent="0.2">
      <c r="A10" s="3">
        <v>35431</v>
      </c>
      <c r="B10" s="1">
        <v>4743</v>
      </c>
      <c r="C10" s="1"/>
    </row>
    <row r="11" spans="1:6" x14ac:dyDescent="0.2">
      <c r="A11" s="3">
        <v>35431</v>
      </c>
      <c r="B11" s="1">
        <v>76.5</v>
      </c>
      <c r="C11" s="1"/>
    </row>
    <row r="12" spans="1:6" x14ac:dyDescent="0.2">
      <c r="A12" s="3">
        <v>35431</v>
      </c>
      <c r="B12" s="1">
        <v>18968.72</v>
      </c>
      <c r="C12" s="1"/>
    </row>
    <row r="13" spans="1:6" x14ac:dyDescent="0.2">
      <c r="A13" s="3">
        <v>35431</v>
      </c>
      <c r="B13" s="1">
        <v>17683.439999999999</v>
      </c>
      <c r="C13" s="1">
        <f>SUM(B10:B13)+C9</f>
        <v>119189.87</v>
      </c>
      <c r="D13" s="16">
        <v>7.0000000000000001E-3</v>
      </c>
      <c r="E13" s="17">
        <f>+C13*D13</f>
        <v>834.32908999999995</v>
      </c>
      <c r="F13" s="30"/>
    </row>
    <row r="14" spans="1:6" x14ac:dyDescent="0.2">
      <c r="A14" s="3">
        <v>35462</v>
      </c>
      <c r="B14" s="1">
        <v>27990.81</v>
      </c>
      <c r="C14" s="1"/>
    </row>
    <row r="15" spans="1:6" x14ac:dyDescent="0.2">
      <c r="A15" s="3">
        <v>35462</v>
      </c>
      <c r="B15" s="1">
        <v>9515.91</v>
      </c>
      <c r="C15" s="1">
        <f>SUM(B14:B15)+C13</f>
        <v>156696.59</v>
      </c>
      <c r="D15" s="16">
        <v>6.3E-3</v>
      </c>
      <c r="E15" s="17">
        <f>+C15*D15</f>
        <v>987.18851699999993</v>
      </c>
      <c r="F15" s="30"/>
    </row>
    <row r="16" spans="1:6" x14ac:dyDescent="0.2">
      <c r="A16" s="3">
        <v>35490</v>
      </c>
      <c r="B16" s="1">
        <v>32973.72</v>
      </c>
      <c r="C16" s="1"/>
    </row>
    <row r="17" spans="1:5" x14ac:dyDescent="0.2">
      <c r="A17" s="3">
        <v>35490</v>
      </c>
      <c r="B17" s="1">
        <v>8091.81</v>
      </c>
      <c r="C17" s="1">
        <f>SUM(B16:B17)+C15</f>
        <v>197762.12</v>
      </c>
      <c r="D17" s="16">
        <v>7.0000000000000001E-3</v>
      </c>
      <c r="E17" s="17">
        <f>+C17*D17</f>
        <v>1384.33484</v>
      </c>
    </row>
    <row r="18" spans="1:5" x14ac:dyDescent="0.2">
      <c r="A18" s="3">
        <v>35521</v>
      </c>
      <c r="B18" s="1">
        <v>36480.35</v>
      </c>
      <c r="C18" s="1"/>
    </row>
    <row r="19" spans="1:5" x14ac:dyDescent="0.2">
      <c r="A19" s="3">
        <v>35521</v>
      </c>
      <c r="B19" s="1">
        <v>4202.04</v>
      </c>
      <c r="C19" s="1">
        <f>SUM(B18:B19)+C17</f>
        <v>238444.51</v>
      </c>
      <c r="D19" s="16">
        <v>6.7999999999999996E-3</v>
      </c>
      <c r="E19" s="17">
        <f>+C19*D19</f>
        <v>1621.4226679999999</v>
      </c>
    </row>
    <row r="20" spans="1:5" x14ac:dyDescent="0.2">
      <c r="A20" s="3">
        <v>35551</v>
      </c>
      <c r="B20" s="1">
        <v>37603.4</v>
      </c>
      <c r="C20" s="1"/>
    </row>
    <row r="21" spans="1:5" x14ac:dyDescent="0.2">
      <c r="A21" s="3">
        <v>35551</v>
      </c>
      <c r="B21" s="1">
        <v>2341.81</v>
      </c>
      <c r="C21" s="1">
        <f>SUM(B20:B21)+C19</f>
        <v>278389.72000000003</v>
      </c>
      <c r="D21" s="16">
        <v>7.0000000000000001E-3</v>
      </c>
      <c r="E21" s="17">
        <f>+C21*D21</f>
        <v>1948.7280400000002</v>
      </c>
    </row>
    <row r="22" spans="1:5" x14ac:dyDescent="0.2">
      <c r="A22" s="3">
        <v>35582</v>
      </c>
      <c r="B22" s="1">
        <v>36191.269999999997</v>
      </c>
      <c r="C22" s="1"/>
    </row>
    <row r="23" spans="1:5" x14ac:dyDescent="0.2">
      <c r="A23" s="3">
        <v>35582</v>
      </c>
      <c r="B23" s="1">
        <v>1885.71</v>
      </c>
      <c r="C23" s="1">
        <f>SUM(B22:B23)+C21</f>
        <v>316466.7</v>
      </c>
      <c r="D23" s="16">
        <v>6.8999999999999999E-3</v>
      </c>
      <c r="E23" s="17">
        <f>+C23*D23</f>
        <v>2183.62023</v>
      </c>
    </row>
    <row r="24" spans="1:5" x14ac:dyDescent="0.2">
      <c r="A24" s="3">
        <v>35612</v>
      </c>
      <c r="B24" s="1">
        <v>29958.14</v>
      </c>
      <c r="C24" s="1"/>
    </row>
    <row r="25" spans="1:5" x14ac:dyDescent="0.2">
      <c r="A25" s="3">
        <v>35612</v>
      </c>
      <c r="B25" s="1">
        <v>11129.83</v>
      </c>
      <c r="C25" s="1">
        <f>SUM(B24:B25)+C23</f>
        <v>357554.67000000004</v>
      </c>
      <c r="D25" s="16">
        <v>7.1999999999999998E-3</v>
      </c>
      <c r="E25" s="17">
        <f>+C25*D25</f>
        <v>2574.3936240000003</v>
      </c>
    </row>
    <row r="26" spans="1:5" x14ac:dyDescent="0.2">
      <c r="A26" s="3">
        <v>35643</v>
      </c>
      <c r="B26" s="1">
        <v>24571.34</v>
      </c>
      <c r="C26" s="1"/>
    </row>
    <row r="27" spans="1:5" x14ac:dyDescent="0.2">
      <c r="A27" s="3">
        <v>35643</v>
      </c>
      <c r="B27" s="1">
        <v>17143.64</v>
      </c>
      <c r="C27" s="1">
        <f>SUM(B26:B27)+C25</f>
        <v>399269.65</v>
      </c>
      <c r="D27" s="16">
        <v>7.1999999999999998E-3</v>
      </c>
      <c r="E27" s="17">
        <f>+C27*D27</f>
        <v>2874.7414800000001</v>
      </c>
    </row>
    <row r="28" spans="1:5" x14ac:dyDescent="0.2">
      <c r="A28" s="3">
        <v>35674</v>
      </c>
      <c r="B28" s="1">
        <v>17171.28</v>
      </c>
      <c r="C28" s="1"/>
    </row>
    <row r="29" spans="1:5" x14ac:dyDescent="0.2">
      <c r="A29" s="3">
        <v>35674</v>
      </c>
      <c r="B29" s="1">
        <v>21795.759999999998</v>
      </c>
      <c r="C29" s="1">
        <f>SUM(B28:B29)+C27</f>
        <v>438236.69</v>
      </c>
      <c r="D29" s="16">
        <v>6.8999999999999999E-3</v>
      </c>
      <c r="E29" s="17">
        <f>+C29*D29</f>
        <v>3023.833161</v>
      </c>
    </row>
    <row r="30" spans="1:5" x14ac:dyDescent="0.2">
      <c r="A30" s="3">
        <v>35704</v>
      </c>
      <c r="B30" s="1">
        <v>36283.46</v>
      </c>
      <c r="C30" s="1"/>
    </row>
    <row r="31" spans="1:5" x14ac:dyDescent="0.2">
      <c r="A31" s="3">
        <v>35704</v>
      </c>
      <c r="B31" s="1">
        <v>6563.28</v>
      </c>
      <c r="C31" s="1">
        <f>SUM(B30:B31)+C29</f>
        <v>481083.43</v>
      </c>
      <c r="D31" s="16">
        <v>7.1999999999999998E-3</v>
      </c>
      <c r="E31" s="17">
        <f>+C31*D31</f>
        <v>3463.8006959999998</v>
      </c>
    </row>
    <row r="32" spans="1:5" x14ac:dyDescent="0.2">
      <c r="A32" s="3">
        <v>35735</v>
      </c>
      <c r="B32" s="1">
        <v>28201.34</v>
      </c>
      <c r="C32" s="1"/>
    </row>
    <row r="33" spans="1:5" x14ac:dyDescent="0.2">
      <c r="A33" s="3">
        <v>35735</v>
      </c>
      <c r="B33" s="1">
        <v>9456.9830000000002</v>
      </c>
      <c r="C33" s="1">
        <f>SUM(B32:B33)+C31</f>
        <v>518741.75300000003</v>
      </c>
      <c r="D33" s="16">
        <v>7.0000000000000001E-3</v>
      </c>
      <c r="E33" s="17">
        <f>+C33*D33</f>
        <v>3631.1922710000003</v>
      </c>
    </row>
    <row r="34" spans="1:5" x14ac:dyDescent="0.2">
      <c r="A34" s="3">
        <v>35765</v>
      </c>
      <c r="B34" s="1">
        <v>17504.03</v>
      </c>
      <c r="C34" s="1"/>
    </row>
    <row r="35" spans="1:5" x14ac:dyDescent="0.2">
      <c r="A35" s="3">
        <v>35765</v>
      </c>
      <c r="B35" s="1">
        <v>9486.32</v>
      </c>
      <c r="C35" s="1">
        <f>SUM(B34:B35)+C33</f>
        <v>545732.103</v>
      </c>
      <c r="D35" s="16">
        <v>7.1999999999999998E-3</v>
      </c>
      <c r="E35" s="17">
        <f>+C35*D35</f>
        <v>3929.2711415999997</v>
      </c>
    </row>
    <row r="36" spans="1:5" x14ac:dyDescent="0.2">
      <c r="A36" s="3">
        <v>35796</v>
      </c>
      <c r="B36" s="1">
        <v>34788.559999999998</v>
      </c>
      <c r="C36" s="1"/>
    </row>
    <row r="37" spans="1:5" x14ac:dyDescent="0.2">
      <c r="A37" s="3">
        <v>35796</v>
      </c>
      <c r="B37" s="1">
        <v>4528.66</v>
      </c>
      <c r="C37" s="1">
        <f>SUM(B36:B37)+C35</f>
        <v>585049.32299999997</v>
      </c>
      <c r="D37" s="16">
        <v>7.1999999999999998E-3</v>
      </c>
      <c r="E37" s="17">
        <f>+C37*D37</f>
        <v>4212.3551256000001</v>
      </c>
    </row>
    <row r="38" spans="1:5" x14ac:dyDescent="0.2">
      <c r="A38" s="3">
        <v>35827</v>
      </c>
      <c r="B38" s="1">
        <v>18491.87</v>
      </c>
      <c r="C38" s="1"/>
    </row>
    <row r="39" spans="1:5" x14ac:dyDescent="0.2">
      <c r="A39" s="3">
        <v>35827</v>
      </c>
      <c r="B39" s="1">
        <v>18751.11</v>
      </c>
      <c r="C39" s="1">
        <f>SUM(B38:B39)+C37</f>
        <v>622292.30299999996</v>
      </c>
      <c r="D39" s="16">
        <v>6.4999999999999997E-3</v>
      </c>
      <c r="E39" s="17">
        <f>+C39*D39</f>
        <v>4044.8999694999993</v>
      </c>
    </row>
    <row r="40" spans="1:5" x14ac:dyDescent="0.2">
      <c r="A40" s="3">
        <v>35855</v>
      </c>
      <c r="B40" s="1">
        <v>33086.5</v>
      </c>
      <c r="C40" s="1"/>
    </row>
    <row r="41" spans="1:5" x14ac:dyDescent="0.2">
      <c r="A41" s="3">
        <v>35855</v>
      </c>
      <c r="B41" s="1">
        <v>6998.83</v>
      </c>
      <c r="C41" s="1">
        <f>SUM(B40:B41)+C39</f>
        <v>662377.63299999991</v>
      </c>
      <c r="D41" s="16">
        <v>7.1999999999999998E-3</v>
      </c>
      <c r="E41" s="17">
        <f>+C41*D41</f>
        <v>4769.1189575999997</v>
      </c>
    </row>
    <row r="42" spans="1:5" x14ac:dyDescent="0.2">
      <c r="A42" s="3">
        <v>35886</v>
      </c>
      <c r="B42" s="1">
        <v>38017.620000000003</v>
      </c>
      <c r="C42" s="1"/>
    </row>
    <row r="43" spans="1:5" x14ac:dyDescent="0.2">
      <c r="A43" s="3">
        <v>35886</v>
      </c>
      <c r="B43" s="1">
        <v>1430.49</v>
      </c>
      <c r="C43" s="1"/>
    </row>
    <row r="44" spans="1:5" x14ac:dyDescent="0.2">
      <c r="A44" s="3">
        <v>35886</v>
      </c>
      <c r="B44" s="1">
        <v>406.83</v>
      </c>
      <c r="C44" s="1">
        <f>SUM(B42:B44)+C41</f>
        <v>702232.57299999986</v>
      </c>
      <c r="D44" s="16">
        <v>7.0000000000000001E-3</v>
      </c>
      <c r="E44" s="17">
        <f>+C44*D44</f>
        <v>4915.6280109999989</v>
      </c>
    </row>
    <row r="45" spans="1:5" x14ac:dyDescent="0.2">
      <c r="A45" s="3">
        <v>35916</v>
      </c>
      <c r="B45" s="1">
        <v>38659.06</v>
      </c>
      <c r="C45" s="1"/>
    </row>
    <row r="46" spans="1:5" x14ac:dyDescent="0.2">
      <c r="A46" s="3">
        <v>35916</v>
      </c>
      <c r="B46" s="1">
        <v>2027.07</v>
      </c>
      <c r="C46" s="1">
        <f>SUM(B45:B46)+C44</f>
        <v>742918.70299999986</v>
      </c>
      <c r="D46" s="16">
        <v>7.1999999999999998E-3</v>
      </c>
      <c r="E46" s="17">
        <f>+C46*D46</f>
        <v>5349.0146615999993</v>
      </c>
    </row>
    <row r="47" spans="1:5" x14ac:dyDescent="0.2">
      <c r="A47" s="3">
        <v>35947</v>
      </c>
      <c r="B47" s="1">
        <v>36269.4</v>
      </c>
      <c r="C47" s="1"/>
    </row>
    <row r="48" spans="1:5" x14ac:dyDescent="0.2">
      <c r="A48" s="3">
        <v>35947</v>
      </c>
      <c r="B48" s="1">
        <v>1713.72</v>
      </c>
      <c r="C48" s="1"/>
    </row>
    <row r="49" spans="1:5" x14ac:dyDescent="0.2">
      <c r="A49" s="3">
        <v>35947</v>
      </c>
      <c r="B49" s="1">
        <v>618.51</v>
      </c>
      <c r="C49" s="1">
        <f>SUM(B47:B49)+C46</f>
        <v>781520.33299999987</v>
      </c>
      <c r="D49" s="16">
        <v>7.0000000000000001E-3</v>
      </c>
      <c r="E49" s="17">
        <f>+C49*D49</f>
        <v>5470.6423309999991</v>
      </c>
    </row>
    <row r="50" spans="1:5" x14ac:dyDescent="0.2">
      <c r="A50" s="3">
        <v>35977</v>
      </c>
      <c r="B50" s="1">
        <v>20480.09</v>
      </c>
      <c r="C50" s="1"/>
    </row>
    <row r="51" spans="1:5" x14ac:dyDescent="0.2">
      <c r="A51" s="3">
        <v>35977</v>
      </c>
      <c r="B51" s="1">
        <v>20906.939999999999</v>
      </c>
      <c r="C51" s="1">
        <f>SUM(B50:B51)+C49</f>
        <v>822907.3629999999</v>
      </c>
      <c r="D51" s="16">
        <v>7.1999999999999998E-3</v>
      </c>
      <c r="E51" s="17">
        <f>+C51*D51</f>
        <v>5924.933013599999</v>
      </c>
    </row>
    <row r="52" spans="1:5" x14ac:dyDescent="0.2">
      <c r="A52" s="3">
        <v>36008</v>
      </c>
      <c r="B52" s="1">
        <v>36591.82</v>
      </c>
      <c r="C52" s="1"/>
    </row>
    <row r="53" spans="1:5" x14ac:dyDescent="0.2">
      <c r="A53" s="3">
        <v>36008</v>
      </c>
      <c r="B53" s="1">
        <v>3216.71</v>
      </c>
      <c r="C53" s="1">
        <f>SUM(B52:B53)+C51</f>
        <v>862715.89299999992</v>
      </c>
      <c r="D53" s="16">
        <v>7.1999999999999998E-3</v>
      </c>
      <c r="E53" s="17">
        <f>+C53*D53</f>
        <v>6211.5544295999989</v>
      </c>
    </row>
    <row r="54" spans="1:5" x14ac:dyDescent="0.2">
      <c r="A54" s="3">
        <v>36039</v>
      </c>
      <c r="B54" s="1">
        <v>32274.69</v>
      </c>
      <c r="C54" s="1"/>
    </row>
    <row r="55" spans="1:5" x14ac:dyDescent="0.2">
      <c r="A55" s="3">
        <v>36039</v>
      </c>
      <c r="B55" s="1">
        <v>6497.35</v>
      </c>
      <c r="C55" s="1">
        <f>SUM(B54:B55)+C53</f>
        <v>901487.93299999996</v>
      </c>
      <c r="D55" s="16">
        <v>7.0000000000000001E-3</v>
      </c>
      <c r="E55" s="17">
        <f>+C55*D55</f>
        <v>6310.4155309999996</v>
      </c>
    </row>
    <row r="56" spans="1:5" x14ac:dyDescent="0.2">
      <c r="A56" s="3">
        <v>36069</v>
      </c>
      <c r="B56" s="1">
        <v>34225.15</v>
      </c>
      <c r="C56" s="1"/>
    </row>
    <row r="57" spans="1:5" x14ac:dyDescent="0.2">
      <c r="A57" s="3">
        <v>36069</v>
      </c>
      <c r="B57" s="1">
        <v>1849.78</v>
      </c>
      <c r="C57" s="1">
        <f>SUM(B56:B57)+C55</f>
        <v>937562.86300000001</v>
      </c>
      <c r="D57" s="16">
        <v>7.1999999999999998E-3</v>
      </c>
      <c r="E57" s="17">
        <f>+C57*D57</f>
        <v>6750.4526135999995</v>
      </c>
    </row>
    <row r="58" spans="1:5" x14ac:dyDescent="0.2">
      <c r="A58" s="3">
        <v>36100</v>
      </c>
      <c r="B58" s="1">
        <v>39147.4</v>
      </c>
      <c r="C58" s="1">
        <f>+C57+B58</f>
        <v>976710.26300000004</v>
      </c>
      <c r="D58" s="16">
        <v>7.0000000000000001E-3</v>
      </c>
      <c r="E58" s="17">
        <f>+C58*D58</f>
        <v>6836.9718410000005</v>
      </c>
    </row>
    <row r="59" spans="1:5" x14ac:dyDescent="0.2">
      <c r="A59" s="3">
        <v>36130</v>
      </c>
      <c r="B59" s="1">
        <v>42354.03</v>
      </c>
      <c r="C59" s="1">
        <f>+C58+B59</f>
        <v>1019064.2930000001</v>
      </c>
      <c r="D59" s="16">
        <v>7.1999999999999998E-3</v>
      </c>
      <c r="E59" s="17">
        <f>+C59*D59</f>
        <v>7337.2629096000001</v>
      </c>
    </row>
    <row r="60" spans="1:5" x14ac:dyDescent="0.2">
      <c r="A60" s="3">
        <v>36161</v>
      </c>
      <c r="B60" s="1">
        <v>43185.33</v>
      </c>
      <c r="C60" s="1">
        <f>+C59+B60</f>
        <v>1062249.6230000001</v>
      </c>
      <c r="D60" s="16">
        <v>6.8999999999999999E-3</v>
      </c>
      <c r="E60" s="17">
        <f>+C60*D60</f>
        <v>7329.5223987000008</v>
      </c>
    </row>
    <row r="61" spans="1:5" x14ac:dyDescent="0.2">
      <c r="A61" s="3">
        <v>36192</v>
      </c>
      <c r="B61" s="1">
        <v>39097.370000000003</v>
      </c>
      <c r="C61" s="1">
        <f>+C60+B61</f>
        <v>1101346.9930000002</v>
      </c>
      <c r="D61" s="16">
        <v>6.3E-3</v>
      </c>
      <c r="E61" s="17">
        <f>+C61*D61</f>
        <v>6938.4860559000017</v>
      </c>
    </row>
    <row r="62" spans="1:5" x14ac:dyDescent="0.2">
      <c r="A62" s="3">
        <v>36220</v>
      </c>
      <c r="B62" s="1">
        <v>41489.31</v>
      </c>
      <c r="C62" s="1"/>
    </row>
    <row r="63" spans="1:5" x14ac:dyDescent="0.2">
      <c r="A63" s="3">
        <v>36220</v>
      </c>
      <c r="B63" s="1">
        <v>2002.5</v>
      </c>
      <c r="C63" s="1">
        <f>SUM(B62:B63)+C61</f>
        <v>1144838.8030000003</v>
      </c>
      <c r="D63" s="16">
        <v>6.8999999999999999E-3</v>
      </c>
      <c r="E63" s="17">
        <f>+C63*D63</f>
        <v>7899.3877407000018</v>
      </c>
    </row>
    <row r="64" spans="1:5" x14ac:dyDescent="0.2">
      <c r="A64" s="3">
        <v>36251</v>
      </c>
      <c r="B64" s="1">
        <v>49039.05</v>
      </c>
      <c r="C64" s="1"/>
    </row>
    <row r="65" spans="1:5" x14ac:dyDescent="0.2">
      <c r="A65" s="3">
        <v>36251</v>
      </c>
      <c r="B65" s="1">
        <v>115.31</v>
      </c>
      <c r="C65" s="1">
        <f>SUM(B64:B65)+C63</f>
        <v>1193993.1630000004</v>
      </c>
      <c r="D65" s="16">
        <v>6.4000000000000003E-3</v>
      </c>
      <c r="E65" s="17">
        <f>+C65*D65</f>
        <v>7641.5562432000033</v>
      </c>
    </row>
    <row r="66" spans="1:5" x14ac:dyDescent="0.2">
      <c r="A66" s="3">
        <v>36281</v>
      </c>
      <c r="B66" s="1">
        <v>48265.27</v>
      </c>
      <c r="C66" s="1"/>
    </row>
    <row r="67" spans="1:5" x14ac:dyDescent="0.2">
      <c r="A67" s="3">
        <v>36281</v>
      </c>
      <c r="B67" s="1">
        <v>130.97</v>
      </c>
      <c r="C67" s="1"/>
    </row>
    <row r="68" spans="1:5" x14ac:dyDescent="0.2">
      <c r="A68" s="3">
        <v>36281</v>
      </c>
      <c r="B68" s="1">
        <v>174.62</v>
      </c>
      <c r="C68" s="1"/>
    </row>
    <row r="69" spans="1:5" x14ac:dyDescent="0.2">
      <c r="A69" s="3">
        <v>36281</v>
      </c>
      <c r="B69" s="1">
        <v>600</v>
      </c>
      <c r="C69" s="1">
        <f>SUM(B66:B69)+C65</f>
        <v>1243164.0230000005</v>
      </c>
      <c r="D69" s="16">
        <v>6.6E-3</v>
      </c>
      <c r="E69" s="17">
        <f t="shared" ref="E69:E76" si="0">+C69*D69</f>
        <v>8204.8825518000031</v>
      </c>
    </row>
    <row r="70" spans="1:5" x14ac:dyDescent="0.2">
      <c r="A70" s="3">
        <v>36312</v>
      </c>
      <c r="B70" s="1">
        <v>42416.78</v>
      </c>
      <c r="C70" s="1">
        <f t="shared" ref="C70:C76" si="1">+C69+B70</f>
        <v>1285580.8030000005</v>
      </c>
      <c r="D70" s="16">
        <v>6.4000000000000003E-3</v>
      </c>
      <c r="E70" s="17">
        <f t="shared" si="0"/>
        <v>8227.7171392000037</v>
      </c>
    </row>
    <row r="71" spans="1:5" x14ac:dyDescent="0.2">
      <c r="A71" s="3">
        <v>36342</v>
      </c>
      <c r="B71" s="1">
        <v>44132.91</v>
      </c>
      <c r="C71" s="1">
        <f t="shared" si="1"/>
        <v>1329713.7130000005</v>
      </c>
      <c r="D71" s="16">
        <v>6.6E-3</v>
      </c>
      <c r="E71" s="17">
        <f t="shared" si="0"/>
        <v>8776.110505800003</v>
      </c>
    </row>
    <row r="72" spans="1:5" x14ac:dyDescent="0.2">
      <c r="A72" s="3">
        <v>36373</v>
      </c>
      <c r="B72" s="1">
        <v>43640.36</v>
      </c>
      <c r="C72" s="1">
        <f t="shared" si="1"/>
        <v>1373354.0730000006</v>
      </c>
      <c r="D72" s="16">
        <v>6.6E-3</v>
      </c>
      <c r="E72" s="17">
        <f t="shared" si="0"/>
        <v>9064.1368818000028</v>
      </c>
    </row>
    <row r="73" spans="1:5" x14ac:dyDescent="0.2">
      <c r="A73" s="3">
        <v>36404</v>
      </c>
      <c r="B73" s="1">
        <v>42416.65</v>
      </c>
      <c r="C73" s="1">
        <f t="shared" si="1"/>
        <v>1415770.7230000005</v>
      </c>
      <c r="D73" s="16">
        <v>6.4000000000000003E-3</v>
      </c>
      <c r="E73" s="17">
        <f t="shared" si="0"/>
        <v>9060.9326272000035</v>
      </c>
    </row>
    <row r="74" spans="1:5" x14ac:dyDescent="0.2">
      <c r="A74" s="3">
        <v>36434</v>
      </c>
      <c r="B74" s="1">
        <v>44319.95</v>
      </c>
      <c r="C74" s="1">
        <f t="shared" si="1"/>
        <v>1460090.6730000004</v>
      </c>
      <c r="D74" s="16">
        <v>6.7999999999999996E-3</v>
      </c>
      <c r="E74" s="17">
        <f t="shared" si="0"/>
        <v>9928.6165764000016</v>
      </c>
    </row>
    <row r="75" spans="1:5" x14ac:dyDescent="0.2">
      <c r="A75" s="3">
        <v>36465</v>
      </c>
      <c r="B75" s="1">
        <v>45699.42</v>
      </c>
      <c r="C75" s="1">
        <f t="shared" si="1"/>
        <v>1505790.0930000003</v>
      </c>
      <c r="D75" s="16">
        <v>6.4999999999999997E-3</v>
      </c>
      <c r="E75" s="17">
        <f t="shared" si="0"/>
        <v>9787.6356045000011</v>
      </c>
    </row>
    <row r="76" spans="1:5" x14ac:dyDescent="0.2">
      <c r="A76" s="3">
        <v>36495</v>
      </c>
      <c r="B76" s="1">
        <v>47310.94</v>
      </c>
      <c r="C76" s="1">
        <f t="shared" si="1"/>
        <v>1553101.0330000003</v>
      </c>
      <c r="D76" s="16">
        <v>6.7999999999999996E-3</v>
      </c>
      <c r="E76" s="17">
        <f t="shared" si="0"/>
        <v>10561.087024400002</v>
      </c>
    </row>
    <row r="77" spans="1:5" x14ac:dyDescent="0.2">
      <c r="A77" s="3">
        <v>36526</v>
      </c>
      <c r="B77" s="1">
        <v>47018.51</v>
      </c>
      <c r="C77" s="1"/>
    </row>
    <row r="78" spans="1:5" x14ac:dyDescent="0.2">
      <c r="A78" s="3">
        <v>36526</v>
      </c>
      <c r="B78" s="1">
        <v>320</v>
      </c>
      <c r="C78" s="1">
        <f>SUM(B77:B78)+C76</f>
        <v>1600439.5430000003</v>
      </c>
      <c r="D78" s="16">
        <v>7.0000000000000001E-3</v>
      </c>
      <c r="E78" s="17">
        <f>+C78*D78</f>
        <v>11203.076801000003</v>
      </c>
    </row>
    <row r="79" spans="1:5" x14ac:dyDescent="0.2">
      <c r="A79" s="3">
        <v>36557</v>
      </c>
      <c r="B79" s="1">
        <v>44084.480000000003</v>
      </c>
      <c r="C79" s="1"/>
    </row>
    <row r="80" spans="1:5" x14ac:dyDescent="0.2">
      <c r="A80" s="3">
        <v>36557</v>
      </c>
      <c r="B80" s="1">
        <v>200</v>
      </c>
      <c r="C80" s="1">
        <f>SUM(B79:B80)+C78</f>
        <v>1644724.0230000003</v>
      </c>
      <c r="D80" s="16">
        <v>6.6E-3</v>
      </c>
      <c r="E80" s="17">
        <f t="shared" ref="E80:E91" si="2">+C80*D80</f>
        <v>10855.178551800002</v>
      </c>
    </row>
    <row r="81" spans="1:10" x14ac:dyDescent="0.2">
      <c r="A81" s="3">
        <v>36586</v>
      </c>
      <c r="B81" s="1">
        <v>51828.25</v>
      </c>
      <c r="C81" s="1">
        <f t="shared" ref="C81:C91" si="3">+C80+B81</f>
        <v>1696552.2730000003</v>
      </c>
      <c r="D81" s="16">
        <v>7.0000000000000001E-3</v>
      </c>
      <c r="E81" s="17">
        <f t="shared" si="2"/>
        <v>11875.865911000003</v>
      </c>
    </row>
    <row r="82" spans="1:10" x14ac:dyDescent="0.2">
      <c r="A82" s="3">
        <v>36617</v>
      </c>
      <c r="B82" s="1">
        <v>40635.949999999997</v>
      </c>
      <c r="C82" s="1">
        <f t="shared" si="3"/>
        <v>1737188.2230000002</v>
      </c>
      <c r="D82" s="16">
        <v>7.0000000000000001E-3</v>
      </c>
      <c r="E82" s="17">
        <f t="shared" si="2"/>
        <v>12160.317561000002</v>
      </c>
    </row>
    <row r="83" spans="1:10" x14ac:dyDescent="0.2">
      <c r="A83" s="3">
        <v>36647</v>
      </c>
      <c r="B83" s="1">
        <v>46607.72</v>
      </c>
      <c r="C83" s="1">
        <f t="shared" si="3"/>
        <v>1783795.9430000002</v>
      </c>
      <c r="D83" s="16">
        <v>7.3000000000000001E-3</v>
      </c>
      <c r="E83" s="17">
        <f t="shared" si="2"/>
        <v>13021.710383900001</v>
      </c>
      <c r="J83" t="s">
        <v>7</v>
      </c>
    </row>
    <row r="84" spans="1:10" x14ac:dyDescent="0.2">
      <c r="A84" s="3">
        <v>36678</v>
      </c>
      <c r="B84" s="1">
        <v>43796.639999999999</v>
      </c>
      <c r="C84" s="1">
        <f t="shared" si="3"/>
        <v>1827592.5830000001</v>
      </c>
      <c r="D84" s="16">
        <v>7.0000000000000001E-3</v>
      </c>
      <c r="E84" s="17">
        <f t="shared" si="2"/>
        <v>12793.148081000001</v>
      </c>
    </row>
    <row r="85" spans="1:10" x14ac:dyDescent="0.2">
      <c r="A85" s="3">
        <v>36708</v>
      </c>
      <c r="B85" s="1">
        <v>45280.4</v>
      </c>
      <c r="C85" s="1">
        <f t="shared" si="3"/>
        <v>1872872.983</v>
      </c>
      <c r="D85" s="16">
        <v>7.6E-3</v>
      </c>
      <c r="E85" s="17">
        <f t="shared" si="2"/>
        <v>14233.834670800001</v>
      </c>
      <c r="F85" s="35">
        <f>SUM(B4:B85)/2</f>
        <v>936436.49149999989</v>
      </c>
      <c r="G85" s="36" t="s">
        <v>22</v>
      </c>
      <c r="H85" s="37"/>
      <c r="I85" s="37"/>
      <c r="J85" s="37"/>
    </row>
    <row r="86" spans="1:10" x14ac:dyDescent="0.2">
      <c r="A86" s="58">
        <v>36739</v>
      </c>
      <c r="B86" s="1">
        <v>45027.46</v>
      </c>
      <c r="C86" s="1">
        <f t="shared" si="3"/>
        <v>1917900.443</v>
      </c>
      <c r="D86" s="16">
        <v>7.6E-3</v>
      </c>
      <c r="E86" s="17">
        <f t="shared" si="2"/>
        <v>14576.043366800001</v>
      </c>
      <c r="F86" s="35">
        <f t="shared" ref="F86:F91" si="4">F85+B86</f>
        <v>981463.95149999985</v>
      </c>
      <c r="G86" s="38">
        <v>7.6E-3</v>
      </c>
      <c r="H86" s="39">
        <f t="shared" ref="H86:H91" si="5">F86*G86</f>
        <v>7459.1260313999992</v>
      </c>
      <c r="I86" s="37"/>
      <c r="J86" s="37"/>
    </row>
    <row r="87" spans="1:10" x14ac:dyDescent="0.2">
      <c r="A87" s="58">
        <v>36770</v>
      </c>
      <c r="B87" s="1">
        <v>42450.18</v>
      </c>
      <c r="C87" s="1">
        <f t="shared" si="3"/>
        <v>1960350.6229999999</v>
      </c>
      <c r="D87" s="16">
        <v>7.4000000000000003E-3</v>
      </c>
      <c r="E87" s="17">
        <f t="shared" si="2"/>
        <v>14506.5946102</v>
      </c>
      <c r="F87" s="35">
        <f t="shared" si="4"/>
        <v>1023914.1314999999</v>
      </c>
      <c r="G87" s="38">
        <v>7.4000000000000003E-3</v>
      </c>
      <c r="H87" s="39">
        <f t="shared" si="5"/>
        <v>7576.9645731000001</v>
      </c>
      <c r="I87" s="37"/>
      <c r="J87" s="37"/>
    </row>
    <row r="88" spans="1:10" x14ac:dyDescent="0.2">
      <c r="A88" s="58">
        <v>36800</v>
      </c>
      <c r="B88" s="1">
        <v>43792.73</v>
      </c>
      <c r="C88" s="1">
        <f t="shared" si="3"/>
        <v>2004143.3529999999</v>
      </c>
      <c r="D88" s="16">
        <v>8.0999999999999996E-3</v>
      </c>
      <c r="E88" s="17">
        <f t="shared" si="2"/>
        <v>16233.561159299998</v>
      </c>
      <c r="F88" s="35">
        <f t="shared" si="4"/>
        <v>1067706.8614999999</v>
      </c>
      <c r="G88" s="38">
        <v>8.0999999999999996E-3</v>
      </c>
      <c r="H88" s="39">
        <f t="shared" si="5"/>
        <v>8648.4255781499978</v>
      </c>
      <c r="I88" s="37"/>
      <c r="J88" s="37"/>
    </row>
    <row r="89" spans="1:10" x14ac:dyDescent="0.2">
      <c r="A89" s="58">
        <v>36831</v>
      </c>
      <c r="B89" s="1">
        <v>48689.7</v>
      </c>
      <c r="C89" s="1">
        <f t="shared" si="3"/>
        <v>2052833.0529999998</v>
      </c>
      <c r="D89" s="16">
        <v>7.7999999999999996E-3</v>
      </c>
      <c r="E89" s="17">
        <f t="shared" si="2"/>
        <v>16012.097813399998</v>
      </c>
      <c r="F89" s="35">
        <f t="shared" si="4"/>
        <v>1116396.5614999998</v>
      </c>
      <c r="G89" s="38">
        <v>7.7999999999999996E-3</v>
      </c>
      <c r="H89" s="39">
        <f t="shared" si="5"/>
        <v>8707.8931796999987</v>
      </c>
      <c r="I89" s="37"/>
      <c r="J89" s="37"/>
    </row>
    <row r="90" spans="1:10" x14ac:dyDescent="0.2">
      <c r="A90" s="58">
        <v>36861</v>
      </c>
      <c r="B90" s="1">
        <v>50241.81</v>
      </c>
      <c r="C90" s="1">
        <f t="shared" si="3"/>
        <v>2103074.8629999999</v>
      </c>
      <c r="D90" s="16">
        <v>8.0999999999999996E-3</v>
      </c>
      <c r="E90" s="17">
        <f t="shared" si="2"/>
        <v>17034.906390299999</v>
      </c>
      <c r="F90" s="35">
        <f t="shared" si="4"/>
        <v>1166638.3714999999</v>
      </c>
      <c r="G90" s="38">
        <v>8.0999999999999996E-3</v>
      </c>
      <c r="H90" s="39">
        <f t="shared" si="5"/>
        <v>9449.770809149999</v>
      </c>
      <c r="I90" s="37"/>
      <c r="J90" s="37"/>
    </row>
    <row r="91" spans="1:10" x14ac:dyDescent="0.2">
      <c r="A91" s="58">
        <v>36892</v>
      </c>
      <c r="B91" s="2">
        <v>49987.46</v>
      </c>
      <c r="C91" s="1">
        <f t="shared" si="3"/>
        <v>2153062.3229999999</v>
      </c>
      <c r="D91" s="16">
        <v>8.0999999999999996E-3</v>
      </c>
      <c r="E91" s="19">
        <f t="shared" si="2"/>
        <v>17439.804816299998</v>
      </c>
      <c r="F91" s="40">
        <f t="shared" si="4"/>
        <v>1216625.8314999999</v>
      </c>
      <c r="G91" s="38">
        <v>8.0999999999999996E-3</v>
      </c>
      <c r="H91" s="41">
        <f t="shared" si="5"/>
        <v>9854.6692351499987</v>
      </c>
      <c r="I91" s="37"/>
      <c r="J91" s="37"/>
    </row>
    <row r="92" spans="1:10" x14ac:dyDescent="0.2">
      <c r="A92" s="3"/>
      <c r="B92" s="1">
        <f>SUM(B4:B91)</f>
        <v>2153062.3229999994</v>
      </c>
      <c r="C92" s="9" t="s">
        <v>6</v>
      </c>
      <c r="E92" s="17">
        <f>SUM(E4:E91)</f>
        <v>382762.97144570004</v>
      </c>
      <c r="F92" s="35"/>
      <c r="G92" s="42"/>
      <c r="H92" s="39">
        <f>SUM(H86:H91)</f>
        <v>51696.849406649984</v>
      </c>
      <c r="I92" s="43" t="s">
        <v>23</v>
      </c>
      <c r="J92" s="37"/>
    </row>
    <row r="93" spans="1:10" x14ac:dyDescent="0.2">
      <c r="A93" s="3"/>
      <c r="F93" s="44"/>
      <c r="G93" s="37"/>
      <c r="H93" s="37"/>
      <c r="I93" s="37"/>
      <c r="J93" s="37"/>
    </row>
    <row r="94" spans="1:10" x14ac:dyDescent="0.2">
      <c r="A94" s="3">
        <v>36923</v>
      </c>
      <c r="B94" s="1">
        <v>44931.54</v>
      </c>
      <c r="C94" s="1">
        <f>+B94+C91</f>
        <v>2197993.8629999999</v>
      </c>
      <c r="D94" s="16">
        <v>7.3000000000000001E-3</v>
      </c>
      <c r="E94" s="17">
        <f t="shared" ref="E94:E101" si="6">+C94*D94</f>
        <v>16045.355199899999</v>
      </c>
      <c r="F94" s="35">
        <f>F91+B94</f>
        <v>1261557.3714999999</v>
      </c>
      <c r="G94" s="38">
        <v>7.3000000000000001E-3</v>
      </c>
      <c r="H94" s="39">
        <f>F94*G94</f>
        <v>9209.3688119499984</v>
      </c>
      <c r="I94" s="37"/>
      <c r="J94" s="37"/>
    </row>
    <row r="95" spans="1:10" x14ac:dyDescent="0.2">
      <c r="A95" s="3">
        <v>36951</v>
      </c>
      <c r="B95" s="1">
        <v>49623.5</v>
      </c>
      <c r="C95" s="1">
        <f t="shared" ref="C95:C101" si="7">+C94+B95</f>
        <v>2247617.3629999999</v>
      </c>
      <c r="D95" s="16">
        <v>8.0999999999999996E-3</v>
      </c>
      <c r="E95" s="17">
        <f t="shared" si="6"/>
        <v>18205.700640299998</v>
      </c>
      <c r="F95" s="35">
        <f t="shared" ref="F95:F102" si="8">F94+B95</f>
        <v>1311180.8714999999</v>
      </c>
      <c r="G95" s="38">
        <v>8.0999999999999996E-3</v>
      </c>
      <c r="H95" s="39">
        <f t="shared" ref="H95:H102" si="9">F95*G95</f>
        <v>10620.565059149998</v>
      </c>
      <c r="I95" s="37"/>
      <c r="J95" s="37"/>
    </row>
    <row r="96" spans="1:10" x14ac:dyDescent="0.2">
      <c r="A96" s="3">
        <v>36982</v>
      </c>
      <c r="B96" s="1">
        <v>47715.96</v>
      </c>
      <c r="C96" s="1">
        <f t="shared" si="7"/>
        <v>2295333.3229999999</v>
      </c>
      <c r="D96" s="16">
        <v>7.4000000000000003E-3</v>
      </c>
      <c r="E96" s="17">
        <f t="shared" si="6"/>
        <v>16985.466590200002</v>
      </c>
      <c r="F96" s="35">
        <f t="shared" si="8"/>
        <v>1358896.8314999999</v>
      </c>
      <c r="G96" s="38">
        <v>7.4000000000000003E-3</v>
      </c>
      <c r="H96" s="39">
        <f t="shared" si="9"/>
        <v>10055.8365531</v>
      </c>
      <c r="I96" s="37"/>
      <c r="J96" s="37"/>
    </row>
    <row r="97" spans="1:10" x14ac:dyDescent="0.2">
      <c r="A97" s="3">
        <v>37012</v>
      </c>
      <c r="B97" s="1">
        <v>48145.57</v>
      </c>
      <c r="C97" s="1">
        <f t="shared" si="7"/>
        <v>2343478.8929999997</v>
      </c>
      <c r="D97" s="16">
        <v>7.6E-3</v>
      </c>
      <c r="E97" s="17">
        <f t="shared" si="6"/>
        <v>17810.439586799999</v>
      </c>
      <c r="F97" s="35">
        <f t="shared" si="8"/>
        <v>1407042.4014999999</v>
      </c>
      <c r="G97" s="38">
        <v>7.6E-3</v>
      </c>
      <c r="H97" s="39">
        <f t="shared" si="9"/>
        <v>10693.5222514</v>
      </c>
      <c r="I97" s="37"/>
      <c r="J97" s="37"/>
    </row>
    <row r="98" spans="1:10" x14ac:dyDescent="0.2">
      <c r="A98" s="3">
        <v>37043</v>
      </c>
      <c r="B98" s="1">
        <v>48653.71</v>
      </c>
      <c r="C98" s="1">
        <f t="shared" si="7"/>
        <v>2392132.6029999997</v>
      </c>
      <c r="D98" s="16">
        <v>7.4000000000000003E-3</v>
      </c>
      <c r="E98" s="17">
        <f t="shared" si="6"/>
        <v>17701.781262199998</v>
      </c>
      <c r="F98" s="35">
        <f t="shared" si="8"/>
        <v>1455696.1114999999</v>
      </c>
      <c r="G98" s="38">
        <v>7.4000000000000003E-3</v>
      </c>
      <c r="H98" s="39">
        <f t="shared" si="9"/>
        <v>10772.1512251</v>
      </c>
      <c r="I98" s="37"/>
      <c r="J98" s="37"/>
    </row>
    <row r="99" spans="1:10" x14ac:dyDescent="0.2">
      <c r="A99" s="3">
        <v>37073</v>
      </c>
      <c r="B99" s="1">
        <v>50013.5</v>
      </c>
      <c r="C99" s="1">
        <f t="shared" si="7"/>
        <v>2442146.1029999997</v>
      </c>
      <c r="D99" s="16">
        <v>6.6E-3</v>
      </c>
      <c r="E99" s="17">
        <f t="shared" si="6"/>
        <v>16118.164279799998</v>
      </c>
      <c r="F99" s="35">
        <f t="shared" si="8"/>
        <v>1505709.6114999999</v>
      </c>
      <c r="G99" s="38">
        <v>6.6E-3</v>
      </c>
      <c r="H99" s="39">
        <f t="shared" si="9"/>
        <v>9937.6834358999986</v>
      </c>
      <c r="I99" s="37"/>
      <c r="J99" s="37"/>
    </row>
    <row r="100" spans="1:10" x14ac:dyDescent="0.2">
      <c r="A100" s="3">
        <v>37104</v>
      </c>
      <c r="B100" s="1">
        <v>49723.05</v>
      </c>
      <c r="C100" s="1">
        <f t="shared" si="7"/>
        <v>2491869.1529999995</v>
      </c>
      <c r="D100" s="16">
        <v>6.6E-3</v>
      </c>
      <c r="E100" s="17">
        <f t="shared" si="6"/>
        <v>16446.336409799995</v>
      </c>
      <c r="F100" s="35">
        <f t="shared" si="8"/>
        <v>1555432.6614999999</v>
      </c>
      <c r="G100" s="38">
        <v>6.6E-3</v>
      </c>
      <c r="H100" s="39">
        <f t="shared" si="9"/>
        <v>10265.855565899999</v>
      </c>
      <c r="I100" s="37"/>
      <c r="J100" s="37"/>
    </row>
    <row r="101" spans="1:10" x14ac:dyDescent="0.2">
      <c r="A101" s="3">
        <v>37135</v>
      </c>
      <c r="B101" s="10">
        <v>47737.68</v>
      </c>
      <c r="C101" s="1">
        <f t="shared" si="7"/>
        <v>2539606.8329999996</v>
      </c>
      <c r="D101" s="16">
        <v>6.4000000000000003E-3</v>
      </c>
      <c r="E101" s="20">
        <f t="shared" si="6"/>
        <v>16253.483731199998</v>
      </c>
      <c r="F101" s="40">
        <f t="shared" si="8"/>
        <v>1603170.3414999999</v>
      </c>
      <c r="G101" s="38">
        <v>6.4000000000000003E-3</v>
      </c>
      <c r="H101" s="39">
        <f t="shared" si="9"/>
        <v>10260.290185599999</v>
      </c>
      <c r="I101" s="37"/>
      <c r="J101" s="37"/>
    </row>
    <row r="102" spans="1:10" x14ac:dyDescent="0.2">
      <c r="A102" s="3">
        <v>37165</v>
      </c>
      <c r="B102" s="2">
        <v>50268.160000000003</v>
      </c>
      <c r="C102" s="1"/>
      <c r="E102" s="19"/>
      <c r="F102" s="40">
        <f t="shared" si="8"/>
        <v>1653438.5014999998</v>
      </c>
      <c r="G102" s="38">
        <v>5.7999999999999996E-3</v>
      </c>
      <c r="H102" s="41">
        <f t="shared" si="9"/>
        <v>9589.9433086999979</v>
      </c>
      <c r="I102" s="37"/>
      <c r="J102" s="37"/>
    </row>
    <row r="103" spans="1:10" x14ac:dyDescent="0.2">
      <c r="A103" s="3"/>
      <c r="B103" s="1">
        <f>SUM(B94:B102)</f>
        <v>436812.67000000004</v>
      </c>
      <c r="E103" s="17">
        <f>SUM(E94:E101)</f>
        <v>135566.72770019996</v>
      </c>
      <c r="F103" s="44"/>
      <c r="G103" s="37"/>
      <c r="H103" s="39">
        <f>SUM(H94:H102)</f>
        <v>91405.21639679998</v>
      </c>
      <c r="I103" s="43" t="s">
        <v>24</v>
      </c>
      <c r="J103" s="37"/>
    </row>
    <row r="104" spans="1:10" x14ac:dyDescent="0.2">
      <c r="A104" s="3"/>
    </row>
    <row r="105" spans="1:10" x14ac:dyDescent="0.2">
      <c r="A105" s="3"/>
      <c r="B105" s="1">
        <f>SUM(B94:B102)+SUM(B89:B91)</f>
        <v>585731.64</v>
      </c>
      <c r="E105" s="17">
        <f>+E103+E92</f>
        <v>518329.69914589997</v>
      </c>
    </row>
    <row r="106" spans="1:10" x14ac:dyDescent="0.2">
      <c r="A106" s="3" t="s">
        <v>19</v>
      </c>
      <c r="B106" s="1">
        <f>B105/12</f>
        <v>48810.97</v>
      </c>
    </row>
    <row r="107" spans="1:10" x14ac:dyDescent="0.2">
      <c r="A107" s="3"/>
      <c r="B107" s="1"/>
    </row>
    <row r="108" spans="1:10" x14ac:dyDescent="0.2">
      <c r="A108" s="3"/>
      <c r="B108" s="1"/>
    </row>
    <row r="109" spans="1:10" x14ac:dyDescent="0.2">
      <c r="A109" s="3"/>
      <c r="B109" s="15" t="s">
        <v>21</v>
      </c>
    </row>
    <row r="110" spans="1:10" x14ac:dyDescent="0.2">
      <c r="A110" s="3"/>
      <c r="E110" s="86" t="s">
        <v>17</v>
      </c>
      <c r="F110" s="87"/>
      <c r="G110" s="88" t="s">
        <v>10</v>
      </c>
      <c r="H110" s="89"/>
      <c r="I110" s="85"/>
      <c r="J110" s="85"/>
    </row>
    <row r="111" spans="1:10" x14ac:dyDescent="0.2">
      <c r="A111" s="3"/>
      <c r="E111" s="90" t="s">
        <v>20</v>
      </c>
      <c r="F111" s="91"/>
      <c r="G111" s="92" t="s">
        <v>20</v>
      </c>
      <c r="H111" s="93"/>
      <c r="I111" s="85"/>
      <c r="J111" s="85"/>
    </row>
    <row r="112" spans="1:10" x14ac:dyDescent="0.2">
      <c r="A112" s="3"/>
      <c r="D112" s="21" t="s">
        <v>16</v>
      </c>
      <c r="E112" s="22" t="s">
        <v>11</v>
      </c>
      <c r="F112" s="22" t="s">
        <v>12</v>
      </c>
      <c r="G112" s="22" t="s">
        <v>11</v>
      </c>
      <c r="H112" s="22" t="s">
        <v>12</v>
      </c>
      <c r="I112" s="32"/>
      <c r="J112" s="32"/>
    </row>
    <row r="113" spans="1:10" x14ac:dyDescent="0.2">
      <c r="A113" s="3"/>
      <c r="D113" s="18"/>
      <c r="E113" s="23"/>
      <c r="F113" s="24"/>
      <c r="G113" s="33"/>
      <c r="H113" s="34"/>
      <c r="I113" s="31"/>
      <c r="J113" s="31"/>
    </row>
    <row r="114" spans="1:10" x14ac:dyDescent="0.2">
      <c r="A114" s="3"/>
      <c r="B114" t="s">
        <v>14</v>
      </c>
      <c r="D114" s="25">
        <f>B92</f>
        <v>2153062.3229999994</v>
      </c>
      <c r="E114" s="26">
        <f>D114/2</f>
        <v>1076531.1614999997</v>
      </c>
      <c r="F114" s="27">
        <f>D114/2</f>
        <v>1076531.1614999997</v>
      </c>
      <c r="G114" s="13">
        <f>SUM(B86:B91)</f>
        <v>280189.34000000003</v>
      </c>
      <c r="H114" s="14">
        <f>D114-G114</f>
        <v>1872872.9829999993</v>
      </c>
      <c r="I114" s="10"/>
      <c r="J114" s="31"/>
    </row>
    <row r="115" spans="1:10" x14ac:dyDescent="0.2">
      <c r="A115" s="3"/>
      <c r="B115" t="s">
        <v>13</v>
      </c>
      <c r="D115" s="25">
        <f>E92</f>
        <v>382762.97144570004</v>
      </c>
      <c r="E115" s="26"/>
      <c r="F115" s="27">
        <f>D115</f>
        <v>382762.97144570004</v>
      </c>
      <c r="G115" s="13"/>
      <c r="H115" s="14">
        <f>D115</f>
        <v>382762.97144570004</v>
      </c>
      <c r="I115" s="10"/>
      <c r="J115" s="31"/>
    </row>
    <row r="116" spans="1:10" x14ac:dyDescent="0.2">
      <c r="A116" s="3"/>
      <c r="B116" t="s">
        <v>18</v>
      </c>
      <c r="D116" s="25">
        <f>B103</f>
        <v>436812.67000000004</v>
      </c>
      <c r="E116" s="26">
        <f>D116</f>
        <v>436812.67000000004</v>
      </c>
      <c r="F116" s="27"/>
      <c r="G116" s="13">
        <f>D116</f>
        <v>436812.67000000004</v>
      </c>
      <c r="H116" s="12"/>
    </row>
    <row r="117" spans="1:10" x14ac:dyDescent="0.2">
      <c r="A117" s="3"/>
      <c r="B117" t="s">
        <v>15</v>
      </c>
      <c r="D117" s="25">
        <f>H103</f>
        <v>91405.21639679998</v>
      </c>
      <c r="E117" s="26"/>
      <c r="F117" s="27">
        <f>H103</f>
        <v>91405.21639679998</v>
      </c>
      <c r="G117" s="11"/>
      <c r="H117" s="14">
        <f>H103</f>
        <v>91405.21639679998</v>
      </c>
    </row>
    <row r="118" spans="1:10" x14ac:dyDescent="0.2">
      <c r="A118" s="3"/>
      <c r="D118" s="25"/>
      <c r="E118" s="26"/>
      <c r="F118" s="27"/>
      <c r="G118" s="11"/>
      <c r="H118" s="12"/>
    </row>
    <row r="119" spans="1:10" x14ac:dyDescent="0.2">
      <c r="C119" t="s">
        <v>5</v>
      </c>
      <c r="D119" s="25">
        <f>SUM(D114:D117)</f>
        <v>3064043.1808424992</v>
      </c>
      <c r="E119" s="28">
        <f>SUM(E114:E117)</f>
        <v>1513343.8314999999</v>
      </c>
      <c r="F119" s="29">
        <f>SUM(F114:F117)</f>
        <v>1550699.3493424996</v>
      </c>
      <c r="G119" s="28">
        <f>SUM(G114:G117)</f>
        <v>717002.01</v>
      </c>
      <c r="H119" s="29">
        <f>SUM(H114:H117)</f>
        <v>2347041.170842499</v>
      </c>
    </row>
    <row r="120" spans="1:10" x14ac:dyDescent="0.2">
      <c r="D120" s="25"/>
      <c r="E120" s="30"/>
      <c r="F120" s="30"/>
    </row>
    <row r="121" spans="1:10" x14ac:dyDescent="0.2">
      <c r="D121" s="25"/>
      <c r="E121" s="30"/>
      <c r="F121" s="30"/>
    </row>
    <row r="122" spans="1:10" x14ac:dyDescent="0.2">
      <c r="D122" s="25"/>
      <c r="E122" s="30"/>
      <c r="F122" s="30"/>
    </row>
    <row r="123" spans="1:10" x14ac:dyDescent="0.2">
      <c r="B123" s="37"/>
      <c r="C123" s="37"/>
      <c r="D123" s="62" t="s">
        <v>16</v>
      </c>
      <c r="E123" s="45" t="s">
        <v>11</v>
      </c>
      <c r="F123" s="45" t="s">
        <v>12</v>
      </c>
      <c r="G123" s="37"/>
    </row>
    <row r="124" spans="1:10" x14ac:dyDescent="0.2">
      <c r="B124" s="37" t="s">
        <v>26</v>
      </c>
      <c r="C124" s="37"/>
      <c r="D124" s="46">
        <f>C85</f>
        <v>1872872.983</v>
      </c>
      <c r="E124" s="47">
        <f>D124/2</f>
        <v>936436.4915</v>
      </c>
      <c r="F124" s="48">
        <f>D124/2</f>
        <v>936436.4915</v>
      </c>
      <c r="G124" s="37"/>
      <c r="H124" s="1"/>
    </row>
    <row r="125" spans="1:10" x14ac:dyDescent="0.2">
      <c r="B125" s="37" t="s">
        <v>25</v>
      </c>
      <c r="C125" s="37"/>
      <c r="D125" s="46">
        <f>SUM(E5:E85)</f>
        <v>286959.9632894001</v>
      </c>
      <c r="E125" s="47"/>
      <c r="F125" s="48">
        <f>D125</f>
        <v>286959.9632894001</v>
      </c>
      <c r="G125" s="37"/>
      <c r="H125" s="1"/>
    </row>
    <row r="126" spans="1:10" x14ac:dyDescent="0.2">
      <c r="B126" s="37" t="s">
        <v>27</v>
      </c>
      <c r="C126" s="37"/>
      <c r="D126" s="46">
        <f>SUM(B86:B91)</f>
        <v>280189.34000000003</v>
      </c>
      <c r="E126" s="47">
        <f>D126</f>
        <v>280189.34000000003</v>
      </c>
      <c r="F126" s="48"/>
      <c r="G126" s="37"/>
    </row>
    <row r="127" spans="1:10" x14ac:dyDescent="0.2">
      <c r="B127" s="37" t="s">
        <v>28</v>
      </c>
      <c r="C127" s="37"/>
      <c r="D127" s="46">
        <f>SUM(E86:E91)</f>
        <v>95803.008156299999</v>
      </c>
      <c r="E127" s="47">
        <f>H92</f>
        <v>51696.849406649984</v>
      </c>
      <c r="F127" s="49">
        <f>D127-E127</f>
        <v>44106.158749650014</v>
      </c>
      <c r="G127" s="39"/>
    </row>
    <row r="128" spans="1:10" x14ac:dyDescent="0.2">
      <c r="B128" s="37" t="s">
        <v>18</v>
      </c>
      <c r="C128" s="37"/>
      <c r="D128" s="50">
        <f>SUM(B94:B102)</f>
        <v>436812.67000000004</v>
      </c>
      <c r="E128" s="47">
        <f>D128</f>
        <v>436812.67000000004</v>
      </c>
      <c r="F128" s="51"/>
      <c r="G128" s="37"/>
    </row>
    <row r="129" spans="2:7" x14ac:dyDescent="0.2">
      <c r="B129" s="37" t="s">
        <v>29</v>
      </c>
      <c r="C129" s="37"/>
      <c r="D129" s="52">
        <f>H103</f>
        <v>91405.21639679998</v>
      </c>
      <c r="E129" s="47">
        <f>D129</f>
        <v>91405.21639679998</v>
      </c>
      <c r="F129" s="53"/>
      <c r="G129" s="37"/>
    </row>
    <row r="130" spans="2:7" x14ac:dyDescent="0.2">
      <c r="B130" s="37"/>
      <c r="C130" s="37"/>
      <c r="D130" s="38"/>
      <c r="E130" s="54"/>
      <c r="F130" s="48"/>
      <c r="G130" s="37"/>
    </row>
    <row r="131" spans="2:7" x14ac:dyDescent="0.2">
      <c r="B131" s="37"/>
      <c r="C131" s="37" t="s">
        <v>5</v>
      </c>
      <c r="D131" s="52">
        <f>SUM(D124:D129)</f>
        <v>3064043.1808424997</v>
      </c>
      <c r="E131" s="55">
        <f>SUM(E124:E129)</f>
        <v>1796540.5673034501</v>
      </c>
      <c r="F131" s="56">
        <f>SUM(F124:F129)</f>
        <v>1267502.6135390501</v>
      </c>
      <c r="G131" s="37"/>
    </row>
    <row r="132" spans="2:7" x14ac:dyDescent="0.2">
      <c r="B132" s="37"/>
      <c r="C132" s="37"/>
      <c r="D132" s="57"/>
      <c r="E132" s="44"/>
      <c r="F132" s="44"/>
      <c r="G132" s="37"/>
    </row>
    <row r="133" spans="2:7" x14ac:dyDescent="0.2">
      <c r="B133" s="37" t="s">
        <v>30</v>
      </c>
      <c r="C133" s="37"/>
      <c r="D133" s="38"/>
      <c r="E133" s="44"/>
      <c r="F133" s="44"/>
      <c r="G133" s="37"/>
    </row>
    <row r="134" spans="2:7" x14ac:dyDescent="0.2">
      <c r="B134" s="37" t="s">
        <v>32</v>
      </c>
      <c r="C134" s="37"/>
      <c r="D134" s="38"/>
      <c r="E134" s="44"/>
      <c r="F134" s="44"/>
      <c r="G134" s="37"/>
    </row>
    <row r="135" spans="2:7" x14ac:dyDescent="0.2">
      <c r="B135" s="37" t="s">
        <v>31</v>
      </c>
      <c r="C135" s="37"/>
      <c r="D135" s="38"/>
      <c r="E135" s="44"/>
      <c r="F135" s="44"/>
      <c r="G135" s="37"/>
    </row>
    <row r="136" spans="2:7" x14ac:dyDescent="0.2">
      <c r="B136" s="37" t="s">
        <v>33</v>
      </c>
      <c r="C136" s="37"/>
      <c r="D136" s="38"/>
      <c r="E136" s="44"/>
      <c r="F136" s="44"/>
      <c r="G136" s="37"/>
    </row>
    <row r="137" spans="2:7" x14ac:dyDescent="0.2">
      <c r="B137" s="37" t="s">
        <v>34</v>
      </c>
      <c r="C137" s="37"/>
      <c r="D137" s="38"/>
      <c r="E137" s="44"/>
      <c r="F137" s="44"/>
      <c r="G137" s="37"/>
    </row>
    <row r="138" spans="2:7" x14ac:dyDescent="0.2">
      <c r="B138" s="37" t="s">
        <v>35</v>
      </c>
      <c r="C138" s="37"/>
      <c r="D138" s="38"/>
      <c r="E138" s="44"/>
      <c r="F138" s="44"/>
      <c r="G138" s="37"/>
    </row>
    <row r="139" spans="2:7" x14ac:dyDescent="0.2">
      <c r="B139" s="37" t="s">
        <v>36</v>
      </c>
      <c r="C139" s="37"/>
      <c r="D139" s="38"/>
      <c r="E139" s="44"/>
      <c r="F139" s="44"/>
      <c r="G139" s="37"/>
    </row>
    <row r="140" spans="2:7" x14ac:dyDescent="0.2">
      <c r="B140" s="37" t="s">
        <v>37</v>
      </c>
      <c r="C140" s="37"/>
      <c r="D140" s="38"/>
      <c r="E140" s="44"/>
      <c r="F140" s="44"/>
      <c r="G140" s="37"/>
    </row>
  </sheetData>
  <mergeCells count="6">
    <mergeCell ref="I110:J110"/>
    <mergeCell ref="I111:J111"/>
    <mergeCell ref="E110:F110"/>
    <mergeCell ref="G110:H110"/>
    <mergeCell ref="E111:F111"/>
    <mergeCell ref="G111:H111"/>
  </mergeCells>
  <phoneticPr fontId="0" type="noConversion"/>
  <pageMargins left="0.75" right="0.75" top="1" bottom="1" header="0.5" footer="0.5"/>
  <pageSetup scale="61" fitToHeight="0" orientation="portrait" r:id="rId1"/>
  <headerFooter alignWithMargins="0"/>
  <rowBreaks count="1" manualBreakCount="1">
    <brk id="8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Offer</vt:lpstr>
      <vt:lpstr>Calculations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Jan Havlíček</cp:lastModifiedBy>
  <cp:lastPrinted>2001-11-08T21:55:15Z</cp:lastPrinted>
  <dcterms:created xsi:type="dcterms:W3CDTF">2001-11-05T23:33:12Z</dcterms:created>
  <dcterms:modified xsi:type="dcterms:W3CDTF">2023-09-15T19:20:51Z</dcterms:modified>
</cp:coreProperties>
</file>