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72C51B-4C41-4DA7-89D6-73F1A525B297}" xr6:coauthVersionLast="47" xr6:coauthVersionMax="47" xr10:uidLastSave="{00000000-0000-0000-0000-000000000000}"/>
  <bookViews>
    <workbookView xWindow="-120" yWindow="-120" windowWidth="38640" windowHeight="15720" tabRatio="747" firstSheet="13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Burn'!$A$1:$Z$23</definedName>
    <definedName name="_xlnm.Print_Area" localSheetId="29">'EGS EXP'!$A$1:$X$31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E9" i="88"/>
  <c r="C12" i="88"/>
  <c r="E12" i="88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E15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E22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A1" i="79"/>
  <c r="C2" i="79"/>
  <c r="E2" i="79"/>
  <c r="G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C3" i="79"/>
  <c r="E3" i="79"/>
  <c r="G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C4" i="79"/>
  <c r="E4" i="79"/>
  <c r="G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C5" i="79"/>
  <c r="E5" i="79"/>
  <c r="G5" i="79"/>
  <c r="W5" i="79"/>
  <c r="C6" i="79"/>
  <c r="E6" i="79"/>
  <c r="G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C7" i="79"/>
  <c r="W7" i="79"/>
  <c r="C8" i="79"/>
  <c r="E8" i="79"/>
  <c r="G8" i="79"/>
  <c r="W8" i="79"/>
  <c r="W9" i="79"/>
  <c r="W10" i="79"/>
  <c r="W11" i="79"/>
  <c r="C12" i="79"/>
  <c r="D12" i="79"/>
  <c r="E12" i="79"/>
  <c r="G12" i="79"/>
  <c r="I12" i="79"/>
  <c r="K12" i="79"/>
  <c r="M12" i="79"/>
  <c r="N12" i="79"/>
  <c r="O12" i="79"/>
  <c r="P12" i="79"/>
  <c r="Q12" i="79"/>
  <c r="R12" i="79"/>
  <c r="S12" i="79"/>
  <c r="T12" i="79"/>
  <c r="U12" i="79"/>
  <c r="V12" i="79"/>
  <c r="W12" i="79"/>
  <c r="A15" i="79"/>
  <c r="C16" i="79"/>
  <c r="E16" i="79"/>
  <c r="G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W17" i="79"/>
  <c r="E18" i="79"/>
  <c r="G18" i="79"/>
  <c r="W18" i="79"/>
  <c r="C19" i="79"/>
  <c r="E19" i="79"/>
  <c r="G19" i="79"/>
  <c r="P19" i="79"/>
  <c r="Q19" i="79"/>
  <c r="R19" i="79"/>
  <c r="S19" i="79"/>
  <c r="W19" i="79"/>
  <c r="W20" i="79"/>
  <c r="W21" i="79"/>
  <c r="W22" i="79"/>
  <c r="C23" i="79"/>
  <c r="D23" i="79"/>
  <c r="E23" i="79"/>
  <c r="G23" i="79"/>
  <c r="I23" i="79"/>
  <c r="K23" i="79"/>
  <c r="M23" i="79"/>
  <c r="N23" i="79"/>
  <c r="O23" i="79"/>
  <c r="P23" i="79"/>
  <c r="Q23" i="79"/>
  <c r="R23" i="79"/>
  <c r="S23" i="79"/>
  <c r="T23" i="79"/>
  <c r="U23" i="79"/>
  <c r="V23" i="79"/>
  <c r="W23" i="79"/>
  <c r="C25" i="79"/>
  <c r="D25" i="79"/>
  <c r="E25" i="79"/>
  <c r="G25" i="79"/>
  <c r="I25" i="79"/>
  <c r="K25" i="79"/>
  <c r="M25" i="79"/>
  <c r="N25" i="79"/>
  <c r="O25" i="79"/>
  <c r="P25" i="79"/>
  <c r="Q25" i="79"/>
  <c r="R25" i="79"/>
  <c r="S25" i="79"/>
  <c r="T25" i="79"/>
  <c r="U25" i="79"/>
  <c r="V25" i="79"/>
  <c r="W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<sst xmlns="http://schemas.openxmlformats.org/spreadsheetml/2006/main" count="852" uniqueCount="192">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</sst>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4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167" fontId="4" fillId="0" borderId="1" xfId="0" applyNumberFormat="1" applyFont="1" applyBorder="1" applyAlignment="1">
      <alignment vertical="top"/>
    </xf>
    <xf numFmtId="0" fontId="0" fillId="0" borderId="0" xfId="0" applyAlignment="1"/>
    <xf numFmtId="0" fontId="0" fillId="0" borderId="0" xfId="0" applyBorder="1" applyAlignment="1"/>
    <xf numFmtId="187" fontId="6" fillId="0" borderId="4" xfId="0" applyNumberFormat="1" applyFont="1" applyBorder="1" applyAlignment="1"/>
    <xf numFmtId="41" fontId="6" fillId="0" borderId="0" xfId="2" applyNumberFormat="1" applyFont="1" applyBorder="1" applyAlignment="1"/>
    <xf numFmtId="177" fontId="4" fillId="0" borderId="0" xfId="2" applyNumberFormat="1" applyFont="1" applyBorder="1" applyAlignment="1"/>
    <xf numFmtId="41" fontId="10" fillId="0" borderId="0" xfId="1" applyNumberFormat="1" applyFont="1" applyAlignment="1"/>
    <xf numFmtId="41" fontId="4" fillId="0" borderId="0" xfId="1" applyNumberFormat="1" applyFont="1" applyAlignment="1"/>
    <xf numFmtId="176" fontId="4" fillId="0" borderId="0" xfId="1" applyNumberFormat="1" applyFont="1" applyAlignment="1"/>
    <xf numFmtId="41" fontId="10" fillId="0" borderId="1" xfId="1" applyNumberFormat="1" applyFont="1" applyBorder="1" applyAlignment="1"/>
    <xf numFmtId="41" fontId="4" fillId="0" borderId="0" xfId="1" applyNumberFormat="1" applyFont="1" applyBorder="1" applyAlignment="1"/>
    <xf numFmtId="41" fontId="4" fillId="0" borderId="1" xfId="1" applyNumberFormat="1" applyFont="1" applyBorder="1" applyAlignment="1"/>
    <xf numFmtId="176" fontId="4" fillId="0" borderId="0" xfId="1" applyNumberFormat="1" applyFont="1" applyBorder="1" applyAlignment="1"/>
    <xf numFmtId="177" fontId="6" fillId="0" borderId="0" xfId="2" applyNumberFormat="1" applyFont="1" applyBorder="1" applyAlignment="1"/>
    <xf numFmtId="41" fontId="6" fillId="0" borderId="0" xfId="1" applyNumberFormat="1" applyFont="1" applyBorder="1" applyAlignment="1"/>
    <xf numFmtId="41" fontId="0" fillId="0" borderId="0" xfId="0" applyNumberFormat="1" applyAlignment="1"/>
    <xf numFmtId="41" fontId="0" fillId="0" borderId="1" xfId="0" applyNumberFormat="1" applyBorder="1" applyAlignment="1"/>
    <xf numFmtId="0" fontId="0" fillId="0" borderId="1" xfId="0" applyBorder="1" applyAlignment="1"/>
    <xf numFmtId="181" fontId="6" fillId="0" borderId="2" xfId="2" applyNumberFormat="1" applyFont="1" applyBorder="1" applyAlignment="1"/>
    <xf numFmtId="181" fontId="6" fillId="0" borderId="0" xfId="2" applyNumberFormat="1" applyFont="1" applyBorder="1" applyAlignment="1"/>
    <xf numFmtId="166" fontId="6" fillId="0" borderId="0" xfId="2" applyNumberFormat="1" applyFont="1" applyBorder="1" applyAlignment="1"/>
    <xf numFmtId="166" fontId="6" fillId="0" borderId="0" xfId="1" applyNumberFormat="1" applyFont="1" applyBorder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82" t="s">
        <v>10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ht="15" x14ac:dyDescent="0.2">
      <c r="A2" s="182" t="s">
        <v>12</v>
      </c>
      <c r="B2" s="182"/>
      <c r="C2" s="182"/>
      <c r="D2" s="182"/>
      <c r="E2" s="182"/>
      <c r="F2" s="182"/>
      <c r="G2" s="182"/>
      <c r="H2" s="182"/>
      <c r="I2" s="182"/>
      <c r="J2" s="182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C4" sqref="C4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B38"/>
  <sheetViews>
    <sheetView showGridLines="0" workbookViewId="0">
      <pane ySplit="2" topLeftCell="A3" activePane="bottomLeft" state="frozenSplit"/>
      <selection activeCell="A14" sqref="A14"/>
      <selection pane="bottomLeft" activeCell="A3" sqref="A3"/>
    </sheetView>
  </sheetViews>
  <sheetFormatPr defaultRowHeight="15.75" x14ac:dyDescent="0.25"/>
  <cols>
    <col min="1" max="1" width="25.7109375" style="4" customWidth="1"/>
    <col min="2" max="2" width="3.5703125" style="4" customWidth="1"/>
    <col min="3" max="3" width="13.28515625" style="10" bestFit="1" customWidth="1"/>
    <col min="4" max="4" width="2.42578125" style="4" customWidth="1"/>
    <col min="5" max="5" width="13.42578125" style="32" customWidth="1"/>
    <col min="6" max="6" width="2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21" width="10.5703125" style="4" customWidth="1"/>
    <col min="22" max="22" width="9.140625" style="4" bestFit="1" customWidth="1"/>
    <col min="23" max="23" width="12.7109375" style="4" bestFit="1" customWidth="1"/>
    <col min="24" max="24" width="10.5703125" style="4" customWidth="1"/>
    <col min="25" max="25" width="12.42578125" style="4" bestFit="1" customWidth="1"/>
    <col min="26" max="26" width="12.28515625" style="4" bestFit="1" customWidth="1"/>
    <col min="27" max="27" width="1" style="4" customWidth="1"/>
    <col min="28" max="28" width="34.7109375" style="152" customWidth="1"/>
    <col min="29" max="16384" width="9.140625" style="4"/>
  </cols>
  <sheetData>
    <row r="1" spans="1:28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31"/>
      <c r="S1" s="31"/>
      <c r="T1" s="31"/>
      <c r="U1" s="31"/>
      <c r="V1" s="31"/>
      <c r="W1" s="31"/>
      <c r="X1" s="31"/>
      <c r="Y1" s="31"/>
      <c r="Z1" s="31"/>
    </row>
    <row r="2" spans="1:28" ht="47.2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128" t="s">
        <v>187</v>
      </c>
      <c r="S2" s="128" t="s">
        <v>188</v>
      </c>
      <c r="T2" s="128" t="s">
        <v>189</v>
      </c>
      <c r="U2" s="128" t="s">
        <v>190</v>
      </c>
      <c r="V2" s="128" t="s">
        <v>191</v>
      </c>
      <c r="W2" s="128" t="s">
        <v>177</v>
      </c>
      <c r="X2" s="128" t="s">
        <v>156</v>
      </c>
      <c r="Y2" s="128" t="s">
        <v>157</v>
      </c>
      <c r="Z2" s="128" t="s">
        <v>158</v>
      </c>
      <c r="AB2" s="151" t="s">
        <v>14</v>
      </c>
    </row>
    <row r="3" spans="1:28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8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8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8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8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8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8" x14ac:dyDescent="0.25">
      <c r="A9" s="3" t="s">
        <v>112</v>
      </c>
      <c r="C9" s="137">
        <v>1272</v>
      </c>
      <c r="D9" s="137"/>
      <c r="E9" s="161">
        <f>-(325.4+19.7+8.1)</f>
        <v>-353.2</v>
      </c>
      <c r="F9" s="161"/>
      <c r="G9" s="161">
        <v>-80</v>
      </c>
      <c r="H9" s="161"/>
      <c r="I9" s="161">
        <v>55</v>
      </c>
      <c r="J9" s="161"/>
      <c r="K9" s="161">
        <v>55</v>
      </c>
      <c r="L9" s="161"/>
      <c r="M9" s="161">
        <v>10</v>
      </c>
      <c r="N9" s="161"/>
      <c r="O9" s="161">
        <v>10</v>
      </c>
      <c r="P9" s="161"/>
      <c r="Q9" s="161">
        <v>-20</v>
      </c>
      <c r="R9" s="161">
        <v>-10</v>
      </c>
      <c r="S9" s="161">
        <v>0</v>
      </c>
      <c r="T9" s="161">
        <v>10</v>
      </c>
      <c r="U9" s="161">
        <v>0</v>
      </c>
      <c r="V9" s="161">
        <v>10</v>
      </c>
      <c r="W9" s="161">
        <v>-10</v>
      </c>
      <c r="X9" s="161">
        <v>0</v>
      </c>
      <c r="Y9" s="161">
        <v>10</v>
      </c>
      <c r="Z9" s="161">
        <v>-10</v>
      </c>
      <c r="AA9"/>
    </row>
    <row r="10" spans="1:28" x14ac:dyDescent="0.25">
      <c r="A10" s="3" t="s">
        <v>2</v>
      </c>
      <c r="C10"/>
      <c r="D10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/>
    </row>
    <row r="11" spans="1:28" x14ac:dyDescent="0.25">
      <c r="A11" s="11" t="s">
        <v>23</v>
      </c>
      <c r="C11"/>
      <c r="D1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/>
    </row>
    <row r="12" spans="1:28" ht="16.5" thickBot="1" x14ac:dyDescent="0.3">
      <c r="A12" s="15" t="s">
        <v>16</v>
      </c>
      <c r="B12" s="8"/>
      <c r="C12" s="126">
        <f>SUM(C3:C11)</f>
        <v>1272</v>
      </c>
      <c r="D12" s="37"/>
      <c r="E12" s="163">
        <f>SUM(E3:E11)</f>
        <v>-353.2</v>
      </c>
      <c r="F12" s="164"/>
      <c r="G12" s="163">
        <f>SUM(G3:G11)</f>
        <v>-80</v>
      </c>
      <c r="H12" s="165"/>
      <c r="I12" s="163">
        <f>SUM(I3:I11)</f>
        <v>55</v>
      </c>
      <c r="J12" s="165"/>
      <c r="K12" s="163">
        <f>SUM(K3:K11)</f>
        <v>55</v>
      </c>
      <c r="L12" s="165"/>
      <c r="M12" s="163">
        <f>SUM(M3:M11)</f>
        <v>10</v>
      </c>
      <c r="N12" s="30"/>
      <c r="O12" s="163">
        <f>SUM(O3:O11)</f>
        <v>10</v>
      </c>
      <c r="P12" s="30"/>
      <c r="Q12" s="163">
        <f>SUM(Q3:Q11)</f>
        <v>-20</v>
      </c>
      <c r="R12" s="163">
        <f t="shared" ref="R12:Z12" si="0">SUM(R3:R11)</f>
        <v>-10</v>
      </c>
      <c r="S12" s="163">
        <f t="shared" si="0"/>
        <v>0</v>
      </c>
      <c r="T12" s="163">
        <f t="shared" si="0"/>
        <v>10</v>
      </c>
      <c r="U12" s="163">
        <f t="shared" si="0"/>
        <v>0</v>
      </c>
      <c r="V12" s="163">
        <f t="shared" si="0"/>
        <v>10</v>
      </c>
      <c r="W12" s="163">
        <f t="shared" si="0"/>
        <v>-10</v>
      </c>
      <c r="X12" s="163">
        <f t="shared" si="0"/>
        <v>0</v>
      </c>
      <c r="Y12" s="163">
        <f t="shared" si="0"/>
        <v>10</v>
      </c>
      <c r="Z12" s="163">
        <f t="shared" si="0"/>
        <v>-10</v>
      </c>
      <c r="AB12" s="153"/>
    </row>
    <row r="13" spans="1:28" ht="16.5" thickTop="1" x14ac:dyDescent="0.25">
      <c r="A13" s="4" t="s">
        <v>24</v>
      </c>
      <c r="B13" s="11"/>
      <c r="C13" s="125"/>
      <c r="E13" s="166">
        <v>2.27</v>
      </c>
      <c r="F13" s="167"/>
      <c r="G13" s="167">
        <v>0.2</v>
      </c>
      <c r="H13" s="168"/>
      <c r="I13" s="167">
        <v>0.2</v>
      </c>
      <c r="J13" s="168">
        <v>0.2</v>
      </c>
      <c r="K13" s="167">
        <v>0</v>
      </c>
      <c r="L13" s="168"/>
      <c r="M13" s="167">
        <v>0</v>
      </c>
      <c r="N13" s="30"/>
      <c r="O13" s="167">
        <v>0</v>
      </c>
      <c r="P13" s="30"/>
      <c r="Q13" s="167">
        <v>0</v>
      </c>
      <c r="R13" s="167">
        <v>0</v>
      </c>
      <c r="S13" s="167">
        <v>0</v>
      </c>
      <c r="T13" s="167">
        <v>1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1</v>
      </c>
    </row>
    <row r="14" spans="1:28" x14ac:dyDescent="0.25">
      <c r="A14" s="61" t="s">
        <v>178</v>
      </c>
      <c r="C14" s="125"/>
      <c r="E14" s="169">
        <v>14.07</v>
      </c>
      <c r="F14" s="170"/>
      <c r="G14" s="171">
        <v>2</v>
      </c>
      <c r="H14" s="172"/>
      <c r="I14" s="171">
        <v>1</v>
      </c>
      <c r="J14" s="172"/>
      <c r="K14" s="171">
        <v>2</v>
      </c>
      <c r="L14" s="172"/>
      <c r="M14" s="171">
        <v>1</v>
      </c>
      <c r="N14" s="30"/>
      <c r="O14" s="171">
        <v>2</v>
      </c>
      <c r="P14" s="30"/>
      <c r="Q14" s="171">
        <v>1</v>
      </c>
      <c r="R14" s="171">
        <v>1</v>
      </c>
      <c r="S14" s="171">
        <v>2</v>
      </c>
      <c r="T14" s="171">
        <v>1</v>
      </c>
      <c r="U14" s="171">
        <v>1</v>
      </c>
      <c r="V14" s="171">
        <v>2</v>
      </c>
      <c r="W14" s="171">
        <v>1</v>
      </c>
      <c r="X14" s="171">
        <v>1</v>
      </c>
      <c r="Y14" s="171">
        <v>2</v>
      </c>
      <c r="Z14" s="171">
        <v>1</v>
      </c>
    </row>
    <row r="15" spans="1:28" x14ac:dyDescent="0.25">
      <c r="A15" s="11" t="s">
        <v>25</v>
      </c>
      <c r="C15" s="125"/>
      <c r="E15" s="164">
        <f>SUM(E12:E14)</f>
        <v>-336.86</v>
      </c>
      <c r="F15" s="164"/>
      <c r="G15" s="164">
        <f>SUM(G12:G14)</f>
        <v>-77.8</v>
      </c>
      <c r="H15" s="173"/>
      <c r="I15" s="164">
        <f>SUM(I12:I14)</f>
        <v>56.2</v>
      </c>
      <c r="J15" s="173"/>
      <c r="K15" s="164">
        <f>SUM(K12:K14)</f>
        <v>57</v>
      </c>
      <c r="L15" s="173"/>
      <c r="M15" s="164">
        <f>SUM(M12:M14)</f>
        <v>11</v>
      </c>
      <c r="N15" s="30"/>
      <c r="O15" s="164">
        <f>SUM(O12:O14)</f>
        <v>12</v>
      </c>
      <c r="P15" s="30"/>
      <c r="Q15" s="164">
        <f>SUM(Q12:Q14)</f>
        <v>-19</v>
      </c>
      <c r="R15" s="164">
        <f t="shared" ref="R15:Z15" si="1">SUM(R12:R14)</f>
        <v>-9</v>
      </c>
      <c r="S15" s="164">
        <f t="shared" si="1"/>
        <v>2</v>
      </c>
      <c r="T15" s="164">
        <f t="shared" si="1"/>
        <v>12</v>
      </c>
      <c r="U15" s="164">
        <f t="shared" si="1"/>
        <v>1</v>
      </c>
      <c r="V15" s="164">
        <f t="shared" si="1"/>
        <v>12</v>
      </c>
      <c r="W15" s="164">
        <f t="shared" si="1"/>
        <v>-9</v>
      </c>
      <c r="X15" s="164">
        <f t="shared" si="1"/>
        <v>1</v>
      </c>
      <c r="Y15" s="164">
        <f t="shared" si="1"/>
        <v>12</v>
      </c>
      <c r="Z15" s="164">
        <f t="shared" si="1"/>
        <v>-8</v>
      </c>
    </row>
    <row r="16" spans="1:28" ht="6" customHeight="1" x14ac:dyDescent="0.25">
      <c r="A16" s="11"/>
      <c r="C16" s="125"/>
      <c r="E16" s="164"/>
      <c r="F16" s="164"/>
      <c r="G16" s="174"/>
      <c r="H16" s="173"/>
      <c r="I16" s="173"/>
      <c r="J16" s="173"/>
      <c r="K16" s="173"/>
      <c r="L16" s="173"/>
      <c r="M16" s="173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7" x14ac:dyDescent="0.25">
      <c r="A17" s="11" t="s">
        <v>162</v>
      </c>
      <c r="C17" s="125"/>
      <c r="E17" s="175">
        <v>5.28</v>
      </c>
      <c r="F17" s="175"/>
      <c r="G17" s="175">
        <v>1</v>
      </c>
      <c r="H17" s="175"/>
      <c r="I17" s="175">
        <v>0</v>
      </c>
      <c r="J17" s="175"/>
      <c r="K17" s="175">
        <v>1</v>
      </c>
      <c r="L17" s="175"/>
      <c r="M17" s="175">
        <v>0</v>
      </c>
      <c r="N17" s="175"/>
      <c r="O17" s="175">
        <v>0</v>
      </c>
      <c r="P17" s="175"/>
      <c r="Q17" s="175">
        <v>1</v>
      </c>
      <c r="R17" s="175">
        <v>0</v>
      </c>
      <c r="S17" s="175">
        <v>0</v>
      </c>
      <c r="T17" s="175">
        <v>1</v>
      </c>
      <c r="U17" s="175">
        <v>0</v>
      </c>
      <c r="V17" s="175">
        <v>0</v>
      </c>
      <c r="W17" s="175">
        <v>1</v>
      </c>
      <c r="X17" s="175">
        <v>0</v>
      </c>
      <c r="Y17" s="175">
        <v>0</v>
      </c>
      <c r="Z17" s="175">
        <v>1</v>
      </c>
      <c r="AA17"/>
    </row>
    <row r="18" spans="1:27" x14ac:dyDescent="0.25">
      <c r="A18" s="11" t="s">
        <v>176</v>
      </c>
      <c r="C18" s="125"/>
      <c r="E18" s="175">
        <v>0</v>
      </c>
      <c r="F18" s="175"/>
      <c r="G18" s="175">
        <v>0</v>
      </c>
      <c r="H18" s="175"/>
      <c r="I18" s="175">
        <v>0</v>
      </c>
      <c r="J18" s="175"/>
      <c r="K18" s="175">
        <v>0</v>
      </c>
      <c r="L18" s="175"/>
      <c r="M18" s="175">
        <v>0</v>
      </c>
      <c r="N18" s="175"/>
      <c r="O18" s="175">
        <v>0</v>
      </c>
      <c r="P18" s="175"/>
      <c r="Q18" s="175">
        <v>0</v>
      </c>
      <c r="R18" s="175">
        <v>0</v>
      </c>
      <c r="S18" s="175">
        <v>0</v>
      </c>
      <c r="T18" s="175">
        <v>0</v>
      </c>
      <c r="U18" s="175">
        <v>0</v>
      </c>
      <c r="V18" s="175">
        <v>0</v>
      </c>
      <c r="W18" s="175">
        <v>0</v>
      </c>
      <c r="X18" s="175">
        <v>0</v>
      </c>
      <c r="Y18" s="175">
        <v>0</v>
      </c>
      <c r="Z18" s="175">
        <v>0</v>
      </c>
      <c r="AA18"/>
    </row>
    <row r="19" spans="1:27" x14ac:dyDescent="0.25">
      <c r="A19" s="11" t="s">
        <v>179</v>
      </c>
      <c r="C19" s="125"/>
      <c r="E19" s="176">
        <f>-E13</f>
        <v>-2.27</v>
      </c>
      <c r="F19" s="161"/>
      <c r="G19" s="176">
        <f>-G13</f>
        <v>-0.2</v>
      </c>
      <c r="H19" s="161"/>
      <c r="I19" s="176">
        <f>-I13</f>
        <v>-0.2</v>
      </c>
      <c r="J19" s="161"/>
      <c r="K19" s="176">
        <f>-K13</f>
        <v>0</v>
      </c>
      <c r="L19" s="161"/>
      <c r="M19" s="176">
        <f>-M13</f>
        <v>0</v>
      </c>
      <c r="N19" s="161"/>
      <c r="O19" s="176">
        <f>-O13</f>
        <v>0</v>
      </c>
      <c r="P19" s="161"/>
      <c r="Q19" s="176">
        <f>-Q13</f>
        <v>0</v>
      </c>
      <c r="R19" s="176">
        <f t="shared" ref="R19:Z19" si="2">-R13</f>
        <v>0</v>
      </c>
      <c r="S19" s="176">
        <f t="shared" si="2"/>
        <v>0</v>
      </c>
      <c r="T19" s="176">
        <f t="shared" si="2"/>
        <v>-1</v>
      </c>
      <c r="U19" s="176">
        <f t="shared" si="2"/>
        <v>0</v>
      </c>
      <c r="V19" s="176">
        <f t="shared" si="2"/>
        <v>0</v>
      </c>
      <c r="W19" s="176">
        <f t="shared" si="2"/>
        <v>0</v>
      </c>
      <c r="X19" s="176">
        <f t="shared" si="2"/>
        <v>0</v>
      </c>
      <c r="Y19" s="176">
        <f t="shared" si="2"/>
        <v>0</v>
      </c>
      <c r="Z19" s="176">
        <f t="shared" si="2"/>
        <v>-1</v>
      </c>
      <c r="AA19"/>
    </row>
    <row r="20" spans="1:27" hidden="1" x14ac:dyDescent="0.25">
      <c r="C20" s="125"/>
      <c r="E20" s="177"/>
      <c r="F20" s="161"/>
      <c r="G20" s="177">
        <v>0</v>
      </c>
      <c r="H20" s="161"/>
      <c r="I20" s="177"/>
      <c r="J20" s="161"/>
      <c r="K20" s="177"/>
      <c r="L20" s="161"/>
      <c r="M20" s="177"/>
      <c r="N20" s="161"/>
      <c r="O20" s="177"/>
      <c r="P20" s="162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/>
    </row>
    <row r="21" spans="1:27" ht="5.25" customHeight="1" x14ac:dyDescent="0.25">
      <c r="A21" s="11"/>
      <c r="C21" s="125"/>
      <c r="E21" s="164"/>
      <c r="F21" s="164"/>
      <c r="G21" s="174"/>
      <c r="H21" s="173"/>
      <c r="I21" s="174"/>
      <c r="J21" s="173"/>
      <c r="K21" s="174"/>
      <c r="L21" s="173"/>
      <c r="M21" s="174"/>
      <c r="N21" s="30"/>
      <c r="O21" s="174"/>
      <c r="P21" s="30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7" ht="16.5" thickBot="1" x14ac:dyDescent="0.3">
      <c r="A22" s="11" t="s">
        <v>163</v>
      </c>
      <c r="C22" s="125"/>
      <c r="E22" s="178">
        <f>E15+E17+E18+E19</f>
        <v>-333.85</v>
      </c>
      <c r="F22" s="179"/>
      <c r="G22" s="178">
        <f>+G15+G17+G20</f>
        <v>-76.8</v>
      </c>
      <c r="H22" s="173"/>
      <c r="I22" s="178">
        <f>+I15+I17+I20</f>
        <v>56.2</v>
      </c>
      <c r="J22" s="173"/>
      <c r="K22" s="178">
        <f>+K15+K17+K20</f>
        <v>58</v>
      </c>
      <c r="L22" s="173"/>
      <c r="M22" s="178">
        <f>+M15+M17+M20</f>
        <v>11</v>
      </c>
      <c r="N22" s="30"/>
      <c r="O22" s="178">
        <f>+O15+O17+O20</f>
        <v>12</v>
      </c>
      <c r="P22" s="30"/>
      <c r="Q22" s="178">
        <f>+Q15+Q17+Q20</f>
        <v>-18</v>
      </c>
      <c r="R22" s="178">
        <f t="shared" ref="R22:Z22" si="3">+R15+R17+R20</f>
        <v>-9</v>
      </c>
      <c r="S22" s="178">
        <f t="shared" si="3"/>
        <v>2</v>
      </c>
      <c r="T22" s="178">
        <f t="shared" si="3"/>
        <v>13</v>
      </c>
      <c r="U22" s="178">
        <f t="shared" si="3"/>
        <v>1</v>
      </c>
      <c r="V22" s="178">
        <f t="shared" si="3"/>
        <v>12</v>
      </c>
      <c r="W22" s="178">
        <f t="shared" si="3"/>
        <v>-8</v>
      </c>
      <c r="X22" s="178">
        <f t="shared" si="3"/>
        <v>1</v>
      </c>
      <c r="Y22" s="178">
        <f t="shared" si="3"/>
        <v>12</v>
      </c>
      <c r="Z22" s="178">
        <f t="shared" si="3"/>
        <v>-7</v>
      </c>
    </row>
    <row r="23" spans="1:27" ht="5.25" customHeight="1" thickTop="1" x14ac:dyDescent="0.25">
      <c r="A23" s="11"/>
      <c r="C23" s="125"/>
      <c r="E23" s="180"/>
      <c r="F23" s="173"/>
      <c r="G23" s="181"/>
      <c r="H23" s="173"/>
      <c r="I23" s="173"/>
      <c r="J23" s="173"/>
      <c r="K23" s="173"/>
      <c r="L23" s="173"/>
      <c r="M23" s="17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7" x14ac:dyDescent="0.25">
      <c r="A24" s="11"/>
      <c r="C24" s="125"/>
    </row>
    <row r="25" spans="1:27" x14ac:dyDescent="0.25">
      <c r="A25" s="11"/>
      <c r="C25" s="125"/>
    </row>
    <row r="26" spans="1:27" x14ac:dyDescent="0.25">
      <c r="A26" s="11"/>
      <c r="C26" s="125"/>
    </row>
    <row r="27" spans="1:27" x14ac:dyDescent="0.25">
      <c r="A27" s="11"/>
      <c r="C27" s="125"/>
    </row>
    <row r="28" spans="1:27" x14ac:dyDescent="0.25">
      <c r="A28" s="11"/>
    </row>
    <row r="29" spans="1:27" x14ac:dyDescent="0.25">
      <c r="A29" s="11"/>
    </row>
    <row r="30" spans="1:27" x14ac:dyDescent="0.25">
      <c r="A30" s="11"/>
    </row>
    <row r="31" spans="1:27" x14ac:dyDescent="0.25">
      <c r="A31" s="11"/>
    </row>
    <row r="32" spans="1:2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8" orientation="landscape" r:id="rId1"/>
  <headerFooter alignWithMargins="0">
    <oddHeader>&amp;CEEOS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C43"/>
  <sheetViews>
    <sheetView showGridLines="0" tabSelected="1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0.7109375" style="5" customWidth="1"/>
    <col min="14" max="14" width="10.140625" style="5" customWidth="1"/>
    <col min="15" max="15" width="12" style="5" customWidth="1"/>
    <col min="16" max="16" width="10.42578125" style="5" customWidth="1"/>
    <col min="17" max="17" width="11.42578125" style="5" customWidth="1"/>
    <col min="18" max="18" width="11.28515625" style="5" customWidth="1"/>
    <col min="19" max="19" width="11.7109375" style="5" customWidth="1"/>
    <col min="20" max="20" width="11.42578125" style="5" customWidth="1"/>
    <col min="21" max="21" width="13.28515625" style="5" customWidth="1"/>
    <col min="22" max="22" width="14.42578125" style="5" customWidth="1"/>
    <col min="23" max="23" width="14.85546875" style="5" customWidth="1"/>
    <col min="24" max="24" width="54.85546875" style="5" customWidth="1"/>
    <col min="25" max="25" width="9.140625" style="5"/>
    <col min="26" max="26" width="11.28515625" style="5" bestFit="1" customWidth="1"/>
    <col min="27" max="27" width="9.140625" style="5"/>
    <col min="28" max="28" width="18.5703125" style="5" customWidth="1"/>
    <col min="29" max="16384" width="9.140625" style="5"/>
  </cols>
  <sheetData>
    <row r="1" spans="1:29" s="4" customFormat="1" ht="15.75" x14ac:dyDescent="0.25">
      <c r="A1" s="20" t="str">
        <f>"Employee Sensitive "&amp;ROUND((W12/W25)*100,0)&amp;"%"</f>
        <v>Employee Sensitive 87%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187</v>
      </c>
      <c r="O1" s="21" t="s">
        <v>188</v>
      </c>
      <c r="P1" s="21" t="s">
        <v>189</v>
      </c>
      <c r="Q1" s="21" t="s">
        <v>190</v>
      </c>
      <c r="R1" s="21" t="s">
        <v>191</v>
      </c>
      <c r="S1" s="21" t="s">
        <v>177</v>
      </c>
      <c r="T1" s="21" t="s">
        <v>156</v>
      </c>
      <c r="U1" s="21" t="s">
        <v>157</v>
      </c>
      <c r="V1" s="21" t="s">
        <v>158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25">
      <c r="A2" s="9" t="s">
        <v>21</v>
      </c>
      <c r="B2" s="7"/>
      <c r="C2" s="116">
        <f>1.8+14</f>
        <v>15.8</v>
      </c>
      <c r="D2" s="116"/>
      <c r="E2" s="116">
        <f>1.8+14</f>
        <v>15.8</v>
      </c>
      <c r="F2" s="116"/>
      <c r="G2" s="116">
        <f>1.8+14</f>
        <v>15.8</v>
      </c>
      <c r="H2" s="116"/>
      <c r="I2" s="116">
        <f>15.96+1.2</f>
        <v>17.16</v>
      </c>
      <c r="J2" s="116">
        <f t="shared" ref="J2:V2" si="0">15.96+1.2</f>
        <v>17.16</v>
      </c>
      <c r="K2" s="116">
        <f t="shared" si="0"/>
        <v>17.16</v>
      </c>
      <c r="L2" s="116">
        <f t="shared" si="0"/>
        <v>17.16</v>
      </c>
      <c r="M2" s="116">
        <f t="shared" si="0"/>
        <v>17.16</v>
      </c>
      <c r="N2" s="116">
        <f t="shared" si="0"/>
        <v>17.16</v>
      </c>
      <c r="O2" s="116">
        <f t="shared" si="0"/>
        <v>17.16</v>
      </c>
      <c r="P2" s="116">
        <f t="shared" si="0"/>
        <v>17.16</v>
      </c>
      <c r="Q2" s="116">
        <f t="shared" si="0"/>
        <v>17.16</v>
      </c>
      <c r="R2" s="116">
        <f t="shared" si="0"/>
        <v>17.16</v>
      </c>
      <c r="S2" s="116">
        <f t="shared" si="0"/>
        <v>17.16</v>
      </c>
      <c r="T2" s="116">
        <f t="shared" si="0"/>
        <v>17.16</v>
      </c>
      <c r="U2" s="116">
        <f t="shared" si="0"/>
        <v>17.16</v>
      </c>
      <c r="V2" s="116">
        <f t="shared" si="0"/>
        <v>17.16</v>
      </c>
      <c r="W2" s="155">
        <f>SUM(C2:V2)</f>
        <v>287.64</v>
      </c>
      <c r="X2" s="7"/>
    </row>
    <row r="3" spans="1:29" s="4" customFormat="1" ht="22.5" customHeight="1" x14ac:dyDescent="0.25">
      <c r="A3" s="9" t="s">
        <v>180</v>
      </c>
      <c r="B3" s="7"/>
      <c r="C3" s="116">
        <f>0.041+0.924</f>
        <v>0.96500000000000008</v>
      </c>
      <c r="D3" s="116"/>
      <c r="E3" s="116">
        <f>0.224+0.924</f>
        <v>1.1480000000000001</v>
      </c>
      <c r="F3" s="116"/>
      <c r="G3" s="116">
        <f>0.224+0.924</f>
        <v>1.1480000000000001</v>
      </c>
      <c r="H3" s="116"/>
      <c r="I3" s="116">
        <f>0.2+1.197</f>
        <v>1.397</v>
      </c>
      <c r="J3" s="116">
        <f t="shared" ref="J3:V3" si="1">0.2+1.197</f>
        <v>1.397</v>
      </c>
      <c r="K3" s="116">
        <f t="shared" si="1"/>
        <v>1.397</v>
      </c>
      <c r="L3" s="116">
        <f t="shared" si="1"/>
        <v>1.397</v>
      </c>
      <c r="M3" s="116">
        <f t="shared" si="1"/>
        <v>1.397</v>
      </c>
      <c r="N3" s="116">
        <f t="shared" si="1"/>
        <v>1.397</v>
      </c>
      <c r="O3" s="116">
        <f t="shared" si="1"/>
        <v>1.397</v>
      </c>
      <c r="P3" s="116">
        <f t="shared" si="1"/>
        <v>1.397</v>
      </c>
      <c r="Q3" s="116">
        <f t="shared" si="1"/>
        <v>1.397</v>
      </c>
      <c r="R3" s="116">
        <f t="shared" si="1"/>
        <v>1.397</v>
      </c>
      <c r="S3" s="116">
        <f t="shared" si="1"/>
        <v>1.397</v>
      </c>
      <c r="T3" s="116">
        <f t="shared" si="1"/>
        <v>1.397</v>
      </c>
      <c r="U3" s="116">
        <f t="shared" si="1"/>
        <v>1.397</v>
      </c>
      <c r="V3" s="116">
        <f t="shared" si="1"/>
        <v>1.397</v>
      </c>
      <c r="W3" s="155">
        <f t="shared" ref="W3:W11" si="2">SUM(C3:V3)</f>
        <v>22.818999999999996</v>
      </c>
      <c r="X3" s="7"/>
    </row>
    <row r="4" spans="1:29" s="4" customFormat="1" ht="22.5" customHeight="1" x14ac:dyDescent="0.25">
      <c r="A4" s="9" t="s">
        <v>186</v>
      </c>
      <c r="B4" s="7"/>
      <c r="C4" s="116">
        <f>0.082+1.128</f>
        <v>1.21</v>
      </c>
      <c r="D4" s="116"/>
      <c r="E4" s="116">
        <f>1.128+0.111</f>
        <v>1.2389999999999999</v>
      </c>
      <c r="F4" s="116"/>
      <c r="G4" s="116">
        <f>1.128+0.111</f>
        <v>1.2389999999999999</v>
      </c>
      <c r="H4" s="116"/>
      <c r="I4" s="116">
        <f>0.1+1.6</f>
        <v>1.7000000000000002</v>
      </c>
      <c r="J4" s="116">
        <f t="shared" ref="J4:V4" si="3">0.1+1.6</f>
        <v>1.7000000000000002</v>
      </c>
      <c r="K4" s="116">
        <f t="shared" si="3"/>
        <v>1.7000000000000002</v>
      </c>
      <c r="L4" s="116">
        <f t="shared" si="3"/>
        <v>1.7000000000000002</v>
      </c>
      <c r="M4" s="116">
        <f t="shared" si="3"/>
        <v>1.7000000000000002</v>
      </c>
      <c r="N4" s="116">
        <f t="shared" si="3"/>
        <v>1.7000000000000002</v>
      </c>
      <c r="O4" s="116">
        <f t="shared" si="3"/>
        <v>1.7000000000000002</v>
      </c>
      <c r="P4" s="116">
        <f t="shared" si="3"/>
        <v>1.7000000000000002</v>
      </c>
      <c r="Q4" s="116">
        <f t="shared" si="3"/>
        <v>1.7000000000000002</v>
      </c>
      <c r="R4" s="116">
        <f t="shared" si="3"/>
        <v>1.7000000000000002</v>
      </c>
      <c r="S4" s="116">
        <f t="shared" si="3"/>
        <v>1.7000000000000002</v>
      </c>
      <c r="T4" s="116">
        <f t="shared" si="3"/>
        <v>1.7000000000000002</v>
      </c>
      <c r="U4" s="116">
        <f t="shared" si="3"/>
        <v>1.7000000000000002</v>
      </c>
      <c r="V4" s="116">
        <f t="shared" si="3"/>
        <v>1.7000000000000002</v>
      </c>
      <c r="W4" s="155">
        <f t="shared" si="2"/>
        <v>27.487999999999992</v>
      </c>
      <c r="X4" s="7"/>
    </row>
    <row r="5" spans="1:29" s="4" customFormat="1" ht="29.25" customHeight="1" x14ac:dyDescent="0.25">
      <c r="A5" s="69" t="s">
        <v>26</v>
      </c>
      <c r="B5" s="7"/>
      <c r="C5" s="129">
        <f>1.2+0.4+0.548</f>
        <v>2.1480000000000001</v>
      </c>
      <c r="D5" s="129"/>
      <c r="E5" s="129">
        <f>1.319-0.12+0.548</f>
        <v>1.7469999999999999</v>
      </c>
      <c r="F5" s="129"/>
      <c r="G5" s="129">
        <f>1.319-0.12+0.548</f>
        <v>1.7469999999999999</v>
      </c>
      <c r="H5" s="129"/>
      <c r="I5" s="129">
        <v>0.9</v>
      </c>
      <c r="J5" s="129">
        <v>1.9</v>
      </c>
      <c r="K5" s="129">
        <v>0.9</v>
      </c>
      <c r="L5" s="129">
        <v>3.9</v>
      </c>
      <c r="M5" s="129">
        <v>0.9</v>
      </c>
      <c r="N5" s="129">
        <v>0.9</v>
      </c>
      <c r="O5" s="129">
        <v>0.9</v>
      </c>
      <c r="P5" s="129">
        <v>0.9</v>
      </c>
      <c r="Q5" s="129">
        <v>0.9</v>
      </c>
      <c r="R5" s="129">
        <v>0.9</v>
      </c>
      <c r="S5" s="129">
        <v>0.9</v>
      </c>
      <c r="T5" s="129">
        <v>0.9</v>
      </c>
      <c r="U5" s="129">
        <v>0.9</v>
      </c>
      <c r="V5" s="129">
        <v>0.9</v>
      </c>
      <c r="W5" s="155">
        <f t="shared" si="2"/>
        <v>22.241999999999994</v>
      </c>
      <c r="X5" s="6"/>
      <c r="Z5" s="132"/>
    </row>
    <row r="6" spans="1:29" s="4" customFormat="1" ht="25.5" customHeight="1" x14ac:dyDescent="0.25">
      <c r="A6" s="69" t="s">
        <v>17</v>
      </c>
      <c r="B6" s="7"/>
      <c r="C6" s="130">
        <f>0.148+0.235</f>
        <v>0.38300000000000001</v>
      </c>
      <c r="D6" s="130"/>
      <c r="E6" s="130">
        <f>0.08+0.235</f>
        <v>0.315</v>
      </c>
      <c r="F6" s="130"/>
      <c r="G6" s="130">
        <f>0.08+0.235</f>
        <v>0.315</v>
      </c>
      <c r="H6" s="130"/>
      <c r="I6" s="130">
        <f>0.1+0.267</f>
        <v>0.36699999999999999</v>
      </c>
      <c r="J6" s="130">
        <f t="shared" ref="J6:V6" si="4">0.1+0.267</f>
        <v>0.36699999999999999</v>
      </c>
      <c r="K6" s="130">
        <f t="shared" si="4"/>
        <v>0.36699999999999999</v>
      </c>
      <c r="L6" s="130">
        <f t="shared" si="4"/>
        <v>0.36699999999999999</v>
      </c>
      <c r="M6" s="130">
        <f t="shared" si="4"/>
        <v>0.36699999999999999</v>
      </c>
      <c r="N6" s="130">
        <f t="shared" si="4"/>
        <v>0.36699999999999999</v>
      </c>
      <c r="O6" s="130">
        <f t="shared" si="4"/>
        <v>0.36699999999999999</v>
      </c>
      <c r="P6" s="130">
        <f t="shared" si="4"/>
        <v>0.36699999999999999</v>
      </c>
      <c r="Q6" s="130">
        <f t="shared" si="4"/>
        <v>0.36699999999999999</v>
      </c>
      <c r="R6" s="130">
        <f t="shared" si="4"/>
        <v>0.36699999999999999</v>
      </c>
      <c r="S6" s="130">
        <f t="shared" si="4"/>
        <v>0.36699999999999999</v>
      </c>
      <c r="T6" s="130">
        <f t="shared" si="4"/>
        <v>0.36699999999999999</v>
      </c>
      <c r="U6" s="130">
        <f t="shared" si="4"/>
        <v>0.36699999999999999</v>
      </c>
      <c r="V6" s="130">
        <f t="shared" si="4"/>
        <v>0.36699999999999999</v>
      </c>
      <c r="W6" s="155">
        <f t="shared" si="2"/>
        <v>6.1509999999999998</v>
      </c>
      <c r="X6" s="6"/>
    </row>
    <row r="7" spans="1:29" s="4" customFormat="1" ht="27" customHeight="1" x14ac:dyDescent="0.25">
      <c r="A7" s="69" t="s">
        <v>181</v>
      </c>
      <c r="B7" s="7"/>
      <c r="C7" s="117">
        <f>0+0.072</f>
        <v>7.1999999999999995E-2</v>
      </c>
      <c r="D7" s="117"/>
      <c r="E7" s="117">
        <v>7.3999999999999996E-2</v>
      </c>
      <c r="F7" s="117"/>
      <c r="G7" s="117">
        <v>7.3999999999999996E-2</v>
      </c>
      <c r="H7" s="117"/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2"/>
        <v>0.21999999999999997</v>
      </c>
      <c r="X7" s="6"/>
    </row>
    <row r="8" spans="1:29" s="4" customFormat="1" ht="22.5" customHeight="1" x14ac:dyDescent="0.25">
      <c r="A8" s="9" t="s">
        <v>182</v>
      </c>
      <c r="B8" s="7"/>
      <c r="C8" s="117">
        <f>0.162+0.077</f>
        <v>0.23899999999999999</v>
      </c>
      <c r="D8" s="117"/>
      <c r="E8" s="117">
        <f>0.077+0.1</f>
        <v>0.17699999999999999</v>
      </c>
      <c r="F8" s="117"/>
      <c r="G8" s="117">
        <f>0.077+0.1</f>
        <v>0.17699999999999999</v>
      </c>
      <c r="H8" s="117"/>
      <c r="I8" s="117">
        <v>0.2</v>
      </c>
      <c r="J8" s="117">
        <v>0.2</v>
      </c>
      <c r="K8" s="117">
        <v>0.2</v>
      </c>
      <c r="L8" s="117">
        <v>0.2</v>
      </c>
      <c r="M8" s="117">
        <v>0.2</v>
      </c>
      <c r="N8" s="117">
        <v>0.2</v>
      </c>
      <c r="O8" s="117">
        <v>0.2</v>
      </c>
      <c r="P8" s="117">
        <v>0.2</v>
      </c>
      <c r="Q8" s="117">
        <v>0.2</v>
      </c>
      <c r="R8" s="117">
        <v>0.2</v>
      </c>
      <c r="S8" s="117">
        <v>0.2</v>
      </c>
      <c r="T8" s="117">
        <v>0.2</v>
      </c>
      <c r="U8" s="117">
        <v>0.2</v>
      </c>
      <c r="V8" s="117">
        <v>0.2</v>
      </c>
      <c r="W8" s="155">
        <f t="shared" si="2"/>
        <v>3.3930000000000007</v>
      </c>
      <c r="X8" s="6"/>
    </row>
    <row r="9" spans="1:29" s="4" customFormat="1" ht="22.5" customHeight="1" x14ac:dyDescent="0.25">
      <c r="A9" s="9" t="s">
        <v>70</v>
      </c>
      <c r="B9" s="7"/>
      <c r="C9" s="117">
        <v>0.316</v>
      </c>
      <c r="D9" s="117"/>
      <c r="E9" s="117">
        <v>0.316</v>
      </c>
      <c r="F9" s="117"/>
      <c r="G9" s="117">
        <v>0.316</v>
      </c>
      <c r="H9" s="117"/>
      <c r="I9" s="117">
        <v>0.2</v>
      </c>
      <c r="J9" s="117">
        <v>0.2</v>
      </c>
      <c r="K9" s="117">
        <v>0.2</v>
      </c>
      <c r="L9" s="117">
        <v>0.2</v>
      </c>
      <c r="M9" s="117">
        <v>0.2</v>
      </c>
      <c r="N9" s="117">
        <v>0.2</v>
      </c>
      <c r="O9" s="117">
        <v>0.2</v>
      </c>
      <c r="P9" s="117">
        <v>0.2</v>
      </c>
      <c r="Q9" s="117">
        <v>0.2</v>
      </c>
      <c r="R9" s="117">
        <v>0.2</v>
      </c>
      <c r="S9" s="117">
        <v>0.2</v>
      </c>
      <c r="T9" s="117">
        <v>0.2</v>
      </c>
      <c r="U9" s="117">
        <v>0.2</v>
      </c>
      <c r="V9" s="117">
        <v>0.2</v>
      </c>
      <c r="W9" s="155">
        <f t="shared" si="2"/>
        <v>3.7480000000000011</v>
      </c>
      <c r="X9" s="6"/>
    </row>
    <row r="10" spans="1:29" s="4" customFormat="1" ht="22.5" customHeight="1" x14ac:dyDescent="0.25">
      <c r="A10" s="9" t="s">
        <v>19</v>
      </c>
      <c r="B10" s="7"/>
      <c r="C10" s="117">
        <v>0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2"/>
        <v>0</v>
      </c>
      <c r="X10" s="6"/>
    </row>
    <row r="11" spans="1:29" s="4" customFormat="1" ht="15.75" x14ac:dyDescent="0.25">
      <c r="A11" s="9" t="s">
        <v>2</v>
      </c>
      <c r="B11" s="7"/>
      <c r="C11" s="118">
        <v>0.4</v>
      </c>
      <c r="D11" s="118"/>
      <c r="E11" s="118">
        <v>0.39200000000000002</v>
      </c>
      <c r="F11" s="118"/>
      <c r="G11" s="118">
        <v>0.39200000000000002</v>
      </c>
      <c r="H11" s="118"/>
      <c r="I11" s="118">
        <v>0.81200000000000006</v>
      </c>
      <c r="J11" s="118">
        <v>0.81200000000000006</v>
      </c>
      <c r="K11" s="118">
        <v>0.81200000000000006</v>
      </c>
      <c r="L11" s="118">
        <v>0.81200000000000006</v>
      </c>
      <c r="M11" s="118">
        <v>0.81200000000000006</v>
      </c>
      <c r="N11" s="118">
        <v>0.81200000000000006</v>
      </c>
      <c r="O11" s="118">
        <v>0.81200000000000006</v>
      </c>
      <c r="P11" s="118">
        <v>0.81200000000000006</v>
      </c>
      <c r="Q11" s="118">
        <v>0.81200000000000006</v>
      </c>
      <c r="R11" s="118">
        <v>0.81200000000000006</v>
      </c>
      <c r="S11" s="118">
        <v>0.81200000000000006</v>
      </c>
      <c r="T11" s="118">
        <v>0.81200000000000006</v>
      </c>
      <c r="U11" s="118">
        <v>0.81200000000000006</v>
      </c>
      <c r="V11" s="118">
        <v>0.81200000000000006</v>
      </c>
      <c r="W11" s="160">
        <f t="shared" si="2"/>
        <v>12.551999999999998</v>
      </c>
      <c r="X11" s="118"/>
    </row>
    <row r="12" spans="1:29" s="4" customFormat="1" ht="15.75" x14ac:dyDescent="0.25">
      <c r="A12" s="22" t="s">
        <v>20</v>
      </c>
      <c r="B12" s="7"/>
      <c r="C12" s="23">
        <f>SUM(C2:C11)</f>
        <v>21.532999999999998</v>
      </c>
      <c r="D12" s="23">
        <f>SUM(D2:D11)</f>
        <v>0</v>
      </c>
      <c r="E12" s="23">
        <f>SUM(E2:E11)</f>
        <v>21.208000000000002</v>
      </c>
      <c r="F12" s="23"/>
      <c r="G12" s="23">
        <f>SUM(G2:G11)</f>
        <v>21.208000000000002</v>
      </c>
      <c r="H12" s="23"/>
      <c r="I12" s="23">
        <f>SUM(I2:I11)</f>
        <v>22.735999999999997</v>
      </c>
      <c r="J12" s="23"/>
      <c r="K12" s="23">
        <f>SUM(K2:K11)</f>
        <v>22.735999999999997</v>
      </c>
      <c r="L12" s="23"/>
      <c r="M12" s="23">
        <f>SUM(M2:M11)</f>
        <v>22.735999999999997</v>
      </c>
      <c r="N12" s="23">
        <f t="shared" ref="N12:V12" si="5">SUM(N2:N11)</f>
        <v>22.735999999999997</v>
      </c>
      <c r="O12" s="23">
        <f t="shared" si="5"/>
        <v>22.735999999999997</v>
      </c>
      <c r="P12" s="23">
        <f t="shared" si="5"/>
        <v>22.735999999999997</v>
      </c>
      <c r="Q12" s="23">
        <f t="shared" si="5"/>
        <v>22.735999999999997</v>
      </c>
      <c r="R12" s="23">
        <f t="shared" si="5"/>
        <v>22.735999999999997</v>
      </c>
      <c r="S12" s="23">
        <f t="shared" si="5"/>
        <v>22.735999999999997</v>
      </c>
      <c r="T12" s="23">
        <f t="shared" si="5"/>
        <v>22.735999999999997</v>
      </c>
      <c r="U12" s="23">
        <f t="shared" si="5"/>
        <v>22.735999999999997</v>
      </c>
      <c r="V12" s="23">
        <f t="shared" si="5"/>
        <v>22.735999999999997</v>
      </c>
      <c r="W12" s="23">
        <f>SUM(C12:V12)</f>
        <v>336.78099999999989</v>
      </c>
      <c r="X12" s="23"/>
    </row>
    <row r="13" spans="1:29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75" x14ac:dyDescent="0.25">
      <c r="A15" s="24" t="str">
        <f>"Non-Employee Sensitive "&amp;ROUND((W23/W25)*100,0)&amp;"%"</f>
        <v>Non-Employee Sensitive 13%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25">
      <c r="A16" s="9" t="s">
        <v>183</v>
      </c>
      <c r="B16" s="7"/>
      <c r="C16" s="116">
        <f>0.176+0.108</f>
        <v>0.28399999999999997</v>
      </c>
      <c r="D16" s="116"/>
      <c r="E16" s="116">
        <f>0.108+0.225</f>
        <v>0.33300000000000002</v>
      </c>
      <c r="F16" s="116"/>
      <c r="G16" s="116">
        <f>0.108+0.225</f>
        <v>0.33300000000000002</v>
      </c>
      <c r="H16" s="116"/>
      <c r="I16" s="116">
        <f>0.15+0.175</f>
        <v>0.32499999999999996</v>
      </c>
      <c r="J16" s="116">
        <f t="shared" ref="J16:V16" si="6">0.15+0.175</f>
        <v>0.32499999999999996</v>
      </c>
      <c r="K16" s="116">
        <f t="shared" si="6"/>
        <v>0.32499999999999996</v>
      </c>
      <c r="L16" s="116">
        <f t="shared" si="6"/>
        <v>0.32499999999999996</v>
      </c>
      <c r="M16" s="116">
        <f t="shared" si="6"/>
        <v>0.32499999999999996</v>
      </c>
      <c r="N16" s="116">
        <f t="shared" si="6"/>
        <v>0.32499999999999996</v>
      </c>
      <c r="O16" s="116">
        <f t="shared" si="6"/>
        <v>0.32499999999999996</v>
      </c>
      <c r="P16" s="116">
        <f t="shared" si="6"/>
        <v>0.32499999999999996</v>
      </c>
      <c r="Q16" s="116">
        <f t="shared" si="6"/>
        <v>0.32499999999999996</v>
      </c>
      <c r="R16" s="116">
        <f t="shared" si="6"/>
        <v>0.32499999999999996</v>
      </c>
      <c r="S16" s="116">
        <f t="shared" si="6"/>
        <v>0.32499999999999996</v>
      </c>
      <c r="T16" s="116">
        <f t="shared" si="6"/>
        <v>0.32499999999999996</v>
      </c>
      <c r="U16" s="116">
        <f t="shared" si="6"/>
        <v>0.32499999999999996</v>
      </c>
      <c r="V16" s="116">
        <f t="shared" si="6"/>
        <v>0.32499999999999996</v>
      </c>
      <c r="W16" s="155">
        <f>SUM(C16:V16)</f>
        <v>5.5000000000000018</v>
      </c>
      <c r="X16" s="6"/>
    </row>
    <row r="17" spans="1:24" s="4" customFormat="1" ht="23.25" customHeight="1" x14ac:dyDescent="0.25">
      <c r="A17" s="9" t="s">
        <v>184</v>
      </c>
      <c r="B17" s="7"/>
      <c r="C17" s="116">
        <v>0</v>
      </c>
      <c r="D17" s="116"/>
      <c r="E17" s="116">
        <v>0</v>
      </c>
      <c r="F17" s="116"/>
      <c r="G17" s="116">
        <v>0</v>
      </c>
      <c r="H17" s="116"/>
      <c r="I17" s="116">
        <v>0</v>
      </c>
      <c r="J17" s="116"/>
      <c r="K17" s="116">
        <v>0</v>
      </c>
      <c r="L17" s="116"/>
      <c r="M17" s="116">
        <v>0</v>
      </c>
      <c r="N17" s="116">
        <v>0</v>
      </c>
      <c r="O17" s="116">
        <v>0</v>
      </c>
      <c r="P17" s="116">
        <v>0</v>
      </c>
      <c r="Q17" s="116">
        <v>0</v>
      </c>
      <c r="R17" s="116">
        <v>0</v>
      </c>
      <c r="S17" s="116">
        <v>0</v>
      </c>
      <c r="T17" s="116">
        <v>0</v>
      </c>
      <c r="U17" s="116">
        <v>0</v>
      </c>
      <c r="V17" s="116">
        <v>0</v>
      </c>
      <c r="W17" s="155">
        <f t="shared" ref="W17:W22" si="7">SUM(C17:V17)</f>
        <v>0</v>
      </c>
      <c r="X17" s="6"/>
    </row>
    <row r="18" spans="1:24" s="4" customFormat="1" ht="24.75" customHeight="1" x14ac:dyDescent="0.25">
      <c r="A18" s="9" t="s">
        <v>178</v>
      </c>
      <c r="B18" s="7"/>
      <c r="C18" s="117">
        <v>2.1</v>
      </c>
      <c r="D18" s="117"/>
      <c r="E18" s="117">
        <f>0.103+1.5</f>
        <v>1.603</v>
      </c>
      <c r="F18" s="117"/>
      <c r="G18" s="117">
        <f>0.103+1.5</f>
        <v>1.603</v>
      </c>
      <c r="H18" s="117"/>
      <c r="I18" s="117">
        <v>0.1</v>
      </c>
      <c r="J18" s="117">
        <v>0.1</v>
      </c>
      <c r="K18" s="117">
        <v>0.1</v>
      </c>
      <c r="L18" s="117">
        <v>0.1</v>
      </c>
      <c r="M18" s="117">
        <v>0.1</v>
      </c>
      <c r="N18" s="117">
        <v>0.1</v>
      </c>
      <c r="O18" s="117">
        <v>0.1</v>
      </c>
      <c r="P18" s="117">
        <v>0.1</v>
      </c>
      <c r="Q18" s="117">
        <v>0.1</v>
      </c>
      <c r="R18" s="117">
        <v>0.1</v>
      </c>
      <c r="S18" s="117">
        <v>0.1</v>
      </c>
      <c r="T18" s="117">
        <v>0.1</v>
      </c>
      <c r="U18" s="117">
        <v>0.1</v>
      </c>
      <c r="V18" s="117">
        <v>0.1</v>
      </c>
      <c r="W18" s="155">
        <f t="shared" si="7"/>
        <v>6.7059999999999951</v>
      </c>
      <c r="X18" s="25"/>
    </row>
    <row r="19" spans="1:24" s="4" customFormat="1" ht="21" customHeight="1" x14ac:dyDescent="0.25">
      <c r="A19" s="70" t="s">
        <v>18</v>
      </c>
      <c r="B19" s="7"/>
      <c r="C19" s="117">
        <f>-0.3+0.85</f>
        <v>0.55000000000000004</v>
      </c>
      <c r="D19" s="117"/>
      <c r="E19" s="117">
        <f>0.85+0.037</f>
        <v>0.88700000000000001</v>
      </c>
      <c r="F19" s="117"/>
      <c r="G19" s="117">
        <f>0.85+0.037</f>
        <v>0.88700000000000001</v>
      </c>
      <c r="H19" s="117"/>
      <c r="I19" s="117">
        <v>1.8</v>
      </c>
      <c r="J19" s="117">
        <v>1.8</v>
      </c>
      <c r="K19" s="117">
        <v>1.8</v>
      </c>
      <c r="L19" s="117">
        <v>1.8</v>
      </c>
      <c r="M19" s="117">
        <v>1.8</v>
      </c>
      <c r="N19" s="117">
        <v>1.8</v>
      </c>
      <c r="O19" s="117">
        <v>1.8</v>
      </c>
      <c r="P19" s="117">
        <f>1.8+0.9</f>
        <v>2.7</v>
      </c>
      <c r="Q19" s="117">
        <f>1.8+0.9</f>
        <v>2.7</v>
      </c>
      <c r="R19" s="117">
        <f>1.8+0.9</f>
        <v>2.7</v>
      </c>
      <c r="S19" s="117">
        <f>1.8+1.7</f>
        <v>3.5</v>
      </c>
      <c r="T19" s="117">
        <v>1.8</v>
      </c>
      <c r="U19" s="117">
        <v>1.8</v>
      </c>
      <c r="V19" s="117">
        <v>1.8</v>
      </c>
      <c r="W19" s="155">
        <f t="shared" si="7"/>
        <v>31.924000000000003</v>
      </c>
      <c r="X19" s="6"/>
    </row>
    <row r="20" spans="1:24" s="4" customFormat="1" ht="21.75" customHeight="1" x14ac:dyDescent="0.25">
      <c r="A20" s="9" t="s">
        <v>19</v>
      </c>
      <c r="B20" s="7"/>
      <c r="C20" s="117">
        <v>1.1000000000000001</v>
      </c>
      <c r="D20" s="117"/>
      <c r="E20" s="117">
        <v>1.1000000000000001</v>
      </c>
      <c r="F20" s="117"/>
      <c r="G20" s="117">
        <v>1.1000000000000001</v>
      </c>
      <c r="H20" s="117"/>
      <c r="I20" s="117">
        <v>0.64600000000000002</v>
      </c>
      <c r="J20" s="117">
        <v>0.64600000000000002</v>
      </c>
      <c r="K20" s="117">
        <v>0.64600000000000002</v>
      </c>
      <c r="L20" s="117">
        <v>0.64600000000000002</v>
      </c>
      <c r="M20" s="117">
        <v>0.64600000000000002</v>
      </c>
      <c r="N20" s="117">
        <v>0.64600000000000002</v>
      </c>
      <c r="O20" s="117">
        <v>0.64600000000000002</v>
      </c>
      <c r="P20" s="117">
        <v>0.64600000000000002</v>
      </c>
      <c r="Q20" s="117">
        <v>0.64600000000000002</v>
      </c>
      <c r="R20" s="117">
        <v>0.64600000000000002</v>
      </c>
      <c r="S20" s="117">
        <v>0.64600000000000002</v>
      </c>
      <c r="T20" s="117">
        <v>0.64600000000000002</v>
      </c>
      <c r="U20" s="117">
        <v>0.64600000000000002</v>
      </c>
      <c r="V20" s="117">
        <v>0.64600000000000002</v>
      </c>
      <c r="W20" s="155">
        <f t="shared" si="7"/>
        <v>12.344000000000005</v>
      </c>
      <c r="X20" s="6"/>
    </row>
    <row r="21" spans="1:24" s="4" customFormat="1" ht="21.75" customHeight="1" x14ac:dyDescent="0.25">
      <c r="A21" s="9" t="s">
        <v>185</v>
      </c>
      <c r="B21" s="7"/>
      <c r="C21" s="117">
        <v>7.9000000000000001E-2</v>
      </c>
      <c r="D21" s="117"/>
      <c r="E21" s="117">
        <v>0.05</v>
      </c>
      <c r="F21" s="117"/>
      <c r="G21" s="117">
        <v>0.05</v>
      </c>
      <c r="H21" s="117"/>
      <c r="I21" s="117">
        <v>0.1</v>
      </c>
      <c r="J21" s="117">
        <v>0.1</v>
      </c>
      <c r="K21" s="117">
        <v>0.1</v>
      </c>
      <c r="L21" s="117">
        <v>0.1</v>
      </c>
      <c r="M21" s="117">
        <v>0.1</v>
      </c>
      <c r="N21" s="117">
        <v>0.1</v>
      </c>
      <c r="O21" s="117">
        <v>0.1</v>
      </c>
      <c r="P21" s="117">
        <v>0.1</v>
      </c>
      <c r="Q21" s="117">
        <v>0.1</v>
      </c>
      <c r="R21" s="117">
        <v>0.1</v>
      </c>
      <c r="S21" s="117">
        <v>0.1</v>
      </c>
      <c r="T21" s="117">
        <v>0.1</v>
      </c>
      <c r="U21" s="117">
        <v>0.1</v>
      </c>
      <c r="V21" s="117">
        <v>0.1</v>
      </c>
      <c r="W21" s="155">
        <f t="shared" si="7"/>
        <v>1.5790000000000004</v>
      </c>
      <c r="X21" s="6"/>
    </row>
    <row r="22" spans="1:24" s="4" customFormat="1" ht="19.5" customHeight="1" x14ac:dyDescent="0.25">
      <c r="A22" s="4" t="s">
        <v>174</v>
      </c>
      <c r="B22" s="7"/>
      <c r="C22" s="118">
        <v>0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>
        <v>1.0000000000000001E-9</v>
      </c>
      <c r="K22" s="118">
        <v>1.0000000000000001E-9</v>
      </c>
      <c r="L22" s="118">
        <v>1.0000000000000001E-9</v>
      </c>
      <c r="M22" s="118">
        <v>1.0000000000000001E-9</v>
      </c>
      <c r="N22" s="118">
        <v>1.0000000000000001E-9</v>
      </c>
      <c r="O22" s="118">
        <v>1.0000000000000001E-9</v>
      </c>
      <c r="P22" s="118">
        <v>1.0000000000000001E-9</v>
      </c>
      <c r="Q22" s="118">
        <v>1.0000000000000001E-9</v>
      </c>
      <c r="R22" s="118">
        <v>1.0000000000000001E-9</v>
      </c>
      <c r="S22" s="118">
        <v>1.0000000000000001E-9</v>
      </c>
      <c r="T22" s="118">
        <v>1.0000000000000001E-9</v>
      </c>
      <c r="U22" s="118">
        <v>1.0000000000000001E-9</v>
      </c>
      <c r="V22" s="118">
        <v>1.0000000000000001E-9</v>
      </c>
      <c r="W22" s="160">
        <f t="shared" si="7"/>
        <v>1.7000000000000003E-8</v>
      </c>
      <c r="X22" s="118"/>
    </row>
    <row r="23" spans="1:24" s="4" customFormat="1" ht="15.75" x14ac:dyDescent="0.25">
      <c r="A23" s="22" t="s">
        <v>20</v>
      </c>
      <c r="B23" s="7"/>
      <c r="C23" s="26">
        <f>SUM(C16:C22)</f>
        <v>4.1130000000000004</v>
      </c>
      <c r="D23" s="26">
        <f>SUM(D16:D22)</f>
        <v>1.0000000000000001E-9</v>
      </c>
      <c r="E23" s="26">
        <f>SUM(E16:E22)</f>
        <v>3.9730000009999999</v>
      </c>
      <c r="F23" s="26"/>
      <c r="G23" s="26">
        <f>SUM(G16:G22)</f>
        <v>3.9730000009999999</v>
      </c>
      <c r="H23" s="26"/>
      <c r="I23" s="26">
        <f>SUM(I16:I22)</f>
        <v>2.9710000010000002</v>
      </c>
      <c r="J23" s="26"/>
      <c r="K23" s="26">
        <f>SUM(K16:K22)</f>
        <v>2.9710000010000002</v>
      </c>
      <c r="L23" s="26"/>
      <c r="M23" s="26">
        <f>SUM(M16:M22)</f>
        <v>2.9710000010000002</v>
      </c>
      <c r="N23" s="26">
        <f t="shared" ref="N23:V23" si="8">SUM(N16:N22)</f>
        <v>2.9710000010000002</v>
      </c>
      <c r="O23" s="26">
        <f t="shared" si="8"/>
        <v>2.9710000010000002</v>
      </c>
      <c r="P23" s="26">
        <f t="shared" si="8"/>
        <v>3.8710000010000001</v>
      </c>
      <c r="Q23" s="26">
        <f t="shared" si="8"/>
        <v>3.8710000010000001</v>
      </c>
      <c r="R23" s="26">
        <f t="shared" si="8"/>
        <v>3.8710000010000001</v>
      </c>
      <c r="S23" s="26">
        <f t="shared" si="8"/>
        <v>4.6710000009999995</v>
      </c>
      <c r="T23" s="26">
        <f t="shared" si="8"/>
        <v>2.9710000010000002</v>
      </c>
      <c r="U23" s="26">
        <f t="shared" si="8"/>
        <v>2.9710000010000002</v>
      </c>
      <c r="V23" s="26">
        <f t="shared" si="8"/>
        <v>2.9710000010000002</v>
      </c>
      <c r="W23" s="26">
        <f>SUM(C23:V23)</f>
        <v>52.111000014999995</v>
      </c>
      <c r="X23" s="6"/>
    </row>
    <row r="24" spans="1:24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5" thickBot="1" x14ac:dyDescent="0.3">
      <c r="A25" s="27" t="s">
        <v>22</v>
      </c>
      <c r="B25" s="27"/>
      <c r="C25" s="28">
        <f>C12+C23</f>
        <v>25.645999999999997</v>
      </c>
      <c r="D25" s="28">
        <f>D12+D23</f>
        <v>1.0000000000000001E-9</v>
      </c>
      <c r="E25" s="28">
        <f>E12+E23</f>
        <v>25.181000001000001</v>
      </c>
      <c r="F25" s="28"/>
      <c r="G25" s="28">
        <f>G12+G23</f>
        <v>25.181000001000001</v>
      </c>
      <c r="H25" s="28"/>
      <c r="I25" s="28">
        <f>I12+I23</f>
        <v>25.707000000999997</v>
      </c>
      <c r="J25" s="28"/>
      <c r="K25" s="28">
        <f>K12+K23</f>
        <v>25.707000000999997</v>
      </c>
      <c r="L25" s="28"/>
      <c r="M25" s="28">
        <f>M12+M23</f>
        <v>25.707000000999997</v>
      </c>
      <c r="N25" s="28">
        <f t="shared" ref="N25:V25" si="9">N12+N23</f>
        <v>25.707000000999997</v>
      </c>
      <c r="O25" s="28">
        <f t="shared" si="9"/>
        <v>25.707000000999997</v>
      </c>
      <c r="P25" s="28">
        <f t="shared" si="9"/>
        <v>26.607000000999996</v>
      </c>
      <c r="Q25" s="28">
        <f t="shared" si="9"/>
        <v>26.607000000999996</v>
      </c>
      <c r="R25" s="28">
        <f t="shared" si="9"/>
        <v>26.607000000999996</v>
      </c>
      <c r="S25" s="28">
        <f t="shared" si="9"/>
        <v>27.407000000999997</v>
      </c>
      <c r="T25" s="28">
        <f t="shared" si="9"/>
        <v>25.707000000999997</v>
      </c>
      <c r="U25" s="28">
        <f t="shared" si="9"/>
        <v>25.707000000999997</v>
      </c>
      <c r="V25" s="28">
        <f t="shared" si="9"/>
        <v>25.707000000999997</v>
      </c>
      <c r="W25" s="28">
        <f>SUM(C25:V25)</f>
        <v>388.89200001499989</v>
      </c>
      <c r="X25" s="6"/>
    </row>
    <row r="26" spans="1:24" s="4" customFormat="1" ht="16.5" thickTop="1" x14ac:dyDescent="0.25"/>
    <row r="27" spans="1:24" s="4" customFormat="1" ht="15.75" x14ac:dyDescent="0.25"/>
    <row r="28" spans="1:24" s="4" customFormat="1" ht="15.75" x14ac:dyDescent="0.25"/>
    <row r="29" spans="1:24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75" x14ac:dyDescent="0.25"/>
    <row r="43" spans="1:28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paperSize="5" scale="70" orientation="landscape" r:id="rId1"/>
  <headerFooter alignWithMargins="0">
    <oddHeader>&amp;CEEOS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zoomScale="90" zoomScaleNormal="85" workbookViewId="0">
      <selection activeCell="D2" sqref="D2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J38" sqref="J3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6.4257812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/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/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/>
      <c r="D13" s="89"/>
    </row>
    <row r="14" spans="1:4" ht="15.75" x14ac:dyDescent="0.2">
      <c r="A14" s="3" t="s">
        <v>112</v>
      </c>
      <c r="B14" s="12"/>
      <c r="C14" s="91">
        <v>41.65</v>
      </c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41.65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-41.43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-2.27</v>
      </c>
      <c r="D21" s="89"/>
    </row>
    <row r="22" spans="1:4" ht="15.75" x14ac:dyDescent="0.2">
      <c r="A22" s="62" t="s">
        <v>178</v>
      </c>
      <c r="B22" s="12"/>
      <c r="C22" s="91">
        <v>-14.07</v>
      </c>
      <c r="D22" s="92"/>
    </row>
    <row r="23" spans="1:4" ht="15.75" x14ac:dyDescent="0.2">
      <c r="A23" s="62" t="s">
        <v>6</v>
      </c>
      <c r="B23" s="12"/>
      <c r="C23" s="136">
        <v>6.26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-9.8600000000000012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&amp;CEEOS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2001-11-16T19:53:31Z</cp:lastPrinted>
  <dcterms:created xsi:type="dcterms:W3CDTF">2001-06-23T22:21:53Z</dcterms:created>
  <dcterms:modified xsi:type="dcterms:W3CDTF">2023-09-15T19:23:06Z</dcterms:modified>
</cp:coreProperties>
</file>