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51A2DC-F9E8-42E4-BC7D-9A37FCEE975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Estimate Vs. Plan" sheetId="1" r:id="rId1"/>
  </sheets>
  <externalReferences>
    <externalReference r:id="rId2"/>
    <externalReference r:id="rId3"/>
  </externalReferences>
  <definedNames>
    <definedName name="_xlnm.Print_Area" localSheetId="0">'Estimate Vs. Plan'!$A$1:$G$65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9" i="1"/>
  <c r="E33" i="1"/>
  <c r="E35" i="1"/>
  <c r="E38" i="1"/>
  <c r="E40" i="1"/>
  <c r="E42" i="1"/>
  <c r="E44" i="1"/>
  <c r="A57" i="1"/>
</calcChain>
</file>

<file path=xl/sharedStrings.xml><?xml version="1.0" encoding="utf-8"?>
<sst xmlns="http://schemas.openxmlformats.org/spreadsheetml/2006/main" count="41" uniqueCount="36">
  <si>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</si>
  <si>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</si>
  <si>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</si>
  <si>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</si>
  <si>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</si>
  <si>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</si>
  <si>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</si>
  <si>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</si>
  <si>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</si>
  <si>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</si>
  <si>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</si>
  <si>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</si>
  <si>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</si>
  <si>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</si>
  <si>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</si>
  <si>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</si>
  <si>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Estimate</t>
  </si>
  <si>
    <t>Higher IT volumes than in plan</t>
  </si>
  <si>
    <t>MONTH-TO-DATE VARIANCE</t>
  </si>
  <si>
    <t>2001 Stretch</t>
  </si>
  <si>
    <t>ADJUSTED MONTH-TO-DATE VARIANCE</t>
  </si>
  <si>
    <t xml:space="preserve"> ($.005 on 10,000/day, $.02 on 10,000/day)</t>
  </si>
  <si>
    <t>Higher Rates</t>
  </si>
  <si>
    <t>February, 2001</t>
  </si>
  <si>
    <t>Add'l price on physical sales of HEDGED volumes</t>
  </si>
  <si>
    <t>Fuel Price Variance-Unhedged</t>
  </si>
  <si>
    <r>
      <t xml:space="preserve">Unhedged Plan volume (717-560)  </t>
    </r>
    <r>
      <rPr>
        <sz val="12"/>
        <color indexed="10"/>
        <rFont val="Arial"/>
        <family val="2"/>
      </rPr>
      <t>157</t>
    </r>
  </si>
  <si>
    <t>Fuel Volume Variance-Unhedged</t>
  </si>
  <si>
    <t>Sales Margin Variance on Unhedged</t>
  </si>
  <si>
    <t xml:space="preserve">Sempra( 4.441)&amp; Richardson(1.481) Short Term Firm Contracts(Total 5.922); </t>
  </si>
  <si>
    <t>Tenaska K @ Max Rates</t>
  </si>
  <si>
    <t>(1.87*157)</t>
  </si>
  <si>
    <t xml:space="preserve">MTD index price of $5.62 vs. Plan index price of $3.75 </t>
  </si>
  <si>
    <t>(5.62*129)</t>
  </si>
  <si>
    <t>Higher retained volumes than Plan volumes(846-717=129)</t>
  </si>
  <si>
    <t xml:space="preserve"> @ MTD index price of $5.62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</si>
</sst>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7" formatCode="m/d/yy\ h:mm\ AM/PM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7" fontId="8" fillId="0" borderId="0" xfId="0" applyNumberFormat="1" applyFont="1"/>
    <xf numFmtId="164" fontId="5" fillId="0" borderId="0" xfId="0" applyNumberFormat="1" applyFont="1" applyAlignment="1">
      <alignment horizontal="center"/>
    </xf>
    <xf numFmtId="177" fontId="6" fillId="0" borderId="0" xfId="0" applyNumberFormat="1" applyFont="1"/>
    <xf numFmtId="164" fontId="6" fillId="0" borderId="1" xfId="1" quotePrefix="1" applyNumberFormat="1" applyFont="1" applyBorder="1" applyAlignment="1">
      <alignment horizontal="center"/>
    </xf>
    <xf numFmtId="164" fontId="6" fillId="0" borderId="0" xfId="1" quotePrefix="1" applyNumberFormat="1" applyFont="1" applyBorder="1" applyAlignment="1">
      <alignment horizontal="center"/>
    </xf>
    <xf numFmtId="167" fontId="5" fillId="0" borderId="2" xfId="1" applyNumberFormat="1" applyFont="1" applyBorder="1"/>
    <xf numFmtId="167" fontId="5" fillId="0" borderId="3" xfId="1" applyNumberFormat="1" applyFont="1" applyBorder="1"/>
    <xf numFmtId="0" fontId="5" fillId="0" borderId="0" xfId="0" applyFont="1" applyBorder="1" applyAlignment="1">
      <alignment horizontal="center"/>
    </xf>
    <xf numFmtId="164" fontId="6" fillId="0" borderId="0" xfId="1" quotePrefix="1" applyNumberFormat="1" applyFont="1" applyBorder="1" applyAlignment="1">
      <alignment horizontal="right"/>
    </xf>
    <xf numFmtId="44" fontId="5" fillId="0" borderId="0" xfId="1" applyNumberFormat="1" applyFont="1" applyBorder="1"/>
    <xf numFmtId="43" fontId="5" fillId="0" borderId="0" xfId="0" applyNumberFormat="1" applyFont="1" applyBorder="1"/>
    <xf numFmtId="44" fontId="5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Input%20for%20Weekly/D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February/02_28_Wee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Sheet2"/>
      <sheetName val="Sheet3"/>
    </sheetNames>
    <sheetDataSet>
      <sheetData sheetId="0">
        <row r="5">
          <cell r="A5" t="str">
            <v>Feb Week 4 02-28-2001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  <sheetName val="SHarrisreportNew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N10">
            <v>1369.704</v>
          </cell>
          <cell r="P10">
            <v>1369.7</v>
          </cell>
        </row>
        <row r="11">
          <cell r="N11">
            <v>13.590917999999999</v>
          </cell>
          <cell r="P11">
            <v>14.3</v>
          </cell>
        </row>
        <row r="14">
          <cell r="N14">
            <v>0.72765220000000019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292.71330269999999</v>
          </cell>
          <cell r="P21">
            <v>327.3</v>
          </cell>
        </row>
        <row r="22">
          <cell r="N22">
            <v>10.054590000000001</v>
          </cell>
        </row>
        <row r="25">
          <cell r="N25">
            <v>19.550900000000006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31.002647399999997</v>
          </cell>
          <cell r="P29">
            <v>26.6</v>
          </cell>
        </row>
        <row r="34">
          <cell r="N34">
            <v>3792.6859122000001</v>
          </cell>
          <cell r="P34">
            <v>873.2</v>
          </cell>
        </row>
        <row r="35">
          <cell r="N35">
            <v>100.64980799999999</v>
          </cell>
          <cell r="P35">
            <v>82.2</v>
          </cell>
        </row>
        <row r="37">
          <cell r="N37">
            <v>0</v>
          </cell>
        </row>
        <row r="40">
          <cell r="N40">
            <v>7747.9656464000009</v>
          </cell>
          <cell r="P40">
            <v>4499</v>
          </cell>
        </row>
        <row r="41">
          <cell r="N41">
            <v>319.63897440000005</v>
          </cell>
          <cell r="P41">
            <v>315.60000000000002</v>
          </cell>
        </row>
        <row r="42">
          <cell r="N42">
            <v>8.7983286000000014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22.301011200000001</v>
          </cell>
          <cell r="P51">
            <v>33.4</v>
          </cell>
        </row>
        <row r="52">
          <cell r="N52">
            <v>43.652268800000009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2.3717927999999993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58.0232952</v>
          </cell>
          <cell r="P69">
            <v>71.5</v>
          </cell>
        </row>
        <row r="72">
          <cell r="N72">
            <v>50.703035500000013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7.5006932000000015</v>
          </cell>
          <cell r="P78">
            <v>9</v>
          </cell>
        </row>
        <row r="80">
          <cell r="N80">
            <v>109.66859999999998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21.683656499999994</v>
          </cell>
          <cell r="P84">
            <v>24.8</v>
          </cell>
        </row>
        <row r="86">
          <cell r="N86">
            <v>70.083647499999984</v>
          </cell>
          <cell r="P86">
            <v>22.9</v>
          </cell>
        </row>
      </sheetData>
      <sheetData sheetId="6" refreshError="1"/>
      <sheetData sheetId="7">
        <row r="11">
          <cell r="K11">
            <v>5.62</v>
          </cell>
          <cell r="W11">
            <v>3.7507000000000001</v>
          </cell>
        </row>
        <row r="32">
          <cell r="I32">
            <v>845.52847934517069</v>
          </cell>
          <cell r="U32">
            <v>717.09646086267844</v>
          </cell>
        </row>
        <row r="35">
          <cell r="C35">
            <v>560</v>
          </cell>
        </row>
        <row r="65">
          <cell r="AG65">
            <v>6.9999999999997726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11.5703125" style="1" customWidth="1"/>
    <col min="3" max="3" width="13.7109375" style="1" customWidth="1"/>
    <col min="4" max="4" width="15.140625" style="1" customWidth="1"/>
    <col min="5" max="5" width="14.140625" style="1" customWidth="1"/>
    <col min="6" max="6" width="11.7109375" style="1" customWidth="1"/>
    <col min="7" max="7" width="72.7109375" style="1" customWidth="1"/>
    <col min="8" max="16384" width="9.140625" style="1"/>
  </cols>
  <sheetData>
    <row r="1" spans="1:8" ht="18" customHeight="1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25">
      <c r="A3" s="12" t="str">
        <f>[1]Dates!$A$5</f>
        <v>Feb Week 4 02-28-2001</v>
      </c>
      <c r="B3" s="10"/>
      <c r="C3" s="10"/>
      <c r="D3" s="10"/>
      <c r="E3" s="10"/>
      <c r="F3" s="10"/>
      <c r="G3" s="42">
        <f ca="1">NOW()</f>
        <v>36952.576532291663</v>
      </c>
      <c r="H3" s="10"/>
    </row>
    <row r="4" spans="1:8" ht="12.75" customHeight="1" x14ac:dyDescent="0.25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25">
      <c r="A5" s="12"/>
      <c r="B5" s="10"/>
      <c r="C5" s="13" t="s">
        <v>23</v>
      </c>
      <c r="D5" s="13"/>
      <c r="E5" s="13"/>
      <c r="F5" s="10"/>
      <c r="G5" s="10"/>
      <c r="H5" s="10"/>
    </row>
    <row r="6" spans="1:8" ht="12.75" customHeight="1" x14ac:dyDescent="0.2">
      <c r="A6" s="10"/>
      <c r="B6" s="10"/>
      <c r="C6" s="14"/>
      <c r="D6" s="14"/>
      <c r="E6" s="14"/>
      <c r="F6" s="14"/>
      <c r="G6" s="10"/>
      <c r="H6" s="10"/>
    </row>
    <row r="7" spans="1:8" ht="12.75" customHeight="1" x14ac:dyDescent="0.2">
      <c r="A7" s="10"/>
      <c r="B7" s="10"/>
      <c r="C7" s="38" t="s">
        <v>2</v>
      </c>
      <c r="D7" s="38" t="s">
        <v>16</v>
      </c>
      <c r="E7" s="38" t="s">
        <v>3</v>
      </c>
      <c r="F7" s="14"/>
      <c r="G7" s="15" t="s">
        <v>4</v>
      </c>
      <c r="H7" s="10"/>
    </row>
    <row r="8" spans="1:8" ht="12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">
      <c r="A9" s="10" t="s">
        <v>5</v>
      </c>
      <c r="B9" s="10"/>
      <c r="C9" s="16">
        <f>([2]PLAN!P10+[2]PLAN!P20+[2]PLAN!P28+[2]PLAN!P34+[2]PLAN!P40)/1000</f>
        <v>9.2569999999999997</v>
      </c>
      <c r="D9" s="17">
        <f>([2]PLAN!N10+[2]PLAN!N20+[2]PLAN!N28+[2]PLAN!N34+[2]PLAN!N40)/1000</f>
        <v>15.447645558600001</v>
      </c>
      <c r="E9" s="17">
        <f>D9-C9</f>
        <v>6.1906455586000018</v>
      </c>
      <c r="F9" s="10"/>
      <c r="G9" s="18" t="s">
        <v>29</v>
      </c>
      <c r="H9" s="10"/>
    </row>
    <row r="10" spans="1:8" ht="12.75" customHeight="1" x14ac:dyDescent="0.2">
      <c r="A10" s="10"/>
      <c r="B10" s="10"/>
      <c r="C10" s="19"/>
      <c r="D10" s="20"/>
      <c r="E10" s="17"/>
      <c r="F10" s="10"/>
      <c r="G10" s="18" t="s">
        <v>30</v>
      </c>
      <c r="H10" s="10"/>
    </row>
    <row r="11" spans="1:8" ht="12.75" customHeight="1" x14ac:dyDescent="0.2">
      <c r="A11" s="10" t="s">
        <v>6</v>
      </c>
      <c r="B11" s="10"/>
      <c r="C11" s="16">
        <f>([2]PLAN!P11+[2]PLAN!P21+[2]PLAN!P29+[2]PLAN!P35+[2]PLAN!P41+[2]PLAN!P43)/1000</f>
        <v>0.76600000000000001</v>
      </c>
      <c r="D11" s="17">
        <f>([2]PLAN!N11+[2]PLAN!N14+[2]PLAN!N21+[2]PLAN!N22+[2]PLAN!N25+[2]PLAN!N29+[2]PLAN!N35+[2]PLAN!N37+[2]PLAN!N41+[2]PLAN!N42+[2]PLAN!N43)/1000</f>
        <v>0.79672712130000001</v>
      </c>
      <c r="E11" s="17">
        <f>D11-C11</f>
        <v>3.0727121299999993E-2</v>
      </c>
      <c r="F11" s="10"/>
      <c r="G11" s="21" t="s">
        <v>17</v>
      </c>
      <c r="H11" s="10"/>
    </row>
    <row r="12" spans="1:8" ht="12.75" customHeight="1" x14ac:dyDescent="0.2">
      <c r="A12" s="10"/>
      <c r="B12" s="10"/>
      <c r="C12" s="19"/>
      <c r="D12" s="20"/>
      <c r="E12" s="17"/>
      <c r="F12" s="10"/>
      <c r="G12" s="21"/>
      <c r="H12" s="10"/>
    </row>
    <row r="13" spans="1:8" ht="12.75" customHeight="1" x14ac:dyDescent="0.2">
      <c r="A13" s="10" t="s">
        <v>7</v>
      </c>
      <c r="B13" s="10"/>
      <c r="C13" s="16">
        <f>([2]PLAN!P49+[2]PLAN!P55+[2]PLAN!P68)/1000</f>
        <v>1.0529000000000002</v>
      </c>
      <c r="D13" s="17">
        <f>([2]PLAN!N49+[2]PLAN!N55+[2]PLAN!N68)/1000</f>
        <v>1.0842376216</v>
      </c>
      <c r="E13" s="17">
        <f>D13-C13</f>
        <v>3.1337621599999865E-2</v>
      </c>
      <c r="F13" s="10"/>
      <c r="G13" s="22"/>
      <c r="H13" s="10"/>
    </row>
    <row r="14" spans="1:8" ht="12.75" customHeight="1" x14ac:dyDescent="0.2">
      <c r="A14" s="10"/>
      <c r="B14" s="10"/>
      <c r="C14" s="19"/>
      <c r="D14" s="20"/>
      <c r="E14" s="17"/>
      <c r="F14" s="10"/>
      <c r="G14" s="21"/>
      <c r="H14" s="10"/>
    </row>
    <row r="15" spans="1:8" ht="12.75" customHeight="1" x14ac:dyDescent="0.2">
      <c r="A15" s="10" t="s">
        <v>8</v>
      </c>
      <c r="B15" s="10"/>
      <c r="C15" s="16">
        <f>([2]PLAN!P51+[2]PLAN!P52+[2]PLAN!P56+[2]PLAN!P69+[2]PLAN!P72)/1000</f>
        <v>0.1434</v>
      </c>
      <c r="D15" s="17">
        <f>([2]PLAN!N51+[2]PLAN!N52+[2]PLAN!N56+[2]PLAN!N65+[2]PLAN!N69+[2]PLAN!N72)/1000</f>
        <v>0.17705140349999998</v>
      </c>
      <c r="E15" s="17">
        <f>D15-C15</f>
        <v>3.3651403499999982E-2</v>
      </c>
      <c r="F15" s="10"/>
      <c r="G15" s="21" t="s">
        <v>22</v>
      </c>
      <c r="H15" s="10"/>
    </row>
    <row r="16" spans="1:8" ht="12.75" customHeight="1" x14ac:dyDescent="0.2">
      <c r="A16" s="10"/>
      <c r="B16" s="10"/>
      <c r="C16" s="19"/>
      <c r="D16" s="20"/>
      <c r="E16" s="17"/>
      <c r="F16" s="10"/>
      <c r="G16" s="21"/>
      <c r="H16" s="10"/>
    </row>
    <row r="17" spans="1:8" ht="12.75" customHeight="1" x14ac:dyDescent="0.2">
      <c r="A17" s="10" t="s">
        <v>9</v>
      </c>
      <c r="B17" s="10"/>
      <c r="C17" s="16">
        <f>([2]PLAN!P77+[2]PLAN!P83)/1000</f>
        <v>0.56429999999999991</v>
      </c>
      <c r="D17" s="17">
        <f>([2]PLAN!N77+[2]PLAN!N83)/1000</f>
        <v>0.62570172000000002</v>
      </c>
      <c r="E17" s="17">
        <f>D17-C17</f>
        <v>6.1401720000000104E-2</v>
      </c>
      <c r="F17" s="10"/>
      <c r="G17" s="21" t="s">
        <v>22</v>
      </c>
      <c r="H17" s="10"/>
    </row>
    <row r="18" spans="1:8" ht="12.75" customHeight="1" x14ac:dyDescent="0.2">
      <c r="A18" s="10"/>
      <c r="B18" s="10"/>
      <c r="C18" s="19"/>
      <c r="D18" s="20"/>
      <c r="E18" s="17"/>
      <c r="F18" s="10"/>
      <c r="G18" s="21"/>
      <c r="H18" s="10"/>
    </row>
    <row r="19" spans="1:8" ht="12.75" customHeight="1" x14ac:dyDescent="0.2">
      <c r="A19" s="10" t="s">
        <v>10</v>
      </c>
      <c r="B19" s="10"/>
      <c r="C19" s="16">
        <f>([2]PLAN!P78+[2]PLAN!P80+[2]PLAN!P84+[2]PLAN!P86)/1000</f>
        <v>6.2299999999999994E-2</v>
      </c>
      <c r="D19" s="17">
        <f>([2]PLAN!N78+[2]PLAN!N80+[2]PLAN!N84+[2]PLAN!N86)/1000</f>
        <v>0.20893659719999996</v>
      </c>
      <c r="E19" s="17">
        <f>D19-C19</f>
        <v>0.14663659719999997</v>
      </c>
      <c r="F19" s="10"/>
      <c r="G19" s="21" t="s">
        <v>17</v>
      </c>
      <c r="H19" s="10"/>
    </row>
    <row r="20" spans="1:8" ht="12.75" customHeight="1" x14ac:dyDescent="0.2">
      <c r="A20" s="10"/>
      <c r="B20" s="10"/>
      <c r="C20" s="19"/>
      <c r="D20" s="20"/>
      <c r="E20" s="20"/>
      <c r="F20" s="10"/>
      <c r="G20" s="10"/>
      <c r="H20" s="10"/>
    </row>
    <row r="21" spans="1:8" ht="12.75" customHeight="1" x14ac:dyDescent="0.2">
      <c r="A21" s="10"/>
      <c r="B21" s="10"/>
      <c r="C21" s="20"/>
      <c r="D21" s="20"/>
      <c r="E21" s="20"/>
      <c r="F21" s="10"/>
      <c r="G21" s="10"/>
      <c r="H21" s="10"/>
    </row>
    <row r="22" spans="1:8" ht="12.75" customHeight="1" x14ac:dyDescent="0.2">
      <c r="A22" s="10"/>
      <c r="B22" s="10"/>
      <c r="C22" s="43"/>
      <c r="D22" s="43"/>
      <c r="E22" s="44"/>
      <c r="F22" s="10"/>
      <c r="G22" s="10"/>
      <c r="H22" s="10"/>
    </row>
    <row r="23" spans="1:8" ht="12.75" customHeight="1" x14ac:dyDescent="0.25">
      <c r="A23" s="24" t="s">
        <v>12</v>
      </c>
      <c r="B23" s="10"/>
      <c r="C23" s="17">
        <f>SUM(C9:C20)-0.001</f>
        <v>11.844900000000001</v>
      </c>
      <c r="D23" s="17">
        <f>SUM(D9:D20)</f>
        <v>18.340300022200001</v>
      </c>
      <c r="E23" s="45">
        <f>D23-C23</f>
        <v>6.4954000222000001</v>
      </c>
      <c r="F23" s="10"/>
      <c r="G23" s="10"/>
      <c r="H23" s="10"/>
    </row>
    <row r="24" spans="1:8" ht="12.75" customHeight="1" x14ac:dyDescent="0.2">
      <c r="A24" s="10"/>
      <c r="B24" s="10"/>
      <c r="C24" s="20"/>
      <c r="D24" s="20"/>
      <c r="E24" s="20"/>
      <c r="F24" s="10"/>
      <c r="G24" s="10"/>
      <c r="H24" s="10"/>
    </row>
    <row r="25" spans="1:8" ht="12.75" customHeight="1" x14ac:dyDescent="0.2">
      <c r="A25" s="10"/>
      <c r="B25" s="10"/>
      <c r="C25" s="20"/>
      <c r="D25" s="20"/>
      <c r="E25" s="20"/>
      <c r="F25" s="10"/>
      <c r="G25" s="10"/>
      <c r="H25" s="10"/>
    </row>
    <row r="26" spans="1:8" ht="12.75" customHeight="1" x14ac:dyDescent="0.2">
      <c r="A26" s="10" t="s">
        <v>25</v>
      </c>
      <c r="B26" s="10"/>
      <c r="C26" s="20"/>
      <c r="D26" s="20"/>
      <c r="E26" s="17">
        <f>(([2]Fuel_Plan!U32-[2]Fuel_Plan!C35)*([2]Fuel_Plan!K11-[2]Fuel_Plan!W11))/1000</f>
        <v>0.2936604142906048</v>
      </c>
      <c r="F26" s="26" t="s">
        <v>31</v>
      </c>
      <c r="G26" s="26" t="s">
        <v>32</v>
      </c>
      <c r="H26" s="10"/>
    </row>
    <row r="27" spans="1:8" ht="12.75" customHeight="1" x14ac:dyDescent="0.2">
      <c r="A27" s="10"/>
      <c r="B27" s="10"/>
      <c r="C27" s="20"/>
      <c r="D27" s="20"/>
      <c r="E27" s="17"/>
      <c r="F27" s="26"/>
      <c r="G27" s="27" t="s">
        <v>26</v>
      </c>
      <c r="H27" s="10"/>
    </row>
    <row r="28" spans="1:8" ht="12.75" customHeight="1" x14ac:dyDescent="0.2">
      <c r="A28" s="10"/>
      <c r="B28" s="10"/>
      <c r="C28" s="20"/>
      <c r="D28" s="20"/>
      <c r="E28" s="17"/>
      <c r="F28" s="26"/>
      <c r="G28" s="27"/>
      <c r="H28" s="10"/>
    </row>
    <row r="29" spans="1:8" ht="12.75" customHeight="1" x14ac:dyDescent="0.2">
      <c r="A29" s="10" t="s">
        <v>27</v>
      </c>
      <c r="B29" s="10"/>
      <c r="C29" s="20"/>
      <c r="D29" s="20"/>
      <c r="E29" s="17">
        <f>(([2]Fuel_Plan!I32-[2]Fuel_Plan!U32)*[2]Fuel_Plan!K11)/1000</f>
        <v>0.7217879438716065</v>
      </c>
      <c r="F29" s="26" t="s">
        <v>33</v>
      </c>
      <c r="G29" s="18" t="s">
        <v>34</v>
      </c>
      <c r="H29" s="10"/>
    </row>
    <row r="30" spans="1:8" ht="12.75" customHeight="1" x14ac:dyDescent="0.2">
      <c r="A30" s="10"/>
      <c r="B30" s="10"/>
      <c r="C30" s="20"/>
      <c r="D30" s="20"/>
      <c r="E30" s="20"/>
      <c r="F30" s="26"/>
      <c r="G30" s="18" t="s">
        <v>35</v>
      </c>
      <c r="H30" s="10"/>
    </row>
    <row r="31" spans="1:8" ht="12.75" customHeight="1" x14ac:dyDescent="0.2">
      <c r="A31" s="10" t="s">
        <v>28</v>
      </c>
      <c r="B31" s="10"/>
      <c r="C31" s="20"/>
      <c r="D31" s="20"/>
      <c r="E31" s="17">
        <v>0.57199999999999995</v>
      </c>
      <c r="F31" s="10"/>
      <c r="G31" s="21"/>
      <c r="H31" s="10"/>
    </row>
    <row r="32" spans="1:8" ht="12.75" customHeight="1" x14ac:dyDescent="0.2">
      <c r="A32" s="10"/>
      <c r="B32" s="10"/>
      <c r="C32" s="20"/>
      <c r="D32" s="20"/>
      <c r="E32" s="17"/>
      <c r="F32" s="10"/>
      <c r="G32" s="21"/>
      <c r="H32" s="10"/>
    </row>
    <row r="33" spans="1:8" ht="12.75" customHeight="1" x14ac:dyDescent="0.2">
      <c r="A33" s="10" t="s">
        <v>13</v>
      </c>
      <c r="B33" s="10"/>
      <c r="C33" s="20"/>
      <c r="D33" s="20"/>
      <c r="E33" s="17">
        <f>[2]Fuel_Plan!AG65/1000</f>
        <v>6.9999999999997729E-3</v>
      </c>
      <c r="F33" s="10"/>
      <c r="G33" s="27" t="s">
        <v>24</v>
      </c>
      <c r="H33" s="10"/>
    </row>
    <row r="34" spans="1:8" ht="12.75" customHeight="1" x14ac:dyDescent="0.2">
      <c r="A34" s="10"/>
      <c r="B34" s="10"/>
      <c r="C34" s="20"/>
      <c r="D34" s="20"/>
      <c r="E34" s="28"/>
      <c r="F34" s="10"/>
      <c r="G34" s="27" t="s">
        <v>21</v>
      </c>
      <c r="H34" s="10"/>
    </row>
    <row r="35" spans="1:8" ht="12.75" customHeight="1" x14ac:dyDescent="0.2">
      <c r="A35" s="10" t="s">
        <v>14</v>
      </c>
      <c r="B35" s="10"/>
      <c r="C35" s="20"/>
      <c r="D35" s="20"/>
      <c r="E35" s="17">
        <f>[2]Fuel_Plan!AG67/1000</f>
        <v>0</v>
      </c>
      <c r="F35" s="10"/>
      <c r="G35" s="21"/>
      <c r="H35" s="10"/>
    </row>
    <row r="36" spans="1:8" ht="12.75" customHeight="1" x14ac:dyDescent="0.2">
      <c r="A36" s="10"/>
      <c r="B36" s="10"/>
      <c r="C36" s="10"/>
      <c r="D36" s="10"/>
      <c r="E36" s="10"/>
      <c r="F36" s="10"/>
      <c r="G36" s="10"/>
      <c r="H36" s="10"/>
    </row>
    <row r="37" spans="1:8" ht="12.75" customHeight="1" x14ac:dyDescent="0.2">
      <c r="A37" s="10"/>
      <c r="B37" s="10"/>
      <c r="C37" s="23"/>
      <c r="D37" s="23"/>
      <c r="E37" s="44"/>
      <c r="F37" s="10"/>
      <c r="G37" s="21"/>
      <c r="H37" s="10"/>
    </row>
    <row r="38" spans="1:8" ht="12.75" customHeight="1" x14ac:dyDescent="0.25">
      <c r="A38" s="24" t="s">
        <v>15</v>
      </c>
      <c r="B38" s="10"/>
      <c r="C38" s="20"/>
      <c r="D38" s="20"/>
      <c r="E38" s="45">
        <f>SUM(E26:E37)</f>
        <v>1.5944483581622109</v>
      </c>
      <c r="F38" s="10"/>
      <c r="G38" s="40"/>
      <c r="H38" s="10"/>
    </row>
    <row r="39" spans="1:8" ht="12.75" customHeight="1" x14ac:dyDescent="0.25">
      <c r="A39" s="10"/>
      <c r="B39" s="10"/>
      <c r="C39" s="23"/>
      <c r="D39" s="23"/>
      <c r="E39" s="29"/>
      <c r="F39" s="10"/>
      <c r="G39" s="10"/>
      <c r="H39" s="10"/>
    </row>
    <row r="40" spans="1:8" ht="12.75" customHeight="1" x14ac:dyDescent="0.25">
      <c r="A40" s="24" t="s">
        <v>18</v>
      </c>
      <c r="B40" s="10"/>
      <c r="C40" s="20"/>
      <c r="D40" s="20"/>
      <c r="E40" s="45">
        <f>E23+E38</f>
        <v>8.089848380362211</v>
      </c>
      <c r="F40" s="10"/>
      <c r="G40" s="10"/>
      <c r="H40" s="10"/>
    </row>
    <row r="41" spans="1:8" ht="12.75" customHeight="1" x14ac:dyDescent="0.2">
      <c r="A41" s="10"/>
      <c r="B41" s="10"/>
      <c r="C41" s="20"/>
      <c r="D41" s="20"/>
      <c r="E41" s="23"/>
      <c r="F41" s="10"/>
      <c r="G41" s="10"/>
      <c r="H41" s="10"/>
    </row>
    <row r="42" spans="1:8" ht="12.75" customHeight="1" x14ac:dyDescent="0.25">
      <c r="A42" s="24" t="s">
        <v>19</v>
      </c>
      <c r="B42" s="10"/>
      <c r="C42" s="17">
        <v>0.85</v>
      </c>
      <c r="D42" s="20">
        <v>0</v>
      </c>
      <c r="E42" s="25">
        <f>SUM(D42-C42)</f>
        <v>-0.85</v>
      </c>
      <c r="F42" s="10"/>
      <c r="G42" s="10"/>
      <c r="H42" s="10"/>
    </row>
    <row r="43" spans="1:8" ht="12.75" customHeight="1" x14ac:dyDescent="0.2">
      <c r="A43" s="10"/>
      <c r="B43" s="10"/>
      <c r="C43" s="20"/>
      <c r="D43" s="20"/>
      <c r="E43" s="44"/>
      <c r="F43" s="10"/>
      <c r="G43" s="10"/>
      <c r="H43" s="10"/>
    </row>
    <row r="44" spans="1:8" ht="15" customHeight="1" thickBot="1" x14ac:dyDescent="0.3">
      <c r="A44" s="24" t="s">
        <v>20</v>
      </c>
      <c r="B44" s="10"/>
      <c r="C44" s="30"/>
      <c r="D44" s="30"/>
      <c r="E44" s="46">
        <f>SUM(E40:E43)</f>
        <v>7.2398483803622113</v>
      </c>
      <c r="F44" s="10"/>
      <c r="G44" s="10"/>
      <c r="H44" s="10"/>
    </row>
    <row r="45" spans="1:8" ht="12.75" customHeight="1" thickTop="1" x14ac:dyDescent="0.2">
      <c r="A45" s="10"/>
      <c r="B45" s="10"/>
      <c r="C45" s="30"/>
      <c r="D45" s="30"/>
      <c r="E45" s="23"/>
      <c r="F45" s="10"/>
      <c r="G45" s="10"/>
      <c r="H45" s="10"/>
    </row>
    <row r="46" spans="1:8" ht="12.75" customHeight="1" x14ac:dyDescent="0.2">
      <c r="A46" s="10"/>
      <c r="B46" s="10"/>
      <c r="C46" s="30"/>
      <c r="D46" s="30"/>
      <c r="E46" s="10"/>
      <c r="F46" s="10"/>
      <c r="G46" s="10"/>
      <c r="H46" s="10"/>
    </row>
    <row r="47" spans="1:8" ht="12.75" customHeight="1" x14ac:dyDescent="0.25">
      <c r="A47" s="24"/>
      <c r="B47" s="10"/>
      <c r="C47" s="30"/>
      <c r="D47" s="30"/>
      <c r="E47" s="29"/>
      <c r="F47" s="10"/>
      <c r="G47" s="10"/>
      <c r="H47" s="10"/>
    </row>
    <row r="48" spans="1:8" ht="12.75" customHeight="1" x14ac:dyDescent="0.25">
      <c r="A48" s="12"/>
      <c r="B48" s="41"/>
      <c r="C48" s="41"/>
      <c r="D48" s="41"/>
      <c r="E48" s="41"/>
      <c r="F48" s="10"/>
      <c r="G48" s="10"/>
      <c r="H48" s="10"/>
    </row>
    <row r="49" spans="1:8" ht="12.75" customHeight="1" x14ac:dyDescent="0.25">
      <c r="A49" s="10"/>
      <c r="B49" s="47"/>
      <c r="C49" s="47"/>
      <c r="D49" s="47"/>
      <c r="E49" s="47"/>
      <c r="F49" s="10"/>
      <c r="G49" s="10"/>
      <c r="H49" s="10"/>
    </row>
    <row r="50" spans="1:8" ht="12.75" customHeight="1" x14ac:dyDescent="0.2">
      <c r="A50" s="10"/>
      <c r="B50" s="30"/>
      <c r="C50" s="30"/>
      <c r="D50" s="10"/>
      <c r="E50" s="30"/>
      <c r="F50" s="10"/>
      <c r="G50" s="10"/>
      <c r="H50" s="10"/>
    </row>
    <row r="51" spans="1:8" ht="12.75" customHeight="1" x14ac:dyDescent="0.2">
      <c r="A51" s="31"/>
      <c r="B51" s="32"/>
      <c r="C51" s="32"/>
      <c r="D51" s="32"/>
      <c r="E51" s="33"/>
      <c r="F51" s="10"/>
      <c r="G51" s="10"/>
      <c r="H51" s="10"/>
    </row>
    <row r="52" spans="1:8" ht="12.75" customHeight="1" x14ac:dyDescent="0.2">
      <c r="A52" s="10"/>
      <c r="B52" s="19"/>
      <c r="C52" s="34"/>
      <c r="D52" s="34"/>
      <c r="E52" s="30"/>
      <c r="F52" s="10"/>
      <c r="G52" s="10"/>
      <c r="H52" s="10"/>
    </row>
    <row r="53" spans="1:8" ht="12.75" customHeight="1" x14ac:dyDescent="0.2">
      <c r="A53" s="35"/>
      <c r="B53" s="36"/>
      <c r="C53" s="32"/>
      <c r="D53" s="32"/>
      <c r="E53" s="33"/>
      <c r="F53" s="10"/>
      <c r="G53" s="10"/>
      <c r="H53" s="10"/>
    </row>
    <row r="54" spans="1:8" ht="12.75" customHeight="1" x14ac:dyDescent="0.2">
      <c r="A54" s="10"/>
      <c r="B54" s="48"/>
      <c r="C54" s="48"/>
      <c r="D54" s="48"/>
      <c r="E54" s="48"/>
      <c r="F54" s="10"/>
      <c r="G54" s="10"/>
      <c r="H54" s="10"/>
    </row>
    <row r="55" spans="1:8" ht="15" customHeight="1" x14ac:dyDescent="0.25">
      <c r="A55" s="10"/>
      <c r="B55" s="49"/>
      <c r="C55" s="50"/>
      <c r="D55" s="50"/>
      <c r="E55" s="51"/>
      <c r="F55" s="10"/>
      <c r="G55" s="10"/>
      <c r="H55" s="10"/>
    </row>
    <row r="56" spans="1:8" ht="12.75" customHeight="1" x14ac:dyDescent="0.2">
      <c r="A56" s="10"/>
      <c r="B56" s="37"/>
      <c r="C56" s="37"/>
      <c r="D56" s="37"/>
      <c r="E56" s="37"/>
      <c r="F56" s="10"/>
      <c r="G56" s="10"/>
      <c r="H56" s="10"/>
    </row>
    <row r="57" spans="1:8" ht="12.75" customHeight="1" x14ac:dyDescent="0.2">
      <c r="A57" s="10" t="str">
        <f ca="1">CELL("filename",A1:A1)</f>
        <v>S:\Marketing\TWFIN\MKT_ANLY\TW\TWFIN\2001\WEEKLY\Steve Harris\[sharris0201wk4.xls]Estimate Vs. Plan</v>
      </c>
      <c r="B57" s="10"/>
      <c r="C57" s="20"/>
      <c r="D57" s="20"/>
      <c r="E57" s="39"/>
      <c r="F57" s="10"/>
      <c r="G57" s="10"/>
    </row>
    <row r="58" spans="1:8" ht="15" customHeight="1" x14ac:dyDescent="0.2">
      <c r="A58" s="10"/>
      <c r="B58" s="37" t="s">
        <v>11</v>
      </c>
      <c r="C58" s="37" t="s">
        <v>11</v>
      </c>
      <c r="D58" s="37" t="s">
        <v>11</v>
      </c>
      <c r="E58" s="37" t="s">
        <v>11</v>
      </c>
      <c r="F58" s="10"/>
      <c r="G58" s="10"/>
    </row>
    <row r="59" spans="1:8" ht="15" customHeight="1" x14ac:dyDescent="0.2">
      <c r="A59" s="10"/>
      <c r="B59" s="10"/>
      <c r="C59" s="20"/>
      <c r="D59" s="20"/>
      <c r="E59" s="39"/>
      <c r="F59" s="10"/>
      <c r="G59" s="10"/>
    </row>
    <row r="60" spans="1:8" ht="15" customHeight="1" x14ac:dyDescent="0.2">
      <c r="A60" s="10"/>
      <c r="B60" s="10"/>
      <c r="C60" s="20"/>
      <c r="D60" s="20"/>
      <c r="E60" s="39"/>
      <c r="F60" s="10"/>
      <c r="G60" s="10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2001-02-02T14:21:30Z</cp:lastPrinted>
  <dcterms:created xsi:type="dcterms:W3CDTF">1999-10-11T14:59:11Z</dcterms:created>
  <dcterms:modified xsi:type="dcterms:W3CDTF">2023-09-15T19:33:27Z</dcterms:modified>
</cp:coreProperties>
</file>