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3904D1-7039-4A86-8618-936C47B8803B}" xr6:coauthVersionLast="47" xr6:coauthVersionMax="47" xr10:uidLastSave="{00000000-0000-0000-0000-000000000000}"/>
  <bookViews>
    <workbookView xWindow="-120" yWindow="-120" windowWidth="38640" windowHeight="15720"/>
  </bookViews>
  <sheets>
    <sheet name="SHarrisreportNew" sheetId="4" r:id="rId1"/>
    <sheet name="ForecastQ13-09" sheetId="5" r:id="rId2"/>
    <sheet name="Sheet1" sheetId="1" r:id="rId3"/>
    <sheet name="Sheet2" sheetId="2" r:id="rId4"/>
    <sheet name="Sheet3" sheetId="3" r:id="rId5"/>
  </sheets>
  <externalReferences>
    <externalReference r:id="rId6"/>
    <externalReference r:id="rId7"/>
  </externalReferences>
  <definedNames>
    <definedName name="_xlnm.Print_Area" localSheetId="0">SHarrisreportNew!$A$1:$G$48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D9" i="5"/>
  <c r="E9" i="5"/>
  <c r="D11" i="5"/>
  <c r="E11" i="5"/>
  <c r="E13" i="5"/>
  <c r="C16" i="5"/>
  <c r="D16" i="5"/>
  <c r="E16" i="5"/>
  <c r="E18" i="5"/>
  <c r="C20" i="5"/>
  <c r="D20" i="5"/>
  <c r="E20" i="5"/>
  <c r="E23" i="5"/>
  <c r="C25" i="5"/>
  <c r="D25" i="5"/>
  <c r="E25" i="5"/>
  <c r="E35" i="5"/>
  <c r="A43" i="5"/>
  <c r="A3" i="4"/>
  <c r="G3" i="4"/>
  <c r="C9" i="4"/>
  <c r="D9" i="4"/>
  <c r="E9" i="4"/>
  <c r="C11" i="4"/>
  <c r="D11" i="4"/>
  <c r="E11" i="4"/>
  <c r="C13" i="4"/>
  <c r="D13" i="4"/>
  <c r="E13" i="4"/>
  <c r="C15" i="4"/>
  <c r="D15" i="4"/>
  <c r="E15" i="4"/>
  <c r="C17" i="4"/>
  <c r="D17" i="4"/>
  <c r="E17" i="4"/>
  <c r="C19" i="4"/>
  <c r="D19" i="4"/>
  <c r="E19" i="4"/>
  <c r="C23" i="4"/>
  <c r="D23" i="4"/>
  <c r="E23" i="4"/>
  <c r="E26" i="4"/>
  <c r="E29" i="4"/>
  <c r="E31" i="4"/>
  <c r="E33" i="4"/>
  <c r="E35" i="4"/>
  <c r="E38" i="4"/>
  <c r="E40" i="4"/>
  <c r="E42" i="4"/>
  <c r="E44" i="4"/>
  <c r="D55" i="4"/>
  <c r="D62" i="4"/>
</calcChain>
</file>

<file path=xl/sharedStrings.xml><?xml version="1.0" encoding="utf-8"?>
<sst xmlns="http://schemas.openxmlformats.org/spreadsheetml/2006/main" count="64" uniqueCount="58">
  <si>
    <t>Transwestern Pipeline Company</t>
  </si>
  <si>
    <t>($MM)</t>
  </si>
  <si>
    <t>March, 2001</t>
  </si>
  <si>
    <t>Plan</t>
  </si>
  <si>
    <t>Estimate</t>
  </si>
  <si>
    <t>Variance</t>
  </si>
  <si>
    <t>Comments</t>
  </si>
  <si>
    <t>West Demand Revenues</t>
  </si>
  <si>
    <t>Sempra (.762)  for 7 days, Richardson($.467) for 5 days, Reliant ($.058) 5 days</t>
  </si>
  <si>
    <t>West Commodity Revenues</t>
  </si>
  <si>
    <t>East Demand Revenues</t>
  </si>
  <si>
    <t>East Commodity Revenues</t>
  </si>
  <si>
    <t>Ignacio Demand Revenues</t>
  </si>
  <si>
    <t>Ignacio Commodity Revenues</t>
  </si>
  <si>
    <t xml:space="preserve">      Revenue Variance</t>
  </si>
  <si>
    <t>Fuel Price Variance-Unhedged</t>
  </si>
  <si>
    <t>MTD index price of $5.00 vs. Plan index price of $3.60</t>
  </si>
  <si>
    <t>Unhedged Plan volume (722-620) 102</t>
  </si>
  <si>
    <t>Fuel Volume Variance-Unhedged</t>
  </si>
  <si>
    <t>Higher retained volumes than Plan volumes(807-722=85) @ MTD index price of $5.00</t>
  </si>
  <si>
    <t>Sales Margin Variance on Unhedged</t>
  </si>
  <si>
    <t>Hedging Adjustment</t>
  </si>
  <si>
    <t>Add'l price on physical sales of HEDGED volumes</t>
  </si>
  <si>
    <t xml:space="preserve"> ($.005 on 10,000/day, $.02 on 10,000/day)</t>
  </si>
  <si>
    <t>Unaccounted for Variance</t>
  </si>
  <si>
    <t xml:space="preserve">       Fuel Variance</t>
  </si>
  <si>
    <t>MONTH-TO-DATE VARIANCE</t>
  </si>
  <si>
    <t>2001 Stretch</t>
  </si>
  <si>
    <t>ADJUSTED MONTH-TO-DATE VARIANCE</t>
  </si>
  <si>
    <t>Unaccounted For</t>
  </si>
  <si>
    <t>Plan Index</t>
  </si>
  <si>
    <t xml:space="preserve">  (as of January Actuals)</t>
  </si>
  <si>
    <t>Volume</t>
  </si>
  <si>
    <t>Price</t>
  </si>
  <si>
    <t xml:space="preserve">Amount </t>
  </si>
  <si>
    <t>Actual UAF Volume - December</t>
  </si>
  <si>
    <t>Actual UAF Volume - PPAs</t>
  </si>
  <si>
    <t>2001 Plan : Phil's .04%</t>
  </si>
  <si>
    <t>2001 Plan : Accounting's  .02%</t>
  </si>
  <si>
    <t>UAF Gain/(loss) Variance</t>
  </si>
  <si>
    <t>March 2001 Year To Date</t>
  </si>
  <si>
    <t>MARGIN</t>
  </si>
  <si>
    <t xml:space="preserve">Sempra &amp; Richardson Short Term Firm Contracts; Tenaska K </t>
  </si>
  <si>
    <t>FUEL</t>
  </si>
  <si>
    <t>STRETCH</t>
  </si>
  <si>
    <t>VARIANCE FROM PLAN</t>
  </si>
  <si>
    <t>TARGET ADJUSTMENT</t>
  </si>
  <si>
    <t>TOTAL</t>
  </si>
  <si>
    <t>PREVIOUS FORECAST 3-02-2001</t>
  </si>
  <si>
    <t>A</t>
  </si>
  <si>
    <t>DIFFERENCE</t>
  </si>
  <si>
    <t>CONTRIBUTOR</t>
  </si>
  <si>
    <t xml:space="preserve">Sempra, Richardson </t>
  </si>
  <si>
    <t>Fuel</t>
  </si>
  <si>
    <t>Other</t>
  </si>
  <si>
    <t>Total</t>
  </si>
  <si>
    <t>A. First Quarter Forecast to Stan Horton was $10.1Million over plan.</t>
  </si>
  <si>
    <r>
      <t>First Quarter Forecast-</t>
    </r>
    <r>
      <rPr>
        <b/>
        <i/>
        <u/>
        <sz val="14"/>
        <rFont val="Arial"/>
        <family val="2"/>
      </rPr>
      <t>Revised 3-09-2001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</si>
</sst>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73" formatCode="_(* #,##0_);_(* \(#,##0\);_(* &quot;-&quot;??_);_(@_)"/>
    <numFmt numFmtId="182" formatCode="_(&quot;$&quot;* #,##0.0_);_(&quot;$&quot;* \(#,##0.0\);_(&quot;$&quot;* &quot;-&quot;??_);_(@_)"/>
    <numFmt numFmtId="188" formatCode="_(&quot;$&quot;* #,##0.000_);_(&quot;$&quot;* \(#,##0.000\);_(&quot;$&quot;* &quot;-&quot;??_);_(@_)"/>
    <numFmt numFmtId="192" formatCode="_(&quot;$&quot;* #,##0.0000_);_(&quot;$&quot;* \(#,##0.0000\);_(&quot;$&quot;* &quot;-&quot;??_);_(@_)"/>
    <numFmt numFmtId="198" formatCode="m/d/yy\ h:mm\ AM/PM"/>
  </numFmts>
  <fonts count="11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b/>
      <i/>
      <u/>
      <sz val="14"/>
      <name val="Arial"/>
      <family val="2"/>
    </font>
    <font>
      <b/>
      <u/>
      <sz val="1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6" fontId="3" fillId="0" borderId="0" xfId="0" quotePrefix="1" applyNumberFormat="1" applyFont="1" applyAlignment="1">
      <alignment horizontal="centerContinuous"/>
    </xf>
    <xf numFmtId="0" fontId="5" fillId="0" borderId="0" xfId="0" applyFont="1"/>
    <xf numFmtId="198" fontId="4" fillId="0" borderId="0" xfId="0" applyNumberFormat="1" applyFont="1"/>
    <xf numFmtId="0" fontId="3" fillId="0" borderId="1" xfId="0" applyFont="1" applyBorder="1" applyAlignment="1">
      <alignment horizontal="centerContinuous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188" fontId="6" fillId="0" borderId="0" xfId="2" applyNumberFormat="1" applyFont="1"/>
    <xf numFmtId="188" fontId="4" fillId="0" borderId="0" xfId="2" applyNumberFormat="1" applyFont="1"/>
    <xf numFmtId="0" fontId="6" fillId="0" borderId="0" xfId="0" applyFont="1" applyAlignment="1">
      <alignment wrapText="1"/>
    </xf>
    <xf numFmtId="182" fontId="6" fillId="0" borderId="0" xfId="2" applyNumberFormat="1" applyFont="1"/>
    <xf numFmtId="182" fontId="4" fillId="0" borderId="0" xfId="2" applyNumberFormat="1" applyFont="1"/>
    <xf numFmtId="0" fontId="6" fillId="0" borderId="0" xfId="0" applyFont="1"/>
    <xf numFmtId="0" fontId="6" fillId="0" borderId="0" xfId="0" applyFont="1" applyAlignment="1">
      <alignment horizontal="left" wrapText="1"/>
    </xf>
    <xf numFmtId="182" fontId="4" fillId="0" borderId="1" xfId="2" quotePrefix="1" applyNumberFormat="1" applyFont="1" applyBorder="1" applyAlignment="1">
      <alignment horizontal="center"/>
    </xf>
    <xf numFmtId="182" fontId="4" fillId="0" borderId="0" xfId="2" quotePrefix="1" applyNumberFormat="1" applyFont="1" applyBorder="1" applyAlignment="1">
      <alignment horizontal="center"/>
    </xf>
    <xf numFmtId="0" fontId="3" fillId="0" borderId="0" xfId="0" applyFont="1"/>
    <xf numFmtId="188" fontId="3" fillId="0" borderId="2" xfId="2" applyNumberFormat="1" applyFont="1" applyBorder="1"/>
    <xf numFmtId="0" fontId="6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192" fontId="4" fillId="0" borderId="0" xfId="2" applyNumberFormat="1" applyFont="1"/>
    <xf numFmtId="182" fontId="4" fillId="0" borderId="0" xfId="2" quotePrefix="1" applyNumberFormat="1" applyFont="1" applyAlignment="1">
      <alignment horizontal="center"/>
    </xf>
    <xf numFmtId="188" fontId="6" fillId="0" borderId="0" xfId="0" applyNumberFormat="1" applyFont="1"/>
    <xf numFmtId="182" fontId="3" fillId="0" borderId="0" xfId="2" quotePrefix="1" applyNumberFormat="1" applyFont="1" applyAlignment="1">
      <alignment horizontal="center"/>
    </xf>
    <xf numFmtId="188" fontId="3" fillId="0" borderId="0" xfId="2" applyNumberFormat="1" applyFont="1"/>
    <xf numFmtId="182" fontId="4" fillId="0" borderId="0" xfId="0" applyNumberFormat="1" applyFont="1"/>
    <xf numFmtId="188" fontId="3" fillId="0" borderId="3" xfId="2" applyNumberFormat="1" applyFont="1" applyBorder="1"/>
    <xf numFmtId="0" fontId="3" fillId="0" borderId="1" xfId="0" applyFont="1" applyBorder="1" applyAlignment="1">
      <alignment horizontal="center"/>
    </xf>
    <xf numFmtId="0" fontId="4" fillId="0" borderId="0" xfId="0" quotePrefix="1" applyFont="1" applyAlignment="1">
      <alignment horizontal="left"/>
    </xf>
    <xf numFmtId="44" fontId="6" fillId="0" borderId="0" xfId="0" applyNumberFormat="1" applyFont="1"/>
    <xf numFmtId="44" fontId="4" fillId="0" borderId="0" xfId="0" applyNumberFormat="1" applyFont="1"/>
    <xf numFmtId="182" fontId="6" fillId="0" borderId="0" xfId="0" applyNumberFormat="1" applyFont="1"/>
    <xf numFmtId="0" fontId="4" fillId="0" borderId="0" xfId="0" applyFont="1" applyAlignment="1">
      <alignment horizontal="left"/>
    </xf>
    <xf numFmtId="44" fontId="6" fillId="0" borderId="0" xfId="2" applyNumberFormat="1" applyFont="1"/>
    <xf numFmtId="182" fontId="4" fillId="0" borderId="0" xfId="2" quotePrefix="1" applyNumberFormat="1" applyFont="1" applyAlignment="1">
      <alignment horizontal="right"/>
    </xf>
    <xf numFmtId="44" fontId="3" fillId="0" borderId="3" xfId="2" applyNumberFormat="1" applyFont="1" applyBorder="1"/>
    <xf numFmtId="43" fontId="3" fillId="0" borderId="3" xfId="0" applyNumberFormat="1" applyFont="1" applyBorder="1"/>
    <xf numFmtId="44" fontId="3" fillId="0" borderId="3" xfId="0" applyNumberFormat="1" applyFont="1" applyBorder="1"/>
    <xf numFmtId="44" fontId="4" fillId="0" borderId="0" xfId="2" applyNumberFormat="1" applyFont="1"/>
    <xf numFmtId="44" fontId="3" fillId="0" borderId="0" xfId="2" applyNumberFormat="1" applyFont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73" fontId="4" fillId="0" borderId="0" xfId="1" applyNumberFormat="1" applyFont="1"/>
    <xf numFmtId="8" fontId="4" fillId="0" borderId="0" xfId="0" applyNumberFormat="1" applyFont="1"/>
    <xf numFmtId="8" fontId="4" fillId="0" borderId="1" xfId="0" applyNumberFormat="1" applyFont="1" applyBorder="1"/>
    <xf numFmtId="0" fontId="9" fillId="0" borderId="0" xfId="0" applyFont="1"/>
    <xf numFmtId="14" fontId="4" fillId="0" borderId="0" xfId="0" applyNumberFormat="1" applyFont="1"/>
    <xf numFmtId="0" fontId="2" fillId="0" borderId="1" xfId="0" applyFont="1" applyBorder="1" applyAlignment="1">
      <alignment horizontal="centerContinuous"/>
    </xf>
    <xf numFmtId="188" fontId="4" fillId="0" borderId="2" xfId="2" applyNumberFormat="1" applyFont="1" applyBorder="1"/>
    <xf numFmtId="188" fontId="4" fillId="0" borderId="2" xfId="0" applyNumberFormat="1" applyFont="1" applyBorder="1"/>
    <xf numFmtId="0" fontId="10" fillId="0" borderId="0" xfId="0" applyFont="1"/>
    <xf numFmtId="182" fontId="3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03_09_Wee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rketing/TWFIN/MKT_ANLY/TW/TWFIN/2001/WEEKLY/Input%20for%20Weekly/Dat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WEST"/>
      <sheetName val="DAILY EAST"/>
      <sheetName val="SJ TO TH"/>
      <sheetName val="IG_BLNC0"/>
      <sheetName val="SUM"/>
      <sheetName val="PLAN"/>
      <sheetName val="Fuel_Sum"/>
      <sheetName val="Fuel_Plan"/>
      <sheetName val="Fuel Usage"/>
      <sheetName val="Firm Book"/>
      <sheetName val="SHarrisreportNew"/>
      <sheetName val="ForecastQ13-09"/>
    </sheetNames>
    <sheetDataSet>
      <sheetData sheetId="0"/>
      <sheetData sheetId="1"/>
      <sheetData sheetId="2"/>
      <sheetData sheetId="3"/>
      <sheetData sheetId="4"/>
      <sheetData sheetId="5">
        <row r="10">
          <cell r="N10">
            <v>1574.1320000000001</v>
          </cell>
          <cell r="P10">
            <v>1516.5</v>
          </cell>
        </row>
        <row r="11">
          <cell r="N11">
            <v>14.732139400000008</v>
          </cell>
          <cell r="P11">
            <v>16.100000000000001</v>
          </cell>
        </row>
        <row r="14">
          <cell r="N14">
            <v>0.7834650999999998</v>
          </cell>
        </row>
        <row r="20">
          <cell r="N20">
            <v>2518.2384999999999</v>
          </cell>
          <cell r="P20">
            <v>2488.5</v>
          </cell>
        </row>
        <row r="21">
          <cell r="N21">
            <v>316.35713070000003</v>
          </cell>
          <cell r="P21">
            <v>333.9</v>
          </cell>
        </row>
        <row r="22">
          <cell r="N22">
            <v>11.3380774</v>
          </cell>
        </row>
        <row r="25">
          <cell r="N25">
            <v>12.944833999999998</v>
          </cell>
        </row>
        <row r="28">
          <cell r="N28">
            <v>290.904</v>
          </cell>
          <cell r="P28">
            <v>296.10000000000002</v>
          </cell>
        </row>
        <row r="29">
          <cell r="N29">
            <v>33.649036799999998</v>
          </cell>
          <cell r="P29">
            <v>29.4</v>
          </cell>
        </row>
        <row r="34">
          <cell r="N34">
            <v>1380.5084899999999</v>
          </cell>
          <cell r="P34">
            <v>954.5</v>
          </cell>
        </row>
        <row r="35">
          <cell r="N35">
            <v>104.75635319999996</v>
          </cell>
          <cell r="P35">
            <v>104.8</v>
          </cell>
        </row>
        <row r="37">
          <cell r="N37">
            <v>0</v>
          </cell>
        </row>
        <row r="40">
          <cell r="N40">
            <v>5976.9822000000004</v>
          </cell>
          <cell r="P40">
            <v>4995.5</v>
          </cell>
        </row>
        <row r="41">
          <cell r="N41">
            <v>329.50751400000013</v>
          </cell>
          <cell r="P41">
            <v>312.10000000000002</v>
          </cell>
        </row>
        <row r="42">
          <cell r="N42">
            <v>8.8508940000000003</v>
          </cell>
        </row>
        <row r="43">
          <cell r="N43">
            <v>0</v>
          </cell>
          <cell r="P43">
            <v>0</v>
          </cell>
        </row>
        <row r="49">
          <cell r="N49">
            <v>453.15800000000002</v>
          </cell>
          <cell r="P49">
            <v>463.4</v>
          </cell>
        </row>
        <row r="51">
          <cell r="N51">
            <v>21.623919199999996</v>
          </cell>
          <cell r="P51">
            <v>35.799999999999997</v>
          </cell>
        </row>
        <row r="52">
          <cell r="N52">
            <v>14.869926400000001</v>
          </cell>
          <cell r="P52">
            <v>3.9</v>
          </cell>
        </row>
        <row r="55">
          <cell r="N55">
            <v>257.42399999999998</v>
          </cell>
          <cell r="P55">
            <v>253</v>
          </cell>
        </row>
        <row r="56">
          <cell r="N56">
            <v>0.99464560000000035</v>
          </cell>
          <cell r="P56">
            <v>10.7</v>
          </cell>
        </row>
        <row r="65">
          <cell r="N65">
            <v>0</v>
          </cell>
        </row>
        <row r="68">
          <cell r="N68">
            <v>490.42843820000002</v>
          </cell>
          <cell r="P68">
            <v>403</v>
          </cell>
        </row>
        <row r="69">
          <cell r="N69">
            <v>53.097321599999987</v>
          </cell>
          <cell r="P69">
            <v>76.599999999999994</v>
          </cell>
        </row>
        <row r="72">
          <cell r="N72">
            <v>34.681080000000001</v>
          </cell>
          <cell r="P72">
            <v>41.1</v>
          </cell>
        </row>
        <row r="77">
          <cell r="N77">
            <v>381.56659999999999</v>
          </cell>
          <cell r="P77">
            <v>408.3</v>
          </cell>
        </row>
        <row r="78">
          <cell r="N78">
            <v>8.001816900000005</v>
          </cell>
          <cell r="P78">
            <v>10</v>
          </cell>
        </row>
        <row r="80">
          <cell r="N80">
            <v>1.8261400000000003</v>
          </cell>
          <cell r="P80">
            <v>13.1</v>
          </cell>
        </row>
        <row r="83">
          <cell r="N83">
            <v>311.17458999999997</v>
          </cell>
          <cell r="P83">
            <v>212.3</v>
          </cell>
        </row>
        <row r="84">
          <cell r="N84">
            <v>23.885083200000008</v>
          </cell>
          <cell r="P84">
            <v>31.6</v>
          </cell>
        </row>
        <row r="86">
          <cell r="N86">
            <v>36.816514999999995</v>
          </cell>
          <cell r="P86">
            <v>42.7</v>
          </cell>
        </row>
      </sheetData>
      <sheetData sheetId="6"/>
      <sheetData sheetId="7">
        <row r="11">
          <cell r="K11">
            <v>5</v>
          </cell>
          <cell r="W11">
            <v>3.5983999999999998</v>
          </cell>
        </row>
        <row r="32">
          <cell r="I32">
            <v>807.4976542994317</v>
          </cell>
          <cell r="U32">
            <v>722.49567045073081</v>
          </cell>
        </row>
        <row r="35">
          <cell r="C35">
            <v>620</v>
          </cell>
        </row>
        <row r="43">
          <cell r="M43">
            <v>24.800000000000022</v>
          </cell>
        </row>
        <row r="44">
          <cell r="M44">
            <v>0.79500000000000182</v>
          </cell>
        </row>
        <row r="45">
          <cell r="M45">
            <v>0</v>
          </cell>
        </row>
        <row r="46">
          <cell r="M46">
            <v>0</v>
          </cell>
        </row>
        <row r="64">
          <cell r="AG64">
            <v>7.749999999999801</v>
          </cell>
        </row>
      </sheetData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es"/>
      <sheetName val="Sheet2"/>
      <sheetName val="Sheet3"/>
    </sheetNames>
    <sheetDataSet>
      <sheetData sheetId="0">
        <row r="5">
          <cell r="A5" t="str">
            <v>Mar Week 1 03-09-2001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72"/>
  <sheetViews>
    <sheetView tabSelected="1" topLeftCell="B1" zoomScale="60" zoomScaleNormal="60" workbookViewId="0">
      <selection activeCell="G10" sqref="G10"/>
    </sheetView>
  </sheetViews>
  <sheetFormatPr defaultRowHeight="15" x14ac:dyDescent="0.2"/>
  <cols>
    <col min="1" max="1" width="36" style="3" customWidth="1"/>
    <col min="2" max="2" width="17.42578125" style="3" customWidth="1"/>
    <col min="3" max="3" width="15.85546875" style="3" customWidth="1"/>
    <col min="4" max="4" width="15.140625" style="3" customWidth="1"/>
    <col min="5" max="5" width="14.85546875" style="3" customWidth="1"/>
    <col min="6" max="6" width="6" style="3" customWidth="1"/>
    <col min="7" max="7" width="84.85546875" style="3" customWidth="1"/>
    <col min="8" max="16384" width="9.140625" style="3"/>
  </cols>
  <sheetData>
    <row r="1" spans="1:7" ht="15" customHeight="1" x14ac:dyDescent="0.25">
      <c r="A1" s="1" t="s">
        <v>0</v>
      </c>
      <c r="B1" s="2"/>
      <c r="C1" s="2"/>
      <c r="D1" s="2"/>
      <c r="E1" s="2"/>
      <c r="F1" s="2"/>
      <c r="G1" s="2"/>
    </row>
    <row r="2" spans="1:7" ht="15" customHeight="1" x14ac:dyDescent="0.25">
      <c r="A2" s="4" t="s">
        <v>1</v>
      </c>
      <c r="B2" s="4"/>
      <c r="C2" s="4"/>
      <c r="D2" s="4"/>
      <c r="E2" s="4"/>
      <c r="F2" s="4"/>
      <c r="G2" s="4"/>
    </row>
    <row r="3" spans="1:7" ht="15" customHeight="1" x14ac:dyDescent="0.25">
      <c r="A3" s="5" t="str">
        <f>[2]Dates!$A$5</f>
        <v>Mar Week 1 03-09-2001</v>
      </c>
      <c r="G3" s="6">
        <f ca="1">NOW()</f>
        <v>36958.620394675927</v>
      </c>
    </row>
    <row r="4" spans="1:7" ht="15" customHeight="1" x14ac:dyDescent="0.25">
      <c r="A4" s="5"/>
    </row>
    <row r="5" spans="1:7" ht="15" customHeight="1" x14ac:dyDescent="0.25">
      <c r="A5" s="5"/>
      <c r="C5" s="7" t="s">
        <v>2</v>
      </c>
      <c r="D5" s="7"/>
      <c r="E5" s="7"/>
    </row>
    <row r="6" spans="1:7" ht="15" customHeight="1" x14ac:dyDescent="0.2">
      <c r="C6" s="8"/>
      <c r="D6" s="8"/>
      <c r="E6" s="8"/>
      <c r="F6" s="8"/>
    </row>
    <row r="7" spans="1:7" ht="15" customHeight="1" x14ac:dyDescent="0.2">
      <c r="C7" s="9" t="s">
        <v>3</v>
      </c>
      <c r="D7" s="9" t="s">
        <v>4</v>
      </c>
      <c r="E7" s="9" t="s">
        <v>5</v>
      </c>
      <c r="F7" s="8"/>
      <c r="G7" s="10" t="s">
        <v>6</v>
      </c>
    </row>
    <row r="8" spans="1:7" ht="15" customHeight="1" x14ac:dyDescent="0.2"/>
    <row r="9" spans="1:7" ht="15" customHeight="1" x14ac:dyDescent="0.2">
      <c r="A9" s="3" t="s">
        <v>7</v>
      </c>
      <c r="C9" s="11">
        <f>([1]PLAN!P10+[1]PLAN!P20+[1]PLAN!P28+[1]PLAN!P34+[1]PLAN!P40)/1000</f>
        <v>10.251100000000001</v>
      </c>
      <c r="D9" s="12">
        <f>([1]PLAN!N10+[1]PLAN!N20+[1]PLAN!N28+[1]PLAN!N34+[1]PLAN!N40)/1000</f>
        <v>11.740765189999999</v>
      </c>
      <c r="E9" s="12">
        <f>D9-C9</f>
        <v>1.4896651899999984</v>
      </c>
      <c r="G9" s="13" t="s">
        <v>8</v>
      </c>
    </row>
    <row r="10" spans="1:7" ht="15" customHeight="1" x14ac:dyDescent="0.2">
      <c r="C10" s="14"/>
      <c r="D10" s="15"/>
      <c r="E10" s="12"/>
      <c r="G10" s="13"/>
    </row>
    <row r="11" spans="1:7" ht="15" customHeight="1" x14ac:dyDescent="0.2">
      <c r="A11" s="3" t="s">
        <v>9</v>
      </c>
      <c r="C11" s="11">
        <f>([1]PLAN!P11+[1]PLAN!P21+[1]PLAN!P29+[1]PLAN!P35+[1]PLAN!P41+[1]PLAN!P43)/1000</f>
        <v>0.79630000000000001</v>
      </c>
      <c r="D11" s="12">
        <f>([1]PLAN!N11+[1]PLAN!N14+[1]PLAN!N21+[1]PLAN!N22+[1]PLAN!N25+[1]PLAN!N29+[1]PLAN!N35+[1]PLAN!N37+[1]PLAN!N41+[1]PLAN!N42+[1]PLAN!N43)/1000</f>
        <v>0.83291944460000011</v>
      </c>
      <c r="E11" s="12">
        <f>D11-C11</f>
        <v>3.6619444600000106E-2</v>
      </c>
      <c r="G11" s="16"/>
    </row>
    <row r="12" spans="1:7" ht="15" customHeight="1" x14ac:dyDescent="0.2">
      <c r="C12" s="14"/>
      <c r="D12" s="15"/>
      <c r="E12" s="12"/>
      <c r="G12" s="16"/>
    </row>
    <row r="13" spans="1:7" ht="15" customHeight="1" x14ac:dyDescent="0.2">
      <c r="A13" s="3" t="s">
        <v>10</v>
      </c>
      <c r="C13" s="11">
        <f>([1]PLAN!P49+[1]PLAN!P55+[1]PLAN!P68)/1000</f>
        <v>1.1194000000000002</v>
      </c>
      <c r="D13" s="12">
        <f>([1]PLAN!N49+[1]PLAN!N55+[1]PLAN!N68)/1000</f>
        <v>1.2010104382</v>
      </c>
      <c r="E13" s="12">
        <f>D13-C13</f>
        <v>8.1610438199999802E-2</v>
      </c>
      <c r="G13" s="17"/>
    </row>
    <row r="14" spans="1:7" ht="15" customHeight="1" x14ac:dyDescent="0.2">
      <c r="C14" s="14"/>
      <c r="D14" s="15"/>
      <c r="E14" s="12"/>
      <c r="G14" s="16"/>
    </row>
    <row r="15" spans="1:7" ht="15" customHeight="1" x14ac:dyDescent="0.2">
      <c r="A15" s="3" t="s">
        <v>11</v>
      </c>
      <c r="C15" s="11">
        <f>([1]PLAN!P51+[1]PLAN!P52+[1]PLAN!P56+[1]PLAN!P69+[1]PLAN!P72)/1000</f>
        <v>0.1681</v>
      </c>
      <c r="D15" s="12">
        <f>([1]PLAN!N51+[1]PLAN!N52+[1]PLAN!N56+[1]PLAN!N65+[1]PLAN!N69+[1]PLAN!N72)/1000</f>
        <v>0.1252668928</v>
      </c>
      <c r="E15" s="12">
        <f>D15-C15</f>
        <v>-4.2833107199999998E-2</v>
      </c>
      <c r="G15" s="16"/>
    </row>
    <row r="16" spans="1:7" ht="15" customHeight="1" x14ac:dyDescent="0.2">
      <c r="C16" s="14"/>
      <c r="D16" s="15"/>
      <c r="E16" s="12"/>
      <c r="G16" s="16"/>
    </row>
    <row r="17" spans="1:7" ht="15" customHeight="1" x14ac:dyDescent="0.2">
      <c r="A17" s="3" t="s">
        <v>12</v>
      </c>
      <c r="C17" s="11">
        <f>([1]PLAN!P77+[1]PLAN!P83)/1000</f>
        <v>0.62060000000000004</v>
      </c>
      <c r="D17" s="12">
        <f>([1]PLAN!N77+[1]PLAN!N83)/1000</f>
        <v>0.69274119000000001</v>
      </c>
      <c r="E17" s="12">
        <f>D17-C17</f>
        <v>7.2141189999999966E-2</v>
      </c>
      <c r="G17" s="16"/>
    </row>
    <row r="18" spans="1:7" ht="15" customHeight="1" x14ac:dyDescent="0.2">
      <c r="C18" s="14"/>
      <c r="D18" s="15"/>
      <c r="E18" s="12"/>
      <c r="G18" s="16"/>
    </row>
    <row r="19" spans="1:7" ht="15" customHeight="1" x14ac:dyDescent="0.2">
      <c r="A19" s="3" t="s">
        <v>13</v>
      </c>
      <c r="C19" s="11">
        <f>([1]PLAN!P78+[1]PLAN!P80+[1]PLAN!P84+[1]PLAN!P86)/1000</f>
        <v>9.74E-2</v>
      </c>
      <c r="D19" s="12">
        <f>([1]PLAN!N78+[1]PLAN!N80+[1]PLAN!N84+[1]PLAN!N86)/1000</f>
        <v>7.0529555100000016E-2</v>
      </c>
      <c r="E19" s="12">
        <f>D19-C19</f>
        <v>-2.6870444899999985E-2</v>
      </c>
      <c r="G19" s="16"/>
    </row>
    <row r="20" spans="1:7" ht="15" customHeight="1" x14ac:dyDescent="0.2">
      <c r="C20" s="14"/>
      <c r="D20" s="15"/>
      <c r="E20" s="15"/>
    </row>
    <row r="21" spans="1:7" ht="15" customHeight="1" x14ac:dyDescent="0.2">
      <c r="C21" s="15"/>
      <c r="D21" s="15"/>
      <c r="E21" s="15"/>
    </row>
    <row r="22" spans="1:7" ht="15" customHeight="1" x14ac:dyDescent="0.2">
      <c r="C22" s="18"/>
      <c r="D22" s="18"/>
      <c r="E22" s="19"/>
    </row>
    <row r="23" spans="1:7" ht="15" customHeight="1" x14ac:dyDescent="0.25">
      <c r="A23" s="20" t="s">
        <v>14</v>
      </c>
      <c r="C23" s="12">
        <f>SUM(C9:C20)-0.001</f>
        <v>13.051900000000003</v>
      </c>
      <c r="D23" s="12">
        <f>SUM(D9:D20)</f>
        <v>14.663232710699999</v>
      </c>
      <c r="E23" s="21">
        <f>D23-C23</f>
        <v>1.6113327106999957</v>
      </c>
    </row>
    <row r="24" spans="1:7" ht="15" customHeight="1" x14ac:dyDescent="0.2">
      <c r="C24" s="15"/>
      <c r="D24" s="15"/>
      <c r="E24" s="15"/>
    </row>
    <row r="25" spans="1:7" ht="15" customHeight="1" x14ac:dyDescent="0.2">
      <c r="C25" s="15"/>
      <c r="D25" s="15"/>
      <c r="E25" s="15"/>
    </row>
    <row r="26" spans="1:7" ht="15" customHeight="1" x14ac:dyDescent="0.2">
      <c r="A26" s="3" t="s">
        <v>15</v>
      </c>
      <c r="C26" s="15"/>
      <c r="D26" s="15"/>
      <c r="E26" s="12">
        <f>(([1]Fuel_Plan!U32-[1]Fuel_Plan!C35)*([1]Fuel_Plan!K11-[1]Fuel_Plan!W11))/1000</f>
        <v>0.14365793170374433</v>
      </c>
      <c r="F26" s="22"/>
      <c r="G26" s="22" t="s">
        <v>16</v>
      </c>
    </row>
    <row r="27" spans="1:7" ht="15" customHeight="1" x14ac:dyDescent="0.2">
      <c r="C27" s="15"/>
      <c r="D27" s="15"/>
      <c r="E27" s="12"/>
      <c r="F27" s="22"/>
      <c r="G27" s="23" t="s">
        <v>17</v>
      </c>
    </row>
    <row r="28" spans="1:7" ht="15" customHeight="1" x14ac:dyDescent="0.2">
      <c r="C28" s="15"/>
      <c r="D28" s="15"/>
      <c r="E28" s="12"/>
      <c r="F28" s="22"/>
      <c r="G28" s="23"/>
    </row>
    <row r="29" spans="1:7" ht="15" customHeight="1" x14ac:dyDescent="0.2">
      <c r="A29" s="3" t="s">
        <v>18</v>
      </c>
      <c r="C29" s="15"/>
      <c r="D29" s="15"/>
      <c r="E29" s="12">
        <f>(([1]Fuel_Plan!I32-[1]Fuel_Plan!U32)*[1]Fuel_Plan!K11)/1000</f>
        <v>0.42500991924350445</v>
      </c>
      <c r="F29" s="22"/>
      <c r="G29" s="13" t="s">
        <v>19</v>
      </c>
    </row>
    <row r="30" spans="1:7" ht="15" customHeight="1" x14ac:dyDescent="0.2">
      <c r="C30" s="15"/>
      <c r="D30" s="15"/>
      <c r="E30" s="15"/>
      <c r="F30" s="22"/>
      <c r="G30" s="13"/>
    </row>
    <row r="31" spans="1:7" ht="15" customHeight="1" x14ac:dyDescent="0.2">
      <c r="A31" s="3" t="s">
        <v>20</v>
      </c>
      <c r="C31" s="15"/>
      <c r="D31" s="15"/>
      <c r="E31" s="12">
        <f>([1]Fuel_Plan!M43+[1]Fuel_Plan!M44+[1]Fuel_Plan!M45+[1]Fuel_Plan!M46)/1000</f>
        <v>2.5595000000000024E-2</v>
      </c>
      <c r="G31" s="16"/>
    </row>
    <row r="32" spans="1:7" ht="15" customHeight="1" x14ac:dyDescent="0.2">
      <c r="C32" s="15"/>
      <c r="D32" s="15"/>
      <c r="E32" s="12"/>
      <c r="G32" s="16"/>
    </row>
    <row r="33" spans="1:7" ht="15" customHeight="1" x14ac:dyDescent="0.2">
      <c r="A33" s="3" t="s">
        <v>21</v>
      </c>
      <c r="C33" s="15"/>
      <c r="D33" s="15"/>
      <c r="E33" s="12">
        <f>[1]Fuel_Plan!AG64/1000</f>
        <v>7.7499999999998013E-3</v>
      </c>
      <c r="G33" s="23" t="s">
        <v>22</v>
      </c>
    </row>
    <row r="34" spans="1:7" ht="15" customHeight="1" x14ac:dyDescent="0.2">
      <c r="C34" s="15"/>
      <c r="D34" s="15"/>
      <c r="E34" s="24"/>
      <c r="G34" s="23" t="s">
        <v>23</v>
      </c>
    </row>
    <row r="35" spans="1:7" ht="15" customHeight="1" x14ac:dyDescent="0.2">
      <c r="A35" s="3" t="s">
        <v>24</v>
      </c>
      <c r="C35" s="15"/>
      <c r="D35" s="15"/>
      <c r="E35" s="12">
        <f>[1]Fuel_Plan!AG67/1000</f>
        <v>0</v>
      </c>
      <c r="G35" s="16"/>
    </row>
    <row r="36" spans="1:7" ht="15" customHeight="1" x14ac:dyDescent="0.2"/>
    <row r="37" spans="1:7" ht="15" customHeight="1" x14ac:dyDescent="0.2">
      <c r="C37" s="25"/>
      <c r="D37" s="25"/>
      <c r="E37" s="19"/>
      <c r="G37" s="16"/>
    </row>
    <row r="38" spans="1:7" ht="15" customHeight="1" x14ac:dyDescent="0.25">
      <c r="A38" s="20" t="s">
        <v>25</v>
      </c>
      <c r="C38" s="15"/>
      <c r="D38" s="15"/>
      <c r="E38" s="21">
        <f>SUM(E26:E37)</f>
        <v>0.60201285094724866</v>
      </c>
      <c r="G38" s="26"/>
    </row>
    <row r="39" spans="1:7" ht="15" customHeight="1" x14ac:dyDescent="0.25">
      <c r="C39" s="25"/>
      <c r="D39" s="25"/>
      <c r="E39" s="27"/>
    </row>
    <row r="40" spans="1:7" ht="15" customHeight="1" x14ac:dyDescent="0.25">
      <c r="A40" s="20" t="s">
        <v>26</v>
      </c>
      <c r="C40" s="15"/>
      <c r="D40" s="15"/>
      <c r="E40" s="21">
        <f>E23+E38</f>
        <v>2.2133455616472446</v>
      </c>
    </row>
    <row r="41" spans="1:7" ht="15" customHeight="1" x14ac:dyDescent="0.2">
      <c r="C41" s="15"/>
      <c r="D41" s="15"/>
      <c r="E41" s="25"/>
    </row>
    <row r="42" spans="1:7" ht="15" customHeight="1" x14ac:dyDescent="0.25">
      <c r="A42" s="20" t="s">
        <v>27</v>
      </c>
      <c r="C42" s="12">
        <v>0.85</v>
      </c>
      <c r="D42" s="15">
        <v>0</v>
      </c>
      <c r="E42" s="28">
        <f>SUM(D42-C42)</f>
        <v>-0.85</v>
      </c>
    </row>
    <row r="43" spans="1:7" ht="15" customHeight="1" x14ac:dyDescent="0.2">
      <c r="C43" s="15"/>
      <c r="D43" s="15"/>
      <c r="E43" s="19"/>
    </row>
    <row r="44" spans="1:7" ht="15" customHeight="1" thickBot="1" x14ac:dyDescent="0.3">
      <c r="A44" s="20" t="s">
        <v>28</v>
      </c>
      <c r="C44" s="29"/>
      <c r="D44" s="29"/>
      <c r="E44" s="30">
        <f>SUM(E40:E43)</f>
        <v>1.3633455616472445</v>
      </c>
    </row>
    <row r="45" spans="1:7" ht="12.75" customHeight="1" thickTop="1" x14ac:dyDescent="0.2">
      <c r="C45" s="29"/>
      <c r="D45" s="29"/>
      <c r="E45" s="25"/>
    </row>
    <row r="46" spans="1:7" ht="12.75" customHeight="1" x14ac:dyDescent="0.2">
      <c r="C46" s="29"/>
      <c r="D46" s="29"/>
    </row>
    <row r="47" spans="1:7" ht="12.75" customHeight="1" x14ac:dyDescent="0.25">
      <c r="A47" s="20"/>
      <c r="C47" s="29"/>
      <c r="D47" s="29"/>
      <c r="E47" s="27"/>
    </row>
    <row r="48" spans="1:7" ht="12.75" customHeight="1" x14ac:dyDescent="0.25">
      <c r="A48" s="5"/>
      <c r="B48" s="56"/>
      <c r="C48" s="56"/>
      <c r="D48" s="56"/>
      <c r="E48" s="56"/>
    </row>
    <row r="49" spans="1:5" ht="12.75" customHeight="1" x14ac:dyDescent="0.25">
      <c r="B49" s="31"/>
      <c r="C49" s="31"/>
      <c r="D49" s="31"/>
      <c r="E49" s="31"/>
    </row>
    <row r="50" spans="1:5" ht="12.75" customHeight="1" x14ac:dyDescent="0.2">
      <c r="B50" s="29"/>
      <c r="C50" s="29"/>
      <c r="E50" s="29"/>
    </row>
    <row r="51" spans="1:5" ht="12.75" customHeight="1" x14ac:dyDescent="0.2">
      <c r="A51" s="32"/>
      <c r="B51" s="33"/>
      <c r="C51" s="33"/>
      <c r="D51" s="33"/>
      <c r="E51" s="34"/>
    </row>
    <row r="52" spans="1:5" ht="12.75" hidden="1" customHeight="1" x14ac:dyDescent="0.2">
      <c r="A52" s="3" t="s">
        <v>29</v>
      </c>
      <c r="B52" s="14"/>
      <c r="C52" s="35" t="s">
        <v>30</v>
      </c>
      <c r="D52" s="35"/>
      <c r="E52" s="29"/>
    </row>
    <row r="53" spans="1:5" ht="12.75" hidden="1" customHeight="1" x14ac:dyDescent="0.2">
      <c r="A53" s="36" t="s">
        <v>31</v>
      </c>
      <c r="B53" s="37" t="s">
        <v>32</v>
      </c>
      <c r="C53" s="33" t="s">
        <v>33</v>
      </c>
      <c r="D53" s="33" t="s">
        <v>34</v>
      </c>
      <c r="E53" s="34"/>
    </row>
    <row r="54" spans="1:5" ht="12.75" hidden="1" customHeight="1" x14ac:dyDescent="0.2">
      <c r="B54" s="38"/>
      <c r="C54" s="38"/>
      <c r="D54" s="38"/>
      <c r="E54" s="38"/>
    </row>
    <row r="55" spans="1:5" ht="16.5" hidden="1" thickBot="1" x14ac:dyDescent="0.3">
      <c r="A55" s="3" t="s">
        <v>35</v>
      </c>
      <c r="B55" s="39">
        <v>-7240</v>
      </c>
      <c r="C55" s="40">
        <v>8.41</v>
      </c>
      <c r="D55" s="40">
        <f>B55*C55</f>
        <v>-60888.4</v>
      </c>
      <c r="E55" s="41"/>
    </row>
    <row r="56" spans="1:5" ht="15.75" hidden="1" thickTop="1" x14ac:dyDescent="0.2">
      <c r="A56" s="3" t="s">
        <v>36</v>
      </c>
      <c r="B56" s="38">
        <v>1710</v>
      </c>
      <c r="C56" s="38"/>
      <c r="D56" s="38">
        <v>9199.5</v>
      </c>
      <c r="E56" s="38"/>
    </row>
    <row r="57" spans="1:5" hidden="1" x14ac:dyDescent="0.2">
      <c r="C57" s="15"/>
      <c r="D57" s="15"/>
      <c r="E57" s="42"/>
    </row>
    <row r="58" spans="1:5" hidden="1" x14ac:dyDescent="0.2">
      <c r="A58" s="3" t="s">
        <v>37</v>
      </c>
      <c r="C58" s="15">
        <v>4.5</v>
      </c>
      <c r="D58" s="15">
        <v>-103333</v>
      </c>
      <c r="E58" s="25"/>
    </row>
    <row r="59" spans="1:5" ht="15.75" hidden="1" x14ac:dyDescent="0.25">
      <c r="A59" s="20"/>
      <c r="C59" s="29"/>
      <c r="D59" s="29"/>
      <c r="E59" s="43"/>
    </row>
    <row r="60" spans="1:5" hidden="1" x14ac:dyDescent="0.2">
      <c r="A60" s="3" t="s">
        <v>38</v>
      </c>
      <c r="C60" s="29">
        <v>4.5</v>
      </c>
      <c r="D60" s="29">
        <v>-52000</v>
      </c>
      <c r="E60" s="25"/>
    </row>
    <row r="61" spans="1:5" ht="15.75" hidden="1" x14ac:dyDescent="0.25">
      <c r="A61" s="20"/>
      <c r="C61" s="44"/>
      <c r="D61" s="45"/>
    </row>
    <row r="62" spans="1:5" ht="15.75" hidden="1" x14ac:dyDescent="0.25">
      <c r="A62" s="3" t="s">
        <v>39</v>
      </c>
      <c r="B62" s="31"/>
      <c r="C62" s="31"/>
      <c r="D62" s="31">
        <f>-D58-D60+D55+D56</f>
        <v>103644.1</v>
      </c>
      <c r="E62" s="46"/>
    </row>
    <row r="63" spans="1:5" hidden="1" x14ac:dyDescent="0.2">
      <c r="E63" s="16"/>
    </row>
    <row r="64" spans="1:5" x14ac:dyDescent="0.2">
      <c r="B64" s="47"/>
      <c r="C64" s="48"/>
      <c r="D64" s="48"/>
      <c r="E64" s="16"/>
    </row>
    <row r="65" spans="2:5" x14ac:dyDescent="0.2">
      <c r="B65" s="47"/>
      <c r="C65" s="48"/>
      <c r="D65" s="48"/>
      <c r="E65" s="16"/>
    </row>
    <row r="66" spans="2:5" x14ac:dyDescent="0.2">
      <c r="B66" s="47"/>
      <c r="D66" s="48"/>
      <c r="E66" s="16"/>
    </row>
    <row r="67" spans="2:5" x14ac:dyDescent="0.2">
      <c r="B67" s="47"/>
      <c r="C67" s="48"/>
      <c r="D67" s="48"/>
    </row>
    <row r="68" spans="2:5" x14ac:dyDescent="0.2">
      <c r="B68" s="47"/>
      <c r="D68" s="48"/>
    </row>
    <row r="69" spans="2:5" x14ac:dyDescent="0.2">
      <c r="B69" s="47"/>
      <c r="C69" s="48"/>
      <c r="D69" s="48"/>
    </row>
    <row r="70" spans="2:5" x14ac:dyDescent="0.2">
      <c r="B70" s="47"/>
      <c r="D70" s="49"/>
    </row>
    <row r="71" spans="2:5" x14ac:dyDescent="0.2">
      <c r="B71" s="47"/>
      <c r="C71" s="48"/>
      <c r="D71" s="48"/>
    </row>
    <row r="72" spans="2:5" x14ac:dyDescent="0.2">
      <c r="B72" s="47"/>
      <c r="D72" s="48"/>
    </row>
  </sheetData>
  <mergeCells count="1">
    <mergeCell ref="B48:E48"/>
  </mergeCells>
  <phoneticPr fontId="1" type="noConversion"/>
  <pageMargins left="0.75" right="0.5" top="0.28999999999999998" bottom="0.26" header="0.17" footer="0.21"/>
  <pageSetup scale="66" fitToHeight="2" orientation="landscape" r:id="rId1"/>
  <headerFooter alignWithMargins="0"/>
  <rowBreaks count="1" manualBreakCount="1">
    <brk id="48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64"/>
  <sheetViews>
    <sheetView topLeftCell="B1" zoomScale="75" zoomScaleNormal="75" zoomScaleSheetLayoutView="75" workbookViewId="0">
      <selection activeCell="G10" sqref="G10"/>
    </sheetView>
  </sheetViews>
  <sheetFormatPr defaultRowHeight="12.75" x14ac:dyDescent="0.2"/>
  <cols>
    <col min="1" max="1" width="35.7109375" customWidth="1"/>
    <col min="3" max="5" width="15.7109375" customWidth="1"/>
    <col min="7" max="7" width="70.7109375" customWidth="1"/>
  </cols>
  <sheetData>
    <row r="1" spans="1:7" ht="15" customHeight="1" x14ac:dyDescent="0.25">
      <c r="A1" s="1" t="s">
        <v>0</v>
      </c>
      <c r="B1" s="2"/>
      <c r="C1" s="2"/>
      <c r="D1" s="2"/>
      <c r="E1" s="2"/>
      <c r="F1" s="2"/>
      <c r="G1" s="2"/>
    </row>
    <row r="2" spans="1:7" ht="15" customHeight="1" x14ac:dyDescent="0.25">
      <c r="A2" s="4" t="s">
        <v>1</v>
      </c>
      <c r="B2" s="4"/>
      <c r="C2" s="4"/>
      <c r="D2" s="4"/>
      <c r="E2" s="4"/>
      <c r="F2" s="4"/>
      <c r="G2" s="4"/>
    </row>
    <row r="3" spans="1:7" ht="15" customHeight="1" x14ac:dyDescent="0.3">
      <c r="A3" s="50" t="s">
        <v>57</v>
      </c>
      <c r="B3" s="3"/>
      <c r="C3" s="3"/>
      <c r="D3" s="3"/>
      <c r="E3" s="3"/>
      <c r="F3" s="3"/>
      <c r="G3" s="51">
        <f ca="1">NOW()</f>
        <v>36958.620394675927</v>
      </c>
    </row>
    <row r="4" spans="1:7" ht="15" customHeight="1" x14ac:dyDescent="0.25">
      <c r="A4" s="5"/>
      <c r="B4" s="3"/>
      <c r="C4" s="3"/>
      <c r="D4" s="3"/>
      <c r="E4" s="3"/>
      <c r="F4" s="3"/>
      <c r="G4" s="3"/>
    </row>
    <row r="5" spans="1:7" ht="15" customHeight="1" x14ac:dyDescent="0.25">
      <c r="A5" s="5"/>
      <c r="B5" s="3"/>
      <c r="C5" s="52" t="s">
        <v>40</v>
      </c>
      <c r="D5" s="7"/>
      <c r="E5" s="7"/>
      <c r="F5" s="3"/>
      <c r="G5" s="3"/>
    </row>
    <row r="6" spans="1:7" ht="15" customHeight="1" x14ac:dyDescent="0.2">
      <c r="A6" s="3"/>
      <c r="B6" s="3"/>
      <c r="C6" s="8"/>
      <c r="D6" s="8"/>
      <c r="E6" s="8"/>
      <c r="F6" s="8"/>
      <c r="G6" s="3"/>
    </row>
    <row r="7" spans="1:7" ht="15" customHeight="1" x14ac:dyDescent="0.2">
      <c r="A7" s="3"/>
      <c r="B7" s="3"/>
      <c r="C7" s="9" t="s">
        <v>3</v>
      </c>
      <c r="D7" s="9" t="s">
        <v>4</v>
      </c>
      <c r="E7" s="9" t="s">
        <v>5</v>
      </c>
      <c r="F7" s="8"/>
      <c r="G7" s="10" t="s">
        <v>6</v>
      </c>
    </row>
    <row r="8" spans="1:7" ht="15" customHeight="1" x14ac:dyDescent="0.2">
      <c r="A8" s="3"/>
      <c r="B8" s="3"/>
      <c r="C8" s="3"/>
      <c r="D8" s="3"/>
      <c r="E8" s="3"/>
      <c r="F8" s="3"/>
      <c r="G8" s="3"/>
    </row>
    <row r="9" spans="1:7" ht="15" customHeight="1" x14ac:dyDescent="0.2">
      <c r="A9" s="3" t="s">
        <v>41</v>
      </c>
      <c r="B9" s="3"/>
      <c r="C9" s="11">
        <v>38.14</v>
      </c>
      <c r="D9" s="11">
        <f>32.11+14.663</f>
        <v>46.772999999999996</v>
      </c>
      <c r="E9" s="12">
        <f>D9-C9</f>
        <v>8.6329999999999956</v>
      </c>
      <c r="F9" s="3"/>
      <c r="G9" s="13" t="s">
        <v>42</v>
      </c>
    </row>
    <row r="10" spans="1:7" ht="15" customHeight="1" x14ac:dyDescent="0.2">
      <c r="A10" s="3"/>
      <c r="B10" s="3"/>
      <c r="C10" s="14"/>
      <c r="D10" s="15"/>
      <c r="E10" s="12"/>
      <c r="F10" s="3"/>
      <c r="G10" s="16"/>
    </row>
    <row r="11" spans="1:7" ht="15" customHeight="1" x14ac:dyDescent="0.2">
      <c r="A11" s="3" t="s">
        <v>43</v>
      </c>
      <c r="B11" s="3"/>
      <c r="C11" s="11">
        <v>7.97</v>
      </c>
      <c r="D11" s="11">
        <f>8.53+3.169</f>
        <v>11.699</v>
      </c>
      <c r="E11" s="12">
        <f>D11-C11</f>
        <v>3.7290000000000001</v>
      </c>
      <c r="F11" s="3"/>
      <c r="G11" s="13"/>
    </row>
    <row r="12" spans="1:7" ht="15" customHeight="1" x14ac:dyDescent="0.2">
      <c r="A12" s="3"/>
      <c r="B12" s="3"/>
      <c r="C12" s="14"/>
      <c r="D12" s="15"/>
      <c r="E12" s="12"/>
      <c r="F12" s="3"/>
      <c r="G12" s="16"/>
    </row>
    <row r="13" spans="1:7" ht="15" customHeight="1" x14ac:dyDescent="0.2">
      <c r="A13" s="3" t="s">
        <v>44</v>
      </c>
      <c r="B13" s="3"/>
      <c r="C13" s="11">
        <v>2.5499999999999998</v>
      </c>
      <c r="D13" s="11">
        <v>0</v>
      </c>
      <c r="E13" s="12">
        <f>D13-C13</f>
        <v>-2.5499999999999998</v>
      </c>
      <c r="F13" s="3"/>
      <c r="G13" s="17"/>
    </row>
    <row r="14" spans="1:7" ht="15" customHeight="1" x14ac:dyDescent="0.2">
      <c r="A14" s="3"/>
      <c r="B14" s="3"/>
      <c r="C14" s="14"/>
      <c r="D14" s="15"/>
      <c r="E14" s="12"/>
      <c r="F14" s="3"/>
      <c r="G14" s="16"/>
    </row>
    <row r="15" spans="1:7" ht="15" customHeight="1" x14ac:dyDescent="0.2">
      <c r="A15" s="3"/>
      <c r="B15" s="3"/>
      <c r="C15" s="25"/>
      <c r="D15" s="25"/>
      <c r="E15" s="25"/>
      <c r="F15" s="3"/>
      <c r="G15" s="3"/>
    </row>
    <row r="16" spans="1:7" ht="15" customHeight="1" x14ac:dyDescent="0.25">
      <c r="A16" s="20" t="s">
        <v>45</v>
      </c>
      <c r="B16" s="3"/>
      <c r="C16" s="53">
        <f>SUM(C7:C13)-0.001</f>
        <v>48.658999999999999</v>
      </c>
      <c r="D16" s="53">
        <f>SUM(D9:D14)</f>
        <v>58.471999999999994</v>
      </c>
      <c r="E16" s="21">
        <f>D16-C16</f>
        <v>9.8129999999999953</v>
      </c>
      <c r="F16" s="3"/>
      <c r="G16" s="3"/>
    </row>
    <row r="17" spans="1:7" ht="15" customHeight="1" x14ac:dyDescent="0.2">
      <c r="A17" s="3"/>
      <c r="B17" s="3"/>
      <c r="C17" s="15"/>
      <c r="D17" s="15"/>
      <c r="E17" s="15"/>
      <c r="F17" s="3"/>
      <c r="G17" s="3"/>
    </row>
    <row r="18" spans="1:7" ht="15" customHeight="1" x14ac:dyDescent="0.2">
      <c r="A18" s="3" t="s">
        <v>46</v>
      </c>
      <c r="B18" s="3"/>
      <c r="C18" s="11">
        <v>-3.3</v>
      </c>
      <c r="D18" s="11">
        <v>0</v>
      </c>
      <c r="E18" s="12">
        <f>D18-C18</f>
        <v>3.3</v>
      </c>
      <c r="F18" s="3"/>
      <c r="G18" s="16"/>
    </row>
    <row r="19" spans="1:7" ht="15" customHeight="1" x14ac:dyDescent="0.2">
      <c r="A19" s="3"/>
      <c r="B19" s="3"/>
      <c r="C19" s="14"/>
      <c r="D19" s="15"/>
      <c r="E19" s="12"/>
      <c r="F19" s="3"/>
      <c r="G19" s="16"/>
    </row>
    <row r="20" spans="1:7" ht="15" customHeight="1" x14ac:dyDescent="0.25">
      <c r="A20" s="3" t="s">
        <v>47</v>
      </c>
      <c r="B20" s="3"/>
      <c r="C20" s="53">
        <f>C16+C18</f>
        <v>45.359000000000002</v>
      </c>
      <c r="D20" s="53">
        <f>D16+D18</f>
        <v>58.471999999999994</v>
      </c>
      <c r="E20" s="21">
        <f>E16+E18</f>
        <v>13.112999999999996</v>
      </c>
      <c r="F20" s="3"/>
      <c r="G20" s="16"/>
    </row>
    <row r="21" spans="1:7" ht="15" customHeight="1" x14ac:dyDescent="0.2">
      <c r="A21" s="3"/>
      <c r="B21" s="3"/>
      <c r="C21" s="14"/>
      <c r="D21" s="15"/>
      <c r="E21" s="12"/>
      <c r="F21" s="3"/>
      <c r="G21" s="16"/>
    </row>
    <row r="22" spans="1:7" ht="15" customHeight="1" x14ac:dyDescent="0.2">
      <c r="A22" s="3"/>
      <c r="B22" s="3"/>
      <c r="C22" s="14"/>
      <c r="D22" s="15"/>
      <c r="E22" s="12"/>
      <c r="F22" s="3"/>
      <c r="G22" s="16"/>
    </row>
    <row r="23" spans="1:7" ht="15" customHeight="1" x14ac:dyDescent="0.25">
      <c r="A23" s="20" t="s">
        <v>48</v>
      </c>
      <c r="B23" s="3"/>
      <c r="C23" s="12">
        <v>45.359000000000002</v>
      </c>
      <c r="D23" s="12">
        <v>57.223999999999997</v>
      </c>
      <c r="E23" s="28">
        <f>D23-C23</f>
        <v>11.864999999999995</v>
      </c>
      <c r="F23" s="3" t="s">
        <v>49</v>
      </c>
      <c r="G23" s="3"/>
    </row>
    <row r="24" spans="1:7" ht="15" customHeight="1" x14ac:dyDescent="0.25">
      <c r="A24" s="20"/>
      <c r="B24" s="47"/>
      <c r="C24" s="3"/>
      <c r="D24" s="3"/>
      <c r="E24" s="3"/>
      <c r="F24" s="3"/>
      <c r="G24" s="3"/>
    </row>
    <row r="25" spans="1:7" ht="15" customHeight="1" x14ac:dyDescent="0.25">
      <c r="A25" s="20" t="s">
        <v>50</v>
      </c>
      <c r="B25" s="47"/>
      <c r="C25" s="54">
        <f>C20-C23</f>
        <v>0</v>
      </c>
      <c r="D25" s="54">
        <f>D20-D23</f>
        <v>1.2479999999999976</v>
      </c>
      <c r="E25" s="54">
        <f>E20-E23</f>
        <v>1.2480000000000011</v>
      </c>
      <c r="F25" s="3"/>
      <c r="G25" s="3"/>
    </row>
    <row r="26" spans="1:7" ht="15" customHeight="1" x14ac:dyDescent="0.2">
      <c r="A26" s="3"/>
      <c r="B26" s="3"/>
      <c r="C26" s="3"/>
      <c r="D26" s="3"/>
      <c r="E26" s="3"/>
      <c r="F26" s="3"/>
      <c r="G26" s="3"/>
    </row>
    <row r="27" spans="1:7" ht="15" customHeight="1" x14ac:dyDescent="0.2">
      <c r="A27" s="3" t="s">
        <v>51</v>
      </c>
      <c r="B27" s="3"/>
      <c r="C27" s="3"/>
      <c r="D27" s="3"/>
      <c r="E27" s="3"/>
      <c r="F27" s="3"/>
      <c r="G27" s="3"/>
    </row>
    <row r="28" spans="1:7" ht="15" customHeight="1" x14ac:dyDescent="0.2">
      <c r="A28" s="3"/>
      <c r="B28" s="3"/>
      <c r="C28" s="3"/>
      <c r="D28" s="3"/>
      <c r="E28" s="3"/>
      <c r="F28" s="3"/>
      <c r="G28" s="3"/>
    </row>
    <row r="29" spans="1:7" ht="15" customHeight="1" x14ac:dyDescent="0.25">
      <c r="A29" s="3" t="s">
        <v>52</v>
      </c>
      <c r="B29" s="3"/>
      <c r="C29" s="3"/>
      <c r="D29" s="3"/>
      <c r="E29" s="28">
        <v>1.2290000000000001</v>
      </c>
      <c r="F29" s="3"/>
      <c r="G29" s="3"/>
    </row>
    <row r="30" spans="1:7" ht="15" customHeight="1" x14ac:dyDescent="0.25">
      <c r="A30" s="3"/>
      <c r="B30" s="3"/>
      <c r="C30" s="3"/>
      <c r="D30" s="3"/>
      <c r="E30" s="28"/>
      <c r="F30" s="3"/>
      <c r="G30" s="3"/>
    </row>
    <row r="31" spans="1:7" ht="15" customHeight="1" x14ac:dyDescent="0.25">
      <c r="A31" s="3" t="s">
        <v>53</v>
      </c>
      <c r="B31" s="3"/>
      <c r="C31" s="3"/>
      <c r="D31" s="3"/>
      <c r="E31" s="28">
        <v>5.0000000000000001E-3</v>
      </c>
      <c r="F31" s="3"/>
      <c r="G31" s="3"/>
    </row>
    <row r="32" spans="1:7" ht="15" customHeight="1" x14ac:dyDescent="0.25">
      <c r="A32" s="3"/>
      <c r="B32" s="3"/>
      <c r="C32" s="3"/>
      <c r="D32" s="3"/>
      <c r="E32" s="28"/>
      <c r="F32" s="3"/>
      <c r="G32" s="3"/>
    </row>
    <row r="33" spans="1:7" ht="15" customHeight="1" x14ac:dyDescent="0.25">
      <c r="A33" s="3" t="s">
        <v>54</v>
      </c>
      <c r="B33" s="3"/>
      <c r="C33" s="3"/>
      <c r="D33" s="3"/>
      <c r="E33" s="28">
        <v>1.4E-2</v>
      </c>
      <c r="F33" s="3"/>
      <c r="G33" s="3"/>
    </row>
    <row r="34" spans="1:7" ht="15" customHeight="1" x14ac:dyDescent="0.25">
      <c r="A34" s="3"/>
      <c r="B34" s="3"/>
      <c r="C34" s="3"/>
      <c r="D34" s="3"/>
      <c r="E34" s="28"/>
      <c r="F34" s="3"/>
      <c r="G34" s="3"/>
    </row>
    <row r="35" spans="1:7" ht="15" customHeight="1" x14ac:dyDescent="0.25">
      <c r="A35" s="3" t="s">
        <v>55</v>
      </c>
      <c r="B35" s="3"/>
      <c r="C35" s="3"/>
      <c r="D35" s="3"/>
      <c r="E35" s="21">
        <f>SUM(E29:E34)</f>
        <v>1.248</v>
      </c>
      <c r="F35" s="3"/>
      <c r="G35" s="3"/>
    </row>
    <row r="36" spans="1:7" ht="15" customHeight="1" x14ac:dyDescent="0.2">
      <c r="A36" s="3"/>
      <c r="B36" s="3"/>
      <c r="C36" s="3"/>
      <c r="D36" s="3"/>
      <c r="E36" s="3"/>
      <c r="F36" s="3"/>
      <c r="G36" s="3"/>
    </row>
    <row r="37" spans="1:7" ht="15" customHeight="1" x14ac:dyDescent="0.2">
      <c r="A37" s="3" t="s">
        <v>56</v>
      </c>
      <c r="B37" s="3"/>
      <c r="C37" s="3"/>
      <c r="D37" s="3"/>
      <c r="E37" s="3"/>
      <c r="F37" s="3"/>
      <c r="G37" s="3"/>
    </row>
    <row r="38" spans="1:7" ht="12.95" customHeight="1" x14ac:dyDescent="0.2">
      <c r="A38" s="3"/>
      <c r="B38" s="3"/>
      <c r="C38" s="3"/>
      <c r="D38" s="3"/>
      <c r="E38" s="3"/>
      <c r="F38" s="3"/>
      <c r="G38" s="3"/>
    </row>
    <row r="39" spans="1:7" ht="12.95" customHeight="1" x14ac:dyDescent="0.2">
      <c r="A39" s="3"/>
      <c r="B39" s="3"/>
      <c r="C39" s="3"/>
      <c r="D39" s="3"/>
      <c r="E39" s="3"/>
      <c r="F39" s="3"/>
      <c r="G39" s="3"/>
    </row>
    <row r="40" spans="1:7" ht="12.95" customHeight="1" x14ac:dyDescent="0.2">
      <c r="A40" s="3"/>
      <c r="B40" s="3"/>
      <c r="C40" s="3"/>
      <c r="D40" s="3"/>
      <c r="E40" s="3"/>
      <c r="F40" s="3"/>
      <c r="G40" s="3"/>
    </row>
    <row r="41" spans="1:7" ht="12.95" customHeight="1" x14ac:dyDescent="0.2">
      <c r="A41" s="3"/>
      <c r="B41" s="3"/>
      <c r="C41" s="3"/>
      <c r="D41" s="3"/>
      <c r="E41" s="3"/>
      <c r="F41" s="3"/>
      <c r="G41" s="3"/>
    </row>
    <row r="42" spans="1:7" ht="12.95" customHeight="1" x14ac:dyDescent="0.2">
      <c r="A42" s="3"/>
      <c r="B42" s="3"/>
      <c r="C42" s="3"/>
      <c r="D42" s="3"/>
      <c r="E42" s="3"/>
      <c r="F42" s="3"/>
      <c r="G42" s="3"/>
    </row>
    <row r="43" spans="1:7" ht="12.95" customHeight="1" x14ac:dyDescent="0.2">
      <c r="A43" s="55" t="str">
        <f ca="1">CELL("filename")</f>
        <v>S:\Marketing\TWFIN\MKT_ANLY\TW\TWFIN\2001\Plan\[TWMargins2001PGworkingcopy.xls]Actual2001</v>
      </c>
      <c r="B43" s="55"/>
      <c r="C43" s="55"/>
      <c r="D43" s="55"/>
      <c r="E43" s="55"/>
      <c r="F43" s="55"/>
      <c r="G43" s="55"/>
    </row>
    <row r="44" spans="1:7" ht="12.95" customHeight="1" x14ac:dyDescent="0.2"/>
    <row r="45" spans="1:7" ht="12.95" customHeight="1" x14ac:dyDescent="0.2"/>
    <row r="46" spans="1:7" ht="12.95" customHeight="1" x14ac:dyDescent="0.2"/>
    <row r="47" spans="1:7" ht="12.95" customHeight="1" x14ac:dyDescent="0.2"/>
    <row r="48" spans="1:7" ht="12.95" customHeight="1" x14ac:dyDescent="0.2"/>
    <row r="49" ht="12.95" customHeight="1" x14ac:dyDescent="0.2"/>
    <row r="50" ht="12.95" customHeight="1" x14ac:dyDescent="0.2"/>
    <row r="51" ht="12.95" customHeight="1" x14ac:dyDescent="0.2"/>
    <row r="52" ht="12.95" customHeight="1" x14ac:dyDescent="0.2"/>
    <row r="53" ht="12.95" customHeight="1" x14ac:dyDescent="0.2"/>
    <row r="54" ht="12.95" customHeight="1" x14ac:dyDescent="0.2"/>
    <row r="55" ht="12.95" customHeight="1" x14ac:dyDescent="0.2"/>
    <row r="56" ht="12.95" customHeight="1" x14ac:dyDescent="0.2"/>
    <row r="57" ht="12.95" customHeight="1" x14ac:dyDescent="0.2"/>
    <row r="58" ht="12.95" customHeight="1" x14ac:dyDescent="0.2"/>
    <row r="59" ht="12.95" customHeight="1" x14ac:dyDescent="0.2"/>
    <row r="60" ht="12.95" customHeight="1" x14ac:dyDescent="0.2"/>
    <row r="61" ht="12.95" customHeight="1" x14ac:dyDescent="0.2"/>
    <row r="62" ht="12.95" customHeight="1" x14ac:dyDescent="0.2"/>
    <row r="63" ht="12.95" customHeight="1" x14ac:dyDescent="0.2"/>
    <row r="64" ht="12.95" customHeight="1" x14ac:dyDescent="0.2"/>
  </sheetData>
  <phoneticPr fontId="1" type="noConversion"/>
  <pageMargins left="0.2" right="0.37" top="1" bottom="1" header="0.5" footer="0.5"/>
  <pageSetup scale="7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SHarrisreportNew</vt:lpstr>
      <vt:lpstr>ForecastQ13-09</vt:lpstr>
      <vt:lpstr>Sheet1</vt:lpstr>
      <vt:lpstr>Sheet2</vt:lpstr>
      <vt:lpstr>Sheet3</vt:lpstr>
      <vt:lpstr>SHarrisreportNew!Print_Area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pgoradi</dc:creator>
  <cp:lastModifiedBy>Jan Havlíček</cp:lastModifiedBy>
  <cp:lastPrinted>2001-03-08T20:49:23Z</cp:lastPrinted>
  <dcterms:created xsi:type="dcterms:W3CDTF">2001-03-08T20:47:12Z</dcterms:created>
  <dcterms:modified xsi:type="dcterms:W3CDTF">2023-09-15T19:33:37Z</dcterms:modified>
</cp:coreProperties>
</file>