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37F684-9D4D-4875-A8EB-FE52516039C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Detail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1" i="1"/>
  <c r="C14" i="1"/>
  <c r="C15" i="1"/>
  <c r="C16" i="1"/>
  <c r="F23" i="1"/>
  <c r="D27" i="1"/>
  <c r="F27" i="1"/>
  <c r="D28" i="1"/>
  <c r="F28" i="1"/>
  <c r="D29" i="1"/>
  <c r="F29" i="1"/>
  <c r="F30" i="1"/>
  <c r="E33" i="1"/>
  <c r="F33" i="1"/>
  <c r="E34" i="1"/>
  <c r="F34" i="1"/>
  <c r="E35" i="1"/>
  <c r="F35" i="1"/>
  <c r="F36" i="1"/>
  <c r="C39" i="1"/>
  <c r="C40" i="1"/>
  <c r="C41" i="1"/>
  <c r="B50" i="1"/>
  <c r="H53" i="1"/>
  <c r="H55" i="1"/>
  <c r="H56" i="1"/>
  <c r="H58" i="1"/>
  <c r="F59" i="1"/>
  <c r="G59" i="1"/>
  <c r="H59" i="1"/>
  <c r="F63" i="1"/>
  <c r="F64" i="1"/>
  <c r="F65" i="1"/>
  <c r="F66" i="1"/>
  <c r="F67" i="1"/>
  <c r="F68" i="1"/>
  <c r="F69" i="1"/>
  <c r="E72" i="1"/>
  <c r="F72" i="1"/>
  <c r="F73" i="1"/>
  <c r="E74" i="1"/>
  <c r="F74" i="1"/>
  <c r="E75" i="1"/>
  <c r="F75" i="1"/>
  <c r="E76" i="1"/>
  <c r="F76" i="1"/>
  <c r="E77" i="1"/>
  <c r="F77" i="1"/>
  <c r="F78" i="1"/>
  <c r="C81" i="1"/>
  <c r="C82" i="1"/>
  <c r="C84" i="1"/>
  <c r="F6" i="4"/>
  <c r="F8" i="4"/>
  <c r="F15" i="4"/>
  <c r="D18" i="4"/>
  <c r="D19" i="4"/>
  <c r="F20" i="4"/>
  <c r="F22" i="4"/>
  <c r="F28" i="4"/>
  <c r="F29" i="4"/>
  <c r="F32" i="4"/>
  <c r="F33" i="4"/>
  <c r="F36" i="4"/>
  <c r="F37" i="4"/>
  <c r="F41" i="4"/>
  <c r="F42" i="4"/>
  <c r="F46" i="4"/>
  <c r="F47" i="4"/>
  <c r="F49" i="4"/>
  <c r="F51" i="4"/>
  <c r="A54" i="4"/>
</calcChain>
</file>

<file path=xl/sharedStrings.xml><?xml version="1.0" encoding="utf-8"?>
<sst xmlns="http://schemas.openxmlformats.org/spreadsheetml/2006/main" count="146" uniqueCount="35">
  <si>
    <t>Sempra</t>
  </si>
  <si>
    <t>Richardson</t>
  </si>
  <si>
    <t>Total</t>
  </si>
  <si>
    <t>MAX RATES:</t>
  </si>
  <si>
    <t>VOLUME</t>
  </si>
  <si>
    <t>REVENUE</t>
  </si>
  <si>
    <t>SJ to WOT</t>
  </si>
  <si>
    <t>Demand</t>
  </si>
  <si>
    <t>Commodity</t>
  </si>
  <si>
    <t>EOT to WOT</t>
  </si>
  <si>
    <t>Original Deal</t>
  </si>
  <si>
    <t>Max Rates</t>
  </si>
  <si>
    <t>Difference</t>
  </si>
  <si>
    <t>JANUARY</t>
  </si>
  <si>
    <t>FEBRUARY</t>
  </si>
  <si>
    <t>Reliant</t>
  </si>
  <si>
    <t>SJ to EOT</t>
  </si>
  <si>
    <t>Deal</t>
  </si>
  <si>
    <t>Astra</t>
  </si>
  <si>
    <t>SJ to SJ</t>
  </si>
  <si>
    <t>EOT to EOT</t>
  </si>
  <si>
    <t>JANUARY TOTAL</t>
  </si>
  <si>
    <t>FEBRUARY TOTAL</t>
  </si>
  <si>
    <t>MARCH TOTAL</t>
  </si>
  <si>
    <t>MARCH</t>
  </si>
  <si>
    <t>TOTAL Q1</t>
  </si>
  <si>
    <t>CR # 27495</t>
  </si>
  <si>
    <t>CR # 27496</t>
  </si>
  <si>
    <t>CR # 27528</t>
  </si>
  <si>
    <t>CR # 27526</t>
  </si>
  <si>
    <t>Invoiced</t>
  </si>
  <si>
    <t>Variance</t>
  </si>
  <si>
    <t>CR#</t>
  </si>
  <si>
    <t>BP Energy</t>
  </si>
  <si>
    <t>CR # 27529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</si>
</sst>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3" fontId="0" fillId="0" borderId="2" xfId="0" applyNumberFormat="1" applyBorder="1"/>
    <xf numFmtId="167" fontId="0" fillId="0" borderId="2" xfId="0" applyNumberFormat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7" fontId="0" fillId="0" borderId="0" xfId="0" applyNumberForma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A2" sqref="A2"/>
    </sheetView>
  </sheetViews>
  <sheetFormatPr defaultRowHeight="12.75" x14ac:dyDescent="0.2"/>
  <cols>
    <col min="1" max="4" width="12.7109375" customWidth="1"/>
    <col min="5" max="5" width="3.7109375" customWidth="1"/>
    <col min="6" max="8" width="10.140625" bestFit="1" customWidth="1"/>
    <col min="10" max="10" width="10.140625" bestFit="1" customWidth="1"/>
    <col min="12" max="12" width="12.7109375" customWidth="1"/>
    <col min="13" max="14" width="10.140625" bestFit="1" customWidth="1"/>
  </cols>
  <sheetData>
    <row r="1" spans="1:7" x14ac:dyDescent="0.2">
      <c r="A1" s="12" t="s">
        <v>13</v>
      </c>
    </row>
    <row r="2" spans="1:7" x14ac:dyDescent="0.2">
      <c r="D2" s="4" t="s">
        <v>4</v>
      </c>
      <c r="E2" s="4"/>
      <c r="F2" s="4" t="s">
        <v>5</v>
      </c>
    </row>
    <row r="3" spans="1:7" x14ac:dyDescent="0.2">
      <c r="B3" s="12"/>
      <c r="D3" s="4"/>
      <c r="E3" s="4"/>
      <c r="F3" s="4"/>
    </row>
    <row r="4" spans="1:7" x14ac:dyDescent="0.2">
      <c r="A4" t="s">
        <v>17</v>
      </c>
      <c r="B4" s="32" t="s">
        <v>15</v>
      </c>
      <c r="D4" s="11">
        <v>310000</v>
      </c>
      <c r="E4" s="11"/>
      <c r="F4" s="34">
        <v>155000</v>
      </c>
    </row>
    <row r="5" spans="1:7" x14ac:dyDescent="0.2">
      <c r="A5" s="32" t="s">
        <v>11</v>
      </c>
      <c r="B5" t="s">
        <v>15</v>
      </c>
      <c r="D5" s="11">
        <v>310000</v>
      </c>
      <c r="E5" s="11"/>
      <c r="F5" s="37">
        <v>68634</v>
      </c>
    </row>
    <row r="6" spans="1:7" x14ac:dyDescent="0.2">
      <c r="A6" s="3" t="s">
        <v>12</v>
      </c>
      <c r="B6" s="1"/>
      <c r="D6" s="11"/>
      <c r="E6" s="11"/>
      <c r="F6" s="36">
        <f>F4-F5</f>
        <v>86366</v>
      </c>
    </row>
    <row r="7" spans="1:7" x14ac:dyDescent="0.2">
      <c r="B7" s="10"/>
      <c r="D7" s="11"/>
      <c r="E7" s="11"/>
      <c r="F7" s="4"/>
    </row>
    <row r="8" spans="1:7" ht="13.5" thickBot="1" x14ac:dyDescent="0.25">
      <c r="A8" s="3" t="s">
        <v>21</v>
      </c>
      <c r="B8" s="13"/>
      <c r="D8" s="11"/>
      <c r="E8" s="11"/>
      <c r="F8" s="43">
        <f>F6-F7</f>
        <v>86366</v>
      </c>
    </row>
    <row r="9" spans="1:7" ht="14.25" thickTop="1" thickBot="1" x14ac:dyDescent="0.25">
      <c r="A9" s="22"/>
      <c r="B9" s="22"/>
      <c r="C9" s="22"/>
      <c r="D9" s="23"/>
      <c r="E9" s="23"/>
      <c r="F9" s="23"/>
    </row>
    <row r="10" spans="1:7" ht="13.5" thickTop="1" x14ac:dyDescent="0.2">
      <c r="A10" s="12" t="s">
        <v>14</v>
      </c>
      <c r="B10" s="12"/>
    </row>
    <row r="11" spans="1:7" x14ac:dyDescent="0.2">
      <c r="A11" s="12"/>
      <c r="B11" s="12"/>
      <c r="D11" s="4" t="s">
        <v>4</v>
      </c>
      <c r="E11" s="4"/>
      <c r="F11" s="4" t="s">
        <v>5</v>
      </c>
    </row>
    <row r="12" spans="1:7" x14ac:dyDescent="0.2">
      <c r="B12" s="12"/>
    </row>
    <row r="13" spans="1:7" x14ac:dyDescent="0.2">
      <c r="A13" t="s">
        <v>17</v>
      </c>
      <c r="B13" s="32" t="s">
        <v>0</v>
      </c>
      <c r="C13" s="32"/>
      <c r="D13" s="33">
        <v>420000</v>
      </c>
      <c r="E13" s="33"/>
      <c r="F13" s="34">
        <v>4441744</v>
      </c>
      <c r="G13" s="1"/>
    </row>
    <row r="14" spans="1:7" x14ac:dyDescent="0.2">
      <c r="A14" t="s">
        <v>11</v>
      </c>
      <c r="B14" s="32" t="s">
        <v>0</v>
      </c>
      <c r="C14" s="32"/>
      <c r="D14" s="33">
        <v>420000</v>
      </c>
      <c r="E14" s="33"/>
      <c r="F14" s="37">
        <v>159207</v>
      </c>
      <c r="G14" s="1"/>
    </row>
    <row r="15" spans="1:7" x14ac:dyDescent="0.2">
      <c r="A15" s="3" t="s">
        <v>12</v>
      </c>
      <c r="B15" s="1"/>
      <c r="C15" s="25"/>
      <c r="D15" s="29"/>
      <c r="E15" s="29"/>
      <c r="F15" s="13">
        <f>SUM(F13-F14)</f>
        <v>4282537</v>
      </c>
    </row>
    <row r="16" spans="1:7" x14ac:dyDescent="0.2">
      <c r="B16" s="1"/>
      <c r="C16" s="25"/>
      <c r="D16" s="29"/>
      <c r="E16" s="29"/>
      <c r="F16" s="13"/>
    </row>
    <row r="17" spans="1:7" x14ac:dyDescent="0.2">
      <c r="B17" s="25"/>
      <c r="C17" s="25"/>
      <c r="D17" s="29"/>
      <c r="E17" s="29"/>
      <c r="F17" s="28"/>
    </row>
    <row r="18" spans="1:7" x14ac:dyDescent="0.2">
      <c r="A18" t="s">
        <v>17</v>
      </c>
      <c r="B18" s="32" t="s">
        <v>1</v>
      </c>
      <c r="C18" s="25"/>
      <c r="D18" s="5">
        <f>10000*27</f>
        <v>270000</v>
      </c>
      <c r="E18" s="5"/>
      <c r="F18" s="35">
        <v>1480810</v>
      </c>
    </row>
    <row r="19" spans="1:7" x14ac:dyDescent="0.2">
      <c r="A19" t="s">
        <v>11</v>
      </c>
      <c r="B19" s="32" t="s">
        <v>1</v>
      </c>
      <c r="C19" s="25"/>
      <c r="D19" s="5">
        <f>10000*27</f>
        <v>270000</v>
      </c>
      <c r="E19" s="5"/>
      <c r="F19" s="37">
        <v>99600</v>
      </c>
      <c r="G19" s="1"/>
    </row>
    <row r="20" spans="1:7" x14ac:dyDescent="0.2">
      <c r="A20" s="3" t="s">
        <v>12</v>
      </c>
      <c r="B20" s="13"/>
      <c r="C20" s="5"/>
      <c r="D20" s="9"/>
      <c r="E20" s="9"/>
      <c r="F20" s="13">
        <f>SUM(F18-F19)</f>
        <v>1381210</v>
      </c>
    </row>
    <row r="21" spans="1:7" x14ac:dyDescent="0.2">
      <c r="C21" s="5"/>
      <c r="D21" s="9"/>
      <c r="E21" s="9"/>
    </row>
    <row r="22" spans="1:7" ht="13.5" thickBot="1" x14ac:dyDescent="0.25">
      <c r="A22" s="3" t="s">
        <v>22</v>
      </c>
      <c r="C22" s="5"/>
      <c r="D22" s="9"/>
      <c r="E22" s="9"/>
      <c r="F22" s="44">
        <f>SUM(F15+F20)</f>
        <v>5663747</v>
      </c>
    </row>
    <row r="23" spans="1:7" ht="14.25" thickTop="1" thickBot="1" x14ac:dyDescent="0.25">
      <c r="A23" s="22"/>
      <c r="B23" s="22"/>
      <c r="C23" s="38"/>
      <c r="D23" s="39"/>
      <c r="E23" s="39"/>
      <c r="F23" s="22"/>
    </row>
    <row r="24" spans="1:7" ht="13.5" thickTop="1" x14ac:dyDescent="0.2">
      <c r="A24" s="12" t="s">
        <v>24</v>
      </c>
      <c r="B24" s="12"/>
    </row>
    <row r="25" spans="1:7" x14ac:dyDescent="0.2">
      <c r="A25" s="12"/>
      <c r="B25" s="12"/>
      <c r="D25" s="4" t="s">
        <v>4</v>
      </c>
      <c r="E25" s="4"/>
      <c r="F25" s="4" t="s">
        <v>5</v>
      </c>
    </row>
    <row r="26" spans="1:7" x14ac:dyDescent="0.2">
      <c r="A26" s="12"/>
      <c r="B26" s="12"/>
      <c r="D26" s="4"/>
      <c r="E26" s="4"/>
      <c r="F26" s="4"/>
    </row>
    <row r="27" spans="1:7" x14ac:dyDescent="0.2">
      <c r="A27" t="s">
        <v>17</v>
      </c>
      <c r="B27" s="32" t="s">
        <v>18</v>
      </c>
      <c r="C27" s="32" t="s">
        <v>26</v>
      </c>
      <c r="D27" s="33">
        <v>1550000</v>
      </c>
      <c r="E27" s="4"/>
      <c r="F27" s="34">
        <v>355603</v>
      </c>
    </row>
    <row r="28" spans="1:7" x14ac:dyDescent="0.2">
      <c r="A28" t="s">
        <v>11</v>
      </c>
      <c r="B28" s="32" t="s">
        <v>18</v>
      </c>
      <c r="C28" s="32"/>
      <c r="D28" s="33">
        <v>1550000</v>
      </c>
      <c r="E28" s="4"/>
      <c r="F28" s="37">
        <f>Detail!F63+Detail!F72</f>
        <v>162909.61979999999</v>
      </c>
    </row>
    <row r="29" spans="1:7" x14ac:dyDescent="0.2">
      <c r="A29" s="3" t="s">
        <v>12</v>
      </c>
      <c r="B29" s="3"/>
      <c r="C29" s="32"/>
      <c r="D29" s="4"/>
      <c r="E29" s="4"/>
      <c r="F29" s="14">
        <f>SUM(F27-F28)</f>
        <v>192693.38020000001</v>
      </c>
    </row>
    <row r="30" spans="1:7" x14ac:dyDescent="0.2">
      <c r="A30" s="3"/>
      <c r="B30" s="3"/>
      <c r="C30" s="32"/>
      <c r="D30" s="4"/>
      <c r="E30" s="4"/>
      <c r="F30" s="14"/>
    </row>
    <row r="31" spans="1:7" x14ac:dyDescent="0.2">
      <c r="A31" t="s">
        <v>17</v>
      </c>
      <c r="B31" s="32" t="s">
        <v>33</v>
      </c>
      <c r="C31" s="32" t="s">
        <v>34</v>
      </c>
      <c r="D31" s="33">
        <v>3100000</v>
      </c>
      <c r="E31" s="4"/>
      <c r="F31" s="34">
        <v>489282</v>
      </c>
    </row>
    <row r="32" spans="1:7" x14ac:dyDescent="0.2">
      <c r="A32" t="s">
        <v>11</v>
      </c>
      <c r="B32" s="32" t="s">
        <v>33</v>
      </c>
      <c r="C32" s="32"/>
      <c r="D32" s="33">
        <v>3100000</v>
      </c>
      <c r="E32" s="4"/>
      <c r="F32" s="37">
        <f>Detail!F64+Detail!F73</f>
        <v>320209.8738</v>
      </c>
    </row>
    <row r="33" spans="1:6" x14ac:dyDescent="0.2">
      <c r="A33" s="3" t="s">
        <v>12</v>
      </c>
      <c r="B33" s="3"/>
      <c r="C33" s="32"/>
      <c r="D33" s="4"/>
      <c r="E33" s="4"/>
      <c r="F33" s="14">
        <f>SUM(F31-F32)</f>
        <v>169072.1262</v>
      </c>
    </row>
    <row r="34" spans="1:6" x14ac:dyDescent="0.2">
      <c r="A34" s="3"/>
      <c r="B34" s="3"/>
      <c r="C34" s="32"/>
      <c r="D34" s="4"/>
      <c r="E34" s="4"/>
      <c r="F34" s="14"/>
    </row>
    <row r="35" spans="1:6" x14ac:dyDescent="0.2">
      <c r="A35" t="s">
        <v>17</v>
      </c>
      <c r="B35" s="32" t="s">
        <v>15</v>
      </c>
      <c r="C35" s="32" t="s">
        <v>27</v>
      </c>
      <c r="D35" s="33">
        <v>930000</v>
      </c>
      <c r="E35" s="4"/>
      <c r="F35" s="34">
        <v>495219</v>
      </c>
    </row>
    <row r="36" spans="1:6" x14ac:dyDescent="0.2">
      <c r="A36" t="s">
        <v>11</v>
      </c>
      <c r="B36" s="32" t="s">
        <v>15</v>
      </c>
      <c r="C36" s="32"/>
      <c r="D36" s="33">
        <v>930000</v>
      </c>
      <c r="E36" s="4"/>
      <c r="F36" s="37">
        <f>Detail!F65+Detail!F74</f>
        <v>101836.32060000001</v>
      </c>
    </row>
    <row r="37" spans="1:6" x14ac:dyDescent="0.2">
      <c r="A37" s="3" t="s">
        <v>12</v>
      </c>
      <c r="B37" s="3"/>
      <c r="C37" s="32"/>
      <c r="D37" s="4"/>
      <c r="E37" s="4"/>
      <c r="F37" s="13">
        <f>SUM(F35-F36)</f>
        <v>393382.67940000002</v>
      </c>
    </row>
    <row r="38" spans="1:6" x14ac:dyDescent="0.2">
      <c r="A38" s="12"/>
      <c r="B38" s="3"/>
      <c r="C38" s="32"/>
      <c r="D38" s="4"/>
      <c r="E38" s="4"/>
      <c r="F38" s="4"/>
    </row>
    <row r="39" spans="1:6" x14ac:dyDescent="0.2">
      <c r="B39" s="12"/>
    </row>
    <row r="40" spans="1:6" x14ac:dyDescent="0.2">
      <c r="A40" t="s">
        <v>17</v>
      </c>
      <c r="B40" s="32" t="s">
        <v>0</v>
      </c>
      <c r="C40" s="32" t="s">
        <v>28</v>
      </c>
      <c r="D40" s="33">
        <v>465000</v>
      </c>
      <c r="E40" s="33"/>
      <c r="F40" s="34">
        <v>1827947</v>
      </c>
    </row>
    <row r="41" spans="1:6" x14ac:dyDescent="0.2">
      <c r="A41" t="s">
        <v>11</v>
      </c>
      <c r="B41" s="32" t="s">
        <v>0</v>
      </c>
      <c r="C41" s="32"/>
      <c r="D41" s="33">
        <v>465000</v>
      </c>
      <c r="E41" s="33"/>
      <c r="F41" s="37">
        <f>Detail!F66+Detail!F67+Detail!F75+Detail!F76</f>
        <v>176197.75039999999</v>
      </c>
    </row>
    <row r="42" spans="1:6" x14ac:dyDescent="0.2">
      <c r="A42" s="3" t="s">
        <v>12</v>
      </c>
      <c r="B42" s="1"/>
      <c r="C42" s="25"/>
      <c r="D42" s="29"/>
      <c r="E42" s="29"/>
      <c r="F42" s="13">
        <f>SUM(F40-F41)</f>
        <v>1651749.2496</v>
      </c>
    </row>
    <row r="43" spans="1:6" x14ac:dyDescent="0.2">
      <c r="B43" s="1"/>
      <c r="C43" s="25"/>
      <c r="D43" s="29"/>
      <c r="E43" s="29"/>
      <c r="F43" s="13"/>
    </row>
    <row r="44" spans="1:6" x14ac:dyDescent="0.2">
      <c r="B44" s="25"/>
      <c r="C44" s="25"/>
      <c r="D44" s="29"/>
      <c r="E44" s="29"/>
      <c r="F44" s="28"/>
    </row>
    <row r="45" spans="1:6" x14ac:dyDescent="0.2">
      <c r="A45" t="s">
        <v>17</v>
      </c>
      <c r="B45" s="32" t="s">
        <v>1</v>
      </c>
      <c r="C45" s="32" t="s">
        <v>29</v>
      </c>
      <c r="D45" s="5">
        <v>310000</v>
      </c>
      <c r="E45" s="5"/>
      <c r="F45" s="35">
        <v>1299622</v>
      </c>
    </row>
    <row r="46" spans="1:6" x14ac:dyDescent="0.2">
      <c r="A46" t="s">
        <v>11</v>
      </c>
      <c r="B46" s="32" t="s">
        <v>1</v>
      </c>
      <c r="C46" s="25"/>
      <c r="D46" s="5">
        <v>310000</v>
      </c>
      <c r="E46" s="5"/>
      <c r="F46" s="37">
        <f>Detail!F68+Detail!F77</f>
        <v>114423</v>
      </c>
    </row>
    <row r="47" spans="1:6" x14ac:dyDescent="0.2">
      <c r="A47" s="3" t="s">
        <v>12</v>
      </c>
      <c r="B47" s="13"/>
      <c r="C47" s="5"/>
      <c r="D47" s="9"/>
      <c r="E47" s="9"/>
      <c r="F47" s="13">
        <f>SUM(F45-F46)</f>
        <v>1185199</v>
      </c>
    </row>
    <row r="49" spans="1:12" ht="13.5" thickBot="1" x14ac:dyDescent="0.25">
      <c r="A49" s="3" t="s">
        <v>23</v>
      </c>
      <c r="F49" s="44">
        <f>SUM(F29+F33+F37+F42+F47)</f>
        <v>3592096.4353999998</v>
      </c>
    </row>
    <row r="50" spans="1:12" ht="13.5" thickTop="1" x14ac:dyDescent="0.2"/>
    <row r="51" spans="1:12" ht="13.5" thickBot="1" x14ac:dyDescent="0.25">
      <c r="A51" s="3" t="s">
        <v>25</v>
      </c>
      <c r="F51" s="44">
        <f>SUM(F8+F22+F49)</f>
        <v>9342209.4353999998</v>
      </c>
    </row>
    <row r="52" spans="1:12" ht="13.5" thickTop="1" x14ac:dyDescent="0.2"/>
    <row r="54" spans="1:12" x14ac:dyDescent="0.2">
      <c r="A54" t="str">
        <f ca="1">CELL("filename",A54:A54)</f>
        <v>H:\USER\JMOORE\[2001_Q1_Negotiated Deals.xls]Summary</v>
      </c>
    </row>
    <row r="60" spans="1:12" x14ac:dyDescent="0.2">
      <c r="L60" s="1"/>
    </row>
  </sheetData>
  <phoneticPr fontId="0" type="noConversion"/>
  <pageMargins left="1.5" right="0.75" top="1" bottom="1" header="0.5" footer="0.5"/>
  <pageSetup orientation="portrait" r:id="rId1"/>
  <headerFooter alignWithMargins="0">
    <oddHeader>&amp;C&amp;14 &amp;"Arial,Bold"&amp;12TW 2001 Q1 NEGOTIATED DEALS
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B52" workbookViewId="0">
      <selection activeCell="C82" sqref="C82"/>
    </sheetView>
  </sheetViews>
  <sheetFormatPr defaultRowHeight="12.75" x14ac:dyDescent="0.2"/>
  <cols>
    <col min="1" max="1" width="7.7109375" hidden="1" customWidth="1"/>
    <col min="2" max="5" width="12.7109375" customWidth="1"/>
    <col min="6" max="6" width="10.140625" bestFit="1" customWidth="1"/>
    <col min="7" max="7" width="12.7109375" hidden="1" customWidth="1"/>
    <col min="8" max="8" width="10.7109375" hidden="1" customWidth="1"/>
    <col min="9" max="9" width="0" hidden="1" customWidth="1"/>
  </cols>
  <sheetData>
    <row r="1" spans="2:6" x14ac:dyDescent="0.2">
      <c r="D1" s="4" t="s">
        <v>4</v>
      </c>
      <c r="E1" s="4"/>
      <c r="F1" s="4" t="s">
        <v>5</v>
      </c>
    </row>
    <row r="2" spans="2:6" x14ac:dyDescent="0.2">
      <c r="B2" s="12" t="s">
        <v>13</v>
      </c>
      <c r="D2" s="4"/>
      <c r="E2" s="4"/>
      <c r="F2" s="4"/>
    </row>
    <row r="3" spans="2:6" x14ac:dyDescent="0.2">
      <c r="B3" s="12"/>
      <c r="D3" s="4"/>
      <c r="E3" s="4"/>
      <c r="F3" s="4"/>
    </row>
    <row r="4" spans="2:6" x14ac:dyDescent="0.2">
      <c r="B4" s="25" t="s">
        <v>15</v>
      </c>
      <c r="C4" s="25" t="s">
        <v>16</v>
      </c>
      <c r="D4" s="26">
        <v>310000</v>
      </c>
      <c r="E4" s="27"/>
      <c r="F4" s="28">
        <v>155000</v>
      </c>
    </row>
    <row r="5" spans="2:6" x14ac:dyDescent="0.2">
      <c r="B5" s="15"/>
      <c r="C5" s="15"/>
      <c r="D5" s="17"/>
      <c r="E5" s="18"/>
      <c r="F5" s="18"/>
    </row>
    <row r="6" spans="2:6" x14ac:dyDescent="0.2">
      <c r="B6" s="19"/>
      <c r="C6" s="19"/>
      <c r="D6" s="20"/>
      <c r="E6" s="21"/>
      <c r="F6" s="21"/>
    </row>
    <row r="7" spans="2:6" x14ac:dyDescent="0.2">
      <c r="B7" s="3" t="s">
        <v>3</v>
      </c>
      <c r="C7" s="3"/>
      <c r="D7" s="6"/>
      <c r="E7" s="7" t="s">
        <v>7</v>
      </c>
      <c r="F7" s="1"/>
    </row>
    <row r="8" spans="2:6" x14ac:dyDescent="0.2">
      <c r="B8" t="s">
        <v>15</v>
      </c>
      <c r="C8" t="s">
        <v>16</v>
      </c>
      <c r="D8" s="11">
        <v>310000</v>
      </c>
      <c r="E8" s="24">
        <v>0.20399999999999999</v>
      </c>
      <c r="F8" s="13">
        <f>D8*E8</f>
        <v>63239.999999999993</v>
      </c>
    </row>
    <row r="9" spans="2:6" x14ac:dyDescent="0.2">
      <c r="D9" s="11"/>
      <c r="E9" s="4"/>
      <c r="F9" s="4"/>
    </row>
    <row r="10" spans="2:6" x14ac:dyDescent="0.2">
      <c r="D10" s="11"/>
      <c r="E10" s="4" t="s">
        <v>8</v>
      </c>
      <c r="F10" s="4"/>
    </row>
    <row r="11" spans="2:6" x14ac:dyDescent="0.2">
      <c r="B11" t="s">
        <v>15</v>
      </c>
      <c r="C11" t="s">
        <v>16</v>
      </c>
      <c r="D11" s="11">
        <v>310000</v>
      </c>
      <c r="E11" s="24">
        <v>1.7399999999999999E-2</v>
      </c>
      <c r="F11" s="13">
        <f>D11*E11</f>
        <v>5394</v>
      </c>
    </row>
    <row r="12" spans="2:6" x14ac:dyDescent="0.2">
      <c r="D12" s="11"/>
      <c r="E12" s="4"/>
      <c r="F12" s="4"/>
    </row>
    <row r="13" spans="2:6" x14ac:dyDescent="0.2">
      <c r="D13" s="11"/>
      <c r="E13" s="4"/>
      <c r="F13" s="4"/>
    </row>
    <row r="14" spans="2:6" x14ac:dyDescent="0.2">
      <c r="B14" t="s">
        <v>10</v>
      </c>
      <c r="C14" s="1">
        <f>F4</f>
        <v>155000</v>
      </c>
      <c r="D14" s="11"/>
      <c r="E14" s="4"/>
      <c r="F14" s="4"/>
    </row>
    <row r="15" spans="2:6" x14ac:dyDescent="0.2">
      <c r="B15" t="s">
        <v>11</v>
      </c>
      <c r="C15" s="2">
        <f>F8+F11</f>
        <v>68634</v>
      </c>
      <c r="D15" s="11"/>
      <c r="E15" s="4"/>
      <c r="F15" s="4"/>
    </row>
    <row r="16" spans="2:6" x14ac:dyDescent="0.2">
      <c r="B16" t="s">
        <v>12</v>
      </c>
      <c r="C16" s="13">
        <f>SUM(C14-C15)</f>
        <v>86366</v>
      </c>
      <c r="D16" s="11"/>
      <c r="E16" s="4"/>
      <c r="F16" s="4"/>
    </row>
    <row r="17" spans="2:6" ht="13.5" thickBot="1" x14ac:dyDescent="0.25">
      <c r="B17" s="22"/>
      <c r="C17" s="22"/>
      <c r="D17" s="23"/>
      <c r="E17" s="23"/>
      <c r="F17" s="23"/>
    </row>
    <row r="18" spans="2:6" ht="13.5" thickTop="1" x14ac:dyDescent="0.2">
      <c r="B18" s="12" t="s">
        <v>14</v>
      </c>
    </row>
    <row r="19" spans="2:6" x14ac:dyDescent="0.2">
      <c r="B19" s="12"/>
    </row>
    <row r="20" spans="2:6" x14ac:dyDescent="0.2">
      <c r="B20" s="25" t="s">
        <v>0</v>
      </c>
      <c r="C20" s="25" t="s">
        <v>9</v>
      </c>
      <c r="D20" s="29">
        <v>139885</v>
      </c>
      <c r="E20" s="29"/>
      <c r="F20" s="30">
        <v>1501076</v>
      </c>
    </row>
    <row r="21" spans="2:6" x14ac:dyDescent="0.2">
      <c r="B21" s="25" t="s">
        <v>0</v>
      </c>
      <c r="C21" s="25" t="s">
        <v>6</v>
      </c>
      <c r="D21" s="29">
        <v>267323</v>
      </c>
      <c r="E21" s="29"/>
      <c r="F21" s="30">
        <v>2940668</v>
      </c>
    </row>
    <row r="22" spans="2:6" x14ac:dyDescent="0.2">
      <c r="B22" s="25" t="s">
        <v>1</v>
      </c>
      <c r="C22" s="25" t="s">
        <v>9</v>
      </c>
      <c r="D22" s="29">
        <v>258911</v>
      </c>
      <c r="E22" s="29"/>
      <c r="F22" s="31">
        <v>1480810</v>
      </c>
    </row>
    <row r="23" spans="2:6" x14ac:dyDescent="0.2">
      <c r="B23" s="25" t="s">
        <v>2</v>
      </c>
      <c r="C23" s="25"/>
      <c r="D23" s="29"/>
      <c r="E23" s="29"/>
      <c r="F23" s="28">
        <f>SUM(F20:F22)</f>
        <v>5922554</v>
      </c>
    </row>
    <row r="24" spans="2:6" x14ac:dyDescent="0.2">
      <c r="B24" s="15"/>
      <c r="C24" s="15"/>
      <c r="D24" s="16"/>
      <c r="E24" s="16"/>
      <c r="F24" s="2"/>
    </row>
    <row r="25" spans="2:6" x14ac:dyDescent="0.2">
      <c r="D25" s="5"/>
      <c r="E25" s="5"/>
      <c r="F25" s="1"/>
    </row>
    <row r="26" spans="2:6" x14ac:dyDescent="0.2">
      <c r="B26" s="3" t="s">
        <v>3</v>
      </c>
      <c r="C26" s="3"/>
      <c r="D26" s="6"/>
      <c r="E26" s="7" t="s">
        <v>7</v>
      </c>
      <c r="F26" s="1"/>
    </row>
    <row r="27" spans="2:6" x14ac:dyDescent="0.2">
      <c r="B27" t="s">
        <v>0</v>
      </c>
      <c r="C27" t="s">
        <v>9</v>
      </c>
      <c r="D27" s="5">
        <f>5000*28</f>
        <v>140000</v>
      </c>
      <c r="E27" s="9">
        <v>0.3453</v>
      </c>
      <c r="F27" s="1">
        <f>SUM(D27*E27)</f>
        <v>48342</v>
      </c>
    </row>
    <row r="28" spans="2:6" x14ac:dyDescent="0.2">
      <c r="B28" t="s">
        <v>0</v>
      </c>
      <c r="C28" t="s">
        <v>6</v>
      </c>
      <c r="D28" s="5">
        <f>10000*28</f>
        <v>280000</v>
      </c>
      <c r="E28" s="9">
        <v>0.3659</v>
      </c>
      <c r="F28" s="1">
        <f>SUM(D28*E28)</f>
        <v>102452</v>
      </c>
    </row>
    <row r="29" spans="2:6" x14ac:dyDescent="0.2">
      <c r="B29" t="s">
        <v>1</v>
      </c>
      <c r="C29" t="s">
        <v>9</v>
      </c>
      <c r="D29" s="5">
        <f>10000*27</f>
        <v>270000</v>
      </c>
      <c r="E29" s="9">
        <v>0.3453</v>
      </c>
      <c r="F29" s="2">
        <f>SUM(D29*E29)</f>
        <v>93231</v>
      </c>
    </row>
    <row r="30" spans="2:6" x14ac:dyDescent="0.2">
      <c r="D30" s="5"/>
      <c r="E30" s="8"/>
      <c r="F30" s="14">
        <f>SUM(F27:F29)</f>
        <v>244025</v>
      </c>
    </row>
    <row r="31" spans="2:6" x14ac:dyDescent="0.2">
      <c r="D31" s="5"/>
      <c r="E31" s="8"/>
      <c r="F31" s="1"/>
    </row>
    <row r="32" spans="2:6" x14ac:dyDescent="0.2">
      <c r="E32" s="4" t="s">
        <v>8</v>
      </c>
      <c r="F32" s="1"/>
    </row>
    <row r="33" spans="2:6" x14ac:dyDescent="0.2">
      <c r="B33" t="s">
        <v>0</v>
      </c>
      <c r="C33" t="s">
        <v>9</v>
      </c>
      <c r="D33" s="5">
        <v>139885</v>
      </c>
      <c r="E33" s="9">
        <f>0.0224+0.0022</f>
        <v>2.46E-2</v>
      </c>
      <c r="F33" s="1">
        <f>SUM(D33*E33)</f>
        <v>3441.1709999999998</v>
      </c>
    </row>
    <row r="34" spans="2:6" x14ac:dyDescent="0.2">
      <c r="B34" t="s">
        <v>0</v>
      </c>
      <c r="C34" t="s">
        <v>6</v>
      </c>
      <c r="D34" s="5">
        <v>267323</v>
      </c>
      <c r="E34" s="9">
        <f>0.0164+0.0022</f>
        <v>1.8600000000000002E-2</v>
      </c>
      <c r="F34" s="1">
        <f>SUM(D34*E34)</f>
        <v>4972.2078000000001</v>
      </c>
    </row>
    <row r="35" spans="2:6" x14ac:dyDescent="0.2">
      <c r="B35" t="s">
        <v>1</v>
      </c>
      <c r="C35" t="s">
        <v>9</v>
      </c>
      <c r="D35" s="5">
        <v>258911</v>
      </c>
      <c r="E35" s="9">
        <f>0.0224+0.0022</f>
        <v>2.46E-2</v>
      </c>
      <c r="F35" s="2">
        <f>SUM(D35*E35)</f>
        <v>6369.2106000000003</v>
      </c>
    </row>
    <row r="36" spans="2:6" x14ac:dyDescent="0.2">
      <c r="F36" s="14">
        <f>SUM(F33:F35)</f>
        <v>14782.589400000001</v>
      </c>
    </row>
    <row r="37" spans="2:6" x14ac:dyDescent="0.2">
      <c r="F37" s="1"/>
    </row>
    <row r="39" spans="2:6" x14ac:dyDescent="0.2">
      <c r="B39" t="s">
        <v>10</v>
      </c>
      <c r="C39" s="1">
        <f>F23</f>
        <v>5922554</v>
      </c>
    </row>
    <row r="40" spans="2:6" x14ac:dyDescent="0.2">
      <c r="B40" t="s">
        <v>11</v>
      </c>
      <c r="C40" s="2">
        <f>F30+F36</f>
        <v>258807.5894</v>
      </c>
    </row>
    <row r="41" spans="2:6" x14ac:dyDescent="0.2">
      <c r="B41" t="s">
        <v>12</v>
      </c>
      <c r="C41" s="13">
        <f>SUM(C39-C40)</f>
        <v>5663746.4106000001</v>
      </c>
    </row>
    <row r="50" spans="1:8" x14ac:dyDescent="0.2">
      <c r="B50" t="str">
        <f ca="1">CELL("filename",B50:B50)</f>
        <v>H:\USER\JMOORE\[2001_Q1_Negotiated Deals.xls]Detail</v>
      </c>
    </row>
    <row r="51" spans="1:8" x14ac:dyDescent="0.2">
      <c r="B51" s="12" t="s">
        <v>24</v>
      </c>
    </row>
    <row r="52" spans="1:8" x14ac:dyDescent="0.2">
      <c r="A52" s="3" t="s">
        <v>32</v>
      </c>
      <c r="B52" s="12"/>
      <c r="G52" s="4" t="s">
        <v>30</v>
      </c>
      <c r="H52" s="4" t="s">
        <v>31</v>
      </c>
    </row>
    <row r="53" spans="1:8" x14ac:dyDescent="0.2">
      <c r="A53" s="45">
        <v>27495</v>
      </c>
      <c r="B53" s="25" t="s">
        <v>18</v>
      </c>
      <c r="C53" s="40" t="s">
        <v>20</v>
      </c>
      <c r="D53" s="29">
        <v>195513</v>
      </c>
      <c r="E53" s="25"/>
      <c r="F53" s="30">
        <v>355603</v>
      </c>
      <c r="G53" s="1">
        <v>355534</v>
      </c>
      <c r="H53" s="1">
        <f>SUM(F53-G53)</f>
        <v>69</v>
      </c>
    </row>
    <row r="54" spans="1:8" x14ac:dyDescent="0.2">
      <c r="A54" s="45"/>
      <c r="B54" s="25" t="s">
        <v>33</v>
      </c>
      <c r="C54" s="40" t="s">
        <v>20</v>
      </c>
      <c r="D54" s="29">
        <v>163003</v>
      </c>
      <c r="E54" s="25"/>
      <c r="F54" s="30">
        <v>489282</v>
      </c>
      <c r="G54" s="1"/>
      <c r="H54" s="1"/>
    </row>
    <row r="55" spans="1:8" x14ac:dyDescent="0.2">
      <c r="A55" s="45">
        <v>27496</v>
      </c>
      <c r="B55" s="25" t="s">
        <v>15</v>
      </c>
      <c r="C55" s="40" t="s">
        <v>19</v>
      </c>
      <c r="D55" s="29">
        <v>375071</v>
      </c>
      <c r="E55" s="25"/>
      <c r="F55" s="30">
        <v>495219</v>
      </c>
      <c r="G55" s="1">
        <v>498016</v>
      </c>
      <c r="H55" s="1">
        <f>SUM(F55-G55)</f>
        <v>-2797</v>
      </c>
    </row>
    <row r="56" spans="1:8" x14ac:dyDescent="0.2">
      <c r="A56" s="45">
        <v>27528</v>
      </c>
      <c r="B56" s="25" t="s">
        <v>0</v>
      </c>
      <c r="C56" s="25" t="s">
        <v>9</v>
      </c>
      <c r="D56" s="29">
        <v>155000</v>
      </c>
      <c r="E56" s="29"/>
      <c r="F56" s="30">
        <v>701293</v>
      </c>
      <c r="G56" s="1">
        <v>1828051</v>
      </c>
      <c r="H56" s="1">
        <f>SUM(F56+F57)-G56</f>
        <v>-104</v>
      </c>
    </row>
    <row r="57" spans="1:8" x14ac:dyDescent="0.2">
      <c r="A57" s="45"/>
      <c r="B57" s="25" t="s">
        <v>0</v>
      </c>
      <c r="C57" s="25" t="s">
        <v>6</v>
      </c>
      <c r="D57" s="29">
        <v>292164</v>
      </c>
      <c r="E57" s="29"/>
      <c r="F57" s="30">
        <v>1126654</v>
      </c>
      <c r="G57" s="1"/>
      <c r="H57" s="1"/>
    </row>
    <row r="58" spans="1:8" x14ac:dyDescent="0.2">
      <c r="A58" s="45">
        <v>27526</v>
      </c>
      <c r="B58" s="25" t="s">
        <v>1</v>
      </c>
      <c r="C58" s="25" t="s">
        <v>9</v>
      </c>
      <c r="D58" s="29">
        <v>300000</v>
      </c>
      <c r="E58" s="29"/>
      <c r="F58" s="31">
        <v>1299622</v>
      </c>
      <c r="G58" s="2">
        <v>1299638</v>
      </c>
      <c r="H58" s="2">
        <f>SUM(F58-G58)</f>
        <v>-16</v>
      </c>
    </row>
    <row r="59" spans="1:8" x14ac:dyDescent="0.2">
      <c r="B59" s="25" t="s">
        <v>2</v>
      </c>
      <c r="C59" s="25"/>
      <c r="D59" s="29"/>
      <c r="E59" s="29"/>
      <c r="F59" s="28">
        <f>SUM(F53:F58)</f>
        <v>4467673</v>
      </c>
      <c r="G59" s="1">
        <f>SUM(G53:G58)</f>
        <v>3981239</v>
      </c>
      <c r="H59" s="1">
        <f>SUM(H53:H58)</f>
        <v>-2848</v>
      </c>
    </row>
    <row r="60" spans="1:8" x14ac:dyDescent="0.2">
      <c r="B60" s="15"/>
      <c r="C60" s="15"/>
      <c r="D60" s="16"/>
      <c r="E60" s="16"/>
      <c r="F60" s="2"/>
    </row>
    <row r="61" spans="1:8" x14ac:dyDescent="0.2">
      <c r="D61" s="5"/>
      <c r="E61" s="5"/>
      <c r="F61" s="1"/>
    </row>
    <row r="62" spans="1:8" x14ac:dyDescent="0.2">
      <c r="B62" s="3" t="s">
        <v>3</v>
      </c>
      <c r="C62" s="3"/>
      <c r="D62" s="6"/>
      <c r="E62" s="7" t="s">
        <v>7</v>
      </c>
      <c r="F62" s="1"/>
    </row>
    <row r="63" spans="1:8" x14ac:dyDescent="0.2">
      <c r="B63" s="32" t="s">
        <v>18</v>
      </c>
      <c r="C63" s="41" t="s">
        <v>20</v>
      </c>
      <c r="D63" s="33">
        <v>1550000</v>
      </c>
      <c r="E63" s="42">
        <v>0.10199999999999999</v>
      </c>
      <c r="F63" s="1">
        <f t="shared" ref="F63:F68" si="0">SUM(D63*E63)</f>
        <v>158100</v>
      </c>
    </row>
    <row r="64" spans="1:8" x14ac:dyDescent="0.2">
      <c r="B64" s="32" t="s">
        <v>33</v>
      </c>
      <c r="C64" s="41" t="s">
        <v>20</v>
      </c>
      <c r="D64" s="33">
        <v>3100000</v>
      </c>
      <c r="E64" s="42">
        <v>0.10199999999999999</v>
      </c>
      <c r="F64" s="1">
        <f t="shared" si="0"/>
        <v>316200</v>
      </c>
    </row>
    <row r="65" spans="2:6" x14ac:dyDescent="0.2">
      <c r="B65" s="32" t="s">
        <v>15</v>
      </c>
      <c r="C65" s="41" t="s">
        <v>19</v>
      </c>
      <c r="D65" s="33">
        <v>930000</v>
      </c>
      <c r="E65" s="42">
        <v>0.10199999999999999</v>
      </c>
      <c r="F65" s="1">
        <f t="shared" si="0"/>
        <v>94860</v>
      </c>
    </row>
    <row r="66" spans="2:6" x14ac:dyDescent="0.2">
      <c r="B66" t="s">
        <v>0</v>
      </c>
      <c r="C66" t="s">
        <v>9</v>
      </c>
      <c r="D66" s="5">
        <v>155000</v>
      </c>
      <c r="E66" s="9">
        <v>0.3453</v>
      </c>
      <c r="F66" s="1">
        <f t="shared" si="0"/>
        <v>53521.5</v>
      </c>
    </row>
    <row r="67" spans="2:6" x14ac:dyDescent="0.2">
      <c r="B67" t="s">
        <v>0</v>
      </c>
      <c r="C67" t="s">
        <v>6</v>
      </c>
      <c r="D67" s="5">
        <v>310000</v>
      </c>
      <c r="E67" s="9">
        <v>0.3659</v>
      </c>
      <c r="F67" s="1">
        <f t="shared" si="0"/>
        <v>113429</v>
      </c>
    </row>
    <row r="68" spans="2:6" x14ac:dyDescent="0.2">
      <c r="B68" t="s">
        <v>1</v>
      </c>
      <c r="C68" t="s">
        <v>9</v>
      </c>
      <c r="D68" s="5">
        <v>310000</v>
      </c>
      <c r="E68" s="9">
        <v>0.3453</v>
      </c>
      <c r="F68" s="2">
        <f t="shared" si="0"/>
        <v>107043</v>
      </c>
    </row>
    <row r="69" spans="2:6" x14ac:dyDescent="0.2">
      <c r="D69" s="5"/>
      <c r="E69" s="8"/>
      <c r="F69" s="14">
        <f>SUM(F63:F68)</f>
        <v>843153.5</v>
      </c>
    </row>
    <row r="70" spans="2:6" x14ac:dyDescent="0.2">
      <c r="D70" s="5"/>
      <c r="E70" s="8"/>
      <c r="F70" s="1"/>
    </row>
    <row r="71" spans="2:6" x14ac:dyDescent="0.2">
      <c r="E71" s="4" t="s">
        <v>8</v>
      </c>
      <c r="F71" s="1"/>
    </row>
    <row r="72" spans="2:6" x14ac:dyDescent="0.2">
      <c r="B72" s="32" t="s">
        <v>18</v>
      </c>
      <c r="C72" s="41" t="s">
        <v>9</v>
      </c>
      <c r="D72" s="29">
        <v>195513</v>
      </c>
      <c r="E72" s="9">
        <f>0.0224+0.0022</f>
        <v>2.46E-2</v>
      </c>
      <c r="F72" s="1">
        <f t="shared" ref="F72:F77" si="1">SUM(D72*E72)</f>
        <v>4809.6198000000004</v>
      </c>
    </row>
    <row r="73" spans="2:6" x14ac:dyDescent="0.2">
      <c r="B73" s="32" t="s">
        <v>33</v>
      </c>
      <c r="C73" s="41" t="s">
        <v>9</v>
      </c>
      <c r="D73" s="29">
        <v>163003</v>
      </c>
      <c r="E73" s="9">
        <v>2.46E-2</v>
      </c>
      <c r="F73" s="1">
        <f t="shared" si="1"/>
        <v>4009.8737999999998</v>
      </c>
    </row>
    <row r="74" spans="2:6" x14ac:dyDescent="0.2">
      <c r="B74" s="32" t="s">
        <v>15</v>
      </c>
      <c r="C74" s="41" t="s">
        <v>6</v>
      </c>
      <c r="D74" s="29">
        <v>375071</v>
      </c>
      <c r="E74" s="9">
        <f>0.0164+0.0022</f>
        <v>1.8600000000000002E-2</v>
      </c>
      <c r="F74" s="1">
        <f t="shared" si="1"/>
        <v>6976.3206000000009</v>
      </c>
    </row>
    <row r="75" spans="2:6" x14ac:dyDescent="0.2">
      <c r="B75" t="s">
        <v>0</v>
      </c>
      <c r="C75" t="s">
        <v>9</v>
      </c>
      <c r="D75" s="29">
        <v>155000</v>
      </c>
      <c r="E75" s="9">
        <f>0.0224+0.0022</f>
        <v>2.46E-2</v>
      </c>
      <c r="F75" s="1">
        <f t="shared" si="1"/>
        <v>3813</v>
      </c>
    </row>
    <row r="76" spans="2:6" x14ac:dyDescent="0.2">
      <c r="B76" t="s">
        <v>0</v>
      </c>
      <c r="C76" t="s">
        <v>6</v>
      </c>
      <c r="D76" s="29">
        <v>292164</v>
      </c>
      <c r="E76" s="9">
        <f>0.0164+0.0022</f>
        <v>1.8600000000000002E-2</v>
      </c>
      <c r="F76" s="1">
        <f t="shared" si="1"/>
        <v>5434.2504000000008</v>
      </c>
    </row>
    <row r="77" spans="2:6" x14ac:dyDescent="0.2">
      <c r="B77" t="s">
        <v>1</v>
      </c>
      <c r="C77" t="s">
        <v>9</v>
      </c>
      <c r="D77" s="29">
        <v>300000</v>
      </c>
      <c r="E77" s="9">
        <f>0.0224+0.0022</f>
        <v>2.46E-2</v>
      </c>
      <c r="F77" s="2">
        <f t="shared" si="1"/>
        <v>7380</v>
      </c>
    </row>
    <row r="78" spans="2:6" x14ac:dyDescent="0.2">
      <c r="F78" s="14">
        <f>SUM(F72:F77)</f>
        <v>32423.064600000002</v>
      </c>
    </row>
    <row r="79" spans="2:6" x14ac:dyDescent="0.2">
      <c r="F79" s="1"/>
    </row>
    <row r="81" spans="2:3" x14ac:dyDescent="0.2">
      <c r="B81" t="s">
        <v>10</v>
      </c>
      <c r="C81" s="1">
        <f>F59</f>
        <v>4467673</v>
      </c>
    </row>
    <row r="82" spans="2:3" x14ac:dyDescent="0.2">
      <c r="B82" t="s">
        <v>11</v>
      </c>
      <c r="C82" s="2">
        <f>F69+F78</f>
        <v>875576.56460000004</v>
      </c>
    </row>
    <row r="84" spans="2:3" x14ac:dyDescent="0.2">
      <c r="B84" t="s">
        <v>12</v>
      </c>
      <c r="C84" s="13">
        <f>SUM(C81-C82)</f>
        <v>3592096.4353999998</v>
      </c>
    </row>
  </sheetData>
  <phoneticPr fontId="0" type="noConversion"/>
  <pageMargins left="1.5" right="0.5" top="1" bottom="1" header="0.5" footer="0.5"/>
  <pageSetup orientation="portrait" r:id="rId1"/>
  <headerFooter alignWithMargins="0">
    <oddHeader>&amp;C&amp;"Arial,Bold"&amp;12TW 2001Q1 NEGOTIATED DEALS
DETAIL</oddHeader>
  </headerFooter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2001-04-03T21:35:57Z</cp:lastPrinted>
  <dcterms:created xsi:type="dcterms:W3CDTF">2001-03-13T13:14:28Z</dcterms:created>
  <dcterms:modified xsi:type="dcterms:W3CDTF">2023-09-15T19:34:18Z</dcterms:modified>
</cp:coreProperties>
</file>