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1FE65E-47BF-4284-B825-5A6B4502F4DA}" xr6:coauthVersionLast="47" xr6:coauthVersionMax="47" xr10:uidLastSave="{00000000-0000-0000-0000-000000000000}"/>
  <bookViews>
    <workbookView xWindow="-120" yWindow="-120" windowWidth="38640" windowHeight="15720" activeTab="1"/>
  </bookViews>
  <sheets>
    <sheet name="Agenda" sheetId="4" r:id="rId1"/>
    <sheet name="COSTS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D10" i="1"/>
  <c r="F10" i="1"/>
  <c r="H10" i="1"/>
  <c r="I10" i="1"/>
  <c r="D12" i="1"/>
  <c r="F12" i="1"/>
  <c r="H12" i="1"/>
  <c r="I12" i="1"/>
  <c r="H14" i="1"/>
  <c r="I14" i="1"/>
  <c r="H16" i="1"/>
  <c r="I16" i="1"/>
  <c r="H18" i="1"/>
  <c r="I18" i="1"/>
  <c r="H20" i="1"/>
  <c r="I20" i="1"/>
  <c r="H22" i="1"/>
  <c r="I22" i="1"/>
  <c r="H24" i="1"/>
  <c r="I24" i="1"/>
  <c r="H26" i="1"/>
  <c r="I26" i="1"/>
  <c r="H28" i="1"/>
  <c r="H30" i="1"/>
  <c r="D32" i="1"/>
  <c r="F32" i="1"/>
  <c r="H32" i="1"/>
  <c r="I32" i="1"/>
  <c r="D34" i="1"/>
  <c r="F34" i="1"/>
  <c r="H34" i="1"/>
  <c r="I34" i="1"/>
  <c r="D37" i="1"/>
  <c r="F37" i="1"/>
  <c r="H37" i="1"/>
  <c r="I37" i="1"/>
</calcChain>
</file>

<file path=xl/sharedStrings.xml><?xml version="1.0" encoding="utf-8"?>
<sst xmlns="http://schemas.openxmlformats.org/spreadsheetml/2006/main" count="54" uniqueCount="51">
  <si>
    <t>Materials</t>
  </si>
  <si>
    <t>Environmental</t>
  </si>
  <si>
    <t>Construction Support</t>
  </si>
  <si>
    <t>District Labor</t>
  </si>
  <si>
    <t>Engineering</t>
  </si>
  <si>
    <t>Contract Installation</t>
  </si>
  <si>
    <t xml:space="preserve">Row </t>
  </si>
  <si>
    <t>Contingency</t>
  </si>
  <si>
    <t>Gas Loss</t>
  </si>
  <si>
    <t>AFUDC</t>
  </si>
  <si>
    <t>Overhead</t>
  </si>
  <si>
    <t>Freight &amp; Sales Tax</t>
  </si>
  <si>
    <t xml:space="preserve">Revised </t>
  </si>
  <si>
    <t>PAF</t>
  </si>
  <si>
    <t>Original</t>
  </si>
  <si>
    <t>Variance</t>
  </si>
  <si>
    <t>%</t>
  </si>
  <si>
    <t>Overhead Rate Used</t>
  </si>
  <si>
    <t>Var.</t>
  </si>
  <si>
    <t>NORTHERN NATURAL GAS COMPANY</t>
  </si>
  <si>
    <t xml:space="preserve">AGENDA </t>
  </si>
  <si>
    <t xml:space="preserve"> June 22, 2001</t>
  </si>
  <si>
    <t>1)</t>
  </si>
  <si>
    <t>2)</t>
  </si>
  <si>
    <t xml:space="preserve">COST CHANGES </t>
  </si>
  <si>
    <t>$7.2 Million in July, 1999</t>
  </si>
  <si>
    <t>Installation</t>
  </si>
  <si>
    <t>$9.8 million in June, 2001</t>
  </si>
  <si>
    <t xml:space="preserve">Overheads </t>
  </si>
  <si>
    <t>$2.6 million increase</t>
  </si>
  <si>
    <t>Other</t>
  </si>
  <si>
    <t>ROE</t>
  </si>
  <si>
    <t>DCF</t>
  </si>
  <si>
    <t>Economics @ original $7.2 million</t>
  </si>
  <si>
    <t>Economics @ new cost level  of $9.8 million</t>
  </si>
  <si>
    <t>Economics w/o overhead increases</t>
  </si>
  <si>
    <t>Cost reduction needed to meet 15% DCF</t>
  </si>
  <si>
    <t>3)</t>
  </si>
  <si>
    <t>NEXT STEPS</t>
  </si>
  <si>
    <t xml:space="preserve">ETS &amp; ENE RAC </t>
  </si>
  <si>
    <t>Horton signature</t>
  </si>
  <si>
    <t>Skilling signature</t>
  </si>
  <si>
    <t>5.6 miles of pipeline</t>
  </si>
  <si>
    <t>ECONOMICS</t>
  </si>
  <si>
    <t>Project approved @ $7.2 million in July, 1999 -</t>
  </si>
  <si>
    <t>Original Inservice date November, 2000</t>
  </si>
  <si>
    <t>(see attached for more detail)</t>
  </si>
  <si>
    <t>Inservice date changed to November, 2001</t>
  </si>
  <si>
    <t xml:space="preserve">Other General </t>
  </si>
  <si>
    <t>Comparison of Revised PAF with Original PAF</t>
  </si>
  <si>
    <t>BEATRICE TRAILBLAZER TO C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</si>
</sst>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7" formatCode="_(* #,##0.000_);_(* \(#,##0.000\);_(* &quot;-&quot;??_);_(@_)"/>
    <numFmt numFmtId="168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8"/>
      <name val="Arial Narrow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6" fontId="0" fillId="0" borderId="0" xfId="1" applyNumberFormat="1" applyFont="1"/>
    <xf numFmtId="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6" fontId="0" fillId="0" borderId="1" xfId="1" applyNumberFormat="1" applyFont="1" applyBorder="1"/>
    <xf numFmtId="0" fontId="0" fillId="0" borderId="0" xfId="0" quotePrefix="1"/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0" applyNumberFormat="1"/>
    <xf numFmtId="0" fontId="0" fillId="0" borderId="2" xfId="0" applyBorder="1"/>
    <xf numFmtId="6" fontId="0" fillId="0" borderId="3" xfId="0" applyNumberFormat="1" applyBorder="1"/>
    <xf numFmtId="166" fontId="5" fillId="0" borderId="4" xfId="1" applyNumberFormat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168" fontId="2" fillId="0" borderId="0" xfId="2" applyNumberFormat="1" applyFont="1"/>
    <xf numFmtId="167" fontId="2" fillId="0" borderId="0" xfId="1" applyNumberFormat="1" applyFont="1"/>
    <xf numFmtId="0" fontId="8" fillId="0" borderId="0" xfId="0" applyFont="1"/>
    <xf numFmtId="167" fontId="2" fillId="0" borderId="1" xfId="1" applyNumberFormat="1" applyFont="1" applyBorder="1"/>
    <xf numFmtId="166" fontId="2" fillId="0" borderId="0" xfId="3" applyNumberFormat="1" applyFont="1"/>
    <xf numFmtId="6" fontId="2" fillId="0" borderId="0" xfId="0" applyNumberFormat="1" applyFont="1"/>
    <xf numFmtId="0" fontId="2" fillId="0" borderId="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5"/>
  <sheetViews>
    <sheetView workbookViewId="0">
      <selection activeCell="E11" sqref="E11"/>
    </sheetView>
  </sheetViews>
  <sheetFormatPr defaultRowHeight="15" x14ac:dyDescent="0.25"/>
  <cols>
    <col min="1" max="1" width="5.28515625" style="4" customWidth="1"/>
    <col min="2" max="2" width="2.42578125" style="16" customWidth="1"/>
    <col min="3" max="3" width="5.28515625" style="4" customWidth="1"/>
    <col min="4" max="7" width="9.140625" style="4"/>
    <col min="8" max="8" width="11.28515625" style="4" bestFit="1" customWidth="1"/>
    <col min="9" max="16384" width="9.140625" style="4"/>
  </cols>
  <sheetData>
    <row r="2" spans="2:9" ht="15.75" x14ac:dyDescent="0.25">
      <c r="F2" s="17" t="s">
        <v>19</v>
      </c>
    </row>
    <row r="3" spans="2:9" ht="15.75" x14ac:dyDescent="0.25">
      <c r="F3" s="17"/>
    </row>
    <row r="4" spans="2:9" ht="15.75" x14ac:dyDescent="0.25">
      <c r="F4" s="17" t="s">
        <v>20</v>
      </c>
    </row>
    <row r="5" spans="2:9" ht="15.75" x14ac:dyDescent="0.25">
      <c r="F5" s="17" t="s">
        <v>21</v>
      </c>
    </row>
    <row r="6" spans="2:9" ht="15.75" x14ac:dyDescent="0.25">
      <c r="F6" s="17"/>
    </row>
    <row r="10" spans="2:9" x14ac:dyDescent="0.25">
      <c r="B10" s="16" t="s">
        <v>22</v>
      </c>
      <c r="C10" s="4" t="s">
        <v>24</v>
      </c>
      <c r="H10" s="4" t="s">
        <v>9</v>
      </c>
      <c r="I10" s="18">
        <v>0.184</v>
      </c>
    </row>
    <row r="11" spans="2:9" x14ac:dyDescent="0.25">
      <c r="D11" s="4" t="s">
        <v>25</v>
      </c>
      <c r="H11" s="4" t="s">
        <v>26</v>
      </c>
      <c r="I11" s="19">
        <v>0.84699999999999998</v>
      </c>
    </row>
    <row r="12" spans="2:9" x14ac:dyDescent="0.25">
      <c r="D12" s="20" t="s">
        <v>27</v>
      </c>
      <c r="H12" s="4" t="s">
        <v>28</v>
      </c>
      <c r="I12" s="19">
        <v>1.4630000000000001</v>
      </c>
    </row>
    <row r="13" spans="2:9" x14ac:dyDescent="0.25">
      <c r="D13" s="4" t="s">
        <v>29</v>
      </c>
      <c r="H13" s="4" t="s">
        <v>8</v>
      </c>
      <c r="I13" s="19">
        <v>0.32200000000000001</v>
      </c>
    </row>
    <row r="14" spans="2:9" x14ac:dyDescent="0.25">
      <c r="H14" s="4" t="s">
        <v>30</v>
      </c>
      <c r="I14" s="21">
        <v>-0.221</v>
      </c>
    </row>
    <row r="15" spans="2:9" x14ac:dyDescent="0.25">
      <c r="I15" s="18">
        <f>SUM(I10:I14)</f>
        <v>2.5949999999999998</v>
      </c>
    </row>
    <row r="16" spans="2:9" ht="12.75" x14ac:dyDescent="0.2">
      <c r="B16" s="4"/>
      <c r="E16" s="4" t="s">
        <v>46</v>
      </c>
    </row>
    <row r="17" spans="2:10" x14ac:dyDescent="0.25">
      <c r="J17" s="23"/>
    </row>
    <row r="18" spans="2:10" x14ac:dyDescent="0.25">
      <c r="J18" s="23"/>
    </row>
    <row r="19" spans="2:10" x14ac:dyDescent="0.25">
      <c r="B19" s="16" t="s">
        <v>23</v>
      </c>
      <c r="C19" s="4" t="s">
        <v>43</v>
      </c>
    </row>
    <row r="20" spans="2:10" x14ac:dyDescent="0.25">
      <c r="D20" s="4" t="s">
        <v>44</v>
      </c>
    </row>
    <row r="21" spans="2:10" x14ac:dyDescent="0.25">
      <c r="D21" s="4" t="s">
        <v>45</v>
      </c>
    </row>
    <row r="22" spans="2:10" x14ac:dyDescent="0.25">
      <c r="D22" s="4" t="s">
        <v>42</v>
      </c>
    </row>
    <row r="23" spans="2:10" x14ac:dyDescent="0.25">
      <c r="D23" s="4" t="s">
        <v>47</v>
      </c>
    </row>
    <row r="24" spans="2:10" x14ac:dyDescent="0.25">
      <c r="I24" s="11" t="s">
        <v>31</v>
      </c>
      <c r="J24" s="11" t="s">
        <v>32</v>
      </c>
    </row>
    <row r="25" spans="2:10" x14ac:dyDescent="0.25">
      <c r="D25" s="4" t="s">
        <v>33</v>
      </c>
      <c r="I25" s="22">
        <v>0.40799999999999997</v>
      </c>
      <c r="J25" s="22">
        <v>0.20200000000000001</v>
      </c>
    </row>
    <row r="26" spans="2:10" x14ac:dyDescent="0.25">
      <c r="D26" s="4" t="s">
        <v>34</v>
      </c>
      <c r="I26" s="22">
        <v>0.54979999999999996</v>
      </c>
      <c r="J26" s="22">
        <v>0.14180000000000001</v>
      </c>
    </row>
    <row r="27" spans="2:10" x14ac:dyDescent="0.25">
      <c r="D27" s="4" t="s">
        <v>35</v>
      </c>
      <c r="I27" s="22">
        <v>0.56869999999999998</v>
      </c>
      <c r="J27" s="22">
        <v>0.214</v>
      </c>
    </row>
    <row r="28" spans="2:10" x14ac:dyDescent="0.25">
      <c r="I28" s="22"/>
      <c r="J28" s="22"/>
    </row>
    <row r="29" spans="2:10" x14ac:dyDescent="0.25">
      <c r="D29" s="4" t="s">
        <v>36</v>
      </c>
      <c r="J29" s="23">
        <v>300000</v>
      </c>
    </row>
    <row r="30" spans="2:10" x14ac:dyDescent="0.25">
      <c r="J30" s="23"/>
    </row>
    <row r="32" spans="2:10" x14ac:dyDescent="0.25">
      <c r="B32" s="16" t="s">
        <v>37</v>
      </c>
      <c r="C32" s="4" t="s">
        <v>38</v>
      </c>
    </row>
    <row r="33" spans="4:4" x14ac:dyDescent="0.25">
      <c r="D33" s="4" t="s">
        <v>39</v>
      </c>
    </row>
    <row r="34" spans="4:4" x14ac:dyDescent="0.25">
      <c r="D34" s="4" t="s">
        <v>40</v>
      </c>
    </row>
    <row r="35" spans="4:4" x14ac:dyDescent="0.25">
      <c r="D35" s="4" t="s">
        <v>41</v>
      </c>
    </row>
  </sheetData>
  <phoneticPr fontId="0" type="noConversion"/>
  <pageMargins left="0.75" right="0.75" top="0.39" bottom="0.59" header="0.18" footer="0.2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44"/>
  <sheetViews>
    <sheetView tabSelected="1" workbookViewId="0">
      <selection activeCell="D33" sqref="D33"/>
    </sheetView>
  </sheetViews>
  <sheetFormatPr defaultRowHeight="12.75" x14ac:dyDescent="0.2"/>
  <cols>
    <col min="1" max="1" width="3.28515625" customWidth="1"/>
    <col min="2" max="2" width="34.140625" customWidth="1"/>
    <col min="3" max="3" width="1.42578125" customWidth="1"/>
    <col min="4" max="4" width="11.28515625" bestFit="1" customWidth="1"/>
    <col min="5" max="5" width="3.7109375" customWidth="1"/>
    <col min="6" max="6" width="11.28515625" bestFit="1" customWidth="1"/>
    <col min="7" max="7" width="3.7109375" customWidth="1"/>
    <col min="8" max="8" width="11.28515625" bestFit="1" customWidth="1"/>
    <col min="9" max="9" width="5.42578125" customWidth="1"/>
  </cols>
  <sheetData>
    <row r="1" spans="2:9" ht="23.25" x14ac:dyDescent="0.35">
      <c r="B1" s="5" t="s">
        <v>50</v>
      </c>
    </row>
    <row r="3" spans="2:9" ht="20.25" x14ac:dyDescent="0.3">
      <c r="B3" s="6" t="s">
        <v>49</v>
      </c>
    </row>
    <row r="5" spans="2:9" x14ac:dyDescent="0.2">
      <c r="D5" s="24"/>
      <c r="E5" s="24"/>
      <c r="F5" s="24"/>
      <c r="G5" s="24"/>
      <c r="H5" s="24"/>
      <c r="I5" s="11"/>
    </row>
    <row r="6" spans="2:9" x14ac:dyDescent="0.2">
      <c r="I6" s="10" t="s">
        <v>16</v>
      </c>
    </row>
    <row r="7" spans="2:9" x14ac:dyDescent="0.2">
      <c r="D7" s="3" t="s">
        <v>12</v>
      </c>
      <c r="F7" s="3" t="s">
        <v>14</v>
      </c>
      <c r="H7" s="3" t="s">
        <v>15</v>
      </c>
      <c r="I7" s="3" t="s">
        <v>18</v>
      </c>
    </row>
    <row r="8" spans="2:9" x14ac:dyDescent="0.2">
      <c r="D8" s="11" t="s">
        <v>13</v>
      </c>
      <c r="F8" s="11" t="s">
        <v>13</v>
      </c>
      <c r="H8" s="11"/>
      <c r="I8" s="11"/>
    </row>
    <row r="9" spans="2:9" x14ac:dyDescent="0.2">
      <c r="I9" s="13"/>
    </row>
    <row r="10" spans="2:9" ht="13.5" x14ac:dyDescent="0.25">
      <c r="B10" t="s">
        <v>0</v>
      </c>
      <c r="D10" s="1">
        <f>15574+109014+34451+7014</f>
        <v>166053</v>
      </c>
      <c r="F10" s="1">
        <f>16832+17022+20525+89333</f>
        <v>143712</v>
      </c>
      <c r="H10" s="1">
        <f>+D10-F10</f>
        <v>22341</v>
      </c>
      <c r="I10" s="15">
        <f>+H10/F10</f>
        <v>0.15545674682698732</v>
      </c>
    </row>
    <row r="11" spans="2:9" ht="13.5" x14ac:dyDescent="0.25">
      <c r="D11" s="1"/>
      <c r="F11" s="1"/>
      <c r="H11" s="1"/>
      <c r="I11" s="15"/>
    </row>
    <row r="12" spans="2:9" ht="13.5" x14ac:dyDescent="0.25">
      <c r="B12" t="s">
        <v>11</v>
      </c>
      <c r="D12" s="1">
        <f>8372+14884+7</f>
        <v>23263</v>
      </c>
      <c r="F12" s="1">
        <f>6467+11497+6</f>
        <v>17970</v>
      </c>
      <c r="H12" s="1">
        <f>+D12-F12</f>
        <v>5293</v>
      </c>
      <c r="I12" s="15">
        <f>+H12/F12</f>
        <v>0.29454646633277687</v>
      </c>
    </row>
    <row r="13" spans="2:9" ht="13.5" x14ac:dyDescent="0.25">
      <c r="D13" s="1"/>
      <c r="F13" s="1"/>
      <c r="H13" s="1"/>
      <c r="I13" s="15"/>
    </row>
    <row r="14" spans="2:9" ht="13.5" x14ac:dyDescent="0.25">
      <c r="B14" t="s">
        <v>1</v>
      </c>
      <c r="D14" s="1">
        <v>0</v>
      </c>
      <c r="F14" s="1">
        <v>0</v>
      </c>
      <c r="H14" s="1">
        <f>+D14-F14</f>
        <v>0</v>
      </c>
      <c r="I14" s="15" t="e">
        <f>+H14/F14</f>
        <v>#DIV/0!</v>
      </c>
    </row>
    <row r="15" spans="2:9" ht="13.5" x14ac:dyDescent="0.25">
      <c r="D15" s="1"/>
      <c r="F15" s="1"/>
      <c r="H15" s="1"/>
      <c r="I15" s="15"/>
    </row>
    <row r="16" spans="2:9" ht="13.5" x14ac:dyDescent="0.25">
      <c r="B16" t="s">
        <v>2</v>
      </c>
      <c r="D16" s="1">
        <v>20000</v>
      </c>
      <c r="F16" s="1">
        <v>20000</v>
      </c>
      <c r="H16" s="1">
        <f t="shared" ref="H16:H37" si="0">+D16-F16</f>
        <v>0</v>
      </c>
      <c r="I16" s="15">
        <f>+H16/F16</f>
        <v>0</v>
      </c>
    </row>
    <row r="17" spans="2:11" ht="13.5" x14ac:dyDescent="0.25">
      <c r="D17" s="1"/>
      <c r="F17" s="1"/>
      <c r="H17" s="1"/>
      <c r="I17" s="15"/>
    </row>
    <row r="18" spans="2:11" ht="13.5" x14ac:dyDescent="0.25">
      <c r="B18" t="s">
        <v>3</v>
      </c>
      <c r="D18" s="1">
        <v>5000</v>
      </c>
      <c r="F18" s="1">
        <v>5000</v>
      </c>
      <c r="H18" s="1">
        <f t="shared" si="0"/>
        <v>0</v>
      </c>
      <c r="I18" s="15">
        <f>+H18/F18</f>
        <v>0</v>
      </c>
    </row>
    <row r="19" spans="2:11" ht="13.5" x14ac:dyDescent="0.25">
      <c r="D19" s="1"/>
      <c r="F19" s="1"/>
      <c r="H19" s="1"/>
      <c r="I19" s="15"/>
    </row>
    <row r="20" spans="2:11" ht="13.5" x14ac:dyDescent="0.25">
      <c r="B20" t="s">
        <v>4</v>
      </c>
      <c r="D20" s="1">
        <v>25400</v>
      </c>
      <c r="F20" s="1">
        <v>24600</v>
      </c>
      <c r="H20" s="1">
        <f t="shared" si="0"/>
        <v>800</v>
      </c>
      <c r="I20" s="15">
        <f>+H20/F20</f>
        <v>3.2520325203252036E-2</v>
      </c>
    </row>
    <row r="21" spans="2:11" ht="13.5" x14ac:dyDescent="0.25">
      <c r="D21" s="1"/>
      <c r="F21" s="1"/>
      <c r="H21" s="1"/>
      <c r="I21" s="15"/>
    </row>
    <row r="22" spans="2:11" ht="13.5" x14ac:dyDescent="0.25">
      <c r="B22" t="s">
        <v>5</v>
      </c>
      <c r="D22" s="1">
        <v>126177</v>
      </c>
      <c r="F22" s="1">
        <v>90906</v>
      </c>
      <c r="H22" s="1">
        <f t="shared" si="0"/>
        <v>35271</v>
      </c>
      <c r="I22" s="15">
        <f>+H22/F22</f>
        <v>0.38799419180252126</v>
      </c>
    </row>
    <row r="23" spans="2:11" ht="13.5" x14ac:dyDescent="0.25">
      <c r="D23" s="1"/>
      <c r="F23" s="1"/>
      <c r="H23" s="1"/>
      <c r="I23" s="15"/>
    </row>
    <row r="24" spans="2:11" ht="13.5" x14ac:dyDescent="0.25">
      <c r="B24" t="s">
        <v>6</v>
      </c>
      <c r="D24" s="1">
        <v>2000</v>
      </c>
      <c r="F24" s="1">
        <v>2000</v>
      </c>
      <c r="H24" s="1">
        <f t="shared" si="0"/>
        <v>0</v>
      </c>
      <c r="I24" s="15">
        <f>+H24/F24</f>
        <v>0</v>
      </c>
    </row>
    <row r="25" spans="2:11" ht="13.5" x14ac:dyDescent="0.25">
      <c r="D25" s="1"/>
      <c r="F25" s="1"/>
      <c r="H25" s="1"/>
      <c r="I25" s="15"/>
    </row>
    <row r="26" spans="2:11" ht="13.5" x14ac:dyDescent="0.25">
      <c r="B26" t="s">
        <v>7</v>
      </c>
      <c r="D26" s="1">
        <v>76690</v>
      </c>
      <c r="F26" s="1">
        <v>67991</v>
      </c>
      <c r="H26" s="1">
        <f t="shared" si="0"/>
        <v>8699</v>
      </c>
      <c r="I26" s="15">
        <f>+H26/F26</f>
        <v>0.12794340427409509</v>
      </c>
      <c r="K26" s="2"/>
    </row>
    <row r="27" spans="2:11" ht="13.5" x14ac:dyDescent="0.25">
      <c r="D27" s="1"/>
      <c r="F27" s="1"/>
      <c r="H27" s="1"/>
      <c r="I27" s="15"/>
    </row>
    <row r="28" spans="2:11" ht="13.5" x14ac:dyDescent="0.25">
      <c r="B28" t="s">
        <v>8</v>
      </c>
      <c r="D28" s="1">
        <v>20000</v>
      </c>
      <c r="F28" s="1">
        <v>0</v>
      </c>
      <c r="H28" s="1">
        <f t="shared" si="0"/>
        <v>20000</v>
      </c>
      <c r="I28" s="15"/>
    </row>
    <row r="29" spans="2:11" ht="13.5" x14ac:dyDescent="0.25">
      <c r="D29" s="1"/>
      <c r="F29" s="1"/>
      <c r="H29" s="1"/>
      <c r="I29" s="15"/>
    </row>
    <row r="30" spans="2:11" ht="13.5" x14ac:dyDescent="0.25">
      <c r="B30" t="s">
        <v>48</v>
      </c>
      <c r="D30" s="1">
        <v>0</v>
      </c>
      <c r="F30" s="1">
        <v>0</v>
      </c>
      <c r="H30" s="1">
        <f t="shared" si="0"/>
        <v>0</v>
      </c>
      <c r="I30" s="15"/>
    </row>
    <row r="31" spans="2:11" ht="13.5" x14ac:dyDescent="0.25">
      <c r="D31" s="1"/>
      <c r="F31" s="1"/>
      <c r="H31" s="1"/>
      <c r="I31" s="15"/>
    </row>
    <row r="32" spans="2:11" ht="13.5" x14ac:dyDescent="0.25">
      <c r="B32" t="s">
        <v>9</v>
      </c>
      <c r="D32" s="1">
        <f>106+745+235+48+34+103+34+68+68+37+862+14+137</f>
        <v>2491</v>
      </c>
      <c r="F32" s="1">
        <f>115+116+140+610+34+103+34+68+68+31+621+14</f>
        <v>1954</v>
      </c>
      <c r="H32" s="1">
        <f t="shared" si="0"/>
        <v>537</v>
      </c>
      <c r="I32" s="15">
        <f>+H32/F32</f>
        <v>0.27482088024564993</v>
      </c>
    </row>
    <row r="33" spans="2:41" ht="13.5" x14ac:dyDescent="0.25">
      <c r="D33" s="1"/>
      <c r="F33" s="1"/>
      <c r="H33" s="1"/>
      <c r="I33" s="15"/>
    </row>
    <row r="34" spans="2:41" ht="13.5" x14ac:dyDescent="0.25">
      <c r="B34" t="s">
        <v>10</v>
      </c>
      <c r="D34" s="1">
        <f>3115+21803+6890+1403+1000+3000+1000+2000+2000+1080+25235+400+4000</f>
        <v>72926</v>
      </c>
      <c r="F34" s="1">
        <f>5050+5107+6158+26800+1500+4500+1500+3000+3000+1380+27272+600</f>
        <v>85867</v>
      </c>
      <c r="H34" s="1">
        <f t="shared" si="0"/>
        <v>-12941</v>
      </c>
      <c r="I34" s="15">
        <f>+H34/F34</f>
        <v>-0.15070981867306416</v>
      </c>
    </row>
    <row r="35" spans="2:41" ht="13.5" x14ac:dyDescent="0.25">
      <c r="D35" s="7"/>
      <c r="F35" s="7"/>
      <c r="H35" s="8"/>
      <c r="I35" s="15"/>
    </row>
    <row r="36" spans="2:41" ht="13.5" x14ac:dyDescent="0.25">
      <c r="H36" s="1"/>
      <c r="I36" s="15"/>
    </row>
    <row r="37" spans="2:41" ht="13.5" x14ac:dyDescent="0.25">
      <c r="D37" s="2">
        <f>SUM(D10:D36)</f>
        <v>540000</v>
      </c>
      <c r="F37" s="2">
        <f>SUM(F10:F36)</f>
        <v>460000</v>
      </c>
      <c r="H37" s="1">
        <f t="shared" si="0"/>
        <v>80000</v>
      </c>
      <c r="I37" s="15">
        <f>+H37/F37</f>
        <v>0.17391304347826086</v>
      </c>
    </row>
    <row r="38" spans="2:41" x14ac:dyDescent="0.2">
      <c r="D38" s="2"/>
      <c r="F38" s="2"/>
      <c r="H38" s="2"/>
      <c r="I38" s="14"/>
    </row>
    <row r="39" spans="2:41" x14ac:dyDescent="0.2">
      <c r="B39" t="s">
        <v>17</v>
      </c>
      <c r="D39" s="12">
        <v>0.2</v>
      </c>
      <c r="F39" s="12">
        <v>0.3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 spans="2:41" x14ac:dyDescent="0.2">
      <c r="D40" s="2"/>
      <c r="F40" s="2"/>
      <c r="H40" s="2"/>
      <c r="I40" s="2"/>
    </row>
    <row r="41" spans="2:41" x14ac:dyDescent="0.2">
      <c r="D41" s="2"/>
      <c r="F41" s="2"/>
      <c r="H41" s="2"/>
      <c r="I41" s="2"/>
    </row>
    <row r="42" spans="2:41" x14ac:dyDescent="0.2">
      <c r="D42" s="2"/>
      <c r="F42" s="2"/>
      <c r="H42" s="2"/>
      <c r="I42" s="2"/>
    </row>
    <row r="43" spans="2:41" x14ac:dyDescent="0.2">
      <c r="D43" s="2"/>
      <c r="F43" s="2"/>
      <c r="H43" s="2"/>
      <c r="I43" s="2"/>
    </row>
    <row r="44" spans="2:41" x14ac:dyDescent="0.2">
      <c r="B44" s="9"/>
    </row>
  </sheetData>
  <mergeCells count="1">
    <mergeCell ref="D5:H5"/>
  </mergeCells>
  <phoneticPr fontId="0" type="noConversion"/>
  <pageMargins left="0.5" right="0.75" top="0.5" bottom="0.5" header="0.5" footer="0.5"/>
  <pageSetup orientation="portrait" r:id="rId1"/>
  <headerFooter alignWithMargins="0">
    <oddHeader>&amp;R&amp;F
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Agenda</vt:lpstr>
      <vt:lpstr>COSTS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Jan Havlíček</cp:lastModifiedBy>
  <cp:lastPrinted>2001-09-13T22:16:05Z</cp:lastPrinted>
  <dcterms:created xsi:type="dcterms:W3CDTF">2001-06-19T13:12:02Z</dcterms:created>
  <dcterms:modified xsi:type="dcterms:W3CDTF">2023-09-15T19:36:33Z</dcterms:modified>
</cp:coreProperties>
</file>