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13D466-7266-4C5F-8CA1-D782B7A505D3}" xr6:coauthVersionLast="47" xr6:coauthVersionMax="47" xr10:uidLastSave="{00000000-0000-0000-0000-000000000000}"/>
  <bookViews>
    <workbookView xWindow="-120" yWindow="-120" windowWidth="38640" windowHeight="15720" tabRatio="979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0" fullCalcOnLoad="1"/>
</workbook>
</file>

<file path=xl/calcChain.xml><?xml version="1.0" encoding="utf-8"?>
<calcChain xmlns="http://schemas.openxmlformats.org/spreadsheetml/2006/main">
  <c r="A1" i="54" l="1"/>
  <c r="AL1" i="54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2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D17" i="38"/>
  <c r="F17" i="38"/>
  <c r="H17" i="38"/>
  <c r="J17" i="38"/>
  <c r="L17" i="38"/>
  <c r="N17" i="38"/>
  <c r="P17" i="38"/>
  <c r="R17" i="38"/>
  <c r="T17" i="38"/>
  <c r="V17" i="38"/>
  <c r="X17" i="38"/>
  <c r="Z17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D122" i="38"/>
  <c r="F122" i="38"/>
  <c r="H122" i="38"/>
  <c r="J122" i="38"/>
  <c r="L122" i="38"/>
  <c r="N122" i="38"/>
  <c r="P122" i="38"/>
  <c r="T122" i="38"/>
  <c r="V122" i="38"/>
  <c r="X122" i="38"/>
  <c r="Z122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H127" i="38"/>
  <c r="L127" i="38"/>
  <c r="N127" i="38"/>
  <c r="X127" i="38"/>
  <c r="Z127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3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1" i="49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<sst xmlns="http://schemas.openxmlformats.org/spreadsheetml/2006/main" count="943" uniqueCount="432">
  <si>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</si>
  <si>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</si>
  <si>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</si>
  <si>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</si>
  <si>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</si>
  <si>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</si>
  <si>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</si>
  <si>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</si>
  <si>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</si>
  <si>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</si>
  <si>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</si>
  <si>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</si>
  <si>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</si>
  <si>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</si>
  <si>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</si>
  <si>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</si>
  <si>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</si>
  <si>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</si>
  <si>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</si>
  <si>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</si>
  <si>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</si>
  <si>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</si>
  <si>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</si>
  <si>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</si>
  <si>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</si>
  <si>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</si>
  <si>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</si>
  <si>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</si>
  <si>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</si>
  <si>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</si>
  <si>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</si>
  <si>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</si>
  <si>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</si>
  <si>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</si>
  <si>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</si>
  <si>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</si>
  <si>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</si>
  <si>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</si>
  <si>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</si>
  <si>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</si>
  <si>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</si>
  <si>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</si>
  <si>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</si>
  <si>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</si>
  <si>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</si>
  <si>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</si>
  <si>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</si>
  <si>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</si>
  <si>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</si>
  <si>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</si>
  <si>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</si>
  <si>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</si>
  <si>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</si>
  <si>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</si>
  <si>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</si>
  <si>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</si>
  <si>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</si>
  <si>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</si>
  <si>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</si>
  <si>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</si>
  <si>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</si>
  <si>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</si>
  <si>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</si>
  <si>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</si>
  <si>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</si>
  <si>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</si>
  <si>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</si>
  <si>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</si>
  <si>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</si>
  <si>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</si>
  <si>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</si>
  <si>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</si>
  <si>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</si>
  <si>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</si>
  <si>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</si>
  <si>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</si>
  <si>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</si>
  <si>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</si>
  <si>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</si>
  <si>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</si>
  <si>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</si>
  <si>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</si>
  <si>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</si>
  <si>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</si>
  <si>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</si>
  <si>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</si>
  <si>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</si>
  <si>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</si>
  <si>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</si>
  <si>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</si>
  <si>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</si>
  <si>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</si>
  <si>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</si>
  <si>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</si>
  <si>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</si>
  <si>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</si>
  <si>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</si>
  <si>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</si>
  <si>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</si>
  <si>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</si>
  <si>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</si>
  <si>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</si>
  <si>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</si>
  <si>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</si>
  <si>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</si>
  <si>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</si>
  <si>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</si>
  <si>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</si>
  <si>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</si>
  <si>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</si>
  <si>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</si>
  <si>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</si>
  <si>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</si>
  <si>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</si>
  <si>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</si>
  <si>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</si>
  <si>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</si>
  <si>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</si>
  <si>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</si>
  <si>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</si>
  <si>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</si>
  <si>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</si>
  <si>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</si>
  <si>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</si>
  <si>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</si>
  <si>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</si>
  <si>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</si>
  <si>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</si>
  <si>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</si>
  <si>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</si>
  <si>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</si>
  <si>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</si>
  <si>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</si>
  <si>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</si>
  <si>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</si>
  <si>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</si>
  <si>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</si>
  <si>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</si>
  <si>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</si>
  <si>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</si>
  <si>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</si>
  <si>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</si>
  <si>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</si>
  <si>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</si>
  <si>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</si>
  <si>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</si>
  <si>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</si>
  <si>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</si>
  <si>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</si>
  <si>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</si>
  <si>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</si>
  <si>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</si>
  <si>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</si>
  <si>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</si>
  <si>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</si>
  <si>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</si>
  <si>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</si>
  <si>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</si>
  <si>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</si>
  <si>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</si>
  <si>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</si>
  <si>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</si>
  <si>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</si>
  <si>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</si>
  <si>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</si>
  <si>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</si>
  <si>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</si>
  <si>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</si>
  <si>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</si>
  <si>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</si>
  <si>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</si>
  <si>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</si>
  <si>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</si>
  <si>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</si>
  <si>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</si>
  <si>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</si>
  <si>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</si>
  <si>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</si>
  <si>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</si>
  <si>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</si>
  <si>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</si>
  <si>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</si>
  <si>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</si>
  <si>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</si>
  <si>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</si>
  <si>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</si>
  <si>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</si>
  <si>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</si>
  <si>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</si>
  <si>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</si>
  <si>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</si>
  <si>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</si>
  <si>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</si>
  <si>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</si>
  <si>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</si>
  <si>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</si>
  <si>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</si>
  <si>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</si>
  <si>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</si>
  <si>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</si>
  <si>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</si>
  <si>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</si>
  <si>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</si>
  <si>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</si>
  <si>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</si>
  <si>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</si>
  <si>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</si>
  <si>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</si>
  <si>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</si>
  <si>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</si>
  <si>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</si>
  <si>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</si>
  <si>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</si>
  <si>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</si>
  <si>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</si>
  <si>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</si>
  <si>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</si>
  <si>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</si>
  <si>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</si>
  <si>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</si>
  <si>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</si>
  <si>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</si>
  <si>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</si>
  <si>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</si>
  <si>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</si>
  <si>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</si>
  <si>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</si>
  <si>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</si>
  <si>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</si>
  <si>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</si>
  <si>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</si>
  <si>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</si>
  <si>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</si>
  <si>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</si>
  <si>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</si>
  <si>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</si>
  <si>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</si>
  <si>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</si>
  <si>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</si>
  <si>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</si>
  <si>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</si>
  <si>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</si>
  <si>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</si>
  <si>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</si>
  <si>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</si>
  <si>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</si>
  <si>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</si>
  <si>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</si>
  <si>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</si>
  <si>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</si>
  <si>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</si>
  <si>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</si>
  <si>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</si>
  <si>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</si>
  <si>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</si>
  <si>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</si>
  <si>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</si>
  <si>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</si>
  <si>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</si>
  <si>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</si>
  <si>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</si>
  <si>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</si>
  <si>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</si>
  <si>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</si>
  <si>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</si>
  <si>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</si>
  <si>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</si>
  <si>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</si>
  <si>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</si>
  <si>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</si>
  <si>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</si>
  <si>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</si>
  <si>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</si>
  <si>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</si>
  <si>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</si>
  <si>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</si>
  <si>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</si>
  <si>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</si>
  <si>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</si>
  <si>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</si>
  <si>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</si>
  <si>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</si>
  <si>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</si>
  <si>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</si>
  <si>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</si>
  <si>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</si>
  <si>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</si>
  <si>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</si>
  <si>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</si>
  <si>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</si>
  <si>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</si>
  <si>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</si>
  <si>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</si>
  <si>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</si>
  <si>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</si>
  <si>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</si>
  <si>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</si>
  <si>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</si>
  <si>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</si>
  <si>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</si>
  <si>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</si>
  <si>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</si>
  <si>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</si>
  <si>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</si>
  <si>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</si>
  <si>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</si>
  <si>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</si>
  <si>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</si>
  <si>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</si>
  <si>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</si>
  <si>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</si>
  <si>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</si>
  <si>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</si>
  <si>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</si>
  <si>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</si>
  <si>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</si>
  <si>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</si>
  <si>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</si>
  <si>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</si>
  <si>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</si>
  <si>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</si>
  <si>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</si>
  <si>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</si>
  <si>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</si>
  <si>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</si>
  <si>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</si>
  <si>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</si>
  <si>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</si>
  <si>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</si>
  <si>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</si>
  <si>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</si>
  <si>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</si>
  <si>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</si>
  <si>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</si>
  <si>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</si>
  <si>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</si>
  <si>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</si>
  <si>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</si>
  <si>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</si>
  <si>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</si>
  <si>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</si>
  <si>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</si>
  <si>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</si>
  <si>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</si>
  <si>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</si>
  <si>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</si>
  <si>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</si>
  <si>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</si>
  <si>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</si>
  <si>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</si>
  <si>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</si>
  <si>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</si>
  <si>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</si>
  <si>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</si>
  <si>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</si>
  <si>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</si>
  <si>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</si>
  <si>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</si>
  <si>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</si>
  <si>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</si>
  <si>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</si>
  <si>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</si>
  <si>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</si>
  <si>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</si>
  <si>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</si>
  <si>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</si>
  <si>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</si>
  <si>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</si>
  <si>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</si>
  <si>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</si>
  <si>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</si>
  <si>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</si>
  <si>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</si>
  <si>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</si>
  <si>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</si>
  <si>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</si>
  <si>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</si>
  <si>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</si>
  <si>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</si>
  <si>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</si>
  <si>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</si>
  <si>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</si>
  <si>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</si>
  <si>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</si>
  <si>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</si>
  <si>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</si>
  <si>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</si>
  <si>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</si>
  <si>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</si>
  <si>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</si>
  <si>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</si>
  <si>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</si>
  <si>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</si>
  <si>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</si>
  <si>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</si>
  <si>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</si>
  <si>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</si>
  <si>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</si>
  <si>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</si>
  <si>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</si>
  <si>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</si>
  <si>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</si>
  <si>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</si>
  <si>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</si>
  <si>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</si>
  <si>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</si>
  <si>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</si>
  <si>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</si>
  <si>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</si>
  <si>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</si>
  <si>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</si>
  <si>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</si>
  <si>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</si>
  <si>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</si>
  <si>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</si>
  <si>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</si>
  <si>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</si>
  <si>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</si>
  <si>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</si>
  <si>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</si>
  <si>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</si>
  <si>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</si>
  <si>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</si>
  <si>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</si>
  <si>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</si>
  <si>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</si>
  <si>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</si>
  <si>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</si>
  <si>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</si>
  <si>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</si>
  <si>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Installment Note Collections</t>
  </si>
  <si>
    <t>ENRON RENEWABLE ENERGY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</si>
</sst>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93BF2E3-97DB-85BC-250E-50E5C5C52A49}"/>
            </a:ext>
          </a:extLst>
        </xdr:cNvPr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176"/>
  <sheetViews>
    <sheetView tabSelected="1" zoomScale="73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431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C:\My Documents\Enron\2002 Plan\2002 Houston Budget Pres\[2002 EREC Preliminary 1015.xls]Format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37179.711773958334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37179.711773958334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417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108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101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102</v>
      </c>
      <c r="C11" s="18"/>
      <c r="D11" s="20">
        <v>1.3</v>
      </c>
      <c r="F11" s="20">
        <v>1.4</v>
      </c>
      <c r="H11" s="20">
        <v>1.9</v>
      </c>
      <c r="J11" s="20">
        <v>2.2000000000000002</v>
      </c>
      <c r="L11" s="20">
        <v>2.5</v>
      </c>
      <c r="N11" s="20">
        <v>3</v>
      </c>
      <c r="P11" s="20">
        <v>1.8</v>
      </c>
      <c r="R11" s="20">
        <v>1.3</v>
      </c>
      <c r="T11" s="20">
        <v>1.2</v>
      </c>
      <c r="V11" s="20">
        <v>1.3</v>
      </c>
      <c r="X11" s="20">
        <v>1.5</v>
      </c>
      <c r="Z11" s="20">
        <v>1.3</v>
      </c>
      <c r="AB11" s="243">
        <f t="shared" si="5"/>
        <v>20.700000000000003</v>
      </c>
      <c r="AD11" s="20">
        <f t="shared" si="0"/>
        <v>4.5999999999999996</v>
      </c>
      <c r="AF11" s="20">
        <f t="shared" si="1"/>
        <v>7.7</v>
      </c>
      <c r="AH11" s="20">
        <f t="shared" si="2"/>
        <v>4.3</v>
      </c>
      <c r="AJ11" s="20">
        <f t="shared" si="3"/>
        <v>4.0999999999999996</v>
      </c>
      <c r="AL11" s="20">
        <f t="shared" si="4"/>
        <v>20.700000000000003</v>
      </c>
    </row>
    <row r="12" spans="1:38" s="243" customFormat="1" ht="11.1" customHeight="1">
      <c r="A12" s="18"/>
      <c r="B12" s="18" t="s">
        <v>103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105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116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109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f>47.7-1.3</f>
        <v>46.400000000000006</v>
      </c>
      <c r="F17" s="49">
        <f>36.8-1.4</f>
        <v>35.4</v>
      </c>
      <c r="H17" s="49">
        <f>39.5-1.9</f>
        <v>37.6</v>
      </c>
      <c r="J17" s="49">
        <f>47.8-2.2</f>
        <v>45.599999999999994</v>
      </c>
      <c r="L17" s="49">
        <f>47.1-2.5</f>
        <v>44.6</v>
      </c>
      <c r="N17" s="49">
        <f>97.6-3</f>
        <v>94.6</v>
      </c>
      <c r="P17" s="49">
        <f>49-1.8</f>
        <v>47.2</v>
      </c>
      <c r="R17" s="49">
        <f>75.7-1.3</f>
        <v>74.400000000000006</v>
      </c>
      <c r="T17" s="49">
        <f>101.4-1.2</f>
        <v>100.2</v>
      </c>
      <c r="V17" s="49">
        <f>149.7-1.3</f>
        <v>148.39999999999998</v>
      </c>
      <c r="X17" s="49">
        <f>123.9-1.5</f>
        <v>122.4</v>
      </c>
      <c r="Z17" s="49">
        <f>128.4-1.3</f>
        <v>127.10000000000001</v>
      </c>
      <c r="AB17" s="244">
        <f>SUM(D17:Z17)</f>
        <v>923.9</v>
      </c>
      <c r="AD17" s="49">
        <f t="shared" si="0"/>
        <v>119.4</v>
      </c>
      <c r="AF17" s="49">
        <f t="shared" si="1"/>
        <v>184.79999999999998</v>
      </c>
      <c r="AH17" s="49">
        <f t="shared" si="2"/>
        <v>221.8</v>
      </c>
      <c r="AJ17" s="49">
        <f t="shared" si="3"/>
        <v>397.9</v>
      </c>
      <c r="AL17" s="49">
        <f t="shared" si="4"/>
        <v>923.9</v>
      </c>
    </row>
    <row r="18" spans="1:38" s="19" customFormat="1" ht="11.1" customHeight="1">
      <c r="A18" s="18" t="s">
        <v>106</v>
      </c>
      <c r="B18" s="18"/>
      <c r="C18" s="18"/>
      <c r="D18" s="20">
        <f>SUM(D8:D17)</f>
        <v>47.7</v>
      </c>
      <c r="F18" s="20">
        <f>SUM(F8:F17)</f>
        <v>36.799999999999997</v>
      </c>
      <c r="H18" s="20">
        <f>SUM(H8:H17)</f>
        <v>39.5</v>
      </c>
      <c r="J18" s="20">
        <f>SUM(J8:J17)</f>
        <v>47.8</v>
      </c>
      <c r="L18" s="20">
        <f>SUM(L8:L17)</f>
        <v>47.1</v>
      </c>
      <c r="N18" s="20">
        <f>SUM(N8:N17)</f>
        <v>97.6</v>
      </c>
      <c r="P18" s="20">
        <f>SUM(P8:P17)</f>
        <v>49</v>
      </c>
      <c r="R18" s="20">
        <f>SUM(R8:R17)</f>
        <v>75.7</v>
      </c>
      <c r="T18" s="20">
        <f>SUM(T8:T17)</f>
        <v>101.4</v>
      </c>
      <c r="V18" s="20">
        <f>SUM(V8:V17)</f>
        <v>149.69999999999999</v>
      </c>
      <c r="X18" s="20">
        <f>SUM(X8:X17)</f>
        <v>123.9</v>
      </c>
      <c r="Z18" s="20">
        <f>SUM(Z8:Z17)</f>
        <v>128.4</v>
      </c>
      <c r="AB18" s="18">
        <f>SUM(AB8:AB17)</f>
        <v>944.6</v>
      </c>
      <c r="AD18" s="20">
        <f t="shared" si="0"/>
        <v>124</v>
      </c>
      <c r="AF18" s="20">
        <f t="shared" si="1"/>
        <v>192.5</v>
      </c>
      <c r="AH18" s="20">
        <f t="shared" si="2"/>
        <v>226.10000000000002</v>
      </c>
      <c r="AJ18" s="20">
        <f t="shared" si="3"/>
        <v>402</v>
      </c>
      <c r="AL18" s="20">
        <f t="shared" si="4"/>
        <v>944.6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21">
        <v>42.4</v>
      </c>
      <c r="E20" s="243"/>
      <c r="F20" s="21">
        <v>33</v>
      </c>
      <c r="G20" s="243"/>
      <c r="H20" s="21">
        <v>31.4</v>
      </c>
      <c r="I20" s="243"/>
      <c r="J20" s="21">
        <v>39.799999999999997</v>
      </c>
      <c r="K20" s="243"/>
      <c r="L20" s="21">
        <v>38.700000000000003</v>
      </c>
      <c r="M20" s="243"/>
      <c r="N20" s="21">
        <v>79.900000000000006</v>
      </c>
      <c r="O20" s="243"/>
      <c r="P20" s="21">
        <v>41.9</v>
      </c>
      <c r="Q20" s="243"/>
      <c r="R20" s="21">
        <v>63.4</v>
      </c>
      <c r="S20" s="243"/>
      <c r="T20" s="21">
        <v>83.5</v>
      </c>
      <c r="U20" s="243"/>
      <c r="V20" s="21">
        <v>119.4</v>
      </c>
      <c r="W20" s="243"/>
      <c r="X20" s="21">
        <v>97.7</v>
      </c>
      <c r="Y20" s="243"/>
      <c r="Z20" s="21">
        <v>106.4</v>
      </c>
      <c r="AB20" s="22">
        <f>SUM(D20:Z20)</f>
        <v>777.5</v>
      </c>
      <c r="AD20" s="40">
        <f>SUM(D20:H20)</f>
        <v>106.80000000000001</v>
      </c>
      <c r="AF20" s="40">
        <f>SUM(J20:N20)</f>
        <v>158.4</v>
      </c>
      <c r="AH20" s="40">
        <f>SUM(P20:T20)</f>
        <v>188.8</v>
      </c>
      <c r="AJ20" s="40">
        <f>SUM(V20:Z20)</f>
        <v>323.5</v>
      </c>
      <c r="AL20" s="40">
        <f>SUM(AD20:AJ20)</f>
        <v>777.5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5.3000000000000043</v>
      </c>
      <c r="E22" s="24"/>
      <c r="F22" s="23">
        <f>F18-F20</f>
        <v>3.7999999999999972</v>
      </c>
      <c r="G22" s="24"/>
      <c r="H22" s="23">
        <f>H18-H20</f>
        <v>8.1000000000000014</v>
      </c>
      <c r="I22" s="24"/>
      <c r="J22" s="23">
        <f>J18-J20</f>
        <v>8</v>
      </c>
      <c r="K22" s="24"/>
      <c r="L22" s="23">
        <f>L18-L20</f>
        <v>8.3999999999999986</v>
      </c>
      <c r="M22" s="24"/>
      <c r="N22" s="23">
        <f>N18-N20</f>
        <v>17.699999999999989</v>
      </c>
      <c r="O22" s="24"/>
      <c r="P22" s="23">
        <f>P18-P20</f>
        <v>7.1000000000000014</v>
      </c>
      <c r="Q22" s="24"/>
      <c r="R22" s="23">
        <f>R18-R20</f>
        <v>12.300000000000004</v>
      </c>
      <c r="S22" s="24"/>
      <c r="T22" s="23">
        <f>T18-T20</f>
        <v>17.900000000000006</v>
      </c>
      <c r="U22" s="24"/>
      <c r="V22" s="23">
        <f>V18-V20</f>
        <v>30.299999999999983</v>
      </c>
      <c r="W22" s="24"/>
      <c r="X22" s="23">
        <f>X18-X20</f>
        <v>26.200000000000003</v>
      </c>
      <c r="Y22" s="24"/>
      <c r="Z22" s="23">
        <f>Z18-Z20</f>
        <v>22</v>
      </c>
      <c r="AA22" s="24"/>
      <c r="AB22" s="23">
        <f>AB18-AB20</f>
        <v>167.10000000000002</v>
      </c>
      <c r="AD22" s="23">
        <f>AD18-AD20</f>
        <v>17.199999999999989</v>
      </c>
      <c r="AF22" s="23">
        <f>AF18-AF20</f>
        <v>34.099999999999994</v>
      </c>
      <c r="AH22" s="23">
        <f>AH18-AH20</f>
        <v>37.300000000000011</v>
      </c>
      <c r="AJ22" s="23">
        <f>AJ18-AJ20</f>
        <v>78.5</v>
      </c>
      <c r="AL22" s="23">
        <f>AL18-AL20</f>
        <v>167.10000000000002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107</v>
      </c>
      <c r="B24" s="18"/>
      <c r="C24" s="18"/>
    </row>
    <row r="25" spans="1:38" s="19" customFormat="1" ht="11.1" customHeight="1">
      <c r="A25" s="18"/>
      <c r="B25" s="18" t="s">
        <v>110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111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112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113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114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115</v>
      </c>
      <c r="C30" s="18"/>
      <c r="D30" s="238">
        <f>'O&amp;M Detail'!D47</f>
        <v>7.7</v>
      </c>
      <c r="E30" s="18"/>
      <c r="F30" s="238">
        <f>'O&amp;M Detail'!F47</f>
        <v>7.3</v>
      </c>
      <c r="G30" s="18"/>
      <c r="H30" s="238">
        <f>'O&amp;M Detail'!H47</f>
        <v>7.8</v>
      </c>
      <c r="I30" s="18"/>
      <c r="J30" s="238">
        <f>'O&amp;M Detail'!J47</f>
        <v>8.1999999999999993</v>
      </c>
      <c r="K30" s="18"/>
      <c r="L30" s="238">
        <f>'O&amp;M Detail'!L47</f>
        <v>7.5</v>
      </c>
      <c r="M30" s="18"/>
      <c r="N30" s="238">
        <f>'O&amp;M Detail'!N47</f>
        <v>10.3</v>
      </c>
      <c r="O30" s="18"/>
      <c r="P30" s="238">
        <f>'O&amp;M Detail'!P47</f>
        <v>8</v>
      </c>
      <c r="Q30" s="18"/>
      <c r="R30" s="238">
        <f>'O&amp;M Detail'!R47</f>
        <v>7.7</v>
      </c>
      <c r="S30" s="18"/>
      <c r="T30" s="238">
        <f>'O&amp;M Detail'!T47</f>
        <v>7.9</v>
      </c>
      <c r="U30" s="18"/>
      <c r="V30" s="238">
        <f>'O&amp;M Detail'!V47</f>
        <v>7.9</v>
      </c>
      <c r="W30" s="18"/>
      <c r="X30" s="238">
        <f>'O&amp;M Detail'!X47</f>
        <v>6.5</v>
      </c>
      <c r="Y30" s="18"/>
      <c r="Z30" s="238">
        <f>'O&amp;M Detail'!Z47</f>
        <v>2.9</v>
      </c>
      <c r="AA30" s="18"/>
      <c r="AB30" s="18">
        <f t="shared" si="6"/>
        <v>89.700000000000017</v>
      </c>
      <c r="AC30" s="239"/>
      <c r="AD30" s="238">
        <f t="shared" si="7"/>
        <v>22.8</v>
      </c>
      <c r="AE30" s="18"/>
      <c r="AF30" s="238">
        <f t="shared" si="8"/>
        <v>26</v>
      </c>
      <c r="AG30" s="18"/>
      <c r="AH30" s="238">
        <f t="shared" si="9"/>
        <v>23.6</v>
      </c>
      <c r="AI30" s="18"/>
      <c r="AJ30" s="238">
        <f t="shared" si="10"/>
        <v>17.3</v>
      </c>
      <c r="AK30" s="239"/>
      <c r="AL30" s="238">
        <f t="shared" si="11"/>
        <v>89.7</v>
      </c>
    </row>
    <row r="31" spans="1:38" s="245" customFormat="1" ht="11.1" customHeight="1">
      <c r="A31" s="18"/>
      <c r="B31" s="18" t="s">
        <v>24</v>
      </c>
      <c r="C31" s="18"/>
      <c r="D31" s="20">
        <v>1.4</v>
      </c>
      <c r="E31" s="243"/>
      <c r="F31" s="20">
        <v>1.4</v>
      </c>
      <c r="G31" s="243"/>
      <c r="H31" s="20">
        <v>1.3</v>
      </c>
      <c r="I31" s="243"/>
      <c r="J31" s="20">
        <v>1.3</v>
      </c>
      <c r="K31" s="243"/>
      <c r="L31" s="20">
        <v>1.4</v>
      </c>
      <c r="M31" s="243"/>
      <c r="N31" s="20">
        <v>1.4</v>
      </c>
      <c r="O31" s="243"/>
      <c r="P31" s="20">
        <v>1.4</v>
      </c>
      <c r="Q31" s="243"/>
      <c r="R31" s="20">
        <v>1.5</v>
      </c>
      <c r="S31" s="243"/>
      <c r="T31" s="20">
        <v>1.5</v>
      </c>
      <c r="U31" s="243"/>
      <c r="V31" s="20">
        <v>1.5</v>
      </c>
      <c r="W31" s="243"/>
      <c r="X31" s="20">
        <v>1.5</v>
      </c>
      <c r="Y31" s="243"/>
      <c r="Z31" s="20">
        <v>1.6</v>
      </c>
      <c r="AA31" s="243"/>
      <c r="AB31" s="243">
        <f t="shared" si="6"/>
        <v>17.2</v>
      </c>
      <c r="AD31" s="20">
        <f t="shared" si="7"/>
        <v>4.0999999999999996</v>
      </c>
      <c r="AE31" s="243"/>
      <c r="AF31" s="20">
        <f t="shared" si="8"/>
        <v>4.0999999999999996</v>
      </c>
      <c r="AG31" s="243"/>
      <c r="AH31" s="20">
        <f t="shared" si="9"/>
        <v>4.4000000000000004</v>
      </c>
      <c r="AI31" s="243"/>
      <c r="AJ31" s="20">
        <f t="shared" si="10"/>
        <v>4.5999999999999996</v>
      </c>
      <c r="AL31" s="20">
        <f t="shared" si="11"/>
        <v>17.2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9.1</v>
      </c>
      <c r="E33" s="19"/>
      <c r="F33" s="210">
        <f>SUM(F25:F32)</f>
        <v>8.6999999999999993</v>
      </c>
      <c r="G33" s="19"/>
      <c r="H33" s="210">
        <f>SUM(H25:H32)</f>
        <v>9.1</v>
      </c>
      <c r="I33" s="19"/>
      <c r="J33" s="210">
        <f>SUM(J25:J32)</f>
        <v>9.5</v>
      </c>
      <c r="K33" s="19"/>
      <c r="L33" s="210">
        <f>SUM(L25:L32)</f>
        <v>8.9</v>
      </c>
      <c r="M33" s="19"/>
      <c r="N33" s="210">
        <f>SUM(N25:N32)</f>
        <v>11.700000000000001</v>
      </c>
      <c r="O33" s="19"/>
      <c r="P33" s="210">
        <f>SUM(P25:P32)</f>
        <v>9.4</v>
      </c>
      <c r="Q33" s="19"/>
      <c r="R33" s="210">
        <f>SUM(R25:R32)</f>
        <v>9.1999999999999993</v>
      </c>
      <c r="S33" s="19"/>
      <c r="T33" s="210">
        <f>SUM(T25:T32)</f>
        <v>9.4</v>
      </c>
      <c r="U33" s="19"/>
      <c r="V33" s="210">
        <f>SUM(V25:V32)</f>
        <v>9.4</v>
      </c>
      <c r="W33" s="19"/>
      <c r="X33" s="210">
        <f>SUM(X25:X32)</f>
        <v>8</v>
      </c>
      <c r="Y33" s="19"/>
      <c r="Z33" s="210">
        <f>SUM(Z25:Z32)</f>
        <v>4.5</v>
      </c>
      <c r="AA33" s="19"/>
      <c r="AB33" s="22">
        <f>SUM(AB25:AB32)</f>
        <v>106.90000000000002</v>
      </c>
      <c r="AD33" s="22">
        <f>SUM(AD25:AD32)</f>
        <v>26.9</v>
      </c>
      <c r="AF33" s="22">
        <f>SUM(AF25:AF32)</f>
        <v>30.1</v>
      </c>
      <c r="AH33" s="22">
        <f>SUM(AH25:AH32)</f>
        <v>28</v>
      </c>
      <c r="AJ33" s="22">
        <f>SUM(AJ25:AJ32)</f>
        <v>21.9</v>
      </c>
      <c r="AL33" s="22">
        <f>SUM(AL25:AL32)</f>
        <v>106.9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-3.7999999999999954</v>
      </c>
      <c r="E35" s="24"/>
      <c r="F35" s="23">
        <f>F22-F33</f>
        <v>-4.9000000000000021</v>
      </c>
      <c r="G35" s="24"/>
      <c r="H35" s="23">
        <f>H22-H33</f>
        <v>-0.99999999999999822</v>
      </c>
      <c r="I35" s="24"/>
      <c r="J35" s="23">
        <f>J22-J33</f>
        <v>-1.5</v>
      </c>
      <c r="K35" s="24"/>
      <c r="L35" s="23">
        <f>L22-L33</f>
        <v>-0.50000000000000178</v>
      </c>
      <c r="M35" s="24"/>
      <c r="N35" s="23">
        <f>N22-N33</f>
        <v>5.9999999999999876</v>
      </c>
      <c r="O35" s="24"/>
      <c r="P35" s="23">
        <f>P22-P33</f>
        <v>-2.2999999999999989</v>
      </c>
      <c r="Q35" s="24"/>
      <c r="R35" s="23">
        <f>R22-R33</f>
        <v>3.100000000000005</v>
      </c>
      <c r="S35" s="24"/>
      <c r="T35" s="23">
        <f>T22-T33</f>
        <v>8.5000000000000053</v>
      </c>
      <c r="U35" s="24"/>
      <c r="V35" s="23">
        <f>V22-V33</f>
        <v>20.899999999999984</v>
      </c>
      <c r="W35" s="24"/>
      <c r="X35" s="23">
        <f>X22-X33</f>
        <v>18.200000000000003</v>
      </c>
      <c r="Y35" s="24"/>
      <c r="Z35" s="23">
        <f>Z22-Z33</f>
        <v>17.5</v>
      </c>
      <c r="AA35" s="24"/>
      <c r="AB35" s="23">
        <f>AB22-AB33</f>
        <v>60.2</v>
      </c>
      <c r="AD35" s="23">
        <f>AD22-AD33</f>
        <v>-9.7000000000000099</v>
      </c>
      <c r="AF35" s="23">
        <f>AF22-AF33</f>
        <v>3.9999999999999929</v>
      </c>
      <c r="AH35" s="23">
        <f>AH22-AH33</f>
        <v>9.3000000000000114</v>
      </c>
      <c r="AJ35" s="23">
        <f>AJ22-AJ33</f>
        <v>56.6</v>
      </c>
      <c r="AL35" s="23">
        <f>AL22-AL33</f>
        <v>60.200000000000017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0.1</v>
      </c>
      <c r="E38" s="243"/>
      <c r="F38" s="20">
        <v>0.1</v>
      </c>
      <c r="G38" s="243"/>
      <c r="H38" s="20">
        <v>0.2</v>
      </c>
      <c r="I38" s="243"/>
      <c r="J38" s="20">
        <v>0.3</v>
      </c>
      <c r="K38" s="243"/>
      <c r="L38" s="20">
        <v>0.7</v>
      </c>
      <c r="M38" s="243"/>
      <c r="N38" s="20">
        <v>0.7</v>
      </c>
      <c r="O38" s="243"/>
      <c r="P38" s="20">
        <v>0.1</v>
      </c>
      <c r="Q38" s="243"/>
      <c r="R38" s="20">
        <v>-0.1</v>
      </c>
      <c r="S38" s="243"/>
      <c r="T38" s="20">
        <v>-0.1</v>
      </c>
      <c r="U38" s="243"/>
      <c r="V38" s="20">
        <v>0</v>
      </c>
      <c r="W38" s="243"/>
      <c r="X38" s="20">
        <v>0.5</v>
      </c>
      <c r="Y38" s="243"/>
      <c r="Z38" s="20">
        <v>0.5</v>
      </c>
      <c r="AA38" s="243"/>
      <c r="AB38" s="243">
        <f>SUM(D38:Z38)</f>
        <v>2.9999999999999996</v>
      </c>
      <c r="AD38" s="20">
        <f>SUM(D38:H38)</f>
        <v>0.4</v>
      </c>
      <c r="AE38" s="243"/>
      <c r="AF38" s="20">
        <f>SUM(J38:N38)</f>
        <v>1.7</v>
      </c>
      <c r="AG38" s="243"/>
      <c r="AH38" s="20">
        <f>SUM(P38:T38)</f>
        <v>-0.1</v>
      </c>
      <c r="AI38" s="243"/>
      <c r="AJ38" s="20">
        <f>SUM(V38:Z38)</f>
        <v>1</v>
      </c>
      <c r="AL38" s="20">
        <f>SUM(AD38:AJ38)</f>
        <v>3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0.1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0.1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0.1</v>
      </c>
      <c r="AI39" s="243"/>
      <c r="AJ39" s="20">
        <f>SUM(V39:Z39)</f>
        <v>0</v>
      </c>
      <c r="AL39" s="20">
        <f>SUM(AD39:AJ39)</f>
        <v>0.1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-0.1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-0.1</v>
      </c>
      <c r="O41" s="243"/>
      <c r="P41" s="21">
        <v>0</v>
      </c>
      <c r="Q41" s="243"/>
      <c r="R41" s="21">
        <v>-0.1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-0.30000000000000004</v>
      </c>
      <c r="AD41" s="21">
        <f>SUM(D41:H41)</f>
        <v>-0.1</v>
      </c>
      <c r="AE41" s="243"/>
      <c r="AF41" s="21">
        <f>SUM(J41:N41)</f>
        <v>-0.1</v>
      </c>
      <c r="AG41" s="243"/>
      <c r="AH41" s="21">
        <f>SUM(P41:T41)</f>
        <v>-0.1</v>
      </c>
      <c r="AI41" s="243"/>
      <c r="AJ41" s="21">
        <f>SUM(V41:Z41)</f>
        <v>0</v>
      </c>
      <c r="AL41" s="21">
        <f>SUM(AD41:AJ41)</f>
        <v>-0.30000000000000004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0.1</v>
      </c>
      <c r="G42" s="19"/>
      <c r="H42" s="22">
        <f>SUM(H38:H41)</f>
        <v>0.2</v>
      </c>
      <c r="I42" s="19"/>
      <c r="J42" s="22">
        <f>SUM(J38:J41)</f>
        <v>0.3</v>
      </c>
      <c r="K42" s="19"/>
      <c r="L42" s="22">
        <f>SUM(L38:L41)</f>
        <v>0.7</v>
      </c>
      <c r="M42" s="19"/>
      <c r="N42" s="22">
        <f>SUM(N38:N41)</f>
        <v>0.6</v>
      </c>
      <c r="O42" s="19"/>
      <c r="P42" s="22">
        <f>SUM(P38:P41)</f>
        <v>0.1</v>
      </c>
      <c r="Q42" s="19"/>
      <c r="R42" s="22">
        <f>SUM(R38:R41)</f>
        <v>-0.2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0.5</v>
      </c>
      <c r="Y42" s="19"/>
      <c r="Z42" s="22">
        <f>SUM(Z38:Z41)</f>
        <v>0.5</v>
      </c>
      <c r="AA42" s="19"/>
      <c r="AB42" s="22">
        <f>SUM(AB38:AB41)</f>
        <v>2.8</v>
      </c>
      <c r="AD42" s="22">
        <f>SUM(AD38:AD41)</f>
        <v>0.30000000000000004</v>
      </c>
      <c r="AF42" s="22">
        <f>SUM(AF38:AF41)</f>
        <v>1.5999999999999999</v>
      </c>
      <c r="AH42" s="22">
        <f>SUM(AH38:AH41)</f>
        <v>-0.1</v>
      </c>
      <c r="AJ42" s="22">
        <f>SUM(AJ38:AJ41)</f>
        <v>1</v>
      </c>
      <c r="AL42" s="22">
        <f>SUM(AL38:AL41)</f>
        <v>2.8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-3.7999999999999954</v>
      </c>
      <c r="E44" s="24"/>
      <c r="F44" s="23">
        <f>F35+F42</f>
        <v>-4.8000000000000025</v>
      </c>
      <c r="G44" s="24"/>
      <c r="H44" s="23">
        <f>H35+H42</f>
        <v>-0.79999999999999827</v>
      </c>
      <c r="I44" s="24"/>
      <c r="J44" s="23">
        <f>J35+J42</f>
        <v>-1.2</v>
      </c>
      <c r="K44" s="24"/>
      <c r="L44" s="23">
        <f>L35+L42</f>
        <v>0.19999999999999818</v>
      </c>
      <c r="M44" s="24"/>
      <c r="N44" s="23">
        <f>N35+N42</f>
        <v>6.5999999999999872</v>
      </c>
      <c r="O44" s="24"/>
      <c r="P44" s="23">
        <f>P35+P42</f>
        <v>-2.1999999999999988</v>
      </c>
      <c r="Q44" s="24"/>
      <c r="R44" s="23">
        <f>R35+R42</f>
        <v>2.9000000000000048</v>
      </c>
      <c r="S44" s="24"/>
      <c r="T44" s="23">
        <f>T35+T42</f>
        <v>8.5000000000000053</v>
      </c>
      <c r="U44" s="24"/>
      <c r="V44" s="23">
        <f>V35+V42</f>
        <v>20.899999999999984</v>
      </c>
      <c r="W44" s="24"/>
      <c r="X44" s="23">
        <f>X35+X42</f>
        <v>18.700000000000003</v>
      </c>
      <c r="Y44" s="24"/>
      <c r="Z44" s="23">
        <f>Z35+Z42</f>
        <v>18</v>
      </c>
      <c r="AA44" s="24"/>
      <c r="AB44" s="23">
        <f>AB35+AB42</f>
        <v>63</v>
      </c>
      <c r="AD44" s="23">
        <f>AD35+AD42</f>
        <v>-9.4000000000000092</v>
      </c>
      <c r="AF44" s="23">
        <f>AF35+AF42</f>
        <v>5.5999999999999925</v>
      </c>
      <c r="AH44" s="23">
        <f>AH35+AH42</f>
        <v>9.2000000000000117</v>
      </c>
      <c r="AJ44" s="23">
        <f>AJ35+AJ42</f>
        <v>57.6</v>
      </c>
      <c r="AL44" s="23">
        <f>AL35+AL42</f>
        <v>63.000000000000014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0.3</v>
      </c>
      <c r="E47" s="243"/>
      <c r="F47" s="20">
        <v>0.3</v>
      </c>
      <c r="G47" s="243"/>
      <c r="H47" s="20">
        <v>0.3</v>
      </c>
      <c r="I47" s="243"/>
      <c r="J47" s="20">
        <v>0.3</v>
      </c>
      <c r="K47" s="243"/>
      <c r="L47" s="20">
        <v>0.3</v>
      </c>
      <c r="M47" s="243"/>
      <c r="N47" s="20">
        <v>0.3</v>
      </c>
      <c r="O47" s="243"/>
      <c r="P47" s="20">
        <v>0.3</v>
      </c>
      <c r="Q47" s="243"/>
      <c r="R47" s="20">
        <v>0.3</v>
      </c>
      <c r="S47" s="243"/>
      <c r="T47" s="20">
        <v>0.3</v>
      </c>
      <c r="U47" s="243"/>
      <c r="V47" s="20">
        <v>0.3</v>
      </c>
      <c r="W47" s="243"/>
      <c r="X47" s="20">
        <v>0.3</v>
      </c>
      <c r="Y47" s="243"/>
      <c r="Z47" s="20">
        <v>0.4</v>
      </c>
      <c r="AA47" s="243"/>
      <c r="AB47" s="243">
        <f>SUM(D47:Z47)</f>
        <v>3.6999999999999993</v>
      </c>
      <c r="AD47" s="20">
        <f>SUM(D47:H47)</f>
        <v>0.89999999999999991</v>
      </c>
      <c r="AE47" s="243"/>
      <c r="AF47" s="20">
        <f>SUM(J47:N47)</f>
        <v>0.89999999999999991</v>
      </c>
      <c r="AG47" s="243"/>
      <c r="AH47" s="20">
        <f>SUM(P47:T47)</f>
        <v>0.89999999999999991</v>
      </c>
      <c r="AI47" s="243"/>
      <c r="AJ47" s="20">
        <f>SUM(V47:Z47)</f>
        <v>1</v>
      </c>
      <c r="AL47" s="20">
        <f>SUM(AD47:AJ47)</f>
        <v>3.6999999999999997</v>
      </c>
    </row>
    <row r="48" spans="1:38" s="245" customFormat="1" ht="11.1" customHeight="1">
      <c r="A48" s="18"/>
      <c r="B48" s="26" t="s">
        <v>35</v>
      </c>
      <c r="C48" s="249"/>
      <c r="D48" s="20">
        <v>1.4</v>
      </c>
      <c r="E48" s="243"/>
      <c r="F48" s="20">
        <v>1.4</v>
      </c>
      <c r="G48" s="243"/>
      <c r="H48" s="20">
        <v>1.3</v>
      </c>
      <c r="I48" s="243"/>
      <c r="J48" s="20">
        <v>1.4</v>
      </c>
      <c r="K48" s="243"/>
      <c r="L48" s="20">
        <v>1.1000000000000001</v>
      </c>
      <c r="M48" s="243"/>
      <c r="N48" s="20">
        <v>1.3</v>
      </c>
      <c r="O48" s="243"/>
      <c r="P48" s="20">
        <v>1.1000000000000001</v>
      </c>
      <c r="Q48" s="243"/>
      <c r="R48" s="20">
        <v>1.1000000000000001</v>
      </c>
      <c r="S48" s="243"/>
      <c r="T48" s="20">
        <v>1.2</v>
      </c>
      <c r="U48" s="243"/>
      <c r="V48" s="20">
        <v>1.2</v>
      </c>
      <c r="W48" s="243"/>
      <c r="X48" s="20">
        <v>1.2</v>
      </c>
      <c r="Y48" s="243"/>
      <c r="Z48" s="20">
        <v>1.1000000000000001</v>
      </c>
      <c r="AA48" s="243"/>
      <c r="AB48" s="243">
        <f>SUM(D48:Z48)</f>
        <v>14.799999999999997</v>
      </c>
      <c r="AD48" s="20">
        <f>SUM(D48:H48)</f>
        <v>4.0999999999999996</v>
      </c>
      <c r="AE48" s="243"/>
      <c r="AF48" s="20">
        <f>SUM(J48:N48)</f>
        <v>3.8</v>
      </c>
      <c r="AG48" s="243"/>
      <c r="AH48" s="20">
        <f>SUM(P48:T48)</f>
        <v>3.4000000000000004</v>
      </c>
      <c r="AI48" s="243"/>
      <c r="AJ48" s="20">
        <f>SUM(V48:Z48)</f>
        <v>3.5</v>
      </c>
      <c r="AL48" s="20">
        <f>SUM(AD48:AJ48)</f>
        <v>14.8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1.7</v>
      </c>
      <c r="E51" s="19"/>
      <c r="F51" s="27">
        <f>SUM(F47:F50)</f>
        <v>1.7</v>
      </c>
      <c r="G51" s="19"/>
      <c r="H51" s="27">
        <f>SUM(H47:H50)</f>
        <v>1.6</v>
      </c>
      <c r="I51" s="19"/>
      <c r="J51" s="27">
        <f>SUM(J47:J50)</f>
        <v>1.7</v>
      </c>
      <c r="K51" s="19"/>
      <c r="L51" s="27">
        <f>SUM(L47:L50)</f>
        <v>1.4000000000000001</v>
      </c>
      <c r="M51" s="19"/>
      <c r="N51" s="27">
        <f>SUM(N47:N50)</f>
        <v>1.6</v>
      </c>
      <c r="O51" s="19"/>
      <c r="P51" s="27">
        <f>SUM(P47:P50)</f>
        <v>1.4000000000000001</v>
      </c>
      <c r="Q51" s="19"/>
      <c r="R51" s="27">
        <f>SUM(R47:R50)</f>
        <v>1.4000000000000001</v>
      </c>
      <c r="S51" s="19"/>
      <c r="T51" s="27">
        <f>SUM(T47:T50)</f>
        <v>1.5</v>
      </c>
      <c r="U51" s="19"/>
      <c r="V51" s="27">
        <f>SUM(V47:V50)</f>
        <v>1.5</v>
      </c>
      <c r="W51" s="19"/>
      <c r="X51" s="27">
        <f>SUM(X47:X50)</f>
        <v>1.5</v>
      </c>
      <c r="Y51" s="19"/>
      <c r="Z51" s="27">
        <f>SUM(Z47:Z50)</f>
        <v>1.5</v>
      </c>
      <c r="AA51" s="19"/>
      <c r="AB51" s="27">
        <f>SUM(AB47:AB50)</f>
        <v>18.499999999999996</v>
      </c>
      <c r="AD51" s="27">
        <f>SUM(AD47:AD50)</f>
        <v>5</v>
      </c>
      <c r="AF51" s="27">
        <f>SUM(AF47:AF50)</f>
        <v>4.6999999999999993</v>
      </c>
      <c r="AH51" s="27">
        <f>SUM(AH47:AH50)</f>
        <v>4.3000000000000007</v>
      </c>
      <c r="AJ51" s="27">
        <f>SUM(AJ47:AJ50)</f>
        <v>4.5</v>
      </c>
      <c r="AL51" s="27">
        <f>SUM(AL47:AL50)</f>
        <v>18.5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-5.4999999999999956</v>
      </c>
      <c r="E60" s="24"/>
      <c r="F60" s="23">
        <f>F44-F51-F56-F58</f>
        <v>-6.5000000000000027</v>
      </c>
      <c r="G60" s="24"/>
      <c r="H60" s="23">
        <f>H44-H51-H56-H58</f>
        <v>-2.3999999999999986</v>
      </c>
      <c r="I60" s="24"/>
      <c r="J60" s="23">
        <f>J44-J51-J56-J58</f>
        <v>-2.9</v>
      </c>
      <c r="K60" s="24"/>
      <c r="L60" s="23">
        <f>L44-L51-L56-L58</f>
        <v>-1.200000000000002</v>
      </c>
      <c r="M60" s="24"/>
      <c r="N60" s="23">
        <f>N44-N51-N56-N58</f>
        <v>4.9999999999999876</v>
      </c>
      <c r="O60" s="24"/>
      <c r="P60" s="23">
        <f>P44-P51-P56-P58</f>
        <v>-3.5999999999999988</v>
      </c>
      <c r="Q60" s="24"/>
      <c r="R60" s="23">
        <f>R44-R51-R56-R58</f>
        <v>1.5000000000000047</v>
      </c>
      <c r="S60" s="24"/>
      <c r="T60" s="23">
        <f>T44-T51-T56-T58</f>
        <v>7.0000000000000053</v>
      </c>
      <c r="U60" s="24"/>
      <c r="V60" s="23">
        <f>V44-V51-V56-V58</f>
        <v>19.399999999999984</v>
      </c>
      <c r="W60" s="24"/>
      <c r="X60" s="23">
        <f>X44-X51-X56-X58</f>
        <v>17.200000000000003</v>
      </c>
      <c r="Y60" s="24"/>
      <c r="Z60" s="23">
        <f>Z44-Z51-Z56-Z58</f>
        <v>16.5</v>
      </c>
      <c r="AA60" s="24"/>
      <c r="AB60" s="23">
        <f>AB44-AB51-AB56-AB58</f>
        <v>44.5</v>
      </c>
      <c r="AD60" s="23">
        <f>AD44-AD51-AD56-AD58</f>
        <v>-14.400000000000009</v>
      </c>
      <c r="AF60" s="23">
        <f>AF44-AF51-AF56-AF58</f>
        <v>0.89999999999999325</v>
      </c>
      <c r="AH60" s="23">
        <f>AH44-AH51-AH56-AH58</f>
        <v>4.900000000000011</v>
      </c>
      <c r="AJ60" s="23">
        <f>AJ44-AJ51-AJ56-AJ58</f>
        <v>53.1</v>
      </c>
      <c r="AL60" s="23">
        <f>AL44-AL51-AL56-AL58</f>
        <v>44.500000000000014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-2.2999999999999998</v>
      </c>
      <c r="E63" s="243"/>
      <c r="F63" s="20">
        <v>-2.9</v>
      </c>
      <c r="G63" s="243"/>
      <c r="H63" s="20">
        <v>1.4</v>
      </c>
      <c r="I63" s="243"/>
      <c r="J63" s="20">
        <v>-1.3</v>
      </c>
      <c r="K63" s="243"/>
      <c r="L63" s="20">
        <v>-0.6</v>
      </c>
      <c r="M63" s="243"/>
      <c r="N63" s="20">
        <v>1.7</v>
      </c>
      <c r="O63" s="243"/>
      <c r="P63" s="20">
        <v>-1.5</v>
      </c>
      <c r="Q63" s="243"/>
      <c r="R63" s="20">
        <v>0.5</v>
      </c>
      <c r="S63" s="243"/>
      <c r="T63" s="20">
        <v>2.4</v>
      </c>
      <c r="U63" s="243"/>
      <c r="V63" s="20">
        <v>7.3</v>
      </c>
      <c r="W63" s="243"/>
      <c r="X63" s="20">
        <v>6.3</v>
      </c>
      <c r="Y63" s="243"/>
      <c r="Z63" s="20">
        <v>3.4</v>
      </c>
      <c r="AA63" s="243"/>
      <c r="AB63" s="243">
        <f>SUM(D63:Z63)</f>
        <v>14.4</v>
      </c>
      <c r="AD63" s="20">
        <f>SUM(D63:H63)</f>
        <v>-3.7999999999999994</v>
      </c>
      <c r="AE63" s="243"/>
      <c r="AF63" s="20">
        <f>SUM(J63:N63)</f>
        <v>-0.19999999999999996</v>
      </c>
      <c r="AG63" s="243"/>
      <c r="AH63" s="20">
        <f>SUM(P63:T63)</f>
        <v>1.4</v>
      </c>
      <c r="AI63" s="243"/>
      <c r="AJ63" s="20">
        <f>SUM(V63:Z63)</f>
        <v>17</v>
      </c>
      <c r="AL63" s="20">
        <f>SUM(AD63:AJ63)</f>
        <v>14.4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-0.1</v>
      </c>
      <c r="I64" s="243"/>
      <c r="J64" s="21">
        <v>-0.1</v>
      </c>
      <c r="K64" s="243"/>
      <c r="L64" s="21">
        <v>-0.2</v>
      </c>
      <c r="M64" s="243"/>
      <c r="N64" s="21">
        <v>-0.2</v>
      </c>
      <c r="O64" s="243"/>
      <c r="P64" s="21">
        <v>-0.1</v>
      </c>
      <c r="Q64" s="243"/>
      <c r="R64" s="21">
        <v>0</v>
      </c>
      <c r="S64" s="243"/>
      <c r="T64" s="21">
        <v>0</v>
      </c>
      <c r="U64" s="243"/>
      <c r="V64" s="21">
        <v>0.1</v>
      </c>
      <c r="W64" s="243"/>
      <c r="X64" s="21">
        <v>0</v>
      </c>
      <c r="Y64" s="243"/>
      <c r="Z64" s="21">
        <v>0.1</v>
      </c>
      <c r="AA64" s="243"/>
      <c r="AB64" s="246">
        <f>SUM(D64:Z64)</f>
        <v>-0.50000000000000011</v>
      </c>
      <c r="AD64" s="21">
        <f>SUM(D64:H64)</f>
        <v>-0.1</v>
      </c>
      <c r="AE64" s="243"/>
      <c r="AF64" s="21">
        <f>SUM(J64:N64)</f>
        <v>-0.5</v>
      </c>
      <c r="AG64" s="243"/>
      <c r="AH64" s="21">
        <f>SUM(P64:T64)</f>
        <v>-0.1</v>
      </c>
      <c r="AI64" s="243"/>
      <c r="AJ64" s="21">
        <f>SUM(V64:Z64)</f>
        <v>0.2</v>
      </c>
      <c r="AL64" s="21">
        <f>SUM(AD64:AJ64)</f>
        <v>-0.49999999999999994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-2.2999999999999998</v>
      </c>
      <c r="E65" s="19"/>
      <c r="F65" s="22">
        <f>SUM(F63:F64)</f>
        <v>-2.9</v>
      </c>
      <c r="G65" s="19"/>
      <c r="H65" s="22">
        <f>SUM(H63:H64)</f>
        <v>1.2999999999999998</v>
      </c>
      <c r="I65" s="19"/>
      <c r="J65" s="22">
        <f>SUM(J63:J64)</f>
        <v>-1.4000000000000001</v>
      </c>
      <c r="K65" s="19"/>
      <c r="L65" s="22">
        <f>SUM(L63:L64)</f>
        <v>-0.8</v>
      </c>
      <c r="M65" s="19"/>
      <c r="N65" s="22">
        <f>SUM(N63:N64)</f>
        <v>1.5</v>
      </c>
      <c r="O65" s="19"/>
      <c r="P65" s="22">
        <f>SUM(P63:P64)</f>
        <v>-1.6</v>
      </c>
      <c r="Q65" s="19"/>
      <c r="R65" s="22">
        <f>SUM(R63:R64)</f>
        <v>0.5</v>
      </c>
      <c r="S65" s="19"/>
      <c r="T65" s="22">
        <f>SUM(T63:T64)</f>
        <v>2.4</v>
      </c>
      <c r="U65" s="19"/>
      <c r="V65" s="22">
        <f>SUM(V63:V64)</f>
        <v>7.3999999999999995</v>
      </c>
      <c r="W65" s="19"/>
      <c r="X65" s="22">
        <f>SUM(X63:X64)</f>
        <v>6.3</v>
      </c>
      <c r="Y65" s="19"/>
      <c r="Z65" s="22">
        <f>SUM(Z63:Z64)</f>
        <v>3.5</v>
      </c>
      <c r="AA65" s="19"/>
      <c r="AB65" s="22">
        <f>SUM(AB63:AB64)</f>
        <v>13.9</v>
      </c>
      <c r="AD65" s="22">
        <f>SUM(AD63:AD64)</f>
        <v>-3.8999999999999995</v>
      </c>
      <c r="AF65" s="22">
        <f>SUM(AF63:AF64)</f>
        <v>-0.7</v>
      </c>
      <c r="AH65" s="22">
        <f>SUM(AH63:AH64)</f>
        <v>1.2999999999999998</v>
      </c>
      <c r="AJ65" s="22">
        <f>SUM(AJ63:AJ64)</f>
        <v>17.2</v>
      </c>
      <c r="AL65" s="22">
        <f>SUM(AL63:AL64)</f>
        <v>13.9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-3.1999999999999957</v>
      </c>
      <c r="E67" s="24"/>
      <c r="F67" s="30">
        <f>F60-F65</f>
        <v>-3.6000000000000028</v>
      </c>
      <c r="G67" s="24"/>
      <c r="H67" s="30">
        <f>H60-H65</f>
        <v>-3.6999999999999984</v>
      </c>
      <c r="I67" s="24"/>
      <c r="J67" s="30">
        <f>J60-J65</f>
        <v>-1.4999999999999998</v>
      </c>
      <c r="K67" s="24"/>
      <c r="L67" s="30">
        <f>L60-L65</f>
        <v>-0.40000000000000191</v>
      </c>
      <c r="M67" s="24"/>
      <c r="N67" s="30">
        <f>N60-N65</f>
        <v>3.4999999999999876</v>
      </c>
      <c r="O67" s="24"/>
      <c r="P67" s="30">
        <f>P60-P65</f>
        <v>-1.9999999999999987</v>
      </c>
      <c r="Q67" s="24"/>
      <c r="R67" s="30">
        <f>R60-R65</f>
        <v>1.0000000000000047</v>
      </c>
      <c r="S67" s="24"/>
      <c r="T67" s="30">
        <f>T60-T65</f>
        <v>4.600000000000005</v>
      </c>
      <c r="U67" s="24"/>
      <c r="V67" s="30">
        <f>V60-V65</f>
        <v>11.999999999999986</v>
      </c>
      <c r="W67" s="24"/>
      <c r="X67" s="30">
        <f>X60-X65</f>
        <v>10.900000000000002</v>
      </c>
      <c r="Y67" s="24"/>
      <c r="Z67" s="30">
        <f>Z60-Z65</f>
        <v>13</v>
      </c>
      <c r="AA67" s="24"/>
      <c r="AB67" s="30">
        <f>AB60-AB65</f>
        <v>30.6</v>
      </c>
      <c r="AD67" s="30">
        <f>AD60-AD65</f>
        <v>-10.500000000000011</v>
      </c>
      <c r="AF67" s="30">
        <f>AF60-AF65</f>
        <v>1.5999999999999932</v>
      </c>
      <c r="AH67" s="30">
        <f>AH60-AH65</f>
        <v>3.6000000000000112</v>
      </c>
      <c r="AJ67" s="30">
        <f>AJ60-AJ65</f>
        <v>35.900000000000006</v>
      </c>
      <c r="AL67" s="30">
        <f>AL60-AL65</f>
        <v>30.600000000000016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352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353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354</v>
      </c>
      <c r="D72" s="232">
        <f>SUM(D67:D71)</f>
        <v>-3.1999999999999957</v>
      </c>
      <c r="E72" s="231"/>
      <c r="F72" s="232">
        <f>SUM(F67:F71)</f>
        <v>-3.6000000000000028</v>
      </c>
      <c r="G72" s="231"/>
      <c r="H72" s="232">
        <f>SUM(H67:H71)</f>
        <v>-3.6999999999999984</v>
      </c>
      <c r="I72" s="231"/>
      <c r="J72" s="232">
        <f>SUM(J67:J71)</f>
        <v>-1.4999999999999998</v>
      </c>
      <c r="K72" s="231"/>
      <c r="L72" s="232">
        <f>SUM(L67:L71)</f>
        <v>-0.40000000000000191</v>
      </c>
      <c r="M72" s="231"/>
      <c r="N72" s="232">
        <f>SUM(N67:N71)</f>
        <v>3.4999999999999876</v>
      </c>
      <c r="O72" s="231"/>
      <c r="P72" s="232">
        <f>SUM(P67:P71)</f>
        <v>-1.9999999999999987</v>
      </c>
      <c r="Q72" s="231"/>
      <c r="R72" s="232">
        <f>SUM(R67:R71)</f>
        <v>1.0000000000000047</v>
      </c>
      <c r="S72" s="231"/>
      <c r="T72" s="232">
        <f>SUM(T67:T71)</f>
        <v>4.600000000000005</v>
      </c>
      <c r="U72" s="231"/>
      <c r="V72" s="232">
        <f>SUM(V67:V71)</f>
        <v>11.999999999999986</v>
      </c>
      <c r="W72" s="231"/>
      <c r="X72" s="232">
        <f>SUM(X67:X71)</f>
        <v>10.900000000000002</v>
      </c>
      <c r="Y72" s="231"/>
      <c r="Z72" s="232">
        <f>SUM(Z67:Z71)</f>
        <v>13</v>
      </c>
      <c r="AA72" s="231"/>
      <c r="AB72" s="232">
        <f>SUM(AB67:AB71)</f>
        <v>30.6</v>
      </c>
      <c r="AD72" s="232">
        <f>SUM(AD67:AD71)</f>
        <v>-10.500000000000011</v>
      </c>
      <c r="AE72" s="231"/>
      <c r="AF72" s="232">
        <f>SUM(AF67:AF71)</f>
        <v>1.5999999999999932</v>
      </c>
      <c r="AG72" s="231"/>
      <c r="AH72" s="232">
        <f>SUM(AH67:AH71)</f>
        <v>3.6000000000000112</v>
      </c>
      <c r="AI72" s="231"/>
      <c r="AJ72" s="232">
        <f>SUM(AJ67:AJ71)</f>
        <v>35.900000000000006</v>
      </c>
      <c r="AK72" s="231"/>
      <c r="AL72" s="232">
        <f>SUM(AL67:AL71)</f>
        <v>30.600000000000016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RENEWABLE ENERGY CORP.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C:\My Documents\Enron\2002 Plan\2002 Houston Budget Pres\[2002 EREC Preliminary 1015.xls]Format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37179.711773958334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37179.711773958334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-3.1999999999999957</v>
      </c>
      <c r="F81" s="51">
        <f>+F72</f>
        <v>-3.6000000000000028</v>
      </c>
      <c r="H81" s="51">
        <f>+H72</f>
        <v>-3.6999999999999984</v>
      </c>
      <c r="J81" s="51">
        <f>+J72</f>
        <v>-1.4999999999999998</v>
      </c>
      <c r="L81" s="51">
        <f>+L72</f>
        <v>-0.40000000000000191</v>
      </c>
      <c r="N81" s="51">
        <f>+N72</f>
        <v>3.4999999999999876</v>
      </c>
      <c r="P81" s="51">
        <f>+P72</f>
        <v>-1.9999999999999987</v>
      </c>
      <c r="R81" s="51">
        <f>+R72</f>
        <v>1.0000000000000047</v>
      </c>
      <c r="T81" s="51">
        <f>+T72</f>
        <v>4.600000000000005</v>
      </c>
      <c r="V81" s="51">
        <f>+V72</f>
        <v>11.999999999999986</v>
      </c>
      <c r="X81" s="51">
        <f>+X72</f>
        <v>10.900000000000002</v>
      </c>
      <c r="Z81" s="51">
        <f>+Z72</f>
        <v>13</v>
      </c>
      <c r="AB81" s="35">
        <f>SUM(D81:Z81)</f>
        <v>30.599999999999987</v>
      </c>
      <c r="AD81" s="51">
        <f>SUM(D81:H81)</f>
        <v>-10.499999999999996</v>
      </c>
      <c r="AE81" s="19"/>
      <c r="AF81" s="51">
        <f>SUM(J81:N81)</f>
        <v>1.5999999999999859</v>
      </c>
      <c r="AG81" s="19"/>
      <c r="AH81" s="51">
        <f>SUM(P81:T81)</f>
        <v>3.6000000000000112</v>
      </c>
      <c r="AI81" s="19"/>
      <c r="AJ81" s="51">
        <f>SUM(V81:Z81)</f>
        <v>35.899999999999991</v>
      </c>
      <c r="AK81" s="25"/>
      <c r="AL81" s="51">
        <f>SUM(AD81:AJ81)</f>
        <v>30.599999999999991</v>
      </c>
    </row>
    <row r="82" spans="1:38" s="36" customFormat="1">
      <c r="A82" s="23" t="s">
        <v>355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353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1.4</v>
      </c>
      <c r="F86" s="52">
        <f>+F31</f>
        <v>1.4</v>
      </c>
      <c r="H86" s="52">
        <f>+H31</f>
        <v>1.3</v>
      </c>
      <c r="J86" s="52">
        <f>+J31</f>
        <v>1.3</v>
      </c>
      <c r="L86" s="52">
        <f>+L31</f>
        <v>1.4</v>
      </c>
      <c r="N86" s="52">
        <f>+N31</f>
        <v>1.4</v>
      </c>
      <c r="P86" s="52">
        <f>+P31</f>
        <v>1.4</v>
      </c>
      <c r="R86" s="52">
        <f>+R31</f>
        <v>1.5</v>
      </c>
      <c r="T86" s="52">
        <f>+T31</f>
        <v>1.5</v>
      </c>
      <c r="V86" s="52">
        <f>+V31</f>
        <v>1.5</v>
      </c>
      <c r="X86" s="52">
        <f>+X31</f>
        <v>1.5</v>
      </c>
      <c r="Z86" s="52">
        <f>+Z31</f>
        <v>1.6</v>
      </c>
      <c r="AB86" s="18">
        <f>SUM(D86:Z86)</f>
        <v>17.2</v>
      </c>
      <c r="AD86" s="52">
        <f>SUM(D86:H86)</f>
        <v>4.0999999999999996</v>
      </c>
      <c r="AF86" s="52">
        <f>SUM(J86:N86)</f>
        <v>4.0999999999999996</v>
      </c>
      <c r="AH86" s="52">
        <f>SUM(P86:T86)</f>
        <v>4.4000000000000004</v>
      </c>
      <c r="AJ86" s="52">
        <f>SUM(V86:Z86)</f>
        <v>4.5999999999999996</v>
      </c>
      <c r="AK86" s="25"/>
      <c r="AL86" s="52">
        <f>SUM(AD86:AJ86)</f>
        <v>17.2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-0.1</v>
      </c>
      <c r="I87" s="19"/>
      <c r="J87" s="52">
        <f>+J64</f>
        <v>-0.1</v>
      </c>
      <c r="K87" s="19"/>
      <c r="L87" s="52">
        <f>+L64</f>
        <v>-0.2</v>
      </c>
      <c r="M87" s="19"/>
      <c r="N87" s="52">
        <f>+N64</f>
        <v>-0.2</v>
      </c>
      <c r="O87" s="19"/>
      <c r="P87" s="52">
        <f>+P64</f>
        <v>-0.1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0.1</v>
      </c>
      <c r="W87" s="19"/>
      <c r="X87" s="52">
        <f>+X64</f>
        <v>0</v>
      </c>
      <c r="Y87" s="19"/>
      <c r="Z87" s="52">
        <f>+Z64</f>
        <v>0.1</v>
      </c>
      <c r="AA87" s="19"/>
      <c r="AB87" s="18">
        <f>SUM(D87:Z87)</f>
        <v>-0.50000000000000011</v>
      </c>
      <c r="AD87" s="52">
        <f>SUM(D87:H87)</f>
        <v>-0.1</v>
      </c>
      <c r="AE87" s="19"/>
      <c r="AF87" s="52">
        <f>SUM(J87:N87)</f>
        <v>-0.5</v>
      </c>
      <c r="AG87" s="19"/>
      <c r="AH87" s="52">
        <f>SUM(P87:T87)</f>
        <v>-0.1</v>
      </c>
      <c r="AI87" s="19"/>
      <c r="AJ87" s="52">
        <f>SUM(V87:Z87)</f>
        <v>0.2</v>
      </c>
      <c r="AL87" s="52">
        <f>SUM(AD87:AJ87)</f>
        <v>-0.49999999999999994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356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-0.1</v>
      </c>
      <c r="E97" s="19"/>
      <c r="F97" s="52">
        <f>-F38</f>
        <v>-0.1</v>
      </c>
      <c r="G97" s="19"/>
      <c r="H97" s="52">
        <f>-H38</f>
        <v>-0.2</v>
      </c>
      <c r="I97" s="19"/>
      <c r="J97" s="52">
        <f>-J38</f>
        <v>-0.3</v>
      </c>
      <c r="K97" s="19"/>
      <c r="L97" s="52">
        <f>-L38</f>
        <v>-0.7</v>
      </c>
      <c r="M97" s="19"/>
      <c r="N97" s="52">
        <f>-N38</f>
        <v>-0.7</v>
      </c>
      <c r="O97" s="19"/>
      <c r="P97" s="52">
        <f>-P38</f>
        <v>-0.1</v>
      </c>
      <c r="Q97" s="19"/>
      <c r="R97" s="52">
        <f>-R38</f>
        <v>0.1</v>
      </c>
      <c r="S97" s="19"/>
      <c r="T97" s="52">
        <f>-T38</f>
        <v>0.1</v>
      </c>
      <c r="U97" s="19"/>
      <c r="V97" s="52">
        <f>-V38</f>
        <v>0</v>
      </c>
      <c r="W97" s="19"/>
      <c r="X97" s="52">
        <f>-X38</f>
        <v>-0.5</v>
      </c>
      <c r="Y97" s="19"/>
      <c r="Z97" s="52">
        <f>-Z38</f>
        <v>-0.5</v>
      </c>
      <c r="AA97" s="19"/>
      <c r="AB97" s="18">
        <f>SUM(D97:Z97)</f>
        <v>-2.9999999999999996</v>
      </c>
      <c r="AD97" s="52">
        <f>SUM(D97:H97)</f>
        <v>-0.4</v>
      </c>
      <c r="AE97" s="19"/>
      <c r="AF97" s="52">
        <f>SUM(J97:N97)</f>
        <v>-1.7</v>
      </c>
      <c r="AG97" s="19"/>
      <c r="AH97" s="52">
        <f>SUM(P97:T97)</f>
        <v>0.1</v>
      </c>
      <c r="AI97" s="19"/>
      <c r="AJ97" s="52">
        <f>SUM(V97:Z97)</f>
        <v>-1</v>
      </c>
      <c r="AL97" s="52">
        <f>SUM(AD97:AJ97)</f>
        <v>-3</v>
      </c>
    </row>
    <row r="98" spans="1:38" s="25" customFormat="1">
      <c r="A98" s="19"/>
      <c r="C98" s="18" t="s">
        <v>63</v>
      </c>
      <c r="D98" s="243">
        <v>1.8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0.4</v>
      </c>
      <c r="M98" s="243"/>
      <c r="N98" s="243">
        <v>2.7</v>
      </c>
      <c r="O98" s="243"/>
      <c r="P98" s="243">
        <v>0</v>
      </c>
      <c r="Q98" s="243"/>
      <c r="R98" s="243">
        <v>0</v>
      </c>
      <c r="S98" s="243"/>
      <c r="T98" s="243">
        <v>0.3</v>
      </c>
      <c r="U98" s="243"/>
      <c r="V98" s="243">
        <v>0</v>
      </c>
      <c r="W98" s="243"/>
      <c r="X98" s="243">
        <v>0.9</v>
      </c>
      <c r="Y98" s="243"/>
      <c r="Z98" s="243">
        <v>1.8</v>
      </c>
      <c r="AA98" s="19"/>
      <c r="AB98" s="18">
        <f>SUM(D98:Z98)</f>
        <v>7.9</v>
      </c>
      <c r="AD98" s="18">
        <f>SUM(D98:H98)</f>
        <v>1.8</v>
      </c>
      <c r="AE98" s="19"/>
      <c r="AF98" s="18">
        <f>SUM(J98:N98)</f>
        <v>3.1</v>
      </c>
      <c r="AG98" s="19"/>
      <c r="AH98" s="18">
        <f>SUM(P98:T98)</f>
        <v>0.3</v>
      </c>
      <c r="AI98" s="19"/>
      <c r="AJ98" s="18">
        <f>SUM(V98:Z98)</f>
        <v>2.7</v>
      </c>
      <c r="AL98" s="18">
        <f>SUM(AD98:AJ98)</f>
        <v>7.9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117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-9.999999999999587E-2</v>
      </c>
      <c r="E103" s="24"/>
      <c r="F103" s="23">
        <f>SUM(F81:F101)</f>
        <v>-2.3000000000000029</v>
      </c>
      <c r="G103" s="24"/>
      <c r="H103" s="23">
        <f>SUM(H81:H101)</f>
        <v>-2.6999999999999988</v>
      </c>
      <c r="I103" s="24"/>
      <c r="J103" s="23">
        <f>SUM(J81:J101)</f>
        <v>-0.59999999999999964</v>
      </c>
      <c r="K103" s="24"/>
      <c r="L103" s="23">
        <f>SUM(L81:L101)</f>
        <v>0.49999999999999811</v>
      </c>
      <c r="M103" s="24"/>
      <c r="N103" s="23">
        <f>SUM(N81:N101)</f>
        <v>6.6999999999999877</v>
      </c>
      <c r="O103" s="24"/>
      <c r="P103" s="23">
        <f>SUM(P81:P101)</f>
        <v>-0.79999999999999871</v>
      </c>
      <c r="Q103" s="24"/>
      <c r="R103" s="23">
        <f>SUM(R81:R101)</f>
        <v>2.6000000000000045</v>
      </c>
      <c r="S103" s="24"/>
      <c r="T103" s="23">
        <f>SUM(T81:T101)</f>
        <v>6.5000000000000044</v>
      </c>
      <c r="U103" s="24"/>
      <c r="V103" s="23">
        <f>SUM(V81:V101)</f>
        <v>13.599999999999985</v>
      </c>
      <c r="W103" s="24"/>
      <c r="X103" s="23">
        <f>SUM(X81:X101)</f>
        <v>12.800000000000002</v>
      </c>
      <c r="Y103" s="24"/>
      <c r="Z103" s="23">
        <f>SUM(Z81:Z101)</f>
        <v>16</v>
      </c>
      <c r="AA103" s="19"/>
      <c r="AB103" s="23">
        <f>SUM(AB81:AB101)</f>
        <v>52.199999999999982</v>
      </c>
      <c r="AD103" s="23">
        <f>SUM(D103:H103)</f>
        <v>-5.0999999999999979</v>
      </c>
      <c r="AF103" s="23">
        <f>SUM(J103:N103)</f>
        <v>6.5999999999999863</v>
      </c>
      <c r="AH103" s="23">
        <f>SUM(P103:T103)</f>
        <v>8.3000000000000096</v>
      </c>
      <c r="AJ103" s="23">
        <f>SUM(V103:Z103)</f>
        <v>42.399999999999991</v>
      </c>
      <c r="AL103" s="23">
        <f>SUM(AD103:AJ103)</f>
        <v>52.199999999999989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12.2</v>
      </c>
      <c r="E106" s="243"/>
      <c r="F106" s="20">
        <v>31.5</v>
      </c>
      <c r="G106" s="243"/>
      <c r="H106" s="20">
        <v>28.3</v>
      </c>
      <c r="I106" s="243"/>
      <c r="J106" s="20">
        <v>5.6</v>
      </c>
      <c r="K106" s="243"/>
      <c r="L106" s="20">
        <v>5.5</v>
      </c>
      <c r="M106" s="243"/>
      <c r="N106" s="20">
        <v>-20.399999999999999</v>
      </c>
      <c r="O106" s="243"/>
      <c r="P106" s="20">
        <v>17.100000000000001</v>
      </c>
      <c r="Q106" s="243"/>
      <c r="R106" s="20">
        <v>-4.3</v>
      </c>
      <c r="S106" s="243"/>
      <c r="T106" s="20">
        <v>-4.7</v>
      </c>
      <c r="U106" s="243"/>
      <c r="V106" s="20">
        <v>-60.8</v>
      </c>
      <c r="W106" s="243"/>
      <c r="X106" s="20">
        <v>-19.2</v>
      </c>
      <c r="Y106" s="243"/>
      <c r="Z106" s="20">
        <v>27.3</v>
      </c>
      <c r="AA106" s="19"/>
      <c r="AB106" s="18">
        <f t="shared" ref="AB106:AB115" si="12">SUM(D106:Z106)</f>
        <v>18.100000000000001</v>
      </c>
      <c r="AD106" s="20">
        <f t="shared" ref="AD106:AD115" si="13">SUM(D106:H106)</f>
        <v>72</v>
      </c>
      <c r="AE106" s="19"/>
      <c r="AF106" s="20">
        <f t="shared" ref="AF106:AF115" si="14">SUM(J106:N106)</f>
        <v>-9.2999999999999989</v>
      </c>
      <c r="AG106" s="19"/>
      <c r="AH106" s="20">
        <f t="shared" ref="AH106:AH115" si="15">SUM(P106:T106)</f>
        <v>8.1000000000000014</v>
      </c>
      <c r="AI106" s="19"/>
      <c r="AJ106" s="20">
        <f t="shared" ref="AJ106:AJ115" si="16">SUM(V106:Z106)</f>
        <v>-52.7</v>
      </c>
      <c r="AL106" s="20">
        <f t="shared" ref="AL106:AL115" si="17">SUM(AD106:AJ106)</f>
        <v>18.100000000000009</v>
      </c>
    </row>
    <row r="107" spans="1:38" s="25" customFormat="1">
      <c r="A107" s="19"/>
      <c r="B107" s="18" t="s">
        <v>93</v>
      </c>
      <c r="C107" s="19"/>
      <c r="D107" s="20">
        <v>-11.3</v>
      </c>
      <c r="E107" s="243"/>
      <c r="F107" s="20">
        <v>-5.9</v>
      </c>
      <c r="G107" s="243"/>
      <c r="H107" s="20">
        <v>-11.2</v>
      </c>
      <c r="I107" s="243"/>
      <c r="J107" s="20">
        <v>-19</v>
      </c>
      <c r="K107" s="243"/>
      <c r="L107" s="20">
        <v>-31.9</v>
      </c>
      <c r="M107" s="243"/>
      <c r="N107" s="20">
        <v>20.5</v>
      </c>
      <c r="O107" s="243"/>
      <c r="P107" s="20">
        <v>-32.200000000000003</v>
      </c>
      <c r="Q107" s="243"/>
      <c r="R107" s="20">
        <v>-15</v>
      </c>
      <c r="S107" s="243"/>
      <c r="T107" s="20">
        <v>3.5</v>
      </c>
      <c r="U107" s="243"/>
      <c r="V107" s="20">
        <v>28.5</v>
      </c>
      <c r="W107" s="243"/>
      <c r="X107" s="20">
        <v>21</v>
      </c>
      <c r="Y107" s="243"/>
      <c r="Z107" s="20">
        <v>17.8</v>
      </c>
      <c r="AA107" s="19"/>
      <c r="AB107" s="18">
        <f t="shared" si="12"/>
        <v>-35.200000000000017</v>
      </c>
      <c r="AD107" s="20">
        <f t="shared" si="13"/>
        <v>-28.400000000000002</v>
      </c>
      <c r="AE107" s="19"/>
      <c r="AF107" s="20">
        <f t="shared" si="14"/>
        <v>-30.4</v>
      </c>
      <c r="AG107" s="19"/>
      <c r="AH107" s="20">
        <f t="shared" si="15"/>
        <v>-43.7</v>
      </c>
      <c r="AI107" s="19"/>
      <c r="AJ107" s="20">
        <f t="shared" si="16"/>
        <v>67.3</v>
      </c>
      <c r="AL107" s="20">
        <f t="shared" si="17"/>
        <v>-35.200000000000003</v>
      </c>
    </row>
    <row r="108" spans="1:38" s="25" customFormat="1">
      <c r="A108" s="19"/>
      <c r="B108" s="18" t="s">
        <v>94</v>
      </c>
      <c r="C108" s="19"/>
      <c r="D108" s="20">
        <v>0.2</v>
      </c>
      <c r="E108" s="243"/>
      <c r="F108" s="20">
        <v>0.1</v>
      </c>
      <c r="G108" s="243"/>
      <c r="H108" s="20">
        <v>0.2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-0.1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0.4</v>
      </c>
      <c r="AD108" s="20">
        <f t="shared" si="13"/>
        <v>0.5</v>
      </c>
      <c r="AE108" s="19"/>
      <c r="AF108" s="20">
        <f t="shared" si="14"/>
        <v>0</v>
      </c>
      <c r="AG108" s="19"/>
      <c r="AH108" s="20">
        <f t="shared" si="15"/>
        <v>-0.1</v>
      </c>
      <c r="AI108" s="19"/>
      <c r="AJ108" s="20">
        <f t="shared" si="16"/>
        <v>0</v>
      </c>
      <c r="AL108" s="20">
        <f t="shared" si="17"/>
        <v>0.4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16.100000000000001</v>
      </c>
      <c r="E110" s="243"/>
      <c r="F110" s="20">
        <v>-20.100000000000001</v>
      </c>
      <c r="G110" s="243"/>
      <c r="H110" s="20">
        <v>9.3000000000000007</v>
      </c>
      <c r="I110" s="243"/>
      <c r="J110" s="20">
        <v>10</v>
      </c>
      <c r="K110" s="243"/>
      <c r="L110" s="20">
        <v>11</v>
      </c>
      <c r="M110" s="243"/>
      <c r="N110" s="20">
        <v>-11.8</v>
      </c>
      <c r="O110" s="243"/>
      <c r="P110" s="20">
        <v>13.1</v>
      </c>
      <c r="Q110" s="243"/>
      <c r="R110" s="20">
        <v>4.5999999999999996</v>
      </c>
      <c r="S110" s="243"/>
      <c r="T110" s="20">
        <v>4.5999999999999996</v>
      </c>
      <c r="U110" s="243"/>
      <c r="V110" s="20">
        <v>-0.9</v>
      </c>
      <c r="W110" s="243"/>
      <c r="X110" s="20">
        <v>-12.9</v>
      </c>
      <c r="Y110" s="243"/>
      <c r="Z110" s="20">
        <v>-11.1</v>
      </c>
      <c r="AA110" s="19"/>
      <c r="AB110" s="18">
        <f t="shared" si="12"/>
        <v>11.900000000000007</v>
      </c>
      <c r="AD110" s="20">
        <f t="shared" si="13"/>
        <v>5.3000000000000007</v>
      </c>
      <c r="AE110" s="19"/>
      <c r="AF110" s="20">
        <f t="shared" si="14"/>
        <v>9.1999999999999993</v>
      </c>
      <c r="AG110" s="19"/>
      <c r="AH110" s="20">
        <f t="shared" si="15"/>
        <v>22.299999999999997</v>
      </c>
      <c r="AI110" s="19"/>
      <c r="AJ110" s="20">
        <f t="shared" si="16"/>
        <v>-24.9</v>
      </c>
      <c r="AL110" s="20">
        <f t="shared" si="17"/>
        <v>11.899999999999999</v>
      </c>
    </row>
    <row r="111" spans="1:38" s="25" customFormat="1">
      <c r="A111" s="19"/>
      <c r="B111" s="18" t="s">
        <v>66</v>
      </c>
      <c r="C111" s="19"/>
      <c r="D111" s="20">
        <v>-2.2999999999999998</v>
      </c>
      <c r="E111" s="243"/>
      <c r="F111" s="20">
        <v>-2.9</v>
      </c>
      <c r="G111" s="243"/>
      <c r="H111" s="20">
        <v>-2.9</v>
      </c>
      <c r="I111" s="243"/>
      <c r="J111" s="20">
        <v>-1.3</v>
      </c>
      <c r="K111" s="243"/>
      <c r="L111" s="20">
        <v>-0.6</v>
      </c>
      <c r="M111" s="243"/>
      <c r="N111" s="20">
        <v>0.3</v>
      </c>
      <c r="O111" s="243"/>
      <c r="P111" s="20">
        <v>0.6</v>
      </c>
      <c r="Q111" s="243"/>
      <c r="R111" s="20">
        <v>0.5</v>
      </c>
      <c r="S111" s="243"/>
      <c r="T111" s="20">
        <v>1.8</v>
      </c>
      <c r="U111" s="243"/>
      <c r="V111" s="20">
        <v>7.3</v>
      </c>
      <c r="W111" s="243"/>
      <c r="X111" s="20">
        <v>6.3</v>
      </c>
      <c r="Y111" s="243"/>
      <c r="Z111" s="20">
        <v>-8.9</v>
      </c>
      <c r="AA111" s="19"/>
      <c r="AB111" s="18">
        <f t="shared" si="12"/>
        <v>-2.1000000000000005</v>
      </c>
      <c r="AD111" s="20">
        <f t="shared" si="13"/>
        <v>-8.1</v>
      </c>
      <c r="AE111" s="19"/>
      <c r="AF111" s="20">
        <f t="shared" si="14"/>
        <v>-1.5999999999999999</v>
      </c>
      <c r="AG111" s="19"/>
      <c r="AH111" s="20">
        <f t="shared" si="15"/>
        <v>2.9000000000000004</v>
      </c>
      <c r="AI111" s="19"/>
      <c r="AJ111" s="20">
        <f t="shared" si="16"/>
        <v>4.6999999999999993</v>
      </c>
      <c r="AL111" s="20">
        <f t="shared" si="17"/>
        <v>-2.0999999999999996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1</v>
      </c>
      <c r="E113" s="243"/>
      <c r="F113" s="20">
        <v>17</v>
      </c>
      <c r="G113" s="243"/>
      <c r="H113" s="20">
        <v>-2.2999999999999998</v>
      </c>
      <c r="I113" s="243"/>
      <c r="J113" s="20">
        <v>-4.5999999999999996</v>
      </c>
      <c r="K113" s="243"/>
      <c r="L113" s="20">
        <v>8.9</v>
      </c>
      <c r="M113" s="243"/>
      <c r="N113" s="20">
        <v>15.8</v>
      </c>
      <c r="O113" s="243"/>
      <c r="P113" s="20">
        <v>22.6</v>
      </c>
      <c r="Q113" s="243"/>
      <c r="R113" s="20">
        <v>-14.1</v>
      </c>
      <c r="S113" s="243"/>
      <c r="T113" s="20">
        <v>-6.2</v>
      </c>
      <c r="U113" s="243"/>
      <c r="V113" s="20">
        <v>-5.7</v>
      </c>
      <c r="W113" s="243"/>
      <c r="X113" s="20">
        <v>-2.1</v>
      </c>
      <c r="Y113" s="243"/>
      <c r="Z113" s="20">
        <v>-10.6</v>
      </c>
      <c r="AA113" s="19"/>
      <c r="AB113" s="18">
        <f>SUM(D113:Z113)</f>
        <v>19.699999999999989</v>
      </c>
      <c r="AD113" s="20">
        <f t="shared" si="13"/>
        <v>15.7</v>
      </c>
      <c r="AE113" s="19"/>
      <c r="AF113" s="20">
        <f t="shared" si="14"/>
        <v>20.100000000000001</v>
      </c>
      <c r="AG113" s="19"/>
      <c r="AH113" s="20">
        <f t="shared" si="15"/>
        <v>2.3000000000000016</v>
      </c>
      <c r="AI113" s="19"/>
      <c r="AJ113" s="20">
        <f t="shared" si="16"/>
        <v>-18.399999999999999</v>
      </c>
      <c r="AL113" s="20">
        <f>SUM(AD113:AJ113)</f>
        <v>19.700000000000003</v>
      </c>
    </row>
    <row r="114" spans="1:38" s="25" customFormat="1">
      <c r="A114" s="19"/>
      <c r="B114" s="18" t="s">
        <v>350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351</v>
      </c>
      <c r="C115" s="19"/>
      <c r="D115" s="49">
        <v>1.2</v>
      </c>
      <c r="E115" s="243"/>
      <c r="F115" s="49">
        <v>1.2</v>
      </c>
      <c r="G115" s="243"/>
      <c r="H115" s="49">
        <v>-3.3</v>
      </c>
      <c r="I115" s="243"/>
      <c r="J115" s="49">
        <v>2</v>
      </c>
      <c r="K115" s="243"/>
      <c r="L115" s="49">
        <v>1.1000000000000001</v>
      </c>
      <c r="M115" s="243"/>
      <c r="N115" s="49">
        <v>1.3</v>
      </c>
      <c r="O115" s="243"/>
      <c r="P115" s="49">
        <v>1.6</v>
      </c>
      <c r="Q115" s="243"/>
      <c r="R115" s="49">
        <v>3</v>
      </c>
      <c r="S115" s="243"/>
      <c r="T115" s="49">
        <v>-0.1</v>
      </c>
      <c r="U115" s="243"/>
      <c r="V115" s="49">
        <v>7</v>
      </c>
      <c r="W115" s="243"/>
      <c r="X115" s="49">
        <v>6.1</v>
      </c>
      <c r="Y115" s="243"/>
      <c r="Z115" s="49">
        <v>4.7</v>
      </c>
      <c r="AA115" s="19"/>
      <c r="AB115" s="22">
        <f t="shared" si="12"/>
        <v>25.8</v>
      </c>
      <c r="AD115" s="49">
        <f t="shared" si="13"/>
        <v>-0.89999999999999991</v>
      </c>
      <c r="AE115" s="19"/>
      <c r="AF115" s="49">
        <f t="shared" si="14"/>
        <v>4.4000000000000004</v>
      </c>
      <c r="AG115" s="19"/>
      <c r="AH115" s="49">
        <f t="shared" si="15"/>
        <v>4.5</v>
      </c>
      <c r="AI115" s="19"/>
      <c r="AJ115" s="49">
        <f t="shared" si="16"/>
        <v>17.8</v>
      </c>
      <c r="AL115" s="49">
        <f t="shared" si="17"/>
        <v>25.8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17.099999999999998</v>
      </c>
      <c r="E117" s="19"/>
      <c r="F117" s="37">
        <f>SUM(F105:F116)</f>
        <v>20.900000000000002</v>
      </c>
      <c r="G117" s="19"/>
      <c r="H117" s="37">
        <f>SUM(H105:H116)</f>
        <v>18.100000000000001</v>
      </c>
      <c r="I117" s="19"/>
      <c r="J117" s="37">
        <f>SUM(J105:J116)</f>
        <v>-7.3000000000000007</v>
      </c>
      <c r="K117" s="19"/>
      <c r="L117" s="37">
        <f>SUM(L105:L116)</f>
        <v>-5.9999999999999982</v>
      </c>
      <c r="M117" s="19"/>
      <c r="N117" s="37">
        <f>SUM(N105:N116)</f>
        <v>5.700000000000002</v>
      </c>
      <c r="O117" s="19"/>
      <c r="P117" s="37">
        <f>SUM(P105:P116)</f>
        <v>22.8</v>
      </c>
      <c r="Q117" s="19"/>
      <c r="R117" s="37">
        <f>SUM(R105:R116)</f>
        <v>-25.400000000000002</v>
      </c>
      <c r="S117" s="19"/>
      <c r="T117" s="37">
        <f>SUM(T105:T116)</f>
        <v>-1.100000000000001</v>
      </c>
      <c r="U117" s="19"/>
      <c r="V117" s="37">
        <f>SUM(V105:V116)</f>
        <v>-24.599999999999994</v>
      </c>
      <c r="W117" s="19"/>
      <c r="X117" s="37">
        <f>SUM(X105:X116)</f>
        <v>-0.80000000000000071</v>
      </c>
      <c r="Y117" s="19"/>
      <c r="Z117" s="37">
        <f>SUM(Z105:Z116)</f>
        <v>19.200000000000003</v>
      </c>
      <c r="AA117" s="19"/>
      <c r="AB117" s="37">
        <f>SUM(AB105:AB116)</f>
        <v>38.59999999999998</v>
      </c>
      <c r="AD117" s="37">
        <f>SUM(D117:H117)</f>
        <v>56.1</v>
      </c>
      <c r="AF117" s="37">
        <f>SUM(J117:N117)</f>
        <v>-7.599999999999997</v>
      </c>
      <c r="AH117" s="37">
        <f>SUM(P117:T117)</f>
        <v>-3.7000000000000024</v>
      </c>
      <c r="AJ117" s="37">
        <f>SUM(V117:Z117)</f>
        <v>-6.1999999999999922</v>
      </c>
      <c r="AL117" s="37">
        <f>SUM(AD117:AJ117)</f>
        <v>38.600000000000009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17.000000000000004</v>
      </c>
      <c r="E119" s="19"/>
      <c r="F119" s="44">
        <f>F103+F117</f>
        <v>18.599999999999998</v>
      </c>
      <c r="G119" s="19"/>
      <c r="H119" s="44">
        <f>H103+H117</f>
        <v>15.400000000000002</v>
      </c>
      <c r="I119" s="19"/>
      <c r="J119" s="44">
        <f>J103+J117</f>
        <v>-7.9</v>
      </c>
      <c r="K119" s="19"/>
      <c r="L119" s="44">
        <f>L103+L117</f>
        <v>-5.5</v>
      </c>
      <c r="M119" s="19"/>
      <c r="N119" s="44">
        <f>N103+N117</f>
        <v>12.39999999999999</v>
      </c>
      <c r="O119" s="19"/>
      <c r="P119" s="44">
        <f>P103+P117</f>
        <v>22.000000000000004</v>
      </c>
      <c r="Q119" s="19"/>
      <c r="R119" s="44">
        <f>R103+R117</f>
        <v>-22.799999999999997</v>
      </c>
      <c r="S119" s="19"/>
      <c r="T119" s="44">
        <f>T103+T117</f>
        <v>5.4000000000000039</v>
      </c>
      <c r="U119" s="19"/>
      <c r="V119" s="44">
        <f>V103+V117</f>
        <v>-11.000000000000009</v>
      </c>
      <c r="W119" s="19"/>
      <c r="X119" s="44">
        <f>X103+X117</f>
        <v>12.000000000000002</v>
      </c>
      <c r="Y119" s="19"/>
      <c r="Z119" s="44">
        <f>Z103+Z117</f>
        <v>35.200000000000003</v>
      </c>
      <c r="AA119" s="19"/>
      <c r="AB119" s="44">
        <f>AB103+AB117</f>
        <v>90.799999999999955</v>
      </c>
      <c r="AD119" s="44">
        <f>AD103+AD117</f>
        <v>51</v>
      </c>
      <c r="AF119" s="44">
        <f>AF103+AF117</f>
        <v>-1.0000000000000107</v>
      </c>
      <c r="AH119" s="44">
        <f>AH103+AH117</f>
        <v>4.6000000000000068</v>
      </c>
      <c r="AJ119" s="44">
        <f>AJ103+AJ117</f>
        <v>36.200000000000003</v>
      </c>
      <c r="AL119" s="44">
        <f>AL103+AL117</f>
        <v>90.8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f>-7.1-0.4</f>
        <v>-7.5</v>
      </c>
      <c r="E122" s="19"/>
      <c r="F122" s="20">
        <f>-4.8-0.3</f>
        <v>-5.0999999999999996</v>
      </c>
      <c r="G122" s="19"/>
      <c r="H122" s="20">
        <f>-5.9-0.7</f>
        <v>-6.6000000000000005</v>
      </c>
      <c r="I122" s="19"/>
      <c r="J122" s="20">
        <f>-4.6-0.2</f>
        <v>-4.8</v>
      </c>
      <c r="K122" s="19"/>
      <c r="L122" s="20">
        <f>-3.9-0.2</f>
        <v>-4.0999999999999996</v>
      </c>
      <c r="M122" s="19"/>
      <c r="N122" s="20">
        <f>-4.2-0.4</f>
        <v>-4.6000000000000005</v>
      </c>
      <c r="O122" s="19"/>
      <c r="P122" s="20">
        <f>-1.4-0</f>
        <v>-1.4</v>
      </c>
      <c r="Q122" s="19"/>
      <c r="R122" s="20">
        <v>-2</v>
      </c>
      <c r="S122" s="19"/>
      <c r="T122" s="20">
        <f>-1.4-0.6</f>
        <v>-2</v>
      </c>
      <c r="U122" s="19"/>
      <c r="V122" s="20">
        <f>-1.2-0.6</f>
        <v>-1.7999999999999998</v>
      </c>
      <c r="W122" s="19"/>
      <c r="X122" s="20">
        <f>-1.8-0.6</f>
        <v>-2.4</v>
      </c>
      <c r="Y122" s="19"/>
      <c r="Z122" s="20">
        <f>-1.8+2.5</f>
        <v>0.7</v>
      </c>
      <c r="AA122" s="19"/>
      <c r="AB122" s="18">
        <f t="shared" ref="AB122:AB127" si="18">SUM(D122:Z122)</f>
        <v>-41.599999999999994</v>
      </c>
      <c r="AD122" s="20">
        <f t="shared" ref="AD122:AD127" si="19">SUM(D122:H122)</f>
        <v>-19.2</v>
      </c>
      <c r="AE122" s="19"/>
      <c r="AF122" s="20">
        <f t="shared" ref="AF122:AF127" si="20">SUM(J122:N122)</f>
        <v>-13.5</v>
      </c>
      <c r="AG122" s="19"/>
      <c r="AH122" s="20">
        <f t="shared" ref="AH122:AH127" si="21">SUM(P122:T122)</f>
        <v>-5.4</v>
      </c>
      <c r="AI122" s="19"/>
      <c r="AJ122" s="20">
        <f t="shared" ref="AJ122:AJ127" si="22">SUM(V122:Z122)</f>
        <v>-3.4999999999999991</v>
      </c>
      <c r="AL122" s="20">
        <f t="shared" ref="AL122:AL127" si="23">SUM(AD122:AJ122)</f>
        <v>-41.6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f>3.1-0.5</f>
        <v>2.6</v>
      </c>
      <c r="I127" s="19"/>
      <c r="J127" s="49">
        <v>0</v>
      </c>
      <c r="K127" s="19"/>
      <c r="L127" s="49">
        <f>1.5-0.6</f>
        <v>0.9</v>
      </c>
      <c r="M127" s="19"/>
      <c r="N127" s="49">
        <f>0.9-0.6</f>
        <v>0.30000000000000004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f>1.3-0.7</f>
        <v>0.60000000000000009</v>
      </c>
      <c r="Y127" s="19"/>
      <c r="Z127" s="49">
        <f>1.3-0.6</f>
        <v>0.70000000000000007</v>
      </c>
      <c r="AA127" s="19"/>
      <c r="AB127" s="48">
        <f t="shared" si="18"/>
        <v>5.1000000000000005</v>
      </c>
      <c r="AD127" s="49">
        <f t="shared" si="19"/>
        <v>2.6</v>
      </c>
      <c r="AE127" s="19"/>
      <c r="AF127" s="49">
        <f t="shared" si="20"/>
        <v>1.2000000000000002</v>
      </c>
      <c r="AG127" s="19"/>
      <c r="AH127" s="49">
        <f t="shared" si="21"/>
        <v>0</v>
      </c>
      <c r="AI127" s="19"/>
      <c r="AJ127" s="49">
        <f t="shared" si="22"/>
        <v>1.3000000000000003</v>
      </c>
      <c r="AL127" s="49">
        <f t="shared" si="23"/>
        <v>5.1000000000000005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-7.5</v>
      </c>
      <c r="E129" s="24"/>
      <c r="F129" s="37">
        <f>SUM(F122:F127)</f>
        <v>-5.0999999999999996</v>
      </c>
      <c r="G129" s="24"/>
      <c r="H129" s="37">
        <f>SUM(H122:H127)</f>
        <v>-4</v>
      </c>
      <c r="I129" s="24"/>
      <c r="J129" s="37">
        <f>SUM(J122:J127)</f>
        <v>-4.8</v>
      </c>
      <c r="K129" s="24"/>
      <c r="L129" s="37">
        <f>SUM(L122:L127)</f>
        <v>-3.1999999999999997</v>
      </c>
      <c r="M129" s="24"/>
      <c r="N129" s="37">
        <f>SUM(N122:N127)</f>
        <v>-4.3000000000000007</v>
      </c>
      <c r="O129" s="24"/>
      <c r="P129" s="37">
        <f>SUM(P122:P127)</f>
        <v>-1.4</v>
      </c>
      <c r="Q129" s="24"/>
      <c r="R129" s="37">
        <f>SUM(R122:R127)</f>
        <v>-2</v>
      </c>
      <c r="S129" s="24"/>
      <c r="T129" s="37">
        <f>SUM(T122:T127)</f>
        <v>-2</v>
      </c>
      <c r="U129" s="24"/>
      <c r="V129" s="37">
        <f>SUM(V122:V127)</f>
        <v>-1.7999999999999998</v>
      </c>
      <c r="W129" s="24"/>
      <c r="X129" s="37">
        <f>SUM(X122:X127)</f>
        <v>-1.7999999999999998</v>
      </c>
      <c r="Y129" s="24"/>
      <c r="Z129" s="37">
        <f>SUM(Z122:Z127)</f>
        <v>1.4</v>
      </c>
      <c r="AA129" s="24"/>
      <c r="AB129" s="37">
        <f>SUM(AB122:AB127)</f>
        <v>-36.499999999999993</v>
      </c>
      <c r="AD129" s="37">
        <f>SUM(D129:H129)</f>
        <v>-16.600000000000001</v>
      </c>
      <c r="AE129" s="25"/>
      <c r="AF129" s="37">
        <f>SUM(J129:N129)</f>
        <v>-12.3</v>
      </c>
      <c r="AG129" s="25"/>
      <c r="AH129" s="37">
        <f>SUM(P129:T129)</f>
        <v>-5.4</v>
      </c>
      <c r="AI129" s="25"/>
      <c r="AJ129" s="37">
        <f>SUM(V129:Z129)</f>
        <v>-2.1999999999999997</v>
      </c>
      <c r="AK129" s="25"/>
      <c r="AL129" s="37">
        <f>SUM(AD129:AJ129)</f>
        <v>-36.500000000000007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357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3.5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3.5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3.5</v>
      </c>
      <c r="AL132" s="20">
        <f t="shared" ref="AL132:AL141" si="29">SUM(AD132:AJ132)</f>
        <v>3.5</v>
      </c>
    </row>
    <row r="133" spans="1:38" s="25" customFormat="1">
      <c r="A133" s="19"/>
      <c r="B133" s="18" t="s">
        <v>358</v>
      </c>
      <c r="C133" s="24"/>
      <c r="D133" s="20">
        <v>-1.2</v>
      </c>
      <c r="E133" s="19"/>
      <c r="F133" s="20">
        <v>-0.5</v>
      </c>
      <c r="G133" s="19"/>
      <c r="H133" s="20">
        <v>-0.9</v>
      </c>
      <c r="I133" s="19"/>
      <c r="J133" s="20">
        <v>0</v>
      </c>
      <c r="K133" s="19"/>
      <c r="L133" s="20">
        <v>0</v>
      </c>
      <c r="M133" s="19"/>
      <c r="N133" s="20">
        <v>-0.2</v>
      </c>
      <c r="O133" s="19"/>
      <c r="P133" s="20">
        <v>-0.7</v>
      </c>
      <c r="Q133" s="19"/>
      <c r="R133" s="20">
        <v>-0.2</v>
      </c>
      <c r="S133" s="19"/>
      <c r="T133" s="20">
        <v>-1</v>
      </c>
      <c r="U133" s="19"/>
      <c r="V133" s="20">
        <v>-0.4</v>
      </c>
      <c r="W133" s="19"/>
      <c r="X133" s="20">
        <v>0</v>
      </c>
      <c r="Y133" s="19"/>
      <c r="Z133" s="20">
        <v>-0.2</v>
      </c>
      <c r="AA133" s="19"/>
      <c r="AB133" s="18">
        <f>SUM(D133:Z133)</f>
        <v>-5.3000000000000007</v>
      </c>
      <c r="AD133" s="20">
        <f>SUM(D133:H133)</f>
        <v>-2.6</v>
      </c>
      <c r="AE133" s="19"/>
      <c r="AF133" s="20">
        <f>SUM(J133:N133)</f>
        <v>-0.2</v>
      </c>
      <c r="AG133" s="19"/>
      <c r="AH133" s="20">
        <f>SUM(P133:T133)</f>
        <v>-1.9</v>
      </c>
      <c r="AI133" s="19"/>
      <c r="AJ133" s="20">
        <f>SUM(V133:Z133)</f>
        <v>-0.60000000000000009</v>
      </c>
      <c r="AL133" s="20">
        <f>SUM(AD133:AJ133)</f>
        <v>-5.3000000000000007</v>
      </c>
    </row>
    <row r="134" spans="1:38" s="25" customFormat="1">
      <c r="A134" s="19"/>
      <c r="B134" s="18" t="s">
        <v>359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360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361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362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363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364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365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-1.2</v>
      </c>
      <c r="E143" s="24"/>
      <c r="F143" s="37">
        <f>SUM(F132:F141)</f>
        <v>-0.5</v>
      </c>
      <c r="G143" s="24"/>
      <c r="H143" s="37">
        <f>SUM(H132:H141)</f>
        <v>-0.9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-0.2</v>
      </c>
      <c r="O143" s="24"/>
      <c r="P143" s="37">
        <f>SUM(P132:P141)</f>
        <v>-0.7</v>
      </c>
      <c r="Q143" s="24"/>
      <c r="R143" s="37">
        <f>SUM(R132:R141)</f>
        <v>-0.2</v>
      </c>
      <c r="S143" s="24"/>
      <c r="T143" s="37">
        <f>SUM(T132:T141)</f>
        <v>-1</v>
      </c>
      <c r="U143" s="24"/>
      <c r="V143" s="37">
        <f>SUM(V132:V141)</f>
        <v>3.1</v>
      </c>
      <c r="W143" s="24"/>
      <c r="X143" s="37">
        <f>SUM(X132:X141)</f>
        <v>0</v>
      </c>
      <c r="Y143" s="24"/>
      <c r="Z143" s="37">
        <f>SUM(Z132:Z141)</f>
        <v>-0.2</v>
      </c>
      <c r="AA143" s="24"/>
      <c r="AB143" s="37">
        <f>SUM(AB132:AB141)</f>
        <v>-1.8000000000000007</v>
      </c>
      <c r="AD143" s="37">
        <f>SUM(D143:H143)</f>
        <v>-2.6</v>
      </c>
      <c r="AE143" s="25"/>
      <c r="AF143" s="37">
        <f>SUM(J143:N143)</f>
        <v>-0.2</v>
      </c>
      <c r="AG143" s="25"/>
      <c r="AH143" s="37">
        <f>SUM(P143:T143)</f>
        <v>-1.9</v>
      </c>
      <c r="AI143" s="25"/>
      <c r="AJ143" s="37">
        <f>SUM(V143:Z143)</f>
        <v>2.9</v>
      </c>
      <c r="AK143" s="25"/>
      <c r="AL143" s="37">
        <f>SUM(AD143:AJ143)</f>
        <v>-1.8000000000000003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8.3000000000000043</v>
      </c>
      <c r="E145" s="23"/>
      <c r="F145" s="45">
        <f>F119+F129+F143</f>
        <v>12.999999999999998</v>
      </c>
      <c r="G145" s="23"/>
      <c r="H145" s="45">
        <f>H119+H129+H143</f>
        <v>10.500000000000002</v>
      </c>
      <c r="I145" s="23"/>
      <c r="J145" s="45">
        <f>J119+J129+J143</f>
        <v>-12.7</v>
      </c>
      <c r="K145" s="23"/>
      <c r="L145" s="45">
        <f>L119+L129+L143</f>
        <v>-8.6999999999999993</v>
      </c>
      <c r="M145" s="23"/>
      <c r="N145" s="45">
        <f>N119+N129+N143</f>
        <v>7.8999999999999888</v>
      </c>
      <c r="O145" s="23"/>
      <c r="P145" s="45">
        <f>P119+P129+P143</f>
        <v>19.900000000000006</v>
      </c>
      <c r="Q145" s="23"/>
      <c r="R145" s="45">
        <f>R119+R129+R143</f>
        <v>-24.999999999999996</v>
      </c>
      <c r="S145" s="23"/>
      <c r="T145" s="45">
        <f>T119+T129+T143</f>
        <v>2.4000000000000039</v>
      </c>
      <c r="U145" s="23"/>
      <c r="V145" s="45">
        <f>V119+V129+V143</f>
        <v>-9.7000000000000082</v>
      </c>
      <c r="W145" s="23"/>
      <c r="X145" s="45">
        <f>X119+X129+X143</f>
        <v>10.200000000000003</v>
      </c>
      <c r="Y145" s="23"/>
      <c r="Z145" s="45">
        <f>Z119+Z129+Z143</f>
        <v>36.4</v>
      </c>
      <c r="AA145" s="24"/>
      <c r="AB145" s="45">
        <f>AB119+AB129+AB143</f>
        <v>52.499999999999957</v>
      </c>
      <c r="AD145" s="45">
        <f>SUM(D145:H145)</f>
        <v>31.800000000000004</v>
      </c>
      <c r="AE145" s="25"/>
      <c r="AF145" s="45">
        <f>SUM(J145:N145)</f>
        <v>-13.500000000000011</v>
      </c>
      <c r="AG145" s="25"/>
      <c r="AH145" s="45">
        <f>SUM(P145:T145)</f>
        <v>-2.6999999999999869</v>
      </c>
      <c r="AI145" s="25"/>
      <c r="AJ145" s="45">
        <f>SUM(V145:Z145)</f>
        <v>36.899999999999991</v>
      </c>
      <c r="AK145" s="25"/>
      <c r="AL145" s="45">
        <f>SUM(AD145:AJ145)</f>
        <v>52.5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RENEWABLE ENERGY CORP.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C:\My Documents\Enron\2002 Plan\2002 Houston Budget Pres\[2002 EREC Preliminary 1015.xls]Format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37179.711773958334</v>
      </c>
      <c r="AD149" s="6"/>
      <c r="AF149" s="6"/>
      <c r="AH149" s="6"/>
      <c r="AJ149" s="6"/>
      <c r="AL149" s="6"/>
    </row>
    <row r="150" spans="1:38" s="11" customFormat="1" ht="15.75">
      <c r="A150" s="7" t="s">
        <v>366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37179.711773958334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8.3000000000000043</v>
      </c>
      <c r="E153" s="23"/>
      <c r="F153" s="45">
        <f>+F145</f>
        <v>12.999999999999998</v>
      </c>
      <c r="G153" s="23"/>
      <c r="H153" s="45">
        <f>+H145</f>
        <v>10.500000000000002</v>
      </c>
      <c r="I153" s="23"/>
      <c r="J153" s="45">
        <f>+J145</f>
        <v>-12.7</v>
      </c>
      <c r="K153" s="23"/>
      <c r="L153" s="45">
        <f>+L145</f>
        <v>-8.6999999999999993</v>
      </c>
      <c r="M153" s="23"/>
      <c r="N153" s="45">
        <f>+N145</f>
        <v>7.8999999999999888</v>
      </c>
      <c r="O153" s="23"/>
      <c r="P153" s="45">
        <f>+P145</f>
        <v>19.900000000000006</v>
      </c>
      <c r="Q153" s="23"/>
      <c r="R153" s="45">
        <f>+R145</f>
        <v>-24.999999999999996</v>
      </c>
      <c r="S153" s="23"/>
      <c r="T153" s="45">
        <f>+T145</f>
        <v>2.4000000000000039</v>
      </c>
      <c r="U153" s="23"/>
      <c r="V153" s="45">
        <f>+V145</f>
        <v>-9.7000000000000082</v>
      </c>
      <c r="W153" s="23"/>
      <c r="X153" s="45">
        <f>+X145</f>
        <v>10.200000000000003</v>
      </c>
      <c r="Y153" s="23"/>
      <c r="Z153" s="45">
        <f>+Z145</f>
        <v>36.4</v>
      </c>
      <c r="AA153" s="24"/>
      <c r="AB153" s="45">
        <f>+AB145</f>
        <v>52.499999999999957</v>
      </c>
      <c r="AD153" s="45">
        <f>+AD145</f>
        <v>31.800000000000004</v>
      </c>
      <c r="AE153" s="25"/>
      <c r="AF153" s="45">
        <f>+AF145</f>
        <v>-13.500000000000011</v>
      </c>
      <c r="AG153" s="25"/>
      <c r="AH153" s="45">
        <f>+AH145</f>
        <v>-2.6999999999999869</v>
      </c>
      <c r="AI153" s="25"/>
      <c r="AJ153" s="45">
        <f>+AJ145</f>
        <v>36.899999999999991</v>
      </c>
      <c r="AK153" s="25"/>
      <c r="AL153" s="45">
        <f>+AL145</f>
        <v>52.5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-7.4</v>
      </c>
      <c r="E156" s="28"/>
      <c r="F156" s="20">
        <v>-13</v>
      </c>
      <c r="G156" s="28"/>
      <c r="H156" s="20">
        <v>-10.5</v>
      </c>
      <c r="I156" s="28"/>
      <c r="J156" s="20">
        <v>12.7</v>
      </c>
      <c r="K156" s="28"/>
      <c r="L156" s="20">
        <v>8.6999999999999993</v>
      </c>
      <c r="M156" s="28"/>
      <c r="N156" s="20">
        <v>-7.9</v>
      </c>
      <c r="O156" s="28"/>
      <c r="P156" s="20">
        <v>-19.899999999999999</v>
      </c>
      <c r="Q156" s="28"/>
      <c r="R156" s="20">
        <v>25</v>
      </c>
      <c r="S156" s="28"/>
      <c r="T156" s="20">
        <v>-2.4</v>
      </c>
      <c r="U156" s="28"/>
      <c r="V156" s="20">
        <v>9.6999999999999993</v>
      </c>
      <c r="W156" s="28"/>
      <c r="X156" s="20">
        <v>-10.199999999999999</v>
      </c>
      <c r="Y156" s="28"/>
      <c r="Z156" s="20">
        <v>-36.4</v>
      </c>
      <c r="AA156" s="28"/>
      <c r="AB156" s="20">
        <f>SUM(D156:Z156)</f>
        <v>-51.599999999999994</v>
      </c>
      <c r="AD156" s="20">
        <f>SUM(D156:H156)</f>
        <v>-30.9</v>
      </c>
      <c r="AE156" s="28"/>
      <c r="AF156" s="20">
        <f>SUM(J156:N156)</f>
        <v>13.499999999999998</v>
      </c>
      <c r="AG156" s="28"/>
      <c r="AH156" s="20">
        <f>SUM(P156:T156)</f>
        <v>2.7000000000000015</v>
      </c>
      <c r="AI156" s="28"/>
      <c r="AJ156" s="20">
        <f>SUM(V156:Z156)</f>
        <v>-36.9</v>
      </c>
      <c r="AL156" s="20">
        <f>SUM(AD156:AJ156)</f>
        <v>-51.599999999999994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-7.4</v>
      </c>
      <c r="E160" s="41"/>
      <c r="F160" s="42">
        <f>SUM(F156:F158)</f>
        <v>-13</v>
      </c>
      <c r="G160" s="41"/>
      <c r="H160" s="42">
        <f>SUM(H156:H158)</f>
        <v>-10.5</v>
      </c>
      <c r="I160" s="41"/>
      <c r="J160" s="42">
        <f>SUM(J156:J158)</f>
        <v>12.7</v>
      </c>
      <c r="K160" s="41"/>
      <c r="L160" s="42">
        <f>SUM(L156:L158)</f>
        <v>8.6999999999999993</v>
      </c>
      <c r="M160" s="41"/>
      <c r="N160" s="42">
        <f>SUM(N156:N158)</f>
        <v>-7.9</v>
      </c>
      <c r="O160" s="41"/>
      <c r="P160" s="42">
        <f>SUM(P156:P158)</f>
        <v>-19.899999999999999</v>
      </c>
      <c r="Q160" s="41"/>
      <c r="R160" s="42">
        <f>SUM(R156:R158)</f>
        <v>25</v>
      </c>
      <c r="S160" s="41"/>
      <c r="T160" s="42">
        <f>SUM(T156:T158)</f>
        <v>-2.4</v>
      </c>
      <c r="U160" s="41"/>
      <c r="V160" s="42">
        <f>SUM(V156:V158)</f>
        <v>9.6999999999999993</v>
      </c>
      <c r="W160" s="41"/>
      <c r="X160" s="42">
        <f>SUM(X156:X158)</f>
        <v>-10.199999999999999</v>
      </c>
      <c r="Y160" s="41"/>
      <c r="Z160" s="42">
        <f>SUM(Z156:Z158)</f>
        <v>-36.4</v>
      </c>
      <c r="AA160" s="19"/>
      <c r="AB160" s="42">
        <f>SUM(AB156:AB158)</f>
        <v>-51.599999999999994</v>
      </c>
      <c r="AD160" s="42">
        <f>SUM(D160:H160)</f>
        <v>-30.9</v>
      </c>
      <c r="AF160" s="42">
        <f>SUM(J160:N160)</f>
        <v>13.499999999999998</v>
      </c>
      <c r="AH160" s="42">
        <f>SUM(P160:T160)</f>
        <v>2.7000000000000015</v>
      </c>
      <c r="AJ160" s="42">
        <f>SUM(V160:Z160)</f>
        <v>-36.9</v>
      </c>
      <c r="AL160" s="42">
        <f>SUM(AD160:AJ160)</f>
        <v>-51.599999999999994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0.90000000000000391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-1.1546319456101628E-14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3.9968028886505635E-15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0.89999999999996305</v>
      </c>
      <c r="AC162" s="229"/>
      <c r="AD162" s="228">
        <f>+AD153+AD160</f>
        <v>0.90000000000000568</v>
      </c>
      <c r="AF162" s="228">
        <f>+AF153+AF160</f>
        <v>0</v>
      </c>
      <c r="AH162" s="228">
        <f>+AH153+AH160</f>
        <v>1.4654943925052066E-14</v>
      </c>
      <c r="AJ162" s="228">
        <f>+AJ153+AJ160</f>
        <v>0</v>
      </c>
      <c r="AL162" s="228">
        <f>+AL153+AL160</f>
        <v>0.90000000000000568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rintOptions headings="1"/>
  <pageMargins left="0.5" right="0.5" top="0.5" bottom="0.5" header="0.5" footer="0.5"/>
  <pageSetup scale="66" fitToHeight="3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75" workbookViewId="0">
      <selection activeCell="A24" sqref="A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201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159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136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136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136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367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136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136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136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368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136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136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136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369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382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136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136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136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384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160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C:\My Documents\Enron\2002 Plan\2002 Houston Budget Pres\[2002 EREC Preliminary 1015.xls]Merchant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37179.711773958334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202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143</v>
      </c>
      <c r="P9" s="145"/>
      <c r="Q9" s="145" t="s">
        <v>53</v>
      </c>
      <c r="R9" s="145"/>
      <c r="S9" s="145" t="s">
        <v>144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161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162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136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136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136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-0.1</v>
      </c>
      <c r="D17" s="172"/>
      <c r="E17" s="173">
        <f>+E19-SUM(E11:E16)</f>
        <v>-0.1</v>
      </c>
      <c r="F17" s="172"/>
      <c r="G17" s="173">
        <f>+G19-SUM(G11:G16)</f>
        <v>-0.2</v>
      </c>
      <c r="H17" s="172"/>
      <c r="I17" s="173">
        <f>+I19-SUM(I11:I16)</f>
        <v>-0.3</v>
      </c>
      <c r="J17" s="172"/>
      <c r="K17" s="173">
        <f>+K19-SUM(K11:K16)</f>
        <v>-0.7</v>
      </c>
      <c r="L17" s="172"/>
      <c r="M17" s="173">
        <f>+M19-SUM(M11:M16)</f>
        <v>-0.7</v>
      </c>
      <c r="N17" s="172"/>
      <c r="O17" s="173">
        <f>+O19-SUM(O11:O16)</f>
        <v>-0.1</v>
      </c>
      <c r="P17" s="172"/>
      <c r="Q17" s="173">
        <f>+Q19-SUM(Q11:Q16)</f>
        <v>0.1</v>
      </c>
      <c r="R17" s="172"/>
      <c r="S17" s="173">
        <f>+S19-SUM(S11:S16)</f>
        <v>0.1</v>
      </c>
      <c r="T17" s="172"/>
      <c r="U17" s="173">
        <f>+U19-SUM(U11:U16)</f>
        <v>0</v>
      </c>
      <c r="V17" s="172"/>
      <c r="W17" s="173">
        <f>+W19-SUM(W11:W16)</f>
        <v>-0.5</v>
      </c>
      <c r="X17" s="172"/>
      <c r="Y17" s="173">
        <f>+Y19-SUM(Y11:Y16)</f>
        <v>-0.5</v>
      </c>
      <c r="Z17" s="149"/>
      <c r="AA17" s="173">
        <f>+AA19-SUM(AA11:AA16)</f>
        <v>-2.9999999999999996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370</v>
      </c>
      <c r="B19" s="153"/>
      <c r="C19" s="174">
        <f>+Format!D97</f>
        <v>-0.1</v>
      </c>
      <c r="D19" s="175"/>
      <c r="E19" s="174">
        <f>+Format!F97</f>
        <v>-0.1</v>
      </c>
      <c r="F19" s="175"/>
      <c r="G19" s="174">
        <f>+Format!H97</f>
        <v>-0.2</v>
      </c>
      <c r="H19" s="175"/>
      <c r="I19" s="174">
        <f>+Format!J97</f>
        <v>-0.3</v>
      </c>
      <c r="J19" s="175"/>
      <c r="K19" s="174">
        <f>+Format!L97</f>
        <v>-0.7</v>
      </c>
      <c r="L19" s="175"/>
      <c r="M19" s="174">
        <f>+Format!N97</f>
        <v>-0.7</v>
      </c>
      <c r="N19" s="175"/>
      <c r="O19" s="174">
        <f>+Format!P97</f>
        <v>-0.1</v>
      </c>
      <c r="P19" s="175"/>
      <c r="Q19" s="174">
        <f>+Format!R97</f>
        <v>0.1</v>
      </c>
      <c r="R19" s="175"/>
      <c r="S19" s="174">
        <f>+Format!T97</f>
        <v>0.1</v>
      </c>
      <c r="T19" s="175"/>
      <c r="U19" s="174">
        <f>+Format!V97</f>
        <v>0</v>
      </c>
      <c r="V19" s="175"/>
      <c r="W19" s="174">
        <f>+Format!X97</f>
        <v>-0.5</v>
      </c>
      <c r="X19" s="175"/>
      <c r="Y19" s="174">
        <f>+Format!Z97</f>
        <v>-0.5</v>
      </c>
      <c r="Z19" s="153"/>
      <c r="AA19" s="174">
        <f>+Format!AB97</f>
        <v>-2.9999999999999996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162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136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136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136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1.8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0.4</v>
      </c>
      <c r="L27" s="172"/>
      <c r="M27" s="173">
        <f>+M29-SUM(M21:M26)</f>
        <v>2.7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0.3</v>
      </c>
      <c r="T27" s="172"/>
      <c r="U27" s="173">
        <f>+U29-SUM(U21:U26)</f>
        <v>0</v>
      </c>
      <c r="V27" s="172"/>
      <c r="W27" s="173">
        <f>+W29-SUM(W21:W26)</f>
        <v>0.9</v>
      </c>
      <c r="X27" s="172"/>
      <c r="Y27" s="173">
        <f>+Y29-SUM(Y21:Y26)</f>
        <v>1.8</v>
      </c>
      <c r="Z27" s="149"/>
      <c r="AA27" s="173">
        <f>+AA29-SUM(AA21:AA26)</f>
        <v>7.9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385</v>
      </c>
      <c r="B29" s="153"/>
      <c r="C29" s="174">
        <f>+Format!D98</f>
        <v>1.8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0.4</v>
      </c>
      <c r="L29" s="175"/>
      <c r="M29" s="174">
        <f>+Format!N98</f>
        <v>2.7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0.3</v>
      </c>
      <c r="T29" s="175"/>
      <c r="U29" s="174">
        <f>+Format!V98</f>
        <v>0</v>
      </c>
      <c r="V29" s="175"/>
      <c r="W29" s="174">
        <f>+Format!X98</f>
        <v>0.9</v>
      </c>
      <c r="X29" s="175"/>
      <c r="Y29" s="174">
        <f>+Format!Z98</f>
        <v>1.8</v>
      </c>
      <c r="Z29" s="153"/>
      <c r="AA29" s="174">
        <f>+Format!AB98</f>
        <v>7.9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163</v>
      </c>
      <c r="B31" s="166"/>
      <c r="C31" s="177">
        <f>+C19+C29</f>
        <v>1.7</v>
      </c>
      <c r="D31" s="165"/>
      <c r="E31" s="177">
        <f>+E19+E29</f>
        <v>-0.1</v>
      </c>
      <c r="F31" s="165"/>
      <c r="G31" s="177">
        <f>+G19+G29</f>
        <v>-0.2</v>
      </c>
      <c r="H31" s="165"/>
      <c r="I31" s="177">
        <f>+I19+I29</f>
        <v>-0.3</v>
      </c>
      <c r="J31" s="165"/>
      <c r="K31" s="177">
        <f>+K19+K29</f>
        <v>-0.29999999999999993</v>
      </c>
      <c r="L31" s="165"/>
      <c r="M31" s="177">
        <f>+M19+M29</f>
        <v>2</v>
      </c>
      <c r="N31" s="165"/>
      <c r="O31" s="177">
        <f>+O19+O29</f>
        <v>-0.1</v>
      </c>
      <c r="P31" s="165"/>
      <c r="Q31" s="177">
        <f>+Q19+Q29</f>
        <v>0.1</v>
      </c>
      <c r="R31" s="165"/>
      <c r="S31" s="177">
        <f>+S19+S29</f>
        <v>0.4</v>
      </c>
      <c r="T31" s="165"/>
      <c r="U31" s="177">
        <f>+U19+U29</f>
        <v>0</v>
      </c>
      <c r="V31" s="165"/>
      <c r="W31" s="177">
        <f>+W19+W29</f>
        <v>0.4</v>
      </c>
      <c r="X31" s="165"/>
      <c r="Y31" s="177">
        <f>+Y19+Y29</f>
        <v>1.3</v>
      </c>
      <c r="Z31" s="165"/>
      <c r="AA31" s="177">
        <f>+AA19+AA29</f>
        <v>4.9000000000000004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C:\My Documents\Enron\2002 Plan\2002 Houston Budget Pres\[2002 EREC Preliminary 1015.xls]EquityAffiliates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37179.711773958334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75" workbookViewId="0">
      <selection activeCell="D9" sqref="D9"/>
    </sheetView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165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166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136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136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136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136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167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136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136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136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136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154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136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136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136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136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386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C:\My Documents\Enron\2002 Plan\2002 Houston Budget Pres\[2002 EREC Preliminary 1015.xls]OtherFundsFlow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37179.711773958334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zoomScale="75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136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136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136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136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136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136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136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-7.5</v>
      </c>
      <c r="C21" s="126"/>
      <c r="D21" s="126">
        <f>+D23-SUM(D12:D20)</f>
        <v>-5.0999999999999996</v>
      </c>
      <c r="E21" s="126"/>
      <c r="F21" s="126">
        <f>+F23-SUM(F12:F20)</f>
        <v>-6.6000000000000005</v>
      </c>
      <c r="G21" s="126"/>
      <c r="H21" s="126">
        <f>+H23-SUM(H12:H20)</f>
        <v>-4.8</v>
      </c>
      <c r="I21" s="126"/>
      <c r="J21" s="126">
        <f>+J23-SUM(J12:J20)</f>
        <v>-4.0999999999999996</v>
      </c>
      <c r="K21" s="126"/>
      <c r="L21" s="126">
        <f>+L23-SUM(L12:L20)</f>
        <v>-4.6000000000000005</v>
      </c>
      <c r="M21" s="126"/>
      <c r="N21" s="126">
        <f>+N23-SUM(N12:N20)</f>
        <v>-1.4</v>
      </c>
      <c r="O21" s="126"/>
      <c r="P21" s="126">
        <f>+P23-SUM(P12:P20)</f>
        <v>-2</v>
      </c>
      <c r="Q21" s="126"/>
      <c r="R21" s="126">
        <f>+R23-SUM(R12:R20)</f>
        <v>-2</v>
      </c>
      <c r="S21" s="126"/>
      <c r="T21" s="126">
        <f>+T23-SUM(T12:T20)</f>
        <v>-1.7999999999999998</v>
      </c>
      <c r="U21" s="126"/>
      <c r="V21" s="126">
        <f>+V23-SUM(V12:V20)</f>
        <v>-2.4</v>
      </c>
      <c r="W21" s="126"/>
      <c r="X21" s="126">
        <f>+X23-SUM(X12:X20)</f>
        <v>0.7</v>
      </c>
      <c r="Y21" s="126"/>
      <c r="Z21" s="126">
        <f>+Z23-SUM(Z12:Z20)</f>
        <v>-41.599999999999994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371</v>
      </c>
      <c r="B23" s="132">
        <f>+Format!D122</f>
        <v>-7.5</v>
      </c>
      <c r="C23" s="131"/>
      <c r="D23" s="132">
        <f>+Format!F122</f>
        <v>-5.0999999999999996</v>
      </c>
      <c r="E23" s="133"/>
      <c r="F23" s="132">
        <f>+Format!H122</f>
        <v>-6.6000000000000005</v>
      </c>
      <c r="G23" s="133"/>
      <c r="H23" s="132">
        <f>+Format!J122</f>
        <v>-4.8</v>
      </c>
      <c r="I23" s="133"/>
      <c r="J23" s="132">
        <f>+Format!L122</f>
        <v>-4.0999999999999996</v>
      </c>
      <c r="K23" s="133"/>
      <c r="L23" s="132">
        <f>+Format!N122</f>
        <v>-4.6000000000000005</v>
      </c>
      <c r="M23" s="133"/>
      <c r="N23" s="132">
        <f>+Format!P122</f>
        <v>-1.4</v>
      </c>
      <c r="O23" s="133"/>
      <c r="P23" s="132">
        <f>+Format!R122</f>
        <v>-2</v>
      </c>
      <c r="Q23" s="133"/>
      <c r="R23" s="132">
        <f>+Format!T122</f>
        <v>-2</v>
      </c>
      <c r="S23" s="133"/>
      <c r="T23" s="132">
        <f>+Format!V122</f>
        <v>-1.7999999999999998</v>
      </c>
      <c r="U23" s="133"/>
      <c r="V23" s="132">
        <f>+Format!X122</f>
        <v>-2.4</v>
      </c>
      <c r="W23" s="133"/>
      <c r="X23" s="132">
        <f>+Format!Z122</f>
        <v>0.7</v>
      </c>
      <c r="Y23" s="133"/>
      <c r="Z23" s="132">
        <f>+Format!AB122</f>
        <v>-41.599999999999994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136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136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136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136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136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136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136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372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C:\My Documents\Enron\2002 Plan\2002 Houston Budget Pres\[2002 EREC Preliminary 1015.xls]CapEx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37179.711773958334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7" zoomScale="75" workbookViewId="0">
      <selection activeCell="Z34" sqref="Z3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172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143</v>
      </c>
      <c r="O8" s="145"/>
      <c r="P8" s="186" t="s">
        <v>53</v>
      </c>
      <c r="Q8" s="145"/>
      <c r="R8" s="186" t="s">
        <v>144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136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136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136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136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136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375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173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136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136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136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136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136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374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430</v>
      </c>
      <c r="B34" s="188">
        <v>0</v>
      </c>
      <c r="C34" s="121"/>
      <c r="D34" s="188">
        <v>0</v>
      </c>
      <c r="E34" s="121"/>
      <c r="F34" s="188">
        <v>2.6</v>
      </c>
      <c r="G34" s="121"/>
      <c r="H34" s="188">
        <v>0</v>
      </c>
      <c r="I34" s="121"/>
      <c r="J34" s="188">
        <v>0.9</v>
      </c>
      <c r="K34" s="121"/>
      <c r="L34" s="188">
        <v>0.3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0.6</v>
      </c>
      <c r="W34" s="121"/>
      <c r="X34" s="188">
        <v>0.7</v>
      </c>
      <c r="Y34" s="121"/>
      <c r="Z34" s="188">
        <v>5.0999999999999996</v>
      </c>
    </row>
    <row r="35" spans="1:26" s="150" customFormat="1" ht="14.25">
      <c r="A35" s="148" t="s">
        <v>136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136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136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136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136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136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387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2.6</v>
      </c>
      <c r="G44" s="149"/>
      <c r="H44" s="197">
        <f>+Format!J127</f>
        <v>0</v>
      </c>
      <c r="I44" s="149"/>
      <c r="J44" s="197">
        <f>+Format!L127</f>
        <v>0.9</v>
      </c>
      <c r="K44" s="149"/>
      <c r="L44" s="197">
        <f>+Format!N127</f>
        <v>0.30000000000000004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0.60000000000000009</v>
      </c>
      <c r="W44" s="149"/>
      <c r="X44" s="197">
        <f>+Format!Z127</f>
        <v>0.70000000000000007</v>
      </c>
      <c r="Y44" s="149"/>
      <c r="Z44" s="197">
        <f>+Format!AB127</f>
        <v>5.1000000000000005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174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2.6</v>
      </c>
      <c r="G46" s="133"/>
      <c r="H46" s="134">
        <f>+H20+H31+H44</f>
        <v>0</v>
      </c>
      <c r="I46" s="133"/>
      <c r="J46" s="134">
        <f>+J20+J31+J44</f>
        <v>0.9</v>
      </c>
      <c r="K46" s="133"/>
      <c r="L46" s="134">
        <f>+L20+L31+L44</f>
        <v>0.30000000000000004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0.60000000000000009</v>
      </c>
      <c r="W46" s="133"/>
      <c r="X46" s="134">
        <f>+X20+X31+X44</f>
        <v>0.70000000000000007</v>
      </c>
      <c r="Y46" s="133"/>
      <c r="Z46" s="134">
        <f>+Z20+Z31+Z44</f>
        <v>5.1000000000000005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175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204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136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136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136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136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136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136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136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136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373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177</v>
      </c>
      <c r="C27" s="201"/>
      <c r="D27" s="200" t="s">
        <v>178</v>
      </c>
      <c r="E27" s="201"/>
      <c r="F27" s="200" t="s">
        <v>179</v>
      </c>
      <c r="G27" s="201"/>
      <c r="H27" s="200" t="s">
        <v>180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181</v>
      </c>
      <c r="C28" s="201"/>
      <c r="D28" s="202" t="s">
        <v>182</v>
      </c>
      <c r="E28" s="201"/>
      <c r="F28" s="202" t="s">
        <v>183</v>
      </c>
      <c r="G28" s="201"/>
      <c r="H28" s="202" t="s">
        <v>184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C:\My Documents\Enron\2002 Plan\2002 Houston Budget Pres\[2002 EREC Preliminary 1015.xls]AssetSale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37179.711773958334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M38" activePane="bottomRight" state="frozen"/>
      <selection activeCell="C24" sqref="C24"/>
      <selection pane="topRight" activeCell="C24" sqref="C24"/>
      <selection pane="bottomLeft" activeCell="C24" sqref="C24"/>
      <selection pane="bottomRight" activeCell="X47" sqref="X4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tr">
        <f>Format!A1</f>
        <v>ENRON RENEWABLE ENERGY CORP.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C:\My Documents\Enron\2002 Plan\2002 Houston Budget Pres\[2002 EREC Preliminary 1015.xls]O&amp;M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37179.711773958334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378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37179.711773958334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210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110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111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211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212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213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214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215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216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217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218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219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113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319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220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114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221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419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222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223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413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224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222</v>
      </c>
      <c r="C46" s="18"/>
      <c r="D46" s="20">
        <v>7.7</v>
      </c>
      <c r="E46" s="243"/>
      <c r="F46" s="20">
        <v>7.3</v>
      </c>
      <c r="G46" s="243"/>
      <c r="H46" s="20">
        <v>7.8</v>
      </c>
      <c r="I46" s="243"/>
      <c r="J46" s="20">
        <v>8.1999999999999993</v>
      </c>
      <c r="K46" s="243"/>
      <c r="L46" s="20">
        <v>7.5</v>
      </c>
      <c r="M46" s="243"/>
      <c r="N46" s="20">
        <v>10.3</v>
      </c>
      <c r="O46" s="243"/>
      <c r="P46" s="20">
        <v>8</v>
      </c>
      <c r="Q46" s="243"/>
      <c r="R46" s="20">
        <v>7.7</v>
      </c>
      <c r="S46" s="243"/>
      <c r="T46" s="20">
        <v>7.9</v>
      </c>
      <c r="U46" s="243"/>
      <c r="V46" s="20">
        <v>7.9</v>
      </c>
      <c r="W46" s="243"/>
      <c r="X46" s="20">
        <v>6.5</v>
      </c>
      <c r="Y46" s="243"/>
      <c r="Z46" s="20">
        <v>2.9</v>
      </c>
      <c r="AA46" s="243"/>
      <c r="AB46" s="18">
        <f t="shared" si="12"/>
        <v>89.700000000000017</v>
      </c>
      <c r="AC46" s="239"/>
      <c r="AD46" s="238">
        <f t="shared" si="13"/>
        <v>22.8</v>
      </c>
      <c r="AE46" s="18"/>
      <c r="AF46" s="238">
        <f t="shared" si="14"/>
        <v>26</v>
      </c>
      <c r="AG46" s="18"/>
      <c r="AH46" s="238">
        <f t="shared" si="15"/>
        <v>23.6</v>
      </c>
      <c r="AI46" s="18"/>
      <c r="AJ46" s="238">
        <f t="shared" si="16"/>
        <v>17.3</v>
      </c>
      <c r="AK46" s="239"/>
      <c r="AL46" s="238">
        <f t="shared" si="17"/>
        <v>89.7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7.7</v>
      </c>
      <c r="E47" s="19"/>
      <c r="F47" s="29">
        <f>SUM(F38:F46)</f>
        <v>7.3</v>
      </c>
      <c r="G47" s="19"/>
      <c r="H47" s="29">
        <f>SUM(H38:H46)</f>
        <v>7.8</v>
      </c>
      <c r="I47" s="19"/>
      <c r="J47" s="29">
        <f>SUM(J38:J46)</f>
        <v>8.1999999999999993</v>
      </c>
      <c r="K47" s="19"/>
      <c r="L47" s="29">
        <f>SUM(L38:L46)</f>
        <v>7.5</v>
      </c>
      <c r="M47" s="19"/>
      <c r="N47" s="29">
        <f>SUM(N38:N46)</f>
        <v>10.3</v>
      </c>
      <c r="O47" s="19"/>
      <c r="P47" s="29">
        <f>SUM(P38:P46)</f>
        <v>8</v>
      </c>
      <c r="Q47" s="19"/>
      <c r="R47" s="29">
        <f>SUM(R38:R46)</f>
        <v>7.7</v>
      </c>
      <c r="S47" s="19"/>
      <c r="T47" s="29">
        <f>SUM(T38:T46)</f>
        <v>7.9</v>
      </c>
      <c r="U47" s="19"/>
      <c r="V47" s="29">
        <f>SUM(V38:V46)</f>
        <v>7.9</v>
      </c>
      <c r="W47" s="19"/>
      <c r="X47" s="29">
        <f>SUM(X38:X46)</f>
        <v>6.5</v>
      </c>
      <c r="Y47" s="19"/>
      <c r="Z47" s="29">
        <f>SUM(Z38:Z46)</f>
        <v>2.9</v>
      </c>
      <c r="AA47" s="19"/>
      <c r="AB47" s="27">
        <f>SUM(AB38:AB46)</f>
        <v>89.700000000000017</v>
      </c>
      <c r="AC47" s="239"/>
      <c r="AD47" s="27">
        <f>AD38+AD46</f>
        <v>22.8</v>
      </c>
      <c r="AE47" s="239"/>
      <c r="AF47" s="27">
        <f>AF38+AF46</f>
        <v>26</v>
      </c>
      <c r="AG47" s="239"/>
      <c r="AH47" s="27">
        <f>AH38+AH46</f>
        <v>23.6</v>
      </c>
      <c r="AI47" s="239"/>
      <c r="AJ47" s="27">
        <f>AJ38+AJ46</f>
        <v>17.3</v>
      </c>
      <c r="AK47" s="239"/>
      <c r="AL47" s="27">
        <f>AL38+AL46</f>
        <v>89.7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229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316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318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379</v>
      </c>
      <c r="B55" s="23"/>
      <c r="C55" s="23"/>
      <c r="D55" s="30">
        <f>D10+D21+D30+D35+D47+D53</f>
        <v>7.7</v>
      </c>
      <c r="E55" s="24"/>
      <c r="F55" s="30">
        <f>F10+F21+F30+F35+F47+F53</f>
        <v>7.3</v>
      </c>
      <c r="G55" s="24"/>
      <c r="H55" s="30">
        <f>H10+H21+H30+H35+H47+H53</f>
        <v>7.8</v>
      </c>
      <c r="I55" s="24"/>
      <c r="J55" s="30">
        <f>J10+J21+J30+J35+J47+J53</f>
        <v>8.1999999999999993</v>
      </c>
      <c r="K55" s="24"/>
      <c r="L55" s="30">
        <f>L10+L21+L30+L35+L47+L53</f>
        <v>7.5</v>
      </c>
      <c r="M55" s="24"/>
      <c r="N55" s="30">
        <f>N10+N21+N30+N35+N47+N53</f>
        <v>10.3</v>
      </c>
      <c r="O55" s="24"/>
      <c r="P55" s="30">
        <f>P10+P21+P30+P35+P47+P53</f>
        <v>8</v>
      </c>
      <c r="Q55" s="24"/>
      <c r="R55" s="30">
        <f>R10+R21+R30+R35+R47+R53</f>
        <v>7.7</v>
      </c>
      <c r="S55" s="24"/>
      <c r="T55" s="30">
        <f>T10+T21+T30+T35+T47+T53</f>
        <v>7.9</v>
      </c>
      <c r="U55" s="24"/>
      <c r="V55" s="30">
        <f>V10+V21+V30+V35+V47+V53</f>
        <v>7.9</v>
      </c>
      <c r="W55" s="24"/>
      <c r="X55" s="30">
        <f>X10+X21+X30+X35+X47+X53</f>
        <v>6.5</v>
      </c>
      <c r="Y55" s="24"/>
      <c r="Z55" s="30">
        <f>Z10+Z21+Z30+Z35+Z47+Z53</f>
        <v>2.9</v>
      </c>
      <c r="AA55" s="24"/>
      <c r="AB55" s="30">
        <f>AB10+AB21+AB30+AB35+AB47+AB53</f>
        <v>89.700000000000017</v>
      </c>
      <c r="AC55" s="239"/>
      <c r="AD55" s="30">
        <f>AD10+AD21+AD30+AD35+AD47+AD53</f>
        <v>22.8</v>
      </c>
      <c r="AE55" s="239"/>
      <c r="AF55" s="30">
        <f>AF10+AF21+AF30+AF35+AF47+AF53</f>
        <v>26</v>
      </c>
      <c r="AG55" s="239"/>
      <c r="AH55" s="30">
        <f>AH10+AH21+AH30+AH35+AH47+AH53</f>
        <v>23.6</v>
      </c>
      <c r="AI55" s="239"/>
      <c r="AJ55" s="30">
        <f>AJ10+AJ21+AJ30+AJ35+AJ47+AJ53</f>
        <v>17.3</v>
      </c>
      <c r="AK55" s="239"/>
      <c r="AL55" s="30">
        <f>AL10+AL21+AL30+AL35+AL47+AL53</f>
        <v>89.7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tr">
        <f>Format!A1</f>
        <v>ENRON RENEWABLE ENERGY CORP.</v>
      </c>
      <c r="B1" s="254"/>
      <c r="C1" s="254"/>
      <c r="D1" s="18" t="s">
        <v>429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C:\My Documents\Enron\2002 Plan\2002 Houston Budget Pres\[2002 EREC Preliminary 1015.xls]O&amp;M by Dept</v>
      </c>
    </row>
    <row r="2" spans="1:42" s="2" customFormat="1" ht="15.75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37179.711773958334</v>
      </c>
    </row>
    <row r="3" spans="1:42" s="2" customFormat="1" ht="15.75">
      <c r="A3" s="7" t="s">
        <v>324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37179.711773958334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325</v>
      </c>
      <c r="E5" s="13"/>
      <c r="F5" s="219" t="s">
        <v>326</v>
      </c>
      <c r="G5" s="13"/>
      <c r="H5" s="219" t="s">
        <v>327</v>
      </c>
      <c r="I5" s="14"/>
      <c r="J5" s="219" t="s">
        <v>328</v>
      </c>
      <c r="K5" s="14"/>
      <c r="L5" s="219" t="s">
        <v>329</v>
      </c>
      <c r="M5" s="233"/>
      <c r="N5" s="220" t="s">
        <v>376</v>
      </c>
      <c r="P5" s="220" t="s">
        <v>330</v>
      </c>
      <c r="Q5" s="16"/>
      <c r="R5" s="220" t="s">
        <v>331</v>
      </c>
      <c r="S5" s="16"/>
      <c r="T5" s="220" t="s">
        <v>332</v>
      </c>
      <c r="U5" s="16"/>
      <c r="V5" s="220" t="s">
        <v>333</v>
      </c>
      <c r="W5" s="16"/>
      <c r="X5" s="220" t="s">
        <v>377</v>
      </c>
      <c r="Y5" s="16"/>
      <c r="Z5" s="220" t="s">
        <v>334</v>
      </c>
      <c r="AA5" s="16"/>
      <c r="AB5" s="220" t="s">
        <v>335</v>
      </c>
      <c r="AC5" s="16"/>
      <c r="AD5" s="220" t="s">
        <v>336</v>
      </c>
      <c r="AE5" s="16"/>
      <c r="AF5" s="220" t="s">
        <v>339</v>
      </c>
      <c r="AG5" s="16"/>
      <c r="AH5" s="220" t="s">
        <v>337</v>
      </c>
      <c r="AI5" s="16"/>
      <c r="AJ5" s="220" t="s">
        <v>338</v>
      </c>
      <c r="AK5" s="16"/>
      <c r="AL5" s="220" t="s">
        <v>340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210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110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111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211</v>
      </c>
      <c r="B12" s="23"/>
      <c r="C12" s="23"/>
      <c r="AP12" s="23"/>
    </row>
    <row r="13" spans="1:42" s="243" customFormat="1" ht="11.1" customHeight="1">
      <c r="A13" s="18"/>
      <c r="B13" s="18" t="s">
        <v>212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213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214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215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216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217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218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219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113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319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220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114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221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419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222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223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413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224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222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0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229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316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0</v>
      </c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0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0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379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0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380</v>
      </c>
      <c r="AM57" s="24"/>
      <c r="AN57" s="24"/>
      <c r="AO57" s="24"/>
      <c r="AP57" s="45">
        <f>'O&amp;M Detail'!AB55</f>
        <v>89.700000000000017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263">
        <f>AP55-AP57</f>
        <v>-89.700000000000017</v>
      </c>
    </row>
    <row r="59" spans="1:42" ht="13.5" thickTop="1"/>
  </sheetData>
  <sheetProtection password="DBE1" sheet="1" objects="1" scenarios="1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tr">
        <f>Format!A1</f>
        <v>ENRON RENEWABLE ENERGY CORP.</v>
      </c>
      <c r="B1" s="254"/>
      <c r="C1" s="254"/>
      <c r="D1" s="284" t="s">
        <v>421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C:\My Documents\Enron\2002 Plan\2002 Houston Budget Pres\[2002 EREC Preliminary 1015.xls]Allocations</v>
      </c>
    </row>
    <row r="2" spans="1:38" s="264" customFormat="1" ht="15.75">
      <c r="A2" s="50" t="s">
        <v>100</v>
      </c>
      <c r="B2" s="254"/>
      <c r="C2" s="254"/>
      <c r="D2" s="273" t="s">
        <v>428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37179.711773958334</v>
      </c>
    </row>
    <row r="3" spans="1:38" s="264" customFormat="1" ht="15.75">
      <c r="A3" s="7" t="s">
        <v>406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37179.711773958334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389</v>
      </c>
      <c r="G8" s="255"/>
      <c r="H8" s="285" t="s">
        <v>422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388</v>
      </c>
      <c r="G9" s="287"/>
      <c r="H9" s="288" t="s">
        <v>423</v>
      </c>
      <c r="I9" s="250"/>
      <c r="J9" s="288" t="s">
        <v>424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411</v>
      </c>
      <c r="B11" s="278"/>
      <c r="C11" s="278"/>
      <c r="H11" s="273"/>
      <c r="J11" s="273"/>
    </row>
    <row r="12" spans="1:38">
      <c r="A12" s="279"/>
      <c r="B12" s="280" t="s">
        <v>420</v>
      </c>
      <c r="C12" s="280"/>
      <c r="H12" s="273"/>
      <c r="J12" s="273"/>
    </row>
    <row r="13" spans="1:38">
      <c r="C13" s="272" t="s">
        <v>409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418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410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425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394</v>
      </c>
      <c r="C18" s="280"/>
      <c r="H18" s="255"/>
      <c r="I18" s="250"/>
      <c r="J18" s="255"/>
    </row>
    <row r="19" spans="2:10">
      <c r="B19" s="280"/>
      <c r="C19" s="273" t="s">
        <v>395</v>
      </c>
      <c r="F19" s="243">
        <v>0</v>
      </c>
      <c r="H19" s="255"/>
      <c r="I19" s="250"/>
      <c r="J19" s="255"/>
    </row>
    <row r="20" spans="2:10">
      <c r="B20" s="280"/>
      <c r="C20" s="273" t="s">
        <v>396</v>
      </c>
      <c r="F20" s="243">
        <v>0</v>
      </c>
      <c r="H20" s="255"/>
      <c r="I20" s="250"/>
      <c r="J20" s="255"/>
    </row>
    <row r="21" spans="2:10">
      <c r="B21" s="280"/>
      <c r="C21" s="273" t="s">
        <v>397</v>
      </c>
      <c r="F21" s="243">
        <v>0</v>
      </c>
      <c r="H21" s="255"/>
      <c r="I21" s="250"/>
      <c r="J21" s="255"/>
    </row>
    <row r="22" spans="2:10">
      <c r="B22" s="280"/>
      <c r="C22" s="273" t="s">
        <v>398</v>
      </c>
      <c r="F22" s="243">
        <v>0</v>
      </c>
      <c r="H22" s="255"/>
      <c r="I22" s="250"/>
      <c r="J22" s="255"/>
    </row>
    <row r="23" spans="2:10">
      <c r="B23" s="280"/>
      <c r="C23" s="273" t="s">
        <v>399</v>
      </c>
      <c r="F23" s="243">
        <v>0</v>
      </c>
      <c r="H23" s="255"/>
      <c r="I23" s="250"/>
      <c r="J23" s="255"/>
    </row>
    <row r="24" spans="2:10">
      <c r="B24" s="280"/>
      <c r="C24" s="273" t="s">
        <v>400</v>
      </c>
      <c r="F24" s="243">
        <v>0</v>
      </c>
      <c r="H24" s="289"/>
      <c r="I24" s="250"/>
      <c r="J24" s="289"/>
    </row>
    <row r="25" spans="2:10">
      <c r="B25" s="280"/>
      <c r="C25" s="273" t="s">
        <v>401</v>
      </c>
      <c r="F25" s="243">
        <v>0</v>
      </c>
      <c r="H25" s="289"/>
      <c r="I25" s="250"/>
      <c r="J25" s="289"/>
    </row>
    <row r="26" spans="2:10">
      <c r="C26" s="273" t="s">
        <v>402</v>
      </c>
      <c r="E26" s="242"/>
      <c r="F26" s="243">
        <v>0</v>
      </c>
      <c r="H26" s="235"/>
      <c r="I26" s="250"/>
      <c r="J26" s="235"/>
    </row>
    <row r="27" spans="2:10">
      <c r="C27" s="273" t="s">
        <v>403</v>
      </c>
      <c r="E27" s="242"/>
      <c r="F27" s="243">
        <v>0</v>
      </c>
      <c r="H27" s="235"/>
      <c r="I27" s="250"/>
      <c r="J27" s="235"/>
    </row>
    <row r="28" spans="2:10">
      <c r="C28" s="273" t="s">
        <v>403</v>
      </c>
      <c r="E28" s="242"/>
      <c r="F28" s="244">
        <v>0</v>
      </c>
      <c r="H28" s="235"/>
      <c r="I28" s="250"/>
      <c r="J28" s="235"/>
    </row>
    <row r="29" spans="2:10">
      <c r="C29" s="273" t="s">
        <v>426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427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412</v>
      </c>
      <c r="B33" s="278"/>
      <c r="C33" s="278"/>
      <c r="H33" s="255"/>
      <c r="I33" s="250"/>
      <c r="J33" s="255"/>
    </row>
    <row r="34" spans="1:12">
      <c r="B34" s="273" t="s">
        <v>420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390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391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392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393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393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393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393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393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404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394</v>
      </c>
      <c r="E45" s="242"/>
      <c r="F45" s="243"/>
      <c r="G45" s="243"/>
      <c r="H45" s="18"/>
      <c r="I45" s="250"/>
      <c r="J45" s="18"/>
    </row>
    <row r="46" spans="1:12">
      <c r="C46" s="273" t="s">
        <v>395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396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397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398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399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400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401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402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403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403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403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403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403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403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405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415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416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8" sqref="D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tr">
        <f>Format!A1</f>
        <v>ENRON RENEWABLE ENERGY CORP.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C:\My Documents\Enron\2002 Plan\2002 Houston Budget Pres\[2002 EREC Preliminary 1015.xls]Headcount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37179.711773958334</v>
      </c>
    </row>
    <row r="3" spans="1:38" s="2" customFormat="1" ht="15.75">
      <c r="A3" s="7" t="s">
        <v>343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37179.711773958334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344</v>
      </c>
      <c r="E7" s="224"/>
      <c r="F7" s="223" t="s">
        <v>345</v>
      </c>
      <c r="G7" s="224"/>
      <c r="H7" s="223" t="s">
        <v>346</v>
      </c>
      <c r="I7" s="224"/>
      <c r="J7" s="223" t="s">
        <v>347</v>
      </c>
      <c r="K7" s="224"/>
      <c r="L7" s="223" t="s">
        <v>348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325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326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327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328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329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376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330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331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332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333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377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334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335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336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339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337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338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340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349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230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231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232</v>
      </c>
    </row>
    <row r="5" spans="1:8">
      <c r="B5" s="215" t="s">
        <v>233</v>
      </c>
      <c r="D5" s="215" t="s">
        <v>234</v>
      </c>
      <c r="G5" s="215" t="s">
        <v>235</v>
      </c>
    </row>
    <row r="6" spans="1:8" s="216" customFormat="1">
      <c r="D6" s="217" t="s">
        <v>205</v>
      </c>
      <c r="G6" s="217" t="s">
        <v>205</v>
      </c>
    </row>
    <row r="7" spans="1:8">
      <c r="B7" s="2">
        <v>52000500</v>
      </c>
      <c r="D7" s="2" t="s">
        <v>110</v>
      </c>
      <c r="G7" s="2" t="s">
        <v>110</v>
      </c>
    </row>
    <row r="8" spans="1:8">
      <c r="B8" s="2">
        <v>52001000</v>
      </c>
      <c r="D8" s="2" t="s">
        <v>111</v>
      </c>
      <c r="G8" s="2" t="s">
        <v>111</v>
      </c>
    </row>
    <row r="9" spans="1:8">
      <c r="D9" s="218"/>
      <c r="G9" s="218"/>
    </row>
    <row r="10" spans="1:8" s="216" customFormat="1">
      <c r="D10" s="217" t="s">
        <v>236</v>
      </c>
      <c r="G10" s="217" t="s">
        <v>236</v>
      </c>
    </row>
    <row r="11" spans="1:8">
      <c r="B11" s="2">
        <v>52003000</v>
      </c>
      <c r="D11" s="2" t="s">
        <v>212</v>
      </c>
      <c r="G11" s="2" t="s">
        <v>212</v>
      </c>
    </row>
    <row r="12" spans="1:8">
      <c r="B12" s="2">
        <v>52003200</v>
      </c>
      <c r="D12" s="2" t="s">
        <v>213</v>
      </c>
      <c r="G12" s="2" t="s">
        <v>213</v>
      </c>
    </row>
    <row r="13" spans="1:8">
      <c r="B13" s="2">
        <v>52003500</v>
      </c>
      <c r="D13" s="2" t="s">
        <v>214</v>
      </c>
      <c r="G13" s="2" t="s">
        <v>214</v>
      </c>
    </row>
    <row r="14" spans="1:8">
      <c r="B14" s="2">
        <v>52004500</v>
      </c>
      <c r="D14" s="2" t="s">
        <v>215</v>
      </c>
      <c r="G14" s="2" t="s">
        <v>215</v>
      </c>
    </row>
    <row r="15" spans="1:8">
      <c r="B15" s="2">
        <v>52004600</v>
      </c>
      <c r="D15" s="2" t="s">
        <v>216</v>
      </c>
      <c r="G15" s="2" t="s">
        <v>216</v>
      </c>
    </row>
    <row r="16" spans="1:8">
      <c r="B16" s="2">
        <v>52004700</v>
      </c>
      <c r="D16" s="2" t="s">
        <v>217</v>
      </c>
      <c r="G16" s="2" t="s">
        <v>217</v>
      </c>
    </row>
    <row r="17" spans="2:7">
      <c r="B17" s="2">
        <v>52004800</v>
      </c>
      <c r="D17" s="2" t="s">
        <v>218</v>
      </c>
      <c r="G17" s="2" t="s">
        <v>218</v>
      </c>
    </row>
    <row r="18" spans="2:7">
      <c r="B18" s="2">
        <v>52001500</v>
      </c>
      <c r="D18" s="2" t="s">
        <v>237</v>
      </c>
      <c r="G18" s="2" t="s">
        <v>238</v>
      </c>
    </row>
    <row r="19" spans="2:7">
      <c r="B19" s="2">
        <v>52002000</v>
      </c>
      <c r="D19" s="2" t="s">
        <v>239</v>
      </c>
      <c r="G19" s="2" t="s">
        <v>238</v>
      </c>
    </row>
    <row r="20" spans="2:7">
      <c r="B20" s="2">
        <v>52002500</v>
      </c>
      <c r="D20" s="2" t="s">
        <v>240</v>
      </c>
      <c r="G20" s="2" t="s">
        <v>238</v>
      </c>
    </row>
    <row r="21" spans="2:7">
      <c r="B21" s="2">
        <v>52003100</v>
      </c>
      <c r="D21" s="2" t="s">
        <v>241</v>
      </c>
      <c r="G21" s="2" t="s">
        <v>238</v>
      </c>
    </row>
    <row r="22" spans="2:7">
      <c r="B22" s="2">
        <v>52003600</v>
      </c>
      <c r="D22" s="2" t="s">
        <v>242</v>
      </c>
      <c r="G22" s="2" t="s">
        <v>238</v>
      </c>
    </row>
    <row r="23" spans="2:7">
      <c r="B23" s="2">
        <v>52004000</v>
      </c>
      <c r="D23" s="2" t="s">
        <v>243</v>
      </c>
      <c r="G23" s="2" t="s">
        <v>238</v>
      </c>
    </row>
    <row r="24" spans="2:7">
      <c r="B24" s="2">
        <v>52004100</v>
      </c>
      <c r="D24" s="2" t="s">
        <v>244</v>
      </c>
      <c r="G24" s="2" t="s">
        <v>238</v>
      </c>
    </row>
    <row r="25" spans="2:7">
      <c r="B25" s="2">
        <v>52004400</v>
      </c>
      <c r="D25" s="2" t="s">
        <v>245</v>
      </c>
      <c r="G25" s="2" t="s">
        <v>238</v>
      </c>
    </row>
    <row r="26" spans="2:7">
      <c r="B26" s="2">
        <v>52004900</v>
      </c>
      <c r="D26" s="2" t="s">
        <v>246</v>
      </c>
      <c r="G26" s="2" t="s">
        <v>238</v>
      </c>
    </row>
    <row r="28" spans="2:7" s="216" customFormat="1">
      <c r="D28" s="217" t="s">
        <v>206</v>
      </c>
      <c r="G28" s="217" t="s">
        <v>206</v>
      </c>
    </row>
    <row r="29" spans="2:7">
      <c r="B29" s="2">
        <v>52507000</v>
      </c>
      <c r="D29" s="2" t="s">
        <v>247</v>
      </c>
      <c r="G29" s="2" t="s">
        <v>247</v>
      </c>
    </row>
    <row r="30" spans="2:7">
      <c r="B30" s="2">
        <v>52507100</v>
      </c>
      <c r="D30" s="2" t="s">
        <v>248</v>
      </c>
      <c r="G30" s="2" t="s">
        <v>248</v>
      </c>
    </row>
    <row r="31" spans="2:7">
      <c r="B31" s="2">
        <v>52507300</v>
      </c>
      <c r="D31" s="2" t="s">
        <v>249</v>
      </c>
      <c r="G31" s="2" t="s">
        <v>249</v>
      </c>
    </row>
    <row r="32" spans="2:7">
      <c r="B32" s="2">
        <v>52507400</v>
      </c>
      <c r="D32" s="2" t="s">
        <v>250</v>
      </c>
      <c r="G32" s="2" t="s">
        <v>250</v>
      </c>
    </row>
    <row r="33" spans="2:7">
      <c r="B33" s="2">
        <v>52507700</v>
      </c>
      <c r="D33" s="2" t="s">
        <v>251</v>
      </c>
      <c r="G33" s="2" t="s">
        <v>251</v>
      </c>
    </row>
    <row r="34" spans="2:7">
      <c r="B34" s="2">
        <v>52507200</v>
      </c>
      <c r="D34" s="2" t="s">
        <v>252</v>
      </c>
      <c r="G34" s="2" t="s">
        <v>253</v>
      </c>
    </row>
    <row r="35" spans="2:7">
      <c r="B35" s="2">
        <v>52507500</v>
      </c>
      <c r="D35" s="2" t="s">
        <v>253</v>
      </c>
      <c r="G35" s="2" t="s">
        <v>253</v>
      </c>
    </row>
    <row r="36" spans="2:7">
      <c r="B36" s="2">
        <v>52507600</v>
      </c>
      <c r="D36" s="2" t="s">
        <v>254</v>
      </c>
      <c r="G36" s="2" t="s">
        <v>253</v>
      </c>
    </row>
    <row r="37" spans="2:7">
      <c r="B37" s="2">
        <v>52507750</v>
      </c>
      <c r="D37" s="2" t="s">
        <v>255</v>
      </c>
      <c r="G37" s="2" t="s">
        <v>253</v>
      </c>
    </row>
    <row r="38" spans="2:7">
      <c r="B38" s="2">
        <v>52508000</v>
      </c>
      <c r="D38" s="2" t="s">
        <v>256</v>
      </c>
      <c r="G38" s="2" t="s">
        <v>253</v>
      </c>
    </row>
    <row r="39" spans="2:7">
      <c r="D39" s="218"/>
      <c r="G39" s="218"/>
    </row>
    <row r="40" spans="2:7" s="216" customFormat="1">
      <c r="D40" s="217" t="s">
        <v>207</v>
      </c>
      <c r="G40" s="217" t="s">
        <v>207</v>
      </c>
    </row>
    <row r="41" spans="2:7">
      <c r="B41" s="2">
        <v>52502000</v>
      </c>
      <c r="D41" s="2" t="s">
        <v>257</v>
      </c>
      <c r="G41" s="2" t="s">
        <v>257</v>
      </c>
    </row>
    <row r="42" spans="2:7">
      <c r="B42" s="2">
        <v>52504500</v>
      </c>
      <c r="D42" s="2" t="s">
        <v>258</v>
      </c>
      <c r="G42" s="2" t="s">
        <v>258</v>
      </c>
    </row>
    <row r="43" spans="2:7">
      <c r="D43" s="218"/>
      <c r="G43" s="218"/>
    </row>
    <row r="44" spans="2:7" s="216" customFormat="1">
      <c r="D44" s="216" t="s">
        <v>208</v>
      </c>
      <c r="G44" s="216" t="s">
        <v>208</v>
      </c>
    </row>
    <row r="45" spans="2:7">
      <c r="B45" s="2">
        <v>52500500</v>
      </c>
      <c r="D45" s="2" t="s">
        <v>259</v>
      </c>
      <c r="G45" s="2" t="s">
        <v>259</v>
      </c>
    </row>
    <row r="46" spans="2:7">
      <c r="B46" s="2">
        <v>52502500</v>
      </c>
      <c r="D46" s="2" t="s">
        <v>260</v>
      </c>
      <c r="G46" s="2" t="s">
        <v>260</v>
      </c>
    </row>
    <row r="47" spans="2:7">
      <c r="B47" s="2">
        <v>52503500</v>
      </c>
      <c r="D47" s="2" t="s">
        <v>225</v>
      </c>
      <c r="G47" s="2" t="s">
        <v>225</v>
      </c>
    </row>
    <row r="48" spans="2:7">
      <c r="B48" s="2">
        <v>52504100</v>
      </c>
      <c r="D48" s="2" t="s">
        <v>228</v>
      </c>
      <c r="G48" s="2" t="s">
        <v>228</v>
      </c>
    </row>
    <row r="49" spans="2:7">
      <c r="B49" s="2">
        <v>52508500</v>
      </c>
      <c r="D49" s="2" t="s">
        <v>227</v>
      </c>
      <c r="G49" s="2" t="s">
        <v>227</v>
      </c>
    </row>
    <row r="50" spans="2:7">
      <c r="B50" s="2">
        <v>53600000</v>
      </c>
      <c r="D50" s="2" t="s">
        <v>261</v>
      </c>
      <c r="G50" s="2" t="s">
        <v>262</v>
      </c>
    </row>
    <row r="51" spans="2:7">
      <c r="B51" s="2">
        <v>52501000</v>
      </c>
      <c r="D51" s="2" t="s">
        <v>263</v>
      </c>
      <c r="G51" s="2" t="s">
        <v>222</v>
      </c>
    </row>
    <row r="52" spans="2:7">
      <c r="B52" s="2">
        <v>52501500</v>
      </c>
      <c r="D52" s="2" t="s">
        <v>264</v>
      </c>
      <c r="G52" s="2" t="s">
        <v>222</v>
      </c>
    </row>
    <row r="53" spans="2:7">
      <c r="B53" s="2">
        <v>52502600</v>
      </c>
      <c r="D53" s="2" t="s">
        <v>407</v>
      </c>
      <c r="G53" s="2" t="s">
        <v>222</v>
      </c>
    </row>
    <row r="54" spans="2:7">
      <c r="B54" s="2">
        <v>52503000</v>
      </c>
      <c r="D54" s="2" t="s">
        <v>408</v>
      </c>
      <c r="G54" s="2" t="s">
        <v>222</v>
      </c>
    </row>
    <row r="55" spans="2:7">
      <c r="B55" s="2">
        <v>52503600</v>
      </c>
      <c r="D55" s="2" t="s">
        <v>265</v>
      </c>
      <c r="G55" s="2" t="s">
        <v>222</v>
      </c>
    </row>
    <row r="56" spans="2:7">
      <c r="B56" s="2">
        <v>52504000</v>
      </c>
      <c r="D56" s="2" t="s">
        <v>266</v>
      </c>
      <c r="G56" s="2" t="s">
        <v>222</v>
      </c>
    </row>
    <row r="57" spans="2:7">
      <c r="B57" s="2">
        <v>52504200</v>
      </c>
      <c r="D57" s="2" t="s">
        <v>267</v>
      </c>
      <c r="G57" s="2" t="s">
        <v>222</v>
      </c>
    </row>
    <row r="58" spans="2:7">
      <c r="B58" s="2">
        <v>52505000</v>
      </c>
      <c r="D58" s="2" t="s">
        <v>268</v>
      </c>
      <c r="G58" s="2" t="s">
        <v>222</v>
      </c>
    </row>
    <row r="59" spans="2:7">
      <c r="B59" s="2">
        <v>52505500</v>
      </c>
      <c r="D59" s="2" t="s">
        <v>269</v>
      </c>
      <c r="G59" s="2" t="s">
        <v>222</v>
      </c>
    </row>
    <row r="60" spans="2:7">
      <c r="B60" s="2">
        <v>52506000</v>
      </c>
      <c r="D60" s="2" t="s">
        <v>270</v>
      </c>
      <c r="G60" s="2" t="s">
        <v>222</v>
      </c>
    </row>
    <row r="61" spans="2:7">
      <c r="B61" s="2">
        <v>52506500</v>
      </c>
      <c r="D61" s="2" t="s">
        <v>271</v>
      </c>
      <c r="G61" s="2" t="s">
        <v>222</v>
      </c>
    </row>
    <row r="62" spans="2:7">
      <c r="B62" s="2">
        <v>52508100</v>
      </c>
      <c r="D62" s="2" t="s">
        <v>272</v>
      </c>
      <c r="G62" s="2" t="s">
        <v>222</v>
      </c>
    </row>
    <row r="63" spans="2:7">
      <c r="B63" s="2">
        <v>52509000</v>
      </c>
      <c r="D63" s="2" t="s">
        <v>273</v>
      </c>
      <c r="G63" s="2" t="s">
        <v>222</v>
      </c>
    </row>
    <row r="64" spans="2:7">
      <c r="B64" s="2">
        <v>52509010</v>
      </c>
      <c r="D64" s="2" t="s">
        <v>274</v>
      </c>
      <c r="G64" s="2" t="s">
        <v>222</v>
      </c>
    </row>
    <row r="65" spans="2:7">
      <c r="B65" s="2">
        <v>53000000</v>
      </c>
      <c r="D65" s="2" t="s">
        <v>275</v>
      </c>
      <c r="G65" s="2" t="s">
        <v>222</v>
      </c>
    </row>
    <row r="66" spans="2:7">
      <c r="B66" s="2">
        <v>53000100</v>
      </c>
      <c r="D66" s="2" t="s">
        <v>275</v>
      </c>
      <c r="G66" s="2" t="s">
        <v>222</v>
      </c>
    </row>
    <row r="67" spans="2:7">
      <c r="B67" s="2">
        <v>53000200</v>
      </c>
      <c r="D67" s="2" t="s">
        <v>275</v>
      </c>
      <c r="G67" s="2" t="s">
        <v>222</v>
      </c>
    </row>
    <row r="68" spans="2:7">
      <c r="B68" s="2">
        <v>53101000</v>
      </c>
      <c r="D68" s="2" t="s">
        <v>276</v>
      </c>
      <c r="G68" s="2" t="s">
        <v>222</v>
      </c>
    </row>
    <row r="69" spans="2:7">
      <c r="B69" s="2">
        <v>53102000</v>
      </c>
      <c r="D69" s="2" t="s">
        <v>277</v>
      </c>
      <c r="G69" s="2" t="s">
        <v>222</v>
      </c>
    </row>
    <row r="70" spans="2:7">
      <c r="B70" s="2">
        <v>53102100</v>
      </c>
      <c r="D70" s="2" t="s">
        <v>278</v>
      </c>
      <c r="G70" s="2" t="s">
        <v>222</v>
      </c>
    </row>
    <row r="71" spans="2:7">
      <c r="B71" s="2">
        <v>53102200</v>
      </c>
      <c r="D71" s="2" t="s">
        <v>279</v>
      </c>
      <c r="G71" s="2" t="s">
        <v>222</v>
      </c>
    </row>
    <row r="72" spans="2:7">
      <c r="B72" s="2">
        <v>53200000</v>
      </c>
      <c r="D72" s="2" t="s">
        <v>280</v>
      </c>
      <c r="G72" s="2" t="s">
        <v>222</v>
      </c>
    </row>
    <row r="73" spans="2:7">
      <c r="B73" s="2">
        <v>53200100</v>
      </c>
      <c r="D73" s="2" t="s">
        <v>281</v>
      </c>
      <c r="G73" s="2" t="s">
        <v>222</v>
      </c>
    </row>
    <row r="74" spans="2:7">
      <c r="B74" s="2">
        <v>53200200</v>
      </c>
      <c r="D74" s="2" t="s">
        <v>282</v>
      </c>
      <c r="G74" s="2" t="s">
        <v>222</v>
      </c>
    </row>
    <row r="75" spans="2:7">
      <c r="B75" s="2">
        <v>53500000</v>
      </c>
      <c r="D75" s="2" t="s">
        <v>283</v>
      </c>
      <c r="G75" s="2" t="s">
        <v>222</v>
      </c>
    </row>
    <row r="76" spans="2:7">
      <c r="B76" s="2">
        <v>53500500</v>
      </c>
      <c r="D76" s="2" t="s">
        <v>284</v>
      </c>
      <c r="G76" s="2" t="s">
        <v>222</v>
      </c>
    </row>
    <row r="77" spans="2:7">
      <c r="B77" s="2">
        <v>53500550</v>
      </c>
      <c r="D77" s="2" t="s">
        <v>285</v>
      </c>
      <c r="G77" s="2" t="s">
        <v>222</v>
      </c>
    </row>
    <row r="78" spans="2:7">
      <c r="B78" s="2">
        <v>53501000</v>
      </c>
      <c r="D78" s="2" t="s">
        <v>286</v>
      </c>
      <c r="G78" s="2" t="s">
        <v>222</v>
      </c>
    </row>
    <row r="79" spans="2:7">
      <c r="B79" s="2">
        <v>53550000</v>
      </c>
      <c r="D79" s="2" t="s">
        <v>287</v>
      </c>
      <c r="G79" s="2" t="s">
        <v>222</v>
      </c>
    </row>
    <row r="80" spans="2:7">
      <c r="B80" s="2">
        <v>53551000</v>
      </c>
      <c r="D80" s="2" t="s">
        <v>288</v>
      </c>
      <c r="G80" s="2" t="s">
        <v>222</v>
      </c>
    </row>
    <row r="81" spans="2:7">
      <c r="B81" s="2">
        <v>53800000</v>
      </c>
      <c r="D81" s="2" t="s">
        <v>289</v>
      </c>
      <c r="G81" s="2" t="s">
        <v>222</v>
      </c>
    </row>
    <row r="82" spans="2:7">
      <c r="B82" s="2">
        <v>53801000</v>
      </c>
      <c r="D82" s="2" t="s">
        <v>290</v>
      </c>
      <c r="G82" s="2" t="s">
        <v>222</v>
      </c>
    </row>
    <row r="83" spans="2:7">
      <c r="B83" s="2">
        <v>53900000</v>
      </c>
      <c r="D83" s="2" t="s">
        <v>291</v>
      </c>
      <c r="G83" s="2" t="s">
        <v>222</v>
      </c>
    </row>
    <row r="84" spans="2:7">
      <c r="B84" s="2">
        <v>53900100</v>
      </c>
      <c r="D84" s="2" t="s">
        <v>292</v>
      </c>
      <c r="G84" s="2" t="s">
        <v>222</v>
      </c>
    </row>
    <row r="85" spans="2:7">
      <c r="B85" s="2">
        <v>54000000</v>
      </c>
      <c r="D85" s="2" t="s">
        <v>293</v>
      </c>
      <c r="G85" s="2" t="s">
        <v>222</v>
      </c>
    </row>
    <row r="86" spans="2:7">
      <c r="B86" s="2">
        <v>54005000</v>
      </c>
      <c r="D86" s="2" t="s">
        <v>294</v>
      </c>
      <c r="G86" s="2" t="s">
        <v>222</v>
      </c>
    </row>
    <row r="87" spans="2:7">
      <c r="G87" s="218"/>
    </row>
    <row r="88" spans="2:7" s="216" customFormat="1">
      <c r="D88" s="217" t="s">
        <v>209</v>
      </c>
      <c r="G88" s="217" t="s">
        <v>209</v>
      </c>
    </row>
    <row r="89" spans="2:7">
      <c r="B89" s="2">
        <v>59003000</v>
      </c>
      <c r="D89" s="2" t="s">
        <v>295</v>
      </c>
      <c r="G89" s="2" t="s">
        <v>296</v>
      </c>
    </row>
    <row r="90" spans="2:7">
      <c r="B90" s="2">
        <v>59003100</v>
      </c>
      <c r="D90" s="2" t="s">
        <v>297</v>
      </c>
      <c r="G90" s="2" t="s">
        <v>296</v>
      </c>
    </row>
    <row r="91" spans="2:7">
      <c r="B91" s="2">
        <v>59003200</v>
      </c>
      <c r="D91" s="2" t="s">
        <v>298</v>
      </c>
      <c r="G91" s="2" t="s">
        <v>296</v>
      </c>
    </row>
    <row r="92" spans="2:7">
      <c r="B92" s="2">
        <v>59003500</v>
      </c>
      <c r="D92" s="2" t="s">
        <v>299</v>
      </c>
      <c r="G92" s="2" t="s">
        <v>296</v>
      </c>
    </row>
    <row r="93" spans="2:7">
      <c r="B93" s="2">
        <v>59504000</v>
      </c>
      <c r="D93" s="2" t="s">
        <v>300</v>
      </c>
      <c r="G93" s="2" t="s">
        <v>296</v>
      </c>
    </row>
    <row r="94" spans="2:7">
      <c r="B94">
        <v>59004000</v>
      </c>
      <c r="D94" t="s">
        <v>301</v>
      </c>
      <c r="G94" s="2" t="s">
        <v>302</v>
      </c>
    </row>
    <row r="95" spans="2:7">
      <c r="B95">
        <v>59004100</v>
      </c>
      <c r="D95" t="s">
        <v>303</v>
      </c>
      <c r="G95" s="2" t="s">
        <v>302</v>
      </c>
    </row>
    <row r="96" spans="2:7">
      <c r="B96">
        <v>59001000</v>
      </c>
      <c r="D96" t="s">
        <v>304</v>
      </c>
      <c r="G96" s="2" t="s">
        <v>305</v>
      </c>
    </row>
    <row r="97" spans="2:7">
      <c r="B97">
        <v>59001500</v>
      </c>
      <c r="D97" t="s">
        <v>306</v>
      </c>
      <c r="G97" s="2" t="s">
        <v>305</v>
      </c>
    </row>
    <row r="98" spans="2:7" s="216" customFormat="1">
      <c r="B98">
        <v>59002000</v>
      </c>
      <c r="D98" t="s">
        <v>307</v>
      </c>
      <c r="G98" s="2" t="s">
        <v>305</v>
      </c>
    </row>
    <row r="99" spans="2:7">
      <c r="B99">
        <v>59002100</v>
      </c>
      <c r="D99" t="s">
        <v>308</v>
      </c>
      <c r="G99" s="2" t="s">
        <v>305</v>
      </c>
    </row>
    <row r="100" spans="2:7">
      <c r="B100">
        <v>59005000</v>
      </c>
      <c r="D100" t="s">
        <v>309</v>
      </c>
      <c r="G100" s="2" t="s">
        <v>305</v>
      </c>
    </row>
    <row r="101" spans="2:7">
      <c r="B101">
        <v>59007000</v>
      </c>
      <c r="D101" t="s">
        <v>310</v>
      </c>
      <c r="G101" s="2" t="s">
        <v>305</v>
      </c>
    </row>
    <row r="102" spans="2:7">
      <c r="B102">
        <v>59008000</v>
      </c>
      <c r="D102" t="s">
        <v>311</v>
      </c>
      <c r="G102" s="2" t="s">
        <v>305</v>
      </c>
    </row>
    <row r="103" spans="2:7">
      <c r="B103">
        <v>59008100</v>
      </c>
      <c r="D103" t="s">
        <v>312</v>
      </c>
      <c r="G103" s="2" t="s">
        <v>305</v>
      </c>
    </row>
    <row r="104" spans="2:7">
      <c r="B104">
        <v>59008200</v>
      </c>
      <c r="D104" t="s">
        <v>313</v>
      </c>
      <c r="G104" s="2" t="s">
        <v>305</v>
      </c>
    </row>
    <row r="105" spans="2:7">
      <c r="B105">
        <v>59099900</v>
      </c>
      <c r="D105" t="s">
        <v>314</v>
      </c>
      <c r="G105" s="2" t="s">
        <v>305</v>
      </c>
    </row>
    <row r="106" spans="2:7">
      <c r="B106">
        <v>59503000</v>
      </c>
      <c r="D106" t="s">
        <v>315</v>
      </c>
      <c r="G106" s="2" t="s">
        <v>305</v>
      </c>
    </row>
    <row r="109" spans="2:7">
      <c r="B109" s="2">
        <v>80000000</v>
      </c>
    </row>
    <row r="110" spans="2:7">
      <c r="B110" s="221" t="s">
        <v>341</v>
      </c>
      <c r="D110" s="2" t="s">
        <v>342</v>
      </c>
      <c r="G110" s="2" t="s">
        <v>414</v>
      </c>
    </row>
    <row r="111" spans="2:7">
      <c r="B111" s="2">
        <v>80029999</v>
      </c>
    </row>
  </sheetData>
  <mergeCells count="2">
    <mergeCell ref="A1:H1"/>
    <mergeCell ref="A2:H2"/>
  </mergeCells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zoomScale="75" workbookViewId="0">
      <pane xSplit="2" ySplit="9" topLeftCell="C10" activePane="bottomRight" state="frozen"/>
      <selection activeCell="C24" sqref="C24"/>
      <selection pane="topRight" activeCell="C24" sqref="C24"/>
      <selection pane="bottomLeft" activeCell="C24" sqref="C24"/>
      <selection pane="bottomRight" activeCell="C12" sqref="C12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C:\My Documents\Enron\2002 Plan\2002 Houston Budget Pres\[2002 EREC Preliminary 1015.xls]FinancingExpense</v>
      </c>
    </row>
    <row r="2" spans="1:30" s="54" customFormat="1" ht="8.25">
      <c r="X2" s="58"/>
      <c r="Y2" s="58"/>
      <c r="Z2" s="58"/>
      <c r="AB2" s="58"/>
      <c r="AC2" s="58">
        <f ca="1">NOW()</f>
        <v>37179.711773958334</v>
      </c>
    </row>
    <row r="3" spans="1:30" s="62" customFormat="1" ht="15.75" customHeight="1">
      <c r="A3" s="59" t="str">
        <f>+Format!A1</f>
        <v>ENRON RENEWABLE ENERGY CORP.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118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119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121</v>
      </c>
      <c r="D8" s="74"/>
      <c r="E8" s="73" t="s">
        <v>185</v>
      </c>
      <c r="F8" s="74"/>
      <c r="G8" s="73" t="s">
        <v>186</v>
      </c>
      <c r="H8" s="74"/>
      <c r="I8" s="73" t="s">
        <v>197</v>
      </c>
      <c r="J8" s="74"/>
      <c r="K8" s="73" t="s">
        <v>187</v>
      </c>
      <c r="L8" s="74"/>
      <c r="M8" s="73" t="s">
        <v>188</v>
      </c>
      <c r="N8" s="74"/>
      <c r="O8" s="73" t="s">
        <v>189</v>
      </c>
      <c r="P8" s="74"/>
      <c r="Q8" s="73" t="s">
        <v>190</v>
      </c>
      <c r="R8" s="74"/>
      <c r="S8" s="73" t="s">
        <v>191</v>
      </c>
      <c r="T8" s="74"/>
      <c r="U8" s="73" t="s">
        <v>192</v>
      </c>
      <c r="V8" s="74"/>
      <c r="W8" s="73" t="s">
        <v>193</v>
      </c>
      <c r="X8" s="74"/>
      <c r="Y8" s="73" t="s">
        <v>194</v>
      </c>
      <c r="Z8" s="74"/>
      <c r="AA8" s="75" t="s">
        <v>195</v>
      </c>
      <c r="AB8" s="76"/>
      <c r="AC8" s="77" t="s">
        <v>196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122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123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124</v>
      </c>
      <c r="C12" s="86">
        <f>4.9+46.2</f>
        <v>51.1</v>
      </c>
      <c r="D12" s="79"/>
      <c r="E12" s="86">
        <v>49.9</v>
      </c>
      <c r="F12" s="79"/>
      <c r="G12" s="86">
        <v>49.4</v>
      </c>
      <c r="H12" s="80"/>
      <c r="I12" s="86">
        <v>48.5</v>
      </c>
      <c r="J12" s="80"/>
      <c r="K12" s="86">
        <v>48.5</v>
      </c>
      <c r="L12" s="80"/>
      <c r="M12" s="86">
        <v>48.5</v>
      </c>
      <c r="N12" s="80"/>
      <c r="O12" s="86">
        <v>48.3</v>
      </c>
      <c r="P12" s="80"/>
      <c r="Q12" s="86">
        <v>47.6</v>
      </c>
      <c r="R12" s="80"/>
      <c r="S12" s="86">
        <v>47.4</v>
      </c>
      <c r="T12" s="80"/>
      <c r="U12" s="86">
        <v>46.4</v>
      </c>
      <c r="V12" s="80"/>
      <c r="W12" s="86">
        <v>49.5</v>
      </c>
      <c r="X12" s="81"/>
      <c r="Y12" s="86">
        <v>49.5</v>
      </c>
      <c r="Z12" s="82"/>
      <c r="AA12" s="86">
        <v>49.3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125</v>
      </c>
      <c r="C14" s="89">
        <f>SUM(C11:C13)</f>
        <v>51.1</v>
      </c>
      <c r="D14" s="90"/>
      <c r="E14" s="89">
        <f>SUM(E11:E13)</f>
        <v>49.9</v>
      </c>
      <c r="F14" s="90"/>
      <c r="G14" s="89">
        <f>SUM(G11:G13)</f>
        <v>49.4</v>
      </c>
      <c r="H14" s="90"/>
      <c r="I14" s="89">
        <f>SUM(I11:I13)</f>
        <v>48.5</v>
      </c>
      <c r="J14" s="90"/>
      <c r="K14" s="89">
        <f>SUM(K11:K13)</f>
        <v>48.5</v>
      </c>
      <c r="L14" s="90"/>
      <c r="M14" s="89">
        <f>SUM(M11:M13)</f>
        <v>48.5</v>
      </c>
      <c r="N14" s="90"/>
      <c r="O14" s="89">
        <f>SUM(O11:O13)</f>
        <v>48.3</v>
      </c>
      <c r="P14" s="90"/>
      <c r="Q14" s="89">
        <f>SUM(Q11:Q13)</f>
        <v>47.6</v>
      </c>
      <c r="R14" s="90"/>
      <c r="S14" s="89">
        <f>SUM(S11:S13)</f>
        <v>47.4</v>
      </c>
      <c r="T14" s="90"/>
      <c r="U14" s="89">
        <f>SUM(U11:U13)</f>
        <v>46.4</v>
      </c>
      <c r="V14" s="90"/>
      <c r="W14" s="89">
        <f>SUM(W11:W13)</f>
        <v>49.5</v>
      </c>
      <c r="X14" s="90"/>
      <c r="Y14" s="89">
        <f>SUM(Y11:Y13)</f>
        <v>49.5</v>
      </c>
      <c r="Z14" s="90"/>
      <c r="AA14" s="89">
        <f>SUM(AA11:AA13)</f>
        <v>49.3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126</v>
      </c>
      <c r="D17" s="81"/>
      <c r="E17" s="81">
        <v>0.3</v>
      </c>
      <c r="F17" s="81"/>
      <c r="G17" s="81">
        <v>0.3</v>
      </c>
      <c r="H17" s="81"/>
      <c r="I17" s="81">
        <v>0.3</v>
      </c>
      <c r="J17" s="81"/>
      <c r="K17" s="81">
        <v>0.3</v>
      </c>
      <c r="L17" s="81"/>
      <c r="M17" s="81">
        <v>0.3</v>
      </c>
      <c r="N17" s="81"/>
      <c r="O17" s="81">
        <v>0.3</v>
      </c>
      <c r="P17" s="81"/>
      <c r="Q17" s="81">
        <v>0.3</v>
      </c>
      <c r="R17" s="81"/>
      <c r="S17" s="81">
        <v>0.3</v>
      </c>
      <c r="T17" s="81"/>
      <c r="U17" s="81">
        <v>0.3</v>
      </c>
      <c r="V17" s="81"/>
      <c r="W17" s="81">
        <v>0.3</v>
      </c>
      <c r="X17" s="81"/>
      <c r="Y17" s="81">
        <v>0.3</v>
      </c>
      <c r="Z17" s="81"/>
      <c r="AA17" s="81">
        <v>0.4</v>
      </c>
      <c r="AB17" s="81"/>
      <c r="AC17" s="81">
        <f t="shared" ref="AC17:AC25" si="0">SUM(E17:AA17)</f>
        <v>3.6999999999999993</v>
      </c>
      <c r="AD17" s="91"/>
    </row>
    <row r="18" spans="1:30">
      <c r="A18" s="206">
        <v>1719</v>
      </c>
      <c r="B18" t="s">
        <v>127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128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129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130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131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132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133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134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198</v>
      </c>
      <c r="B29" s="88"/>
      <c r="D29" s="90"/>
      <c r="E29" s="89">
        <f>+Format!D47</f>
        <v>0.3</v>
      </c>
      <c r="F29" s="90"/>
      <c r="G29" s="89">
        <f>+Format!F47</f>
        <v>0.3</v>
      </c>
      <c r="H29" s="90"/>
      <c r="I29" s="89">
        <f>+Format!H47</f>
        <v>0.3</v>
      </c>
      <c r="J29" s="90"/>
      <c r="K29" s="89">
        <f>+Format!J47</f>
        <v>0.3</v>
      </c>
      <c r="L29" s="90"/>
      <c r="M29" s="89">
        <f>+Format!L47</f>
        <v>0.3</v>
      </c>
      <c r="N29" s="90"/>
      <c r="O29" s="89">
        <f>+Format!N47</f>
        <v>0.3</v>
      </c>
      <c r="P29" s="90"/>
      <c r="Q29" s="89">
        <f>+Format!P47</f>
        <v>0.3</v>
      </c>
      <c r="R29" s="90"/>
      <c r="S29" s="89">
        <f>+Format!R47</f>
        <v>0.3</v>
      </c>
      <c r="T29" s="90"/>
      <c r="U29" s="89">
        <f>+Format!T47</f>
        <v>0.3</v>
      </c>
      <c r="V29" s="90"/>
      <c r="W29" s="89">
        <f>+Format!V47</f>
        <v>0.3</v>
      </c>
      <c r="X29" s="90"/>
      <c r="Y29" s="89">
        <f>+Format!X47</f>
        <v>0.3</v>
      </c>
      <c r="Z29" s="90"/>
      <c r="AA29" s="89">
        <f>+Format!Z47</f>
        <v>0.4</v>
      </c>
      <c r="AB29" s="90"/>
      <c r="AC29" s="89">
        <f>+Format!AB47</f>
        <v>3.6999999999999993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135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162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136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136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137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162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136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136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136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136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199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139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162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136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136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136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136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137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140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162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136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136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136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136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200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142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143</v>
      </c>
      <c r="P9" s="116"/>
      <c r="Q9" s="116" t="s">
        <v>53</v>
      </c>
      <c r="R9" s="116"/>
      <c r="S9" s="116" t="s">
        <v>144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145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146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147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148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149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150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151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152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153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154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383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C:\My Documents\Enron\2002 Plan\2002 Houston Budget Pres\[2002 EREC Preliminary 1015.xls]PRMA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37179.711773958334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RENEWABLE ENERGY CORP.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155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119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120</v>
      </c>
      <c r="D6" s="74"/>
      <c r="E6" s="73" t="s">
        <v>185</v>
      </c>
      <c r="F6" s="74"/>
      <c r="G6" s="73" t="s">
        <v>186</v>
      </c>
      <c r="H6" s="74"/>
      <c r="I6" s="73" t="s">
        <v>197</v>
      </c>
      <c r="J6" s="74"/>
      <c r="K6" s="73" t="s">
        <v>187</v>
      </c>
      <c r="L6" s="74"/>
      <c r="M6" s="73" t="s">
        <v>188</v>
      </c>
      <c r="N6" s="74"/>
      <c r="O6" s="73" t="s">
        <v>189</v>
      </c>
      <c r="P6" s="74"/>
      <c r="Q6" s="73" t="s">
        <v>190</v>
      </c>
      <c r="R6" s="74"/>
      <c r="S6" s="73" t="s">
        <v>191</v>
      </c>
      <c r="T6" s="74"/>
      <c r="U6" s="73" t="s">
        <v>192</v>
      </c>
      <c r="V6" s="74"/>
      <c r="W6" s="73" t="s">
        <v>193</v>
      </c>
      <c r="X6" s="74"/>
      <c r="Y6" s="73" t="s">
        <v>194</v>
      </c>
      <c r="Z6" s="74"/>
      <c r="AA6" s="75" t="s">
        <v>195</v>
      </c>
      <c r="AB6" s="76"/>
      <c r="AC6" s="77" t="s">
        <v>196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136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136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136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136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136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137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157</v>
      </c>
    </row>
    <row r="17" spans="1:30" s="96" customFormat="1">
      <c r="A17" s="99"/>
      <c r="B17" s="96" t="s">
        <v>136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136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136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136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136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138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2001-10-15T23:42:01Z</cp:lastPrinted>
  <dcterms:created xsi:type="dcterms:W3CDTF">2001-05-01T16:23:17Z</dcterms:created>
  <dcterms:modified xsi:type="dcterms:W3CDTF">2023-09-15T19:40:00Z</dcterms:modified>
</cp:coreProperties>
</file>