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853175-BD4E-4DCE-BA6F-60D9093CB231}" xr6:coauthVersionLast="47" xr6:coauthVersionMax="47" xr10:uidLastSave="{00000000-0000-0000-0000-000000000000}"/>
  <bookViews>
    <workbookView xWindow="-120" yWindow="-120" windowWidth="38640" windowHeight="15720"/>
  </bookViews>
  <sheets>
    <sheet name="All Pipes Contribution" sheetId="1" r:id="rId1"/>
    <sheet name="All Pipes" sheetId="2" r:id="rId2"/>
    <sheet name="FGT only" sheetId="3" r:id="rId3"/>
  </sheets>
  <definedNames>
    <definedName name="_xlnm.Print_Area" localSheetId="1">'All Pipes'!$A$1:$P$17</definedName>
    <definedName name="_xlnm.Print_Area" localSheetId="0">'All Pipes Contribution'!$A$1:$P$31</definedName>
    <definedName name="_xlnm.Print_Area" localSheetId="2">'FGT only'!$A$1:$F$26</definedName>
  </definedNames>
  <calcPr calcId="0" iterate="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D6" i="2"/>
  <c r="G6" i="2"/>
  <c r="J6" i="2"/>
  <c r="M6" i="2"/>
  <c r="N6" i="2"/>
  <c r="O6" i="2"/>
  <c r="P6" i="2"/>
  <c r="D8" i="2"/>
  <c r="E8" i="2"/>
  <c r="F8" i="2"/>
  <c r="G8" i="2"/>
  <c r="H8" i="2"/>
  <c r="I8" i="2"/>
  <c r="J8" i="2"/>
  <c r="K8" i="2"/>
  <c r="L8" i="2"/>
  <c r="M8" i="2"/>
  <c r="N8" i="2"/>
  <c r="O8" i="2"/>
  <c r="P8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5" i="2"/>
  <c r="D5" i="1"/>
  <c r="E5" i="1"/>
  <c r="F5" i="1"/>
  <c r="G5" i="1"/>
  <c r="H5" i="1"/>
  <c r="I5" i="1"/>
  <c r="J5" i="1"/>
  <c r="K5" i="1"/>
  <c r="L5" i="1"/>
  <c r="M5" i="1"/>
  <c r="N5" i="1"/>
  <c r="O5" i="1"/>
  <c r="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D7" i="1"/>
  <c r="G7" i="1"/>
  <c r="J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D11" i="1"/>
  <c r="G11" i="1"/>
  <c r="J11" i="1"/>
  <c r="M11" i="1"/>
  <c r="N11" i="1"/>
  <c r="O11" i="1"/>
  <c r="P11" i="1"/>
  <c r="D12" i="1"/>
  <c r="G12" i="1"/>
  <c r="J12" i="1"/>
  <c r="M12" i="1"/>
  <c r="N12" i="1"/>
  <c r="O12" i="1"/>
  <c r="P12" i="1"/>
  <c r="D13" i="1"/>
  <c r="G13" i="1"/>
  <c r="J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7" i="1"/>
  <c r="G17" i="1"/>
  <c r="J17" i="1"/>
  <c r="M17" i="1"/>
  <c r="N17" i="1"/>
  <c r="O17" i="1"/>
  <c r="P17" i="1"/>
  <c r="D18" i="1"/>
  <c r="G18" i="1"/>
  <c r="J18" i="1"/>
  <c r="M18" i="1"/>
  <c r="N18" i="1"/>
  <c r="O18" i="1"/>
  <c r="P18" i="1"/>
  <c r="D19" i="1"/>
  <c r="G19" i="1"/>
  <c r="J19" i="1"/>
  <c r="M19" i="1"/>
  <c r="P19" i="1"/>
  <c r="D20" i="1"/>
  <c r="G20" i="1"/>
  <c r="J20" i="1"/>
  <c r="M20" i="1"/>
  <c r="N20" i="1"/>
  <c r="O20" i="1"/>
  <c r="P20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9" i="1"/>
  <c r="B4" i="3"/>
  <c r="C4" i="3"/>
  <c r="D4" i="3"/>
  <c r="E4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B21" i="3"/>
  <c r="C21" i="3"/>
  <c r="D21" i="3"/>
  <c r="E21" i="3"/>
  <c r="F21" i="3"/>
  <c r="B23" i="3"/>
  <c r="C23" i="3"/>
  <c r="D23" i="3"/>
  <c r="E23" i="3"/>
  <c r="F23" i="3"/>
  <c r="A25" i="3"/>
</calcChain>
</file>

<file path=xl/sharedStrings.xml><?xml version="1.0" encoding="utf-8"?>
<sst xmlns="http://schemas.openxmlformats.org/spreadsheetml/2006/main" count="90" uniqueCount="41">
  <si>
    <t xml:space="preserve">Revised 2/21/01 </t>
  </si>
  <si>
    <t>First Quarter</t>
  </si>
  <si>
    <t>Second Quarter</t>
  </si>
  <si>
    <t>Third Quarter</t>
  </si>
  <si>
    <t>Fourth Quarter</t>
  </si>
  <si>
    <t>TOTAL</t>
  </si>
  <si>
    <t>Keiser (Ext. 33138)</t>
  </si>
  <si>
    <t>Forecast</t>
  </si>
  <si>
    <t>Plan</t>
  </si>
  <si>
    <t>Variance</t>
  </si>
  <si>
    <t>Northern Natural Gas</t>
  </si>
  <si>
    <t xml:space="preserve">   Net Margin</t>
  </si>
  <si>
    <t xml:space="preserve">   Expenses</t>
  </si>
  <si>
    <t xml:space="preserve">   Non-Recurring</t>
  </si>
  <si>
    <t xml:space="preserve">      Total NNG</t>
  </si>
  <si>
    <t>Transwestern</t>
  </si>
  <si>
    <t xml:space="preserve">      Total TW</t>
  </si>
  <si>
    <t>Florida Gas</t>
  </si>
  <si>
    <t xml:space="preserve">      Total FGT</t>
  </si>
  <si>
    <t>TOTAL PIPES</t>
  </si>
  <si>
    <t xml:space="preserve">      TOTAL PIPES</t>
  </si>
  <si>
    <t>Revised 2/16/01</t>
  </si>
  <si>
    <t>ROUNDING???</t>
  </si>
  <si>
    <t xml:space="preserve">   Total Pipes</t>
  </si>
  <si>
    <t>1st</t>
  </si>
  <si>
    <t>2nd</t>
  </si>
  <si>
    <t>3rd</t>
  </si>
  <si>
    <t>4th</t>
  </si>
  <si>
    <t>QTR</t>
  </si>
  <si>
    <t>Net Margins PLAN</t>
  </si>
  <si>
    <t>Demand:         FTS-1</t>
  </si>
  <si>
    <t>Commodity:     FTS-1</t>
  </si>
  <si>
    <t>Demand:         FTS-2 &amp; STF</t>
  </si>
  <si>
    <t>Commodity:     FTS-2 &amp; STF</t>
  </si>
  <si>
    <t>Demand:         Phase 4  FTS-2</t>
  </si>
  <si>
    <t>Commodity:     Phase 4  FTS-2</t>
  </si>
  <si>
    <t>Other:                 IT, SFTS, PNR, Western</t>
  </si>
  <si>
    <t>Stretch:  Non-Cash</t>
  </si>
  <si>
    <t>Less:  T C &amp; S</t>
  </si>
  <si>
    <t xml:space="preserve">   Variance</t>
  </si>
  <si>
    <t>Net Margins 1st QTR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</si>
</sst>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_(* #,##0.0_);_(* \(#,##0.0\);_(* &quot;-&quot;?_);_(@_)"/>
    <numFmt numFmtId="169" formatCode="_(&quot;$&quot;* #,##0.0_);_(&quot;$&quot;* \(#,##0.0\);_(&quot;$&quot;* &quot;-&quot;?_);_(@_)"/>
  </numFmts>
  <fonts count="8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38" fontId="4" fillId="0" borderId="0" xfId="0" applyNumberFormat="1" applyFont="1"/>
    <xf numFmtId="168" fontId="5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right"/>
    </xf>
    <xf numFmtId="38" fontId="6" fillId="0" borderId="0" xfId="0" applyNumberFormat="1" applyFont="1"/>
    <xf numFmtId="38" fontId="6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4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40" fontId="3" fillId="0" borderId="4" xfId="0" applyNumberFormat="1" applyFont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6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169" fontId="1" fillId="0" borderId="5" xfId="0" applyNumberFormat="1" applyFont="1" applyBorder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6" xfId="0" applyNumberFormat="1" applyFont="1" applyBorder="1" applyAlignment="1">
      <alignment horizontal="right"/>
    </xf>
    <xf numFmtId="169" fontId="3" fillId="0" borderId="5" xfId="0" applyNumberFormat="1" applyFont="1" applyBorder="1"/>
    <xf numFmtId="169" fontId="3" fillId="0" borderId="0" xfId="0" applyNumberFormat="1" applyFont="1" applyBorder="1"/>
    <xf numFmtId="169" fontId="3" fillId="0" borderId="6" xfId="0" applyNumberFormat="1" applyFont="1" applyBorder="1"/>
    <xf numFmtId="169" fontId="3" fillId="0" borderId="5" xfId="0" applyNumberFormat="1" applyFont="1" applyBorder="1" applyAlignment="1">
      <alignment horizontal="right"/>
    </xf>
    <xf numFmtId="169" fontId="3" fillId="0" borderId="0" xfId="0" applyNumberFormat="1" applyFont="1" applyBorder="1" applyAlignment="1">
      <alignment horizontal="right"/>
    </xf>
    <xf numFmtId="169" fontId="3" fillId="0" borderId="6" xfId="0" applyNumberFormat="1" applyFont="1" applyBorder="1" applyAlignment="1">
      <alignment horizontal="right"/>
    </xf>
    <xf numFmtId="38" fontId="7" fillId="0" borderId="0" xfId="0" applyNumberFormat="1" applyFont="1"/>
    <xf numFmtId="168" fontId="1" fillId="0" borderId="0" xfId="0" applyNumberFormat="1" applyFont="1" applyAlignment="1">
      <alignment horizontal="left"/>
    </xf>
    <xf numFmtId="168" fontId="3" fillId="0" borderId="5" xfId="0" applyNumberFormat="1" applyFont="1" applyBorder="1"/>
    <xf numFmtId="168" fontId="3" fillId="0" borderId="0" xfId="0" applyNumberFormat="1" applyFont="1" applyBorder="1"/>
    <xf numFmtId="168" fontId="3" fillId="0" borderId="6" xfId="0" applyNumberFormat="1" applyFont="1" applyBorder="1"/>
    <xf numFmtId="168" fontId="3" fillId="0" borderId="5" xfId="0" applyNumberFormat="1" applyFont="1" applyBorder="1" applyAlignment="1">
      <alignment horizontal="right"/>
    </xf>
    <xf numFmtId="40" fontId="3" fillId="0" borderId="10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168" fontId="5" fillId="0" borderId="0" xfId="0" applyNumberFormat="1" applyFont="1" applyBorder="1" applyAlignment="1">
      <alignment horizontal="right"/>
    </xf>
    <xf numFmtId="168" fontId="6" fillId="0" borderId="11" xfId="0" applyNumberFormat="1" applyFont="1" applyBorder="1" applyAlignment="1">
      <alignment horizontal="center"/>
    </xf>
    <xf numFmtId="168" fontId="6" fillId="0" borderId="12" xfId="0" applyNumberFormat="1" applyFont="1" applyBorder="1" applyAlignment="1">
      <alignment horizontal="center"/>
    </xf>
    <xf numFmtId="168" fontId="6" fillId="0" borderId="13" xfId="0" applyNumberFormat="1" applyFont="1" applyBorder="1" applyAlignment="1">
      <alignment horizontal="center"/>
    </xf>
    <xf numFmtId="168" fontId="5" fillId="0" borderId="5" xfId="0" applyNumberFormat="1" applyFont="1" applyBorder="1" applyAlignment="1">
      <alignment horizontal="right"/>
    </xf>
    <xf numFmtId="168" fontId="3" fillId="0" borderId="12" xfId="0" applyNumberFormat="1" applyFont="1" applyBorder="1" applyAlignment="1">
      <alignment horizontal="right"/>
    </xf>
    <xf numFmtId="168" fontId="3" fillId="0" borderId="1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9"/>
  <sheetViews>
    <sheetView tabSelected="1" zoomScale="75" workbookViewId="0">
      <selection activeCell="A2" sqref="A2"/>
    </sheetView>
  </sheetViews>
  <sheetFormatPr defaultRowHeight="12.75" x14ac:dyDescent="0.2"/>
  <cols>
    <col min="1" max="1" width="22.85546875" style="1" customWidth="1"/>
    <col min="2" max="16" width="10.7109375" style="2" customWidth="1"/>
    <col min="17" max="54" width="9.140625" style="2"/>
    <col min="55" max="16384" width="9.140625" style="3"/>
  </cols>
  <sheetData>
    <row r="1" spans="1:54" s="16" customFormat="1" x14ac:dyDescent="0.2">
      <c r="A1" s="47" t="s">
        <v>0</v>
      </c>
      <c r="B1" s="19" t="s">
        <v>1</v>
      </c>
      <c r="C1" s="20"/>
      <c r="D1" s="21"/>
      <c r="E1" s="19" t="s">
        <v>2</v>
      </c>
      <c r="F1" s="20"/>
      <c r="G1" s="21"/>
      <c r="H1" s="19" t="s">
        <v>3</v>
      </c>
      <c r="I1" s="20"/>
      <c r="J1" s="21"/>
      <c r="K1" s="19" t="s">
        <v>4</v>
      </c>
      <c r="L1" s="20"/>
      <c r="M1" s="21"/>
      <c r="N1" s="19" t="s">
        <v>5</v>
      </c>
      <c r="O1" s="20"/>
      <c r="P1" s="21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6" customFormat="1" x14ac:dyDescent="0.2">
      <c r="A2" s="47" t="s">
        <v>6</v>
      </c>
      <c r="B2" s="22" t="s">
        <v>7</v>
      </c>
      <c r="C2" s="22" t="s">
        <v>8</v>
      </c>
      <c r="D2" s="22" t="s">
        <v>9</v>
      </c>
      <c r="E2" s="22" t="s">
        <v>7</v>
      </c>
      <c r="F2" s="22" t="s">
        <v>8</v>
      </c>
      <c r="G2" s="22" t="s">
        <v>9</v>
      </c>
      <c r="H2" s="22" t="s">
        <v>7</v>
      </c>
      <c r="I2" s="22" t="s">
        <v>8</v>
      </c>
      <c r="J2" s="22" t="s">
        <v>9</v>
      </c>
      <c r="K2" s="53" t="s">
        <v>7</v>
      </c>
      <c r="L2" s="53" t="s">
        <v>8</v>
      </c>
      <c r="M2" s="53" t="s">
        <v>9</v>
      </c>
      <c r="N2" s="53" t="s">
        <v>7</v>
      </c>
      <c r="O2" s="53" t="s">
        <v>8</v>
      </c>
      <c r="P2" s="53" t="s">
        <v>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">
      <c r="A3" s="6"/>
      <c r="B3" s="56"/>
      <c r="C3" s="57"/>
      <c r="D3" s="58"/>
      <c r="E3" s="56"/>
      <c r="F3" s="57"/>
      <c r="G3" s="58"/>
      <c r="H3" s="56"/>
      <c r="I3" s="57"/>
      <c r="J3" s="58"/>
      <c r="K3" s="56"/>
      <c r="L3" s="57"/>
      <c r="M3" s="58"/>
      <c r="N3" s="56"/>
      <c r="O3" s="60"/>
      <c r="P3" s="61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">
      <c r="A4" s="37" t="s">
        <v>10</v>
      </c>
      <c r="B4" s="26"/>
      <c r="C4" s="27"/>
      <c r="D4" s="28"/>
      <c r="E4" s="26"/>
      <c r="F4" s="27"/>
      <c r="G4" s="28"/>
      <c r="H4" s="26"/>
      <c r="I4" s="27"/>
      <c r="J4" s="28"/>
      <c r="K4" s="26"/>
      <c r="L4" s="27"/>
      <c r="M4" s="28"/>
      <c r="N4" s="26"/>
      <c r="O4" s="27"/>
      <c r="P4" s="28"/>
      <c r="Q4" s="48"/>
      <c r="R4" s="4"/>
      <c r="S4" s="4"/>
      <c r="T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17" t="s">
        <v>11</v>
      </c>
      <c r="B5" s="26">
        <v>168.3</v>
      </c>
      <c r="C5" s="27">
        <v>165.8</v>
      </c>
      <c r="D5" s="28">
        <f>+B5-C5</f>
        <v>2.5</v>
      </c>
      <c r="E5" s="26">
        <f>21.7+21.1+26.1</f>
        <v>68.900000000000006</v>
      </c>
      <c r="F5" s="27">
        <f>22.1+21.5+25.6</f>
        <v>69.2</v>
      </c>
      <c r="G5" s="28">
        <f>+E5-F5</f>
        <v>-0.29999999999999716</v>
      </c>
      <c r="H5" s="26">
        <f>24.2+24.2+25.3</f>
        <v>73.7</v>
      </c>
      <c r="I5" s="27">
        <f>24.7+24.7+25.8</f>
        <v>75.2</v>
      </c>
      <c r="J5" s="28">
        <f>+H5-I5</f>
        <v>-1.5</v>
      </c>
      <c r="K5" s="26">
        <f>24.4+52.5+54.9</f>
        <v>131.80000000000001</v>
      </c>
      <c r="L5" s="27">
        <f>24.8+52.7+54.9+0.1</f>
        <v>132.5</v>
      </c>
      <c r="M5" s="28">
        <f>+K5-L5</f>
        <v>-0.69999999999998863</v>
      </c>
      <c r="N5" s="26">
        <f t="shared" ref="N5:P7" si="0">+B5+E5+H5+K5</f>
        <v>442.70000000000005</v>
      </c>
      <c r="O5" s="27">
        <f t="shared" si="0"/>
        <v>442.7</v>
      </c>
      <c r="P5" s="28">
        <f t="shared" si="0"/>
        <v>1.4210854715202004E-14</v>
      </c>
      <c r="Q5" s="48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7" t="s">
        <v>12</v>
      </c>
      <c r="B6" s="26">
        <v>-11.6</v>
      </c>
      <c r="C6" s="27">
        <v>-11.6</v>
      </c>
      <c r="D6" s="28">
        <f>+B6-C6</f>
        <v>0</v>
      </c>
      <c r="E6" s="26">
        <f>-3.6-3.5-3.5</f>
        <v>-10.6</v>
      </c>
      <c r="F6" s="27">
        <f>-3.7-3.5-3.5</f>
        <v>-10.7</v>
      </c>
      <c r="G6" s="28">
        <f>+E6-F6</f>
        <v>9.9999999999999645E-2</v>
      </c>
      <c r="H6" s="26">
        <f>-3.5-3.4-3.4</f>
        <v>-10.3</v>
      </c>
      <c r="I6" s="27">
        <f>-3.5-3.4-3.4</f>
        <v>-10.3</v>
      </c>
      <c r="J6" s="28">
        <f>+H6-I6</f>
        <v>0</v>
      </c>
      <c r="K6" s="26">
        <f>-3.6-4.4-4.4</f>
        <v>-12.4</v>
      </c>
      <c r="L6" s="27">
        <f>-3.6-4.3-4.4</f>
        <v>-12.3</v>
      </c>
      <c r="M6" s="28">
        <f>+K6-L6</f>
        <v>-9.9999999999999645E-2</v>
      </c>
      <c r="N6" s="26">
        <f t="shared" si="0"/>
        <v>-44.9</v>
      </c>
      <c r="O6" s="27">
        <f t="shared" si="0"/>
        <v>-44.899999999999991</v>
      </c>
      <c r="P6" s="28">
        <f t="shared" si="0"/>
        <v>0</v>
      </c>
      <c r="Q6" s="4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5" x14ac:dyDescent="0.35">
      <c r="A7" s="17" t="s">
        <v>13</v>
      </c>
      <c r="B7" s="29">
        <v>0</v>
      </c>
      <c r="C7" s="30">
        <v>0</v>
      </c>
      <c r="D7" s="31">
        <f>+B7-C7</f>
        <v>0</v>
      </c>
      <c r="E7" s="29">
        <v>8.6999999999999993</v>
      </c>
      <c r="F7" s="30">
        <v>8.6999999999999993</v>
      </c>
      <c r="G7" s="31">
        <f>+E7-F7</f>
        <v>0</v>
      </c>
      <c r="H7" s="29">
        <v>0</v>
      </c>
      <c r="I7" s="30">
        <v>0</v>
      </c>
      <c r="J7" s="31">
        <f>+H7-I7</f>
        <v>0</v>
      </c>
      <c r="K7" s="29">
        <v>0</v>
      </c>
      <c r="L7" s="30">
        <v>0</v>
      </c>
      <c r="M7" s="31">
        <f>+K7-L7</f>
        <v>0</v>
      </c>
      <c r="N7" s="29">
        <f t="shared" si="0"/>
        <v>8.6999999999999993</v>
      </c>
      <c r="O7" s="30">
        <f t="shared" si="0"/>
        <v>8.6999999999999993</v>
      </c>
      <c r="P7" s="31">
        <f t="shared" si="0"/>
        <v>0</v>
      </c>
      <c r="Q7" s="4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s="9" customFormat="1" x14ac:dyDescent="0.2">
      <c r="A8" s="37" t="s">
        <v>14</v>
      </c>
      <c r="B8" s="52">
        <f>SUM(B5:B7)</f>
        <v>156.70000000000002</v>
      </c>
      <c r="C8" s="35">
        <f t="shared" ref="C8:P8" si="1">SUM(C5:C7)</f>
        <v>154.20000000000002</v>
      </c>
      <c r="D8" s="36">
        <f t="shared" si="1"/>
        <v>2.5</v>
      </c>
      <c r="E8" s="52">
        <f t="shared" si="1"/>
        <v>67</v>
      </c>
      <c r="F8" s="35">
        <f t="shared" si="1"/>
        <v>67.2</v>
      </c>
      <c r="G8" s="36">
        <f t="shared" si="1"/>
        <v>-0.19999999999999751</v>
      </c>
      <c r="H8" s="52">
        <f t="shared" si="1"/>
        <v>63.400000000000006</v>
      </c>
      <c r="I8" s="35">
        <f t="shared" si="1"/>
        <v>64.900000000000006</v>
      </c>
      <c r="J8" s="36">
        <f t="shared" si="1"/>
        <v>-1.5</v>
      </c>
      <c r="K8" s="52">
        <f t="shared" si="1"/>
        <v>119.4</v>
      </c>
      <c r="L8" s="35">
        <f t="shared" si="1"/>
        <v>120.2</v>
      </c>
      <c r="M8" s="36">
        <f t="shared" si="1"/>
        <v>-0.79999999999998828</v>
      </c>
      <c r="N8" s="52">
        <f t="shared" si="1"/>
        <v>406.50000000000006</v>
      </c>
      <c r="O8" s="35">
        <f t="shared" si="1"/>
        <v>406.5</v>
      </c>
      <c r="P8" s="36">
        <f t="shared" si="1"/>
        <v>1.4210854715202004E-14</v>
      </c>
      <c r="Q8" s="54"/>
      <c r="R8" s="7"/>
      <c r="S8" s="7"/>
      <c r="T8" s="7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54" x14ac:dyDescent="0.2">
      <c r="A9" s="17"/>
      <c r="B9" s="26"/>
      <c r="C9" s="27"/>
      <c r="D9" s="28"/>
      <c r="E9" s="26"/>
      <c r="F9" s="27"/>
      <c r="G9" s="28"/>
      <c r="H9" s="26"/>
      <c r="I9" s="27"/>
      <c r="J9" s="28"/>
      <c r="K9" s="26"/>
      <c r="L9" s="27"/>
      <c r="M9" s="28"/>
      <c r="N9" s="26"/>
      <c r="O9" s="27"/>
      <c r="P9" s="28"/>
      <c r="Q9" s="48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A10" s="37" t="s">
        <v>15</v>
      </c>
      <c r="B10" s="26"/>
      <c r="C10" s="27"/>
      <c r="D10" s="28"/>
      <c r="E10" s="26"/>
      <c r="F10" s="27"/>
      <c r="G10" s="28"/>
      <c r="H10" s="26"/>
      <c r="I10" s="27"/>
      <c r="J10" s="28"/>
      <c r="K10" s="26"/>
      <c r="L10" s="27"/>
      <c r="M10" s="28"/>
      <c r="N10" s="26"/>
      <c r="O10" s="27"/>
      <c r="P10" s="28"/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">
      <c r="A11" s="17" t="s">
        <v>11</v>
      </c>
      <c r="B11" s="26"/>
      <c r="C11" s="27">
        <v>37.4</v>
      </c>
      <c r="D11" s="28">
        <f>+B11-C11</f>
        <v>-37.4</v>
      </c>
      <c r="E11" s="26"/>
      <c r="F11" s="27">
        <v>40.799999999999997</v>
      </c>
      <c r="G11" s="28">
        <f>+E11-F11</f>
        <v>-40.799999999999997</v>
      </c>
      <c r="H11" s="26"/>
      <c r="I11" s="27">
        <v>40.700000000000003</v>
      </c>
      <c r="J11" s="28">
        <f>+H11-I11</f>
        <v>-40.700000000000003</v>
      </c>
      <c r="K11" s="26"/>
      <c r="L11" s="27">
        <v>39.299999999999997</v>
      </c>
      <c r="M11" s="28">
        <f>+K11-L11</f>
        <v>-39.299999999999997</v>
      </c>
      <c r="N11" s="26">
        <f t="shared" ref="N11:P13" si="2">+B11+E11+H11+K11</f>
        <v>0</v>
      </c>
      <c r="O11" s="27">
        <f t="shared" si="2"/>
        <v>158.19999999999999</v>
      </c>
      <c r="P11" s="28">
        <f t="shared" si="2"/>
        <v>-158.19999999999999</v>
      </c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17" t="s">
        <v>12</v>
      </c>
      <c r="B12" s="26"/>
      <c r="C12" s="27">
        <v>5.0999999999999996</v>
      </c>
      <c r="D12" s="28">
        <f>+B12-C12</f>
        <v>-5.0999999999999996</v>
      </c>
      <c r="E12" s="26"/>
      <c r="F12" s="27">
        <v>4.2</v>
      </c>
      <c r="G12" s="28">
        <f>+E12-F12</f>
        <v>-4.2</v>
      </c>
      <c r="H12" s="26"/>
      <c r="I12" s="27">
        <v>4.7</v>
      </c>
      <c r="J12" s="28">
        <f>+H12-I12</f>
        <v>-4.7</v>
      </c>
      <c r="K12" s="26"/>
      <c r="L12" s="27">
        <v>5.8</v>
      </c>
      <c r="M12" s="28">
        <f>+K12-L12</f>
        <v>-5.8</v>
      </c>
      <c r="N12" s="26">
        <f t="shared" si="2"/>
        <v>0</v>
      </c>
      <c r="O12" s="27">
        <f t="shared" si="2"/>
        <v>19.8</v>
      </c>
      <c r="P12" s="28">
        <f t="shared" si="2"/>
        <v>-19.8</v>
      </c>
      <c r="Q12" s="4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" x14ac:dyDescent="0.35">
      <c r="A13" s="17" t="s">
        <v>13</v>
      </c>
      <c r="B13" s="29">
        <v>0</v>
      </c>
      <c r="C13" s="30">
        <v>0</v>
      </c>
      <c r="D13" s="31">
        <f>+B13-C13</f>
        <v>0</v>
      </c>
      <c r="E13" s="29">
        <v>0</v>
      </c>
      <c r="F13" s="30">
        <v>0</v>
      </c>
      <c r="G13" s="31">
        <f>+E13-F13</f>
        <v>0</v>
      </c>
      <c r="H13" s="29">
        <v>0</v>
      </c>
      <c r="I13" s="30">
        <v>0</v>
      </c>
      <c r="J13" s="31">
        <f>+H13-I13</f>
        <v>0</v>
      </c>
      <c r="K13" s="29">
        <v>0</v>
      </c>
      <c r="L13" s="30">
        <v>0</v>
      </c>
      <c r="M13" s="31">
        <f>+K13-L13</f>
        <v>0</v>
      </c>
      <c r="N13" s="29">
        <f t="shared" si="2"/>
        <v>0</v>
      </c>
      <c r="O13" s="30">
        <f t="shared" si="2"/>
        <v>0</v>
      </c>
      <c r="P13" s="31">
        <f t="shared" si="2"/>
        <v>0</v>
      </c>
      <c r="Q13" s="4"/>
      <c r="R13" s="4"/>
      <c r="S13" s="4"/>
      <c r="T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s="9" customFormat="1" x14ac:dyDescent="0.2">
      <c r="A14" s="37" t="s">
        <v>16</v>
      </c>
      <c r="B14" s="52">
        <f t="shared" ref="B14:P14" si="3">SUM(B11:B13)</f>
        <v>0</v>
      </c>
      <c r="C14" s="35">
        <f t="shared" si="3"/>
        <v>42.5</v>
      </c>
      <c r="D14" s="36">
        <f t="shared" si="3"/>
        <v>-42.5</v>
      </c>
      <c r="E14" s="52">
        <f t="shared" si="3"/>
        <v>0</v>
      </c>
      <c r="F14" s="35">
        <f t="shared" si="3"/>
        <v>45</v>
      </c>
      <c r="G14" s="36">
        <f t="shared" si="3"/>
        <v>-45</v>
      </c>
      <c r="H14" s="52">
        <f t="shared" si="3"/>
        <v>0</v>
      </c>
      <c r="I14" s="35">
        <f t="shared" si="3"/>
        <v>45.400000000000006</v>
      </c>
      <c r="J14" s="36">
        <f t="shared" si="3"/>
        <v>-45.400000000000006</v>
      </c>
      <c r="K14" s="52">
        <f t="shared" si="3"/>
        <v>0</v>
      </c>
      <c r="L14" s="35">
        <f t="shared" si="3"/>
        <v>45.099999999999994</v>
      </c>
      <c r="M14" s="36">
        <f t="shared" si="3"/>
        <v>-45.099999999999994</v>
      </c>
      <c r="N14" s="52">
        <f t="shared" si="3"/>
        <v>0</v>
      </c>
      <c r="O14" s="35">
        <f t="shared" si="3"/>
        <v>178</v>
      </c>
      <c r="P14" s="36">
        <f t="shared" si="3"/>
        <v>-178</v>
      </c>
      <c r="Q14" s="7"/>
      <c r="R14" s="7"/>
      <c r="S14" s="7"/>
      <c r="T14" s="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54" x14ac:dyDescent="0.2">
      <c r="A15" s="17"/>
      <c r="B15" s="26"/>
      <c r="C15" s="27"/>
      <c r="D15" s="28"/>
      <c r="E15" s="26"/>
      <c r="F15" s="27"/>
      <c r="G15" s="28"/>
      <c r="H15" s="26"/>
      <c r="I15" s="27"/>
      <c r="J15" s="28"/>
      <c r="K15" s="26"/>
      <c r="L15" s="27"/>
      <c r="M15" s="28"/>
      <c r="N15" s="26"/>
      <c r="O15" s="27"/>
      <c r="P15" s="28"/>
      <c r="Q15" s="4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" x14ac:dyDescent="0.35">
      <c r="A16" s="37" t="s">
        <v>17</v>
      </c>
      <c r="B16" s="29"/>
      <c r="C16" s="30"/>
      <c r="D16" s="31"/>
      <c r="E16" s="29"/>
      <c r="F16" s="30"/>
      <c r="G16" s="31"/>
      <c r="H16" s="29"/>
      <c r="I16" s="30"/>
      <c r="J16" s="31"/>
      <c r="K16" s="29"/>
      <c r="L16" s="30"/>
      <c r="M16" s="31"/>
      <c r="N16" s="29"/>
      <c r="O16" s="30"/>
      <c r="P16" s="31"/>
      <c r="Q16" s="4"/>
      <c r="R16" s="4"/>
      <c r="S16" s="4"/>
      <c r="T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 x14ac:dyDescent="0.35">
      <c r="A17" s="17" t="s">
        <v>11</v>
      </c>
      <c r="B17" s="29"/>
      <c r="C17" s="30"/>
      <c r="D17" s="28">
        <f>+B17-C17</f>
        <v>0</v>
      </c>
      <c r="E17" s="29"/>
      <c r="F17" s="30"/>
      <c r="G17" s="28">
        <f>+E17-F17</f>
        <v>0</v>
      </c>
      <c r="H17" s="29"/>
      <c r="I17" s="30"/>
      <c r="J17" s="28">
        <f>+H17-I17</f>
        <v>0</v>
      </c>
      <c r="K17" s="29"/>
      <c r="L17" s="30"/>
      <c r="M17" s="28">
        <f>+K17-L17</f>
        <v>0</v>
      </c>
      <c r="N17" s="26">
        <f t="shared" ref="N17:P18" si="4">+B17+E17+H17+K17</f>
        <v>0</v>
      </c>
      <c r="O17" s="27">
        <f t="shared" si="4"/>
        <v>0</v>
      </c>
      <c r="P17" s="28">
        <f t="shared" si="4"/>
        <v>0</v>
      </c>
      <c r="Q17" s="4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17" t="s">
        <v>12</v>
      </c>
      <c r="B18" s="26"/>
      <c r="C18" s="27"/>
      <c r="D18" s="28">
        <f>+B18-C18</f>
        <v>0</v>
      </c>
      <c r="E18" s="26"/>
      <c r="F18" s="27"/>
      <c r="G18" s="28">
        <f>+E18-F18</f>
        <v>0</v>
      </c>
      <c r="H18" s="26"/>
      <c r="I18" s="27"/>
      <c r="J18" s="28">
        <f>+H18-I18</f>
        <v>0</v>
      </c>
      <c r="K18" s="26"/>
      <c r="L18" s="27"/>
      <c r="M18" s="28">
        <f>+K18-L18</f>
        <v>0</v>
      </c>
      <c r="N18" s="26">
        <f t="shared" si="4"/>
        <v>0</v>
      </c>
      <c r="O18" s="27">
        <f t="shared" si="4"/>
        <v>0</v>
      </c>
      <c r="P18" s="28">
        <f t="shared" si="4"/>
        <v>0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 x14ac:dyDescent="0.35">
      <c r="A19" s="17" t="s">
        <v>13</v>
      </c>
      <c r="B19" s="29">
        <v>0</v>
      </c>
      <c r="C19" s="30">
        <v>0</v>
      </c>
      <c r="D19" s="31">
        <f>+B19-C19</f>
        <v>0</v>
      </c>
      <c r="E19" s="29">
        <v>0</v>
      </c>
      <c r="F19" s="30">
        <v>0</v>
      </c>
      <c r="G19" s="31">
        <f>+E19-F19</f>
        <v>0</v>
      </c>
      <c r="H19" s="29">
        <v>0</v>
      </c>
      <c r="I19" s="30">
        <v>0</v>
      </c>
      <c r="J19" s="31">
        <f>+H19-I19</f>
        <v>0</v>
      </c>
      <c r="K19" s="29">
        <v>0</v>
      </c>
      <c r="L19" s="30">
        <v>0</v>
      </c>
      <c r="M19" s="31">
        <f>+K19-L19</f>
        <v>0</v>
      </c>
      <c r="N19" s="29">
        <v>0</v>
      </c>
      <c r="O19" s="30">
        <v>0</v>
      </c>
      <c r="P19" s="31">
        <f>+D19+G19+J19+M19</f>
        <v>0</v>
      </c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s="9" customFormat="1" ht="15" x14ac:dyDescent="0.35">
      <c r="A20" s="37" t="s">
        <v>18</v>
      </c>
      <c r="B20" s="59"/>
      <c r="C20" s="55"/>
      <c r="D20" s="36">
        <f>SUM(D17:D19)</f>
        <v>0</v>
      </c>
      <c r="E20" s="59"/>
      <c r="F20" s="55"/>
      <c r="G20" s="36">
        <f>SUM(G17:G19)</f>
        <v>0</v>
      </c>
      <c r="H20" s="59"/>
      <c r="I20" s="55"/>
      <c r="J20" s="36">
        <f>SUM(J17:J19)</f>
        <v>0</v>
      </c>
      <c r="K20" s="59"/>
      <c r="L20" s="55"/>
      <c r="M20" s="36">
        <f>SUM(M17:M19)</f>
        <v>0</v>
      </c>
      <c r="N20" s="52">
        <f>SUM(N17:N19)</f>
        <v>0</v>
      </c>
      <c r="O20" s="35">
        <f>SUM(O17:O19)</f>
        <v>0</v>
      </c>
      <c r="P20" s="36">
        <f>SUM(P17:P19)</f>
        <v>0</v>
      </c>
      <c r="Q20" s="7"/>
      <c r="R20" s="7"/>
      <c r="S20" s="7"/>
      <c r="T20" s="7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54" ht="15" x14ac:dyDescent="0.35">
      <c r="A21" s="17"/>
      <c r="B21" s="29"/>
      <c r="C21" s="30"/>
      <c r="D21" s="31"/>
      <c r="E21" s="29"/>
      <c r="F21" s="30"/>
      <c r="G21" s="31"/>
      <c r="H21" s="29"/>
      <c r="I21" s="30"/>
      <c r="J21" s="31"/>
      <c r="K21" s="29"/>
      <c r="L21" s="30"/>
      <c r="M21" s="31"/>
      <c r="N21" s="29"/>
      <c r="O21" s="30"/>
      <c r="P21" s="31"/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s="9" customFormat="1" x14ac:dyDescent="0.2">
      <c r="A22" s="37" t="s">
        <v>19</v>
      </c>
      <c r="B22" s="49"/>
      <c r="C22" s="50"/>
      <c r="D22" s="51"/>
      <c r="E22" s="52"/>
      <c r="F22" s="35"/>
      <c r="G22" s="36"/>
      <c r="H22" s="52"/>
      <c r="I22" s="35"/>
      <c r="J22" s="36"/>
      <c r="K22" s="52"/>
      <c r="L22" s="35"/>
      <c r="M22" s="36"/>
      <c r="N22" s="52"/>
      <c r="O22" s="35"/>
      <c r="P22" s="36"/>
      <c r="Q22" s="7"/>
      <c r="R22" s="7"/>
      <c r="S22" s="7"/>
      <c r="T22" s="7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54" x14ac:dyDescent="0.2">
      <c r="A23" s="17" t="s">
        <v>11</v>
      </c>
      <c r="B23" s="26">
        <f>+B5+B11+B17</f>
        <v>168.3</v>
      </c>
      <c r="C23" s="27">
        <f t="shared" ref="C23:P23" si="5">+C5+C11+C17</f>
        <v>203.20000000000002</v>
      </c>
      <c r="D23" s="28">
        <f t="shared" si="5"/>
        <v>-34.9</v>
      </c>
      <c r="E23" s="26">
        <f t="shared" si="5"/>
        <v>68.900000000000006</v>
      </c>
      <c r="F23" s="27">
        <f t="shared" si="5"/>
        <v>110</v>
      </c>
      <c r="G23" s="28">
        <f t="shared" si="5"/>
        <v>-41.099999999999994</v>
      </c>
      <c r="H23" s="26">
        <f t="shared" si="5"/>
        <v>73.7</v>
      </c>
      <c r="I23" s="27">
        <f t="shared" si="5"/>
        <v>115.9</v>
      </c>
      <c r="J23" s="28">
        <f t="shared" si="5"/>
        <v>-42.2</v>
      </c>
      <c r="K23" s="26">
        <f t="shared" si="5"/>
        <v>131.80000000000001</v>
      </c>
      <c r="L23" s="27">
        <f t="shared" si="5"/>
        <v>171.8</v>
      </c>
      <c r="M23" s="28">
        <f t="shared" si="5"/>
        <v>-39.999999999999986</v>
      </c>
      <c r="N23" s="26">
        <f t="shared" si="5"/>
        <v>442.70000000000005</v>
      </c>
      <c r="O23" s="27">
        <f t="shared" si="5"/>
        <v>600.9</v>
      </c>
      <c r="P23" s="28">
        <f t="shared" si="5"/>
        <v>-158.19999999999999</v>
      </c>
      <c r="Q23" s="4"/>
      <c r="R23" s="4"/>
      <c r="S23" s="4"/>
      <c r="T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17" t="s">
        <v>12</v>
      </c>
      <c r="B24" s="26">
        <f t="shared" ref="B24:P26" si="6">+B6+B12+B18</f>
        <v>-11.6</v>
      </c>
      <c r="C24" s="27">
        <f t="shared" si="6"/>
        <v>-6.5</v>
      </c>
      <c r="D24" s="28">
        <f t="shared" si="6"/>
        <v>-5.0999999999999996</v>
      </c>
      <c r="E24" s="26">
        <f t="shared" si="6"/>
        <v>-10.6</v>
      </c>
      <c r="F24" s="27">
        <f t="shared" si="6"/>
        <v>-6.4999999999999991</v>
      </c>
      <c r="G24" s="28">
        <f t="shared" si="6"/>
        <v>-4.1000000000000005</v>
      </c>
      <c r="H24" s="26">
        <f t="shared" si="6"/>
        <v>-10.3</v>
      </c>
      <c r="I24" s="27">
        <f t="shared" si="6"/>
        <v>-5.6000000000000005</v>
      </c>
      <c r="J24" s="28">
        <f t="shared" si="6"/>
        <v>-4.7</v>
      </c>
      <c r="K24" s="26">
        <f t="shared" si="6"/>
        <v>-12.4</v>
      </c>
      <c r="L24" s="27">
        <f t="shared" si="6"/>
        <v>-6.5000000000000009</v>
      </c>
      <c r="M24" s="28">
        <f t="shared" si="6"/>
        <v>-5.8999999999999995</v>
      </c>
      <c r="N24" s="26">
        <f t="shared" si="6"/>
        <v>-44.9</v>
      </c>
      <c r="O24" s="27">
        <f t="shared" si="6"/>
        <v>-25.099999999999991</v>
      </c>
      <c r="P24" s="28">
        <f t="shared" si="6"/>
        <v>-19.8</v>
      </c>
      <c r="Q24" s="4"/>
      <c r="R24" s="4"/>
      <c r="S24" s="4"/>
      <c r="T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" x14ac:dyDescent="0.35">
      <c r="A25" s="17" t="s">
        <v>13</v>
      </c>
      <c r="B25" s="29">
        <f t="shared" si="6"/>
        <v>0</v>
      </c>
      <c r="C25" s="30">
        <f t="shared" si="6"/>
        <v>0</v>
      </c>
      <c r="D25" s="31">
        <f t="shared" si="6"/>
        <v>0</v>
      </c>
      <c r="E25" s="29">
        <f t="shared" si="6"/>
        <v>8.6999999999999993</v>
      </c>
      <c r="F25" s="30">
        <f t="shared" si="6"/>
        <v>8.6999999999999993</v>
      </c>
      <c r="G25" s="31">
        <f t="shared" si="6"/>
        <v>0</v>
      </c>
      <c r="H25" s="29">
        <f t="shared" si="6"/>
        <v>0</v>
      </c>
      <c r="I25" s="30">
        <f t="shared" si="6"/>
        <v>0</v>
      </c>
      <c r="J25" s="31">
        <f t="shared" si="6"/>
        <v>0</v>
      </c>
      <c r="K25" s="29">
        <f t="shared" si="6"/>
        <v>0</v>
      </c>
      <c r="L25" s="30">
        <f t="shared" si="6"/>
        <v>0</v>
      </c>
      <c r="M25" s="31">
        <f t="shared" si="6"/>
        <v>0</v>
      </c>
      <c r="N25" s="29">
        <f t="shared" si="6"/>
        <v>8.6999999999999993</v>
      </c>
      <c r="O25" s="30">
        <f t="shared" si="6"/>
        <v>8.6999999999999993</v>
      </c>
      <c r="P25" s="31">
        <f t="shared" si="6"/>
        <v>0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s="9" customFormat="1" x14ac:dyDescent="0.2">
      <c r="A26" s="37" t="s">
        <v>20</v>
      </c>
      <c r="B26" s="52">
        <f t="shared" si="6"/>
        <v>156.70000000000002</v>
      </c>
      <c r="C26" s="35">
        <f t="shared" si="6"/>
        <v>196.70000000000002</v>
      </c>
      <c r="D26" s="36">
        <f t="shared" si="6"/>
        <v>-40</v>
      </c>
      <c r="E26" s="52">
        <f t="shared" si="6"/>
        <v>67</v>
      </c>
      <c r="F26" s="35">
        <f t="shared" si="6"/>
        <v>112.2</v>
      </c>
      <c r="G26" s="36">
        <f t="shared" si="6"/>
        <v>-45.199999999999996</v>
      </c>
      <c r="H26" s="52">
        <f t="shared" si="6"/>
        <v>63.400000000000006</v>
      </c>
      <c r="I26" s="35">
        <f t="shared" si="6"/>
        <v>110.30000000000001</v>
      </c>
      <c r="J26" s="36">
        <f t="shared" si="6"/>
        <v>-46.900000000000006</v>
      </c>
      <c r="K26" s="52">
        <f t="shared" si="6"/>
        <v>119.4</v>
      </c>
      <c r="L26" s="35">
        <f t="shared" si="6"/>
        <v>165.3</v>
      </c>
      <c r="M26" s="36">
        <f t="shared" si="6"/>
        <v>-45.899999999999984</v>
      </c>
      <c r="N26" s="52">
        <f t="shared" si="6"/>
        <v>406.50000000000006</v>
      </c>
      <c r="O26" s="35">
        <f t="shared" si="6"/>
        <v>584.5</v>
      </c>
      <c r="P26" s="36">
        <f t="shared" si="6"/>
        <v>-178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54" x14ac:dyDescent="0.2">
      <c r="A27" s="17"/>
      <c r="B27" s="32"/>
      <c r="C27" s="33"/>
      <c r="D27" s="34"/>
      <c r="E27" s="32"/>
      <c r="F27" s="33"/>
      <c r="G27" s="34"/>
      <c r="H27" s="32"/>
      <c r="I27" s="33"/>
      <c r="J27" s="34"/>
      <c r="K27" s="32"/>
      <c r="L27" s="33"/>
      <c r="M27" s="34"/>
      <c r="N27" s="32"/>
      <c r="O27" s="33"/>
      <c r="P27" s="3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">
      <c r="A28" s="1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">
      <c r="A29" s="18" t="str">
        <f ca="1">CELL("filename")</f>
        <v>N:\Jkeiser\EXCEL\01Forecasts\[1stQTRFore4qtrs.xls]All Pipes Contribution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x14ac:dyDescent="0.2">
      <c r="A36" s="2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2">
      <c r="A37" s="2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2">
      <c r="A38" s="2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2">
      <c r="A39" s="2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</sheetData>
  <printOptions horizontalCentered="1"/>
  <pageMargins left="0" right="0" top="2" bottom="1" header="0.75" footer="0.5"/>
  <pageSetup scale="74" orientation="landscape" horizontalDpi="0" r:id="rId1"/>
  <headerFooter alignWithMargins="0">
    <oddHeader xml:space="preserve">&amp;C&amp;"Arial,Bold"&amp;12ENRON TRANSPORTATION SERVICES
FIRST QUARTER FORECAST 2001
PIPELINES NET CONTRIBUTION
February 23, 2001 
&amp;10(Pre-Tax, $ Millions)&amp;12
</oddHeader>
    <oddFooter xml:space="preserve">&amp;L&amp;6Printed &amp;D   &amp;T   Keiser Ext. 33138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zoomScale="75" workbookViewId="0">
      <selection activeCell="B23" sqref="B23"/>
    </sheetView>
  </sheetViews>
  <sheetFormatPr defaultRowHeight="12.75" x14ac:dyDescent="0.2"/>
  <cols>
    <col min="1" max="1" width="19.85546875" style="1" customWidth="1"/>
    <col min="2" max="16" width="10.7109375" style="2" customWidth="1"/>
    <col min="17" max="54" width="9.140625" style="2"/>
    <col min="55" max="16384" width="9.140625" style="3"/>
  </cols>
  <sheetData>
    <row r="1" spans="1:54" s="16" customFormat="1" x14ac:dyDescent="0.2">
      <c r="A1" s="47" t="s">
        <v>21</v>
      </c>
      <c r="B1" s="19" t="s">
        <v>1</v>
      </c>
      <c r="C1" s="20"/>
      <c r="D1" s="21"/>
      <c r="E1" s="19" t="s">
        <v>2</v>
      </c>
      <c r="F1" s="20"/>
      <c r="G1" s="21"/>
      <c r="H1" s="19" t="s">
        <v>3</v>
      </c>
      <c r="I1" s="20"/>
      <c r="J1" s="21"/>
      <c r="K1" s="19" t="s">
        <v>4</v>
      </c>
      <c r="L1" s="20"/>
      <c r="M1" s="21"/>
      <c r="N1" s="19" t="s">
        <v>5</v>
      </c>
      <c r="O1" s="20"/>
      <c r="P1" s="21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6" customFormat="1" x14ac:dyDescent="0.2">
      <c r="A2" s="15"/>
      <c r="B2" s="22" t="s">
        <v>7</v>
      </c>
      <c r="C2" s="22" t="s">
        <v>8</v>
      </c>
      <c r="D2" s="22" t="s">
        <v>9</v>
      </c>
      <c r="E2" s="22" t="s">
        <v>7</v>
      </c>
      <c r="F2" s="22" t="s">
        <v>8</v>
      </c>
      <c r="G2" s="22" t="s">
        <v>9</v>
      </c>
      <c r="H2" s="22" t="s">
        <v>7</v>
      </c>
      <c r="I2" s="22" t="s">
        <v>8</v>
      </c>
      <c r="J2" s="22" t="s">
        <v>9</v>
      </c>
      <c r="K2" s="22" t="s">
        <v>7</v>
      </c>
      <c r="L2" s="22" t="s">
        <v>8</v>
      </c>
      <c r="M2" s="22" t="s">
        <v>9</v>
      </c>
      <c r="N2" s="22" t="s">
        <v>7</v>
      </c>
      <c r="O2" s="22" t="s">
        <v>8</v>
      </c>
      <c r="P2" s="22" t="s">
        <v>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">
      <c r="A3" s="6"/>
      <c r="B3" s="23"/>
      <c r="C3" s="24"/>
      <c r="D3" s="25"/>
      <c r="E3" s="23"/>
      <c r="F3" s="24"/>
      <c r="G3" s="25"/>
      <c r="H3" s="23"/>
      <c r="I3" s="24"/>
      <c r="J3" s="25"/>
      <c r="K3" s="23"/>
      <c r="L3" s="24"/>
      <c r="M3" s="25"/>
      <c r="N3" s="23"/>
      <c r="O3" s="35"/>
      <c r="P3" s="3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">
      <c r="A4" s="17" t="s">
        <v>10</v>
      </c>
      <c r="B4" s="38">
        <v>168.3</v>
      </c>
      <c r="C4" s="39">
        <v>165.8</v>
      </c>
      <c r="D4" s="40">
        <f>+B4-C4</f>
        <v>2.5</v>
      </c>
      <c r="E4" s="38">
        <f>21.7+21.1+26.1</f>
        <v>68.900000000000006</v>
      </c>
      <c r="F4" s="39">
        <f>22.1+21.5+25.6</f>
        <v>69.2</v>
      </c>
      <c r="G4" s="40">
        <f>+E4-F4</f>
        <v>-0.29999999999999716</v>
      </c>
      <c r="H4" s="38">
        <f>24.2+24.2+25.3</f>
        <v>73.7</v>
      </c>
      <c r="I4" s="39">
        <f>24.7+24.7+25.8</f>
        <v>75.2</v>
      </c>
      <c r="J4" s="40">
        <f>+H4-I4</f>
        <v>-1.5</v>
      </c>
      <c r="K4" s="38">
        <f>24.4+52.5+54.9</f>
        <v>131.80000000000001</v>
      </c>
      <c r="L4" s="39">
        <f>24.8+52.7+54.9</f>
        <v>132.4</v>
      </c>
      <c r="M4" s="40">
        <f>+K4-L4</f>
        <v>-0.59999999999999432</v>
      </c>
      <c r="N4" s="38">
        <f>+B4+E4+H4+K4</f>
        <v>442.70000000000005</v>
      </c>
      <c r="O4" s="39">
        <f>+C4+F4+I4+L4</f>
        <v>442.6</v>
      </c>
      <c r="P4" s="40">
        <f>+N4-O4</f>
        <v>0.10000000000002274</v>
      </c>
      <c r="Q4" s="17" t="s">
        <v>22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17"/>
      <c r="B5" s="26"/>
      <c r="C5" s="27"/>
      <c r="D5" s="28"/>
      <c r="E5" s="26"/>
      <c r="F5" s="27"/>
      <c r="G5" s="28"/>
      <c r="H5" s="26"/>
      <c r="I5" s="27"/>
      <c r="J5" s="28"/>
      <c r="K5" s="26"/>
      <c r="L5" s="27"/>
      <c r="M5" s="28"/>
      <c r="N5" s="26"/>
      <c r="O5" s="27"/>
      <c r="P5" s="28"/>
      <c r="Q5" s="17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7" t="s">
        <v>15</v>
      </c>
      <c r="B6" s="26">
        <v>52.9</v>
      </c>
      <c r="C6" s="27">
        <v>45.4</v>
      </c>
      <c r="D6" s="28">
        <f>+B6-C6</f>
        <v>7.5</v>
      </c>
      <c r="E6" s="26"/>
      <c r="F6" s="27"/>
      <c r="G6" s="28">
        <f>+E6-F6</f>
        <v>0</v>
      </c>
      <c r="H6" s="26"/>
      <c r="I6" s="27"/>
      <c r="J6" s="28">
        <f>+H6-I6</f>
        <v>0</v>
      </c>
      <c r="K6" s="26"/>
      <c r="L6" s="27"/>
      <c r="M6" s="28">
        <f>+K6-L6</f>
        <v>0</v>
      </c>
      <c r="N6" s="26">
        <f t="shared" ref="N6:O8" si="0">+B6+E6+H6+K6</f>
        <v>52.9</v>
      </c>
      <c r="O6" s="27">
        <f t="shared" si="0"/>
        <v>45.4</v>
      </c>
      <c r="P6" s="28">
        <f>+N6-O6</f>
        <v>7.5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7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6"/>
      <c r="O7" s="27"/>
      <c r="P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x14ac:dyDescent="0.35">
      <c r="A8" s="17" t="s">
        <v>17</v>
      </c>
      <c r="B8" s="29">
        <v>77.400000000000006</v>
      </c>
      <c r="C8" s="30">
        <v>75.900000000000006</v>
      </c>
      <c r="D8" s="31">
        <f>+B8-C8</f>
        <v>1.5</v>
      </c>
      <c r="E8" s="29">
        <f>27.1+27.3+26.5</f>
        <v>80.900000000000006</v>
      </c>
      <c r="F8" s="30">
        <f>+E8</f>
        <v>80.900000000000006</v>
      </c>
      <c r="G8" s="31">
        <f>+E8-F8</f>
        <v>0</v>
      </c>
      <c r="H8" s="29">
        <f>27.4+27.4+26.4</f>
        <v>81.199999999999989</v>
      </c>
      <c r="I8" s="30">
        <f>+H8</f>
        <v>81.199999999999989</v>
      </c>
      <c r="J8" s="31">
        <f>+H8-I8</f>
        <v>0</v>
      </c>
      <c r="K8" s="29">
        <f>28.2+28.3+41.9-1.5</f>
        <v>96.9</v>
      </c>
      <c r="L8" s="30">
        <f>28.2+28.3+41.9</f>
        <v>98.4</v>
      </c>
      <c r="M8" s="31">
        <f>+K8-L8</f>
        <v>-1.5</v>
      </c>
      <c r="N8" s="29">
        <f t="shared" si="0"/>
        <v>336.4</v>
      </c>
      <c r="O8" s="30">
        <f t="shared" si="0"/>
        <v>336.4</v>
      </c>
      <c r="P8" s="31">
        <f>+N8-O8</f>
        <v>0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2"/>
      <c r="B9" s="26"/>
      <c r="C9" s="27"/>
      <c r="D9" s="28"/>
      <c r="E9" s="26"/>
      <c r="F9" s="27"/>
      <c r="G9" s="28"/>
      <c r="H9" s="26"/>
      <c r="I9" s="27"/>
      <c r="J9" s="28"/>
      <c r="K9" s="26"/>
      <c r="L9" s="27"/>
      <c r="M9" s="28"/>
      <c r="N9" s="26"/>
      <c r="O9" s="27"/>
      <c r="P9" s="28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s="9" customFormat="1" x14ac:dyDescent="0.2">
      <c r="A10" s="37" t="s">
        <v>23</v>
      </c>
      <c r="B10" s="41">
        <f>SUM(B4:B8)</f>
        <v>298.60000000000002</v>
      </c>
      <c r="C10" s="42">
        <f t="shared" ref="C10:P10" si="1">SUM(C4:C8)</f>
        <v>287.10000000000002</v>
      </c>
      <c r="D10" s="43">
        <f t="shared" si="1"/>
        <v>11.5</v>
      </c>
      <c r="E10" s="44">
        <f t="shared" si="1"/>
        <v>149.80000000000001</v>
      </c>
      <c r="F10" s="45">
        <f>SUM(F4:F8)</f>
        <v>150.10000000000002</v>
      </c>
      <c r="G10" s="46">
        <f>SUM(G4:G8)</f>
        <v>-0.29999999999999716</v>
      </c>
      <c r="H10" s="44">
        <f t="shared" si="1"/>
        <v>154.89999999999998</v>
      </c>
      <c r="I10" s="45">
        <f t="shared" si="1"/>
        <v>156.39999999999998</v>
      </c>
      <c r="J10" s="46">
        <f t="shared" si="1"/>
        <v>-1.5</v>
      </c>
      <c r="K10" s="44">
        <f t="shared" si="1"/>
        <v>228.70000000000002</v>
      </c>
      <c r="L10" s="45">
        <f t="shared" si="1"/>
        <v>230.8</v>
      </c>
      <c r="M10" s="46">
        <f>SUM(M4:M8)</f>
        <v>-2.0999999999999943</v>
      </c>
      <c r="N10" s="44">
        <f t="shared" si="1"/>
        <v>832</v>
      </c>
      <c r="O10" s="45">
        <f t="shared" si="1"/>
        <v>824.4</v>
      </c>
      <c r="P10" s="46">
        <f t="shared" si="1"/>
        <v>7.6000000000000227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54" x14ac:dyDescent="0.2">
      <c r="A11" s="2"/>
      <c r="B11" s="32"/>
      <c r="C11" s="33"/>
      <c r="D11" s="34"/>
      <c r="E11" s="32"/>
      <c r="F11" s="33"/>
      <c r="G11" s="34"/>
      <c r="H11" s="32"/>
      <c r="I11" s="33"/>
      <c r="J11" s="34"/>
      <c r="K11" s="32"/>
      <c r="L11" s="33"/>
      <c r="M11" s="34"/>
      <c r="N11" s="32"/>
      <c r="O11" s="33"/>
      <c r="P11" s="3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18" t="str">
        <f ca="1">CELL("filename")</f>
        <v>N:\Jkeiser\EXCEL\01Forecasts\[1stQTRFore4qtrs.xls]All Pipes Contribution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rintOptions horizontalCentered="1"/>
  <pageMargins left="0" right="0" top="2" bottom="1" header="0.75" footer="0.5"/>
  <pageSetup scale="76" orientation="landscape" horizontalDpi="0" r:id="rId1"/>
  <headerFooter alignWithMargins="0">
    <oddHeader xml:space="preserve">&amp;C&amp;"Arial,Bold"&amp;12ENRON TRANSPORTATION SERVICES
FIRST QUARTER FORECAST 2001
PIPELINES NET MARGIN 
&amp;10(Pre-Tax, $ Millions)&amp;12
</oddHeader>
    <oddFooter>&amp;L&amp;6Printed &amp;D   &amp;T   Keiser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zoomScale="75" workbookViewId="0">
      <selection activeCell="A21" sqref="A21"/>
    </sheetView>
  </sheetViews>
  <sheetFormatPr defaultRowHeight="12.75" x14ac:dyDescent="0.2"/>
  <cols>
    <col min="1" max="1" width="33.140625" style="1" customWidth="1"/>
    <col min="2" max="6" width="8.5703125" style="2" customWidth="1"/>
    <col min="7" max="46" width="9.140625" style="2"/>
    <col min="47" max="16384" width="9.140625" style="3"/>
  </cols>
  <sheetData>
    <row r="1" spans="1:46" s="9" customFormat="1" x14ac:dyDescent="0.2">
      <c r="A1" s="10" t="s">
        <v>21</v>
      </c>
      <c r="B1" s="12" t="s">
        <v>24</v>
      </c>
      <c r="C1" s="12" t="s">
        <v>25</v>
      </c>
      <c r="D1" s="12" t="s">
        <v>26</v>
      </c>
      <c r="E1" s="12" t="s">
        <v>27</v>
      </c>
      <c r="F1" s="1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s="9" customFormat="1" x14ac:dyDescent="0.2">
      <c r="A2" s="6"/>
      <c r="B2" s="13" t="s">
        <v>28</v>
      </c>
      <c r="C2" s="13" t="s">
        <v>28</v>
      </c>
      <c r="D2" s="13" t="s">
        <v>28</v>
      </c>
      <c r="E2" s="13" t="s">
        <v>28</v>
      </c>
      <c r="F2" s="13" t="s">
        <v>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x14ac:dyDescent="0.2">
      <c r="B3" s="4"/>
      <c r="C3" s="4"/>
      <c r="D3" s="4"/>
      <c r="E3" s="4"/>
      <c r="F3" s="4"/>
    </row>
    <row r="4" spans="1:46" s="9" customFormat="1" x14ac:dyDescent="0.2">
      <c r="A4" s="6" t="s">
        <v>29</v>
      </c>
      <c r="B4" s="7">
        <f>25.2+23.6+27.1</f>
        <v>75.900000000000006</v>
      </c>
      <c r="C4" s="7">
        <f>27.1+27.3+26.5</f>
        <v>80.900000000000006</v>
      </c>
      <c r="D4" s="7">
        <f>27.4+27.4+26.4</f>
        <v>81.199999999999989</v>
      </c>
      <c r="E4" s="7">
        <f>28.2+28.3+41.9</f>
        <v>98.4</v>
      </c>
      <c r="F4" s="7">
        <f>SUM(B4:E4)</f>
        <v>336.4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x14ac:dyDescent="0.2">
      <c r="B5" s="4"/>
      <c r="C5" s="4"/>
      <c r="D5" s="4"/>
      <c r="E5" s="4"/>
      <c r="F5" s="4"/>
    </row>
    <row r="6" spans="1:46" x14ac:dyDescent="0.2">
      <c r="A6" s="1" t="s">
        <v>30</v>
      </c>
      <c r="B6" s="4">
        <v>0.1</v>
      </c>
      <c r="C6" s="4">
        <v>0</v>
      </c>
      <c r="D6" s="4">
        <v>0</v>
      </c>
      <c r="E6" s="4">
        <v>0</v>
      </c>
      <c r="F6" s="4">
        <f>SUM(B6:E6)</f>
        <v>0.1</v>
      </c>
    </row>
    <row r="7" spans="1:46" x14ac:dyDescent="0.2">
      <c r="A7" s="1" t="s">
        <v>31</v>
      </c>
      <c r="B7" s="4">
        <v>-0.7</v>
      </c>
      <c r="C7" s="4">
        <v>0</v>
      </c>
      <c r="D7" s="4">
        <v>0</v>
      </c>
      <c r="E7" s="4">
        <v>0</v>
      </c>
      <c r="F7" s="4">
        <f t="shared" ref="F7:F19" si="0">SUM(B7:E7)</f>
        <v>-0.7</v>
      </c>
    </row>
    <row r="8" spans="1:46" x14ac:dyDescent="0.2">
      <c r="B8" s="4"/>
      <c r="C8" s="4"/>
      <c r="D8" s="4"/>
      <c r="E8" s="4"/>
      <c r="F8" s="4">
        <f t="shared" si="0"/>
        <v>0</v>
      </c>
    </row>
    <row r="9" spans="1:46" x14ac:dyDescent="0.2">
      <c r="A9" s="1" t="s">
        <v>32</v>
      </c>
      <c r="B9" s="4">
        <v>1.3</v>
      </c>
      <c r="C9" s="4">
        <v>0</v>
      </c>
      <c r="D9" s="4">
        <v>0</v>
      </c>
      <c r="E9" s="4">
        <v>0</v>
      </c>
      <c r="F9" s="4">
        <f t="shared" si="0"/>
        <v>1.3</v>
      </c>
    </row>
    <row r="10" spans="1:46" x14ac:dyDescent="0.2">
      <c r="A10" s="1" t="s">
        <v>33</v>
      </c>
      <c r="B10" s="4">
        <v>-0.3</v>
      </c>
      <c r="C10" s="4">
        <v>0</v>
      </c>
      <c r="D10" s="4">
        <v>0</v>
      </c>
      <c r="E10" s="4">
        <v>0</v>
      </c>
      <c r="F10" s="4">
        <f t="shared" si="0"/>
        <v>-0.3</v>
      </c>
    </row>
    <row r="11" spans="1:46" x14ac:dyDescent="0.2">
      <c r="B11" s="4"/>
      <c r="C11" s="4"/>
      <c r="D11" s="4"/>
      <c r="E11" s="4"/>
      <c r="F11" s="4">
        <f t="shared" si="0"/>
        <v>0</v>
      </c>
    </row>
    <row r="12" spans="1:46" x14ac:dyDescent="0.2">
      <c r="A12" s="1" t="s">
        <v>34</v>
      </c>
      <c r="B12" s="4">
        <v>0</v>
      </c>
      <c r="C12" s="4">
        <v>0</v>
      </c>
      <c r="D12" s="4">
        <v>0</v>
      </c>
      <c r="E12" s="4">
        <v>0</v>
      </c>
      <c r="F12" s="4">
        <f t="shared" si="0"/>
        <v>0</v>
      </c>
    </row>
    <row r="13" spans="1:46" x14ac:dyDescent="0.2">
      <c r="A13" s="1" t="s">
        <v>35</v>
      </c>
      <c r="B13" s="4">
        <v>0</v>
      </c>
      <c r="C13" s="4">
        <v>0</v>
      </c>
      <c r="D13" s="4">
        <v>0</v>
      </c>
      <c r="E13" s="4">
        <v>0</v>
      </c>
      <c r="F13" s="4">
        <f t="shared" si="0"/>
        <v>0</v>
      </c>
    </row>
    <row r="14" spans="1:46" x14ac:dyDescent="0.2">
      <c r="B14" s="4"/>
      <c r="C14" s="4"/>
      <c r="D14" s="4"/>
      <c r="E14" s="4"/>
      <c r="F14" s="4">
        <f t="shared" si="0"/>
        <v>0</v>
      </c>
    </row>
    <row r="15" spans="1:46" x14ac:dyDescent="0.2">
      <c r="A15" s="1" t="s">
        <v>36</v>
      </c>
      <c r="B15" s="4">
        <v>1.1000000000000001</v>
      </c>
      <c r="C15" s="4">
        <v>0</v>
      </c>
      <c r="D15" s="4">
        <v>0</v>
      </c>
      <c r="E15" s="4">
        <v>0</v>
      </c>
      <c r="F15" s="4">
        <f t="shared" si="0"/>
        <v>1.1000000000000001</v>
      </c>
    </row>
    <row r="16" spans="1:46" x14ac:dyDescent="0.2">
      <c r="B16" s="4"/>
      <c r="C16" s="4"/>
      <c r="D16" s="4"/>
      <c r="E16" s="4"/>
      <c r="F16" s="4">
        <f t="shared" si="0"/>
        <v>0</v>
      </c>
    </row>
    <row r="17" spans="1:46" x14ac:dyDescent="0.2">
      <c r="A17" s="1" t="s">
        <v>37</v>
      </c>
      <c r="B17" s="4">
        <v>0</v>
      </c>
      <c r="C17" s="4">
        <v>0</v>
      </c>
      <c r="D17" s="4">
        <v>0</v>
      </c>
      <c r="E17" s="4">
        <v>-1.5</v>
      </c>
      <c r="F17" s="4">
        <f t="shared" si="0"/>
        <v>-1.5</v>
      </c>
    </row>
    <row r="18" spans="1:46" x14ac:dyDescent="0.2">
      <c r="B18" s="4"/>
      <c r="C18" s="4"/>
      <c r="D18" s="4"/>
      <c r="E18" s="4"/>
      <c r="F18" s="4">
        <f t="shared" si="0"/>
        <v>0</v>
      </c>
    </row>
    <row r="19" spans="1:46" ht="15" x14ac:dyDescent="0.35">
      <c r="A19" s="1" t="s">
        <v>38</v>
      </c>
      <c r="B19" s="5">
        <v>0</v>
      </c>
      <c r="C19" s="5">
        <v>0</v>
      </c>
      <c r="D19" s="5">
        <v>0</v>
      </c>
      <c r="E19" s="5">
        <v>0</v>
      </c>
      <c r="F19" s="5">
        <f t="shared" si="0"/>
        <v>0</v>
      </c>
    </row>
    <row r="20" spans="1:46" x14ac:dyDescent="0.2">
      <c r="B20" s="4"/>
      <c r="C20" s="4"/>
      <c r="D20" s="4"/>
      <c r="E20" s="4"/>
      <c r="F20" s="4"/>
    </row>
    <row r="21" spans="1:46" s="9" customFormat="1" ht="15" x14ac:dyDescent="0.35">
      <c r="A21" s="6" t="s">
        <v>39</v>
      </c>
      <c r="B21" s="11">
        <f>SUM(B6:B19)</f>
        <v>1.5000000000000002</v>
      </c>
      <c r="C21" s="11">
        <f>SUM(C6:C19)</f>
        <v>0</v>
      </c>
      <c r="D21" s="11">
        <f>SUM(D6:D19)</f>
        <v>0</v>
      </c>
      <c r="E21" s="11">
        <f>SUM(E6:E19)</f>
        <v>-1.5</v>
      </c>
      <c r="F21" s="11">
        <f>SUM(F6:F19)</f>
        <v>2.2204460492503131E-16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 x14ac:dyDescent="0.2">
      <c r="B22" s="4"/>
      <c r="C22" s="4"/>
      <c r="D22" s="4"/>
      <c r="E22" s="4"/>
      <c r="F22" s="4"/>
    </row>
    <row r="23" spans="1:46" s="9" customFormat="1" x14ac:dyDescent="0.2">
      <c r="A23" s="6" t="s">
        <v>40</v>
      </c>
      <c r="B23" s="7">
        <f>+B4+B21</f>
        <v>77.400000000000006</v>
      </c>
      <c r="C23" s="7">
        <f>+C4+C21</f>
        <v>80.900000000000006</v>
      </c>
      <c r="D23" s="7">
        <f>+D4+D21</f>
        <v>81.199999999999989</v>
      </c>
      <c r="E23" s="7">
        <f>+E4+E21</f>
        <v>96.9</v>
      </c>
      <c r="F23" s="7">
        <f>+F4+F21</f>
        <v>336.4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</row>
    <row r="24" spans="1:46" x14ac:dyDescent="0.2">
      <c r="B24" s="4"/>
      <c r="C24" s="4"/>
      <c r="D24" s="4"/>
      <c r="E24" s="4"/>
      <c r="F24" s="4"/>
    </row>
    <row r="25" spans="1:46" x14ac:dyDescent="0.2">
      <c r="A25" s="10" t="str">
        <f ca="1">CELL("filename")</f>
        <v>N:\Jkeiser\EXCEL\01Forecasts\[1stQTRFore4qtrs.xls]All Pipes Contribution</v>
      </c>
    </row>
  </sheetData>
  <printOptions horizontalCentered="1"/>
  <pageMargins left="0" right="0" top="2" bottom="1" header="0.75" footer="0.5"/>
  <pageSetup orientation="landscape" horizontalDpi="0" r:id="rId1"/>
  <headerFooter alignWithMargins="0">
    <oddHeader xml:space="preserve">&amp;C&amp;"Arial,Bold"&amp;12FLORIDA GAS TRANSMISSION COMPANY
2001 FIRST QUARTER FORECAST
NET MARGIN VARIANCE
&amp;10(Pre-Tax, $ Millions)&amp;12
</oddHeader>
    <oddFooter>&amp;L&amp;6Printed &amp;D   &amp;T   Keiser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 Pipes Contribution</vt:lpstr>
      <vt:lpstr>All Pipes</vt:lpstr>
      <vt:lpstr>FGT only</vt:lpstr>
      <vt:lpstr>'All Pipes'!Print_Area</vt:lpstr>
      <vt:lpstr>'All Pipes Contribution'!Print_Area</vt:lpstr>
      <vt:lpstr>'FGT only'!Print_Area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Jan Havlíček</cp:lastModifiedBy>
  <cp:lastPrinted>2001-02-21T15:52:57Z</cp:lastPrinted>
  <dcterms:created xsi:type="dcterms:W3CDTF">1998-10-07T15:37:36Z</dcterms:created>
  <dcterms:modified xsi:type="dcterms:W3CDTF">2023-09-15T19:49:21Z</dcterms:modified>
</cp:coreProperties>
</file>