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B111CB-4705-4069-9C02-5C0CB60B820D}" xr6:coauthVersionLast="47" xr6:coauthVersionMax="47" xr10:uidLastSave="{00000000-0000-0000-0000-000000000000}"/>
  <bookViews>
    <workbookView xWindow="-120" yWindow="-120" windowWidth="38640" windowHeight="15720"/>
  </bookViews>
  <sheets>
    <sheet name="Excluding CF" sheetId="1" r:id="rId1"/>
    <sheet name="Clean Fuels" sheetId="2" r:id="rId2"/>
  </sheets>
  <calcPr calcId="0"/>
</workbook>
</file>

<file path=xl/calcChain.xml><?xml version="1.0" encoding="utf-8"?>
<calcChain xmlns="http://schemas.openxmlformats.org/spreadsheetml/2006/main">
  <c r="F5" i="2" l="1"/>
  <c r="G5" i="2"/>
  <c r="H5" i="2"/>
  <c r="D6" i="2"/>
  <c r="F6" i="2"/>
  <c r="G6" i="2"/>
  <c r="H6" i="2"/>
  <c r="D8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B16" i="2"/>
  <c r="D16" i="2"/>
  <c r="F16" i="2"/>
  <c r="G16" i="2"/>
  <c r="H16" i="2"/>
  <c r="I16" i="2"/>
  <c r="F5" i="1"/>
  <c r="G5" i="1"/>
  <c r="H5" i="1"/>
  <c r="I5" i="1"/>
  <c r="J5" i="1"/>
  <c r="K5" i="1"/>
  <c r="L5" i="1"/>
  <c r="M5" i="1"/>
  <c r="F6" i="1"/>
  <c r="G6" i="1"/>
  <c r="H6" i="1"/>
  <c r="I6" i="1"/>
  <c r="J6" i="1"/>
  <c r="K6" i="1"/>
  <c r="L6" i="1"/>
  <c r="M6" i="1"/>
  <c r="F8" i="1"/>
  <c r="G8" i="1"/>
  <c r="H8" i="1"/>
  <c r="I8" i="1"/>
  <c r="J8" i="1"/>
  <c r="K8" i="1"/>
  <c r="L8" i="1"/>
  <c r="M8" i="1"/>
  <c r="F9" i="1"/>
  <c r="G9" i="1"/>
  <c r="H9" i="1"/>
  <c r="I9" i="1"/>
  <c r="J9" i="1"/>
  <c r="K9" i="1"/>
  <c r="L9" i="1"/>
  <c r="M9" i="1"/>
  <c r="F10" i="1"/>
  <c r="G10" i="1"/>
  <c r="H10" i="1"/>
  <c r="I10" i="1"/>
  <c r="J10" i="1"/>
  <c r="K10" i="1"/>
  <c r="L10" i="1"/>
  <c r="M10" i="1"/>
  <c r="F12" i="1"/>
  <c r="G12" i="1"/>
  <c r="H12" i="1"/>
  <c r="I12" i="1"/>
  <c r="J12" i="1"/>
  <c r="K12" i="1"/>
  <c r="L12" i="1"/>
  <c r="M12" i="1"/>
  <c r="F13" i="1"/>
  <c r="G13" i="1"/>
  <c r="H13" i="1"/>
  <c r="I13" i="1"/>
  <c r="J13" i="1"/>
  <c r="K13" i="1"/>
  <c r="L13" i="1"/>
  <c r="M13" i="1"/>
  <c r="F14" i="1"/>
  <c r="G14" i="1"/>
  <c r="H14" i="1"/>
  <c r="I14" i="1"/>
  <c r="J14" i="1"/>
  <c r="K14" i="1"/>
  <c r="L14" i="1"/>
  <c r="M14" i="1"/>
  <c r="B16" i="1"/>
  <c r="D16" i="1"/>
  <c r="F16" i="1"/>
  <c r="G16" i="1"/>
  <c r="H16" i="1"/>
  <c r="I16" i="1"/>
  <c r="J16" i="1"/>
  <c r="K16" i="1"/>
  <c r="L16" i="1"/>
  <c r="M16" i="1"/>
  <c r="N16" i="1"/>
  <c r="M19" i="1"/>
  <c r="N19" i="1"/>
  <c r="F20" i="1"/>
  <c r="G20" i="1"/>
  <c r="H20" i="1"/>
  <c r="I20" i="1"/>
  <c r="J20" i="1"/>
  <c r="K20" i="1"/>
  <c r="L20" i="1"/>
  <c r="M20" i="1"/>
  <c r="F21" i="1"/>
  <c r="G21" i="1"/>
  <c r="H21" i="1"/>
  <c r="I21" i="1"/>
  <c r="J21" i="1"/>
  <c r="K21" i="1"/>
  <c r="L21" i="1"/>
  <c r="M21" i="1"/>
</calcChain>
</file>

<file path=xl/sharedStrings.xml><?xml version="1.0" encoding="utf-8"?>
<sst xmlns="http://schemas.openxmlformats.org/spreadsheetml/2006/main" count="75" uniqueCount="38">
  <si>
    <t xml:space="preserve">2001 EIS Charges to ETS </t>
  </si>
  <si>
    <t>Backbone Connectivity</t>
  </si>
  <si>
    <t>Telephone/direct Voice Services</t>
  </si>
  <si>
    <t>Licenses&amp;Maintenance</t>
  </si>
  <si>
    <t>EDI</t>
  </si>
  <si>
    <t>Market Data/Electronic News</t>
  </si>
  <si>
    <t>Facilities - Ardmore</t>
  </si>
  <si>
    <t>Facilities - EB34th Floor</t>
  </si>
  <si>
    <t>Corp Allocations</t>
  </si>
  <si>
    <t>($000)</t>
  </si>
  <si>
    <t>Total</t>
  </si>
  <si>
    <t>ETS  O&amp;M             2001 Budget</t>
  </si>
  <si>
    <t>Assessment/Allocation Method</t>
  </si>
  <si>
    <t>Co 060 TW</t>
  </si>
  <si>
    <t>Co 062 FGT</t>
  </si>
  <si>
    <t>Co 0172 NB</t>
  </si>
  <si>
    <t>Co 0179 NNG</t>
  </si>
  <si>
    <t>Co 0366 ETS</t>
  </si>
  <si>
    <t>Co 0584 HPL</t>
  </si>
  <si>
    <t>50% 111824</t>
  </si>
  <si>
    <t>Co 0436 Cln Fuels</t>
  </si>
  <si>
    <t>Co 0404 Cln Fuels</t>
  </si>
  <si>
    <t>30% 111775</t>
  </si>
  <si>
    <t>Co 1A1 Cln Fuels</t>
  </si>
  <si>
    <t>20% 111660</t>
  </si>
  <si>
    <t>Co 1195 EOTT</t>
  </si>
  <si>
    <t>Co 1202 EAMR</t>
  </si>
  <si>
    <t>SERVICE</t>
  </si>
  <si>
    <t>Billing FAR/Cost Centers</t>
  </si>
  <si>
    <t>SAP Sending Cost Center</t>
  </si>
  <si>
    <t>Actual headcount</t>
  </si>
  <si>
    <t>% of Total headcount</t>
  </si>
  <si>
    <t>Adjusted headcount for shared mailboxes</t>
  </si>
  <si>
    <t>103971</t>
  </si>
  <si>
    <t>103970</t>
  </si>
  <si>
    <t>Telephone direct</t>
  </si>
  <si>
    <t>Market Data direct</t>
  </si>
  <si>
    <t>% of Adjusted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</si>
</sst>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$&quot;#,##0"/>
    <numFmt numFmtId="166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NumberFormat="1" applyAlignment="1">
      <alignment horizontal="center"/>
    </xf>
    <xf numFmtId="1" fontId="0" fillId="0" borderId="0" xfId="0" applyNumberFormat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0" fillId="2" borderId="1" xfId="0" applyFill="1" applyBorder="1" applyAlignment="1">
      <alignment wrapText="1"/>
    </xf>
    <xf numFmtId="164" fontId="0" fillId="2" borderId="1" xfId="0" applyNumberFormat="1" applyFill="1" applyBorder="1" applyAlignment="1">
      <alignment wrapText="1"/>
    </xf>
    <xf numFmtId="49" fontId="2" fillId="2" borderId="1" xfId="0" applyNumberFormat="1" applyFont="1" applyFill="1" applyBorder="1" applyAlignment="1">
      <alignment horizontal="center"/>
    </xf>
    <xf numFmtId="9" fontId="0" fillId="0" borderId="0" xfId="2" applyFont="1" applyAlignment="1">
      <alignment wrapText="1"/>
    </xf>
    <xf numFmtId="166" fontId="0" fillId="0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37" fontId="2" fillId="0" borderId="0" xfId="1" applyNumberFormat="1" applyFont="1" applyProtection="1">
      <protection locked="0"/>
    </xf>
    <xf numFmtId="9" fontId="1" fillId="0" borderId="0" xfId="2" applyAlignment="1">
      <alignment wrapText="1"/>
    </xf>
    <xf numFmtId="166" fontId="1" fillId="0" borderId="0" xfId="1" applyNumberFormat="1" applyAlignment="1">
      <alignment wrapText="1"/>
    </xf>
    <xf numFmtId="3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tabSelected="1" workbookViewId="0">
      <selection activeCell="E24" sqref="E24"/>
    </sheetView>
  </sheetViews>
  <sheetFormatPr defaultRowHeight="12.75" x14ac:dyDescent="0.2"/>
  <cols>
    <col min="1" max="1" width="27.42578125" bestFit="1" customWidth="1"/>
    <col min="2" max="4" width="13.85546875" customWidth="1"/>
    <col min="5" max="5" width="30.42578125" customWidth="1"/>
    <col min="6" max="6" width="14.5703125" style="1" customWidth="1"/>
    <col min="7" max="9" width="13" style="1" bestFit="1" customWidth="1"/>
    <col min="10" max="10" width="12.85546875" style="1" customWidth="1"/>
    <col min="11" max="11" width="13" style="1" bestFit="1" customWidth="1"/>
    <col min="12" max="13" width="9.140625" style="1"/>
    <col min="14" max="14" width="10.140625" bestFit="1" customWidth="1"/>
  </cols>
  <sheetData>
    <row r="1" spans="1:14" x14ac:dyDescent="0.2">
      <c r="A1" t="s">
        <v>0</v>
      </c>
    </row>
    <row r="2" spans="1:14" ht="25.5" x14ac:dyDescent="0.2">
      <c r="B2" s="1" t="s">
        <v>11</v>
      </c>
      <c r="C2" s="1" t="s">
        <v>29</v>
      </c>
      <c r="D2" s="1"/>
      <c r="E2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25</v>
      </c>
      <c r="M2" s="1" t="s">
        <v>26</v>
      </c>
    </row>
    <row r="3" spans="1:14" x14ac:dyDescent="0.2">
      <c r="A3" t="s">
        <v>28</v>
      </c>
      <c r="B3" s="1"/>
      <c r="C3" s="1"/>
      <c r="D3" s="1"/>
      <c r="E3" s="1"/>
      <c r="F3" s="3">
        <v>107720109999</v>
      </c>
      <c r="G3" s="3">
        <v>118292309999</v>
      </c>
      <c r="H3" s="3">
        <v>131492309999</v>
      </c>
      <c r="I3" s="3">
        <v>145620109999</v>
      </c>
      <c r="J3" s="3">
        <v>111723</v>
      </c>
      <c r="K3" s="3">
        <v>202192309999</v>
      </c>
      <c r="L3" s="1">
        <v>112324</v>
      </c>
      <c r="M3" s="1">
        <v>112323</v>
      </c>
    </row>
    <row r="4" spans="1:14" x14ac:dyDescent="0.2">
      <c r="A4" s="6" t="s">
        <v>27</v>
      </c>
      <c r="B4" s="2" t="s">
        <v>9</v>
      </c>
      <c r="C4" s="2"/>
      <c r="D4" s="2"/>
      <c r="E4" s="1"/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  <c r="M4" s="2" t="s">
        <v>9</v>
      </c>
    </row>
    <row r="5" spans="1:14" x14ac:dyDescent="0.2">
      <c r="A5" t="s">
        <v>1</v>
      </c>
      <c r="B5" s="8">
        <v>108</v>
      </c>
      <c r="C5" s="11">
        <v>103971</v>
      </c>
      <c r="D5" s="15">
        <v>108000</v>
      </c>
      <c r="E5" s="9"/>
      <c r="F5" s="10">
        <f t="shared" ref="F5:K5" si="0">$D5*F$20</f>
        <v>7790.4328018223241</v>
      </c>
      <c r="G5" s="10">
        <f t="shared" si="0"/>
        <v>15703.872437357631</v>
      </c>
      <c r="H5" s="10">
        <f t="shared" si="0"/>
        <v>9225.5125284738042</v>
      </c>
      <c r="I5" s="10">
        <f t="shared" si="0"/>
        <v>42970.387243735764</v>
      </c>
      <c r="J5" s="10">
        <f t="shared" si="0"/>
        <v>4100.2277904328021</v>
      </c>
      <c r="K5" s="10">
        <f t="shared" si="0"/>
        <v>4715.2619589977221</v>
      </c>
      <c r="L5" s="10">
        <f t="shared" ref="L5:M14" si="1">$D5*L$20</f>
        <v>15088.838268792711</v>
      </c>
      <c r="M5" s="10">
        <f t="shared" si="1"/>
        <v>8405.4669703872441</v>
      </c>
    </row>
    <row r="6" spans="1:14" x14ac:dyDescent="0.2">
      <c r="A6" t="s">
        <v>2</v>
      </c>
      <c r="B6" s="8">
        <v>1318</v>
      </c>
      <c r="C6" s="11">
        <v>103971</v>
      </c>
      <c r="D6" s="15">
        <v>438000</v>
      </c>
      <c r="E6" s="9"/>
      <c r="F6" s="10">
        <f t="shared" ref="F6:F14" si="2">D6*F$20</f>
        <v>31594.533029612758</v>
      </c>
      <c r="G6" s="10">
        <f t="shared" ref="G6:K14" si="3">$D6*G$20</f>
        <v>63687.927107061507</v>
      </c>
      <c r="H6" s="10">
        <f t="shared" si="3"/>
        <v>37414.578587699318</v>
      </c>
      <c r="I6" s="10">
        <f t="shared" si="3"/>
        <v>174268.79271070616</v>
      </c>
      <c r="J6" s="10">
        <f t="shared" si="3"/>
        <v>16628.701594533031</v>
      </c>
      <c r="K6" s="10">
        <f t="shared" si="3"/>
        <v>19123.006833712985</v>
      </c>
      <c r="L6" s="10">
        <f t="shared" si="1"/>
        <v>61193.621867881549</v>
      </c>
      <c r="M6" s="10">
        <f t="shared" si="1"/>
        <v>34088.838268792708</v>
      </c>
    </row>
    <row r="7" spans="1:14" x14ac:dyDescent="0.2">
      <c r="A7" t="s">
        <v>35</v>
      </c>
      <c r="B7" s="8"/>
      <c r="C7" s="11" t="s">
        <v>34</v>
      </c>
      <c r="D7" s="15">
        <v>2008000</v>
      </c>
      <c r="E7" s="9"/>
      <c r="F7" s="10"/>
      <c r="G7" s="10"/>
      <c r="H7" s="10"/>
      <c r="I7" s="10"/>
      <c r="J7" s="10"/>
      <c r="K7" s="10"/>
      <c r="L7" s="10"/>
      <c r="M7" s="10"/>
    </row>
    <row r="8" spans="1:14" x14ac:dyDescent="0.2">
      <c r="A8" t="s">
        <v>3</v>
      </c>
      <c r="B8" s="8">
        <v>1521</v>
      </c>
      <c r="C8" s="11">
        <v>103971</v>
      </c>
      <c r="D8" s="15">
        <v>1525000</v>
      </c>
      <c r="E8" s="9"/>
      <c r="F8" s="10">
        <f t="shared" si="2"/>
        <v>110003.79650721337</v>
      </c>
      <c r="G8" s="10">
        <f t="shared" si="3"/>
        <v>221744.49506454062</v>
      </c>
      <c r="H8" s="10">
        <f t="shared" si="3"/>
        <v>130267.65375854213</v>
      </c>
      <c r="I8" s="10">
        <f t="shared" si="3"/>
        <v>606757.78283978743</v>
      </c>
      <c r="J8" s="10">
        <f t="shared" si="3"/>
        <v>57896.735003796508</v>
      </c>
      <c r="K8" s="10">
        <f t="shared" si="3"/>
        <v>66581.245254365989</v>
      </c>
      <c r="L8" s="10">
        <f t="shared" si="1"/>
        <v>213059.98481397115</v>
      </c>
      <c r="M8" s="10">
        <f t="shared" si="1"/>
        <v>118688.30675778283</v>
      </c>
    </row>
    <row r="9" spans="1:14" x14ac:dyDescent="0.2">
      <c r="A9" t="s">
        <v>4</v>
      </c>
      <c r="B9" s="8">
        <v>455</v>
      </c>
      <c r="C9" s="11">
        <v>103971</v>
      </c>
      <c r="D9" s="15">
        <v>455000</v>
      </c>
      <c r="E9" s="9"/>
      <c r="F9" s="10">
        <f t="shared" si="2"/>
        <v>32820.804859529235</v>
      </c>
      <c r="G9" s="10">
        <f t="shared" si="3"/>
        <v>66159.83295368262</v>
      </c>
      <c r="H9" s="10">
        <f t="shared" si="3"/>
        <v>38866.742596810931</v>
      </c>
      <c r="I9" s="10">
        <f t="shared" si="3"/>
        <v>181032.64996203492</v>
      </c>
      <c r="J9" s="10">
        <f t="shared" si="3"/>
        <v>17274.10782080486</v>
      </c>
      <c r="K9" s="10">
        <f t="shared" si="3"/>
        <v>19865.223993925589</v>
      </c>
      <c r="L9" s="10">
        <f t="shared" si="1"/>
        <v>63568.716780561888</v>
      </c>
      <c r="M9" s="10">
        <f t="shared" si="1"/>
        <v>35411.92103264996</v>
      </c>
    </row>
    <row r="10" spans="1:14" x14ac:dyDescent="0.2">
      <c r="A10" t="s">
        <v>5</v>
      </c>
      <c r="B10" s="8">
        <v>112</v>
      </c>
      <c r="C10" s="11" t="s">
        <v>33</v>
      </c>
      <c r="D10" s="15">
        <v>5000</v>
      </c>
      <c r="E10" s="9"/>
      <c r="F10" s="10">
        <f t="shared" si="2"/>
        <v>360.668185269552</v>
      </c>
      <c r="G10" s="10">
        <f t="shared" si="3"/>
        <v>727.03113135914964</v>
      </c>
      <c r="H10" s="10">
        <f t="shared" si="3"/>
        <v>427.10706150341684</v>
      </c>
      <c r="I10" s="10">
        <f t="shared" si="3"/>
        <v>1989.3697798025817</v>
      </c>
      <c r="J10" s="10">
        <f t="shared" si="3"/>
        <v>189.82536066818528</v>
      </c>
      <c r="K10" s="10">
        <f t="shared" si="3"/>
        <v>218.29916476841308</v>
      </c>
      <c r="L10" s="10">
        <f t="shared" si="1"/>
        <v>698.55732725892187</v>
      </c>
      <c r="M10" s="10">
        <f t="shared" si="1"/>
        <v>389.14198936977976</v>
      </c>
    </row>
    <row r="11" spans="1:14" x14ac:dyDescent="0.2">
      <c r="A11" t="s">
        <v>36</v>
      </c>
      <c r="B11" s="8"/>
      <c r="C11" s="11" t="s">
        <v>34</v>
      </c>
      <c r="D11" s="15">
        <v>107000</v>
      </c>
      <c r="E11" s="9"/>
      <c r="F11" s="10"/>
      <c r="G11" s="10"/>
      <c r="H11" s="10"/>
      <c r="I11" s="10"/>
      <c r="J11" s="10"/>
      <c r="K11" s="10"/>
      <c r="L11" s="10"/>
      <c r="M11" s="10"/>
    </row>
    <row r="12" spans="1:14" x14ac:dyDescent="0.2">
      <c r="A12" t="s">
        <v>6</v>
      </c>
      <c r="B12" s="8">
        <v>29</v>
      </c>
      <c r="C12" s="11">
        <v>103971</v>
      </c>
      <c r="D12" s="15">
        <v>29000</v>
      </c>
      <c r="E12" s="9"/>
      <c r="F12" s="10">
        <f t="shared" si="2"/>
        <v>2091.8754745634019</v>
      </c>
      <c r="G12" s="10">
        <f t="shared" si="3"/>
        <v>4216.780561883068</v>
      </c>
      <c r="H12" s="10">
        <f t="shared" si="3"/>
        <v>2477.2209567198179</v>
      </c>
      <c r="I12" s="10">
        <f t="shared" si="3"/>
        <v>11538.344722854974</v>
      </c>
      <c r="J12" s="10">
        <f t="shared" si="3"/>
        <v>1100.9870918754746</v>
      </c>
      <c r="K12" s="10">
        <f t="shared" si="3"/>
        <v>1266.1351556567959</v>
      </c>
      <c r="L12" s="10">
        <f t="shared" si="1"/>
        <v>4051.6324981017465</v>
      </c>
      <c r="M12" s="10">
        <f t="shared" si="1"/>
        <v>2257.023538344723</v>
      </c>
    </row>
    <row r="13" spans="1:14" x14ac:dyDescent="0.2">
      <c r="A13" t="s">
        <v>7</v>
      </c>
      <c r="B13" s="8">
        <v>99</v>
      </c>
      <c r="C13" s="11">
        <v>103971</v>
      </c>
      <c r="D13" s="15">
        <v>99000</v>
      </c>
      <c r="E13" s="9"/>
      <c r="F13" s="10">
        <f t="shared" si="2"/>
        <v>7141.2300683371304</v>
      </c>
      <c r="G13" s="10">
        <f t="shared" si="3"/>
        <v>14395.216400911162</v>
      </c>
      <c r="H13" s="10">
        <f t="shared" si="3"/>
        <v>8456.7198177676528</v>
      </c>
      <c r="I13" s="10">
        <f t="shared" si="3"/>
        <v>39389.521640091116</v>
      </c>
      <c r="J13" s="10">
        <f t="shared" si="3"/>
        <v>3758.5421412300684</v>
      </c>
      <c r="K13" s="10">
        <f t="shared" si="3"/>
        <v>4322.3234624145789</v>
      </c>
      <c r="L13" s="10">
        <f t="shared" si="1"/>
        <v>13831.435079726652</v>
      </c>
      <c r="M13" s="10">
        <f t="shared" si="1"/>
        <v>7705.01138952164</v>
      </c>
    </row>
    <row r="14" spans="1:14" x14ac:dyDescent="0.2">
      <c r="A14" t="s">
        <v>8</v>
      </c>
      <c r="B14" s="8">
        <v>257</v>
      </c>
      <c r="C14" s="11">
        <v>103971</v>
      </c>
      <c r="D14" s="15">
        <v>257000</v>
      </c>
      <c r="E14" s="9"/>
      <c r="F14" s="10">
        <f t="shared" si="2"/>
        <v>18538.344722854974</v>
      </c>
      <c r="G14" s="10">
        <f t="shared" si="3"/>
        <v>37369.400151860289</v>
      </c>
      <c r="H14" s="10">
        <f t="shared" si="3"/>
        <v>21953.302961275625</v>
      </c>
      <c r="I14" s="10">
        <f t="shared" si="3"/>
        <v>102253.6066818527</v>
      </c>
      <c r="J14" s="10">
        <f t="shared" si="3"/>
        <v>9757.0235383447234</v>
      </c>
      <c r="K14" s="10">
        <f t="shared" si="3"/>
        <v>11220.577069096433</v>
      </c>
      <c r="L14" s="10">
        <f t="shared" si="1"/>
        <v>35905.846621108583</v>
      </c>
      <c r="M14" s="10">
        <f t="shared" si="1"/>
        <v>20001.89825360668</v>
      </c>
    </row>
    <row r="15" spans="1:14" x14ac:dyDescent="0.2">
      <c r="B15" s="8"/>
      <c r="C15" s="8"/>
      <c r="D15" s="8"/>
      <c r="E15" s="1"/>
      <c r="F15" s="5"/>
      <c r="G15" s="5"/>
      <c r="H15" s="5"/>
      <c r="I15" s="5"/>
      <c r="J15" s="5"/>
      <c r="K15" s="5"/>
      <c r="L15" s="5"/>
      <c r="M15" s="5"/>
    </row>
    <row r="16" spans="1:14" x14ac:dyDescent="0.2">
      <c r="A16" s="7" t="s">
        <v>10</v>
      </c>
      <c r="B16" s="8">
        <f>SUM(B5:B15)</f>
        <v>3899</v>
      </c>
      <c r="C16" s="8"/>
      <c r="D16" s="8">
        <f>SUM(D5:D15)</f>
        <v>5031000</v>
      </c>
      <c r="E16" s="1"/>
      <c r="F16" s="4">
        <f t="shared" ref="F16:M16" si="4">SUM(F5:F15)</f>
        <v>210341.68564920273</v>
      </c>
      <c r="G16" s="4">
        <f t="shared" si="4"/>
        <v>424004.55580865603</v>
      </c>
      <c r="H16" s="4">
        <f t="shared" si="4"/>
        <v>249088.83826879272</v>
      </c>
      <c r="I16" s="4">
        <f t="shared" si="4"/>
        <v>1160200.4555808657</v>
      </c>
      <c r="J16" s="4">
        <f t="shared" si="4"/>
        <v>110706.15034168566</v>
      </c>
      <c r="K16" s="4">
        <f t="shared" si="4"/>
        <v>127312.07289293849</v>
      </c>
      <c r="L16" s="4">
        <f t="shared" si="4"/>
        <v>407398.63325740327</v>
      </c>
      <c r="M16" s="4">
        <f t="shared" si="4"/>
        <v>226947.60820045558</v>
      </c>
      <c r="N16" s="4">
        <f>SUM(F16:M16)</f>
        <v>2916000.0000000005</v>
      </c>
    </row>
    <row r="17" spans="1:14" x14ac:dyDescent="0.2">
      <c r="E17" s="1"/>
    </row>
    <row r="18" spans="1:14" x14ac:dyDescent="0.2">
      <c r="E18" s="1"/>
    </row>
    <row r="19" spans="1:14" x14ac:dyDescent="0.2">
      <c r="A19" t="s">
        <v>30</v>
      </c>
      <c r="E19" s="1"/>
      <c r="F19" s="1">
        <v>190</v>
      </c>
      <c r="G19" s="1">
        <v>383</v>
      </c>
      <c r="H19" s="1">
        <v>225</v>
      </c>
      <c r="I19" s="1">
        <v>1048</v>
      </c>
      <c r="J19" s="1">
        <v>100</v>
      </c>
      <c r="K19" s="1">
        <v>115</v>
      </c>
      <c r="L19" s="1">
        <v>368</v>
      </c>
      <c r="M19" s="1">
        <f>153+52</f>
        <v>205</v>
      </c>
      <c r="N19">
        <f>SUM(F19:M19)</f>
        <v>2634</v>
      </c>
    </row>
    <row r="20" spans="1:14" x14ac:dyDescent="0.2">
      <c r="A20" t="s">
        <v>31</v>
      </c>
      <c r="E20" s="1"/>
      <c r="F20" s="12">
        <f t="shared" ref="F20:M20" si="5">F19/$N$19</f>
        <v>7.2133637053910404E-2</v>
      </c>
      <c r="G20" s="12">
        <f t="shared" si="5"/>
        <v>0.14540622627182992</v>
      </c>
      <c r="H20" s="12">
        <f t="shared" si="5"/>
        <v>8.5421412300683369E-2</v>
      </c>
      <c r="I20" s="12">
        <f t="shared" si="5"/>
        <v>0.39787395596051633</v>
      </c>
      <c r="J20" s="12">
        <f t="shared" si="5"/>
        <v>3.7965072133637055E-2</v>
      </c>
      <c r="K20" s="12">
        <f t="shared" si="5"/>
        <v>4.3659832953682615E-2</v>
      </c>
      <c r="L20" s="12">
        <f t="shared" si="5"/>
        <v>0.13971146545178437</v>
      </c>
      <c r="M20" s="12">
        <f t="shared" si="5"/>
        <v>7.7828397873955957E-2</v>
      </c>
    </row>
    <row r="21" spans="1:14" x14ac:dyDescent="0.2">
      <c r="A21" t="s">
        <v>32</v>
      </c>
      <c r="E21" s="1"/>
      <c r="F21" s="13">
        <f t="shared" ref="F21:M21" si="6">F20*$N$21</f>
        <v>128.68640850417617</v>
      </c>
      <c r="G21" s="13">
        <f t="shared" si="6"/>
        <v>259.40470766894458</v>
      </c>
      <c r="H21" s="13">
        <f t="shared" si="6"/>
        <v>152.39179954441914</v>
      </c>
      <c r="I21" s="13">
        <f t="shared" si="6"/>
        <v>709.80713743356114</v>
      </c>
      <c r="J21" s="13">
        <f t="shared" si="6"/>
        <v>67.729688686408508</v>
      </c>
      <c r="K21" s="13">
        <f t="shared" si="6"/>
        <v>77.88914198936979</v>
      </c>
      <c r="L21" s="13">
        <f t="shared" si="6"/>
        <v>249.2452543659833</v>
      </c>
      <c r="M21" s="13">
        <f t="shared" si="6"/>
        <v>138.84586180713742</v>
      </c>
      <c r="N21">
        <v>1784</v>
      </c>
    </row>
    <row r="22" spans="1:14" x14ac:dyDescent="0.2">
      <c r="E22" s="1"/>
      <c r="F22" s="14"/>
    </row>
    <row r="23" spans="1:14" x14ac:dyDescent="0.2">
      <c r="E23" s="1"/>
    </row>
    <row r="24" spans="1:14" x14ac:dyDescent="0.2">
      <c r="E24" s="18"/>
    </row>
  </sheetData>
  <pageMargins left="0.75" right="0.75" top="1" bottom="1" header="0.5" footer="0.5"/>
  <pageSetup paperSize="5" scale="77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workbookViewId="0">
      <selection activeCell="D7" sqref="D7"/>
    </sheetView>
  </sheetViews>
  <sheetFormatPr defaultRowHeight="12.75" x14ac:dyDescent="0.2"/>
  <cols>
    <col min="1" max="1" width="27.42578125" bestFit="1" customWidth="1"/>
    <col min="2" max="4" width="13.85546875" customWidth="1"/>
    <col min="5" max="5" width="30.42578125" customWidth="1"/>
    <col min="6" max="8" width="9.140625" style="1"/>
  </cols>
  <sheetData>
    <row r="1" spans="1:9" x14ac:dyDescent="0.2">
      <c r="A1" t="s">
        <v>0</v>
      </c>
    </row>
    <row r="2" spans="1:9" ht="25.5" x14ac:dyDescent="0.2">
      <c r="B2" s="1" t="s">
        <v>11</v>
      </c>
      <c r="C2" s="1" t="s">
        <v>29</v>
      </c>
      <c r="D2" s="1"/>
      <c r="E2" t="s">
        <v>12</v>
      </c>
      <c r="F2" s="1" t="s">
        <v>20</v>
      </c>
      <c r="G2" s="1" t="s">
        <v>21</v>
      </c>
      <c r="H2" s="1" t="s">
        <v>23</v>
      </c>
    </row>
    <row r="3" spans="1:9" ht="25.5" x14ac:dyDescent="0.2">
      <c r="A3" t="s">
        <v>28</v>
      </c>
      <c r="B3" s="1"/>
      <c r="C3" s="1"/>
      <c r="D3" s="1"/>
      <c r="E3" s="1"/>
      <c r="F3" s="3" t="s">
        <v>19</v>
      </c>
      <c r="G3" s="1" t="s">
        <v>22</v>
      </c>
      <c r="H3" s="1" t="s">
        <v>24</v>
      </c>
    </row>
    <row r="4" spans="1:9" x14ac:dyDescent="0.2">
      <c r="A4" s="6" t="s">
        <v>27</v>
      </c>
      <c r="B4" s="2" t="s">
        <v>9</v>
      </c>
      <c r="C4" s="2"/>
      <c r="D4" s="2"/>
      <c r="E4" s="1"/>
      <c r="F4" s="2" t="s">
        <v>9</v>
      </c>
      <c r="G4" s="2" t="s">
        <v>9</v>
      </c>
      <c r="H4" s="2" t="s">
        <v>9</v>
      </c>
    </row>
    <row r="5" spans="1:9" x14ac:dyDescent="0.2">
      <c r="A5" t="s">
        <v>1</v>
      </c>
      <c r="B5" s="8">
        <v>108</v>
      </c>
      <c r="C5" s="11">
        <v>103971</v>
      </c>
      <c r="D5" s="15">
        <v>0</v>
      </c>
      <c r="E5" s="9"/>
      <c r="F5" s="10">
        <f>$D5*F$20</f>
        <v>0</v>
      </c>
      <c r="G5" s="10">
        <f>$D5*G$20</f>
        <v>0</v>
      </c>
      <c r="H5" s="10">
        <f>$D5*H$20</f>
        <v>0</v>
      </c>
    </row>
    <row r="6" spans="1:9" x14ac:dyDescent="0.2">
      <c r="A6" t="s">
        <v>2</v>
      </c>
      <c r="B6" s="8">
        <v>1318</v>
      </c>
      <c r="C6" s="11">
        <v>103971</v>
      </c>
      <c r="D6" s="15">
        <f>27000-18000</f>
        <v>9000</v>
      </c>
      <c r="E6" s="9"/>
      <c r="F6" s="10">
        <f t="shared" ref="F6:H14" si="0">$D6*F$20</f>
        <v>4500</v>
      </c>
      <c r="G6" s="10">
        <f t="shared" si="0"/>
        <v>2700</v>
      </c>
      <c r="H6" s="10">
        <f t="shared" si="0"/>
        <v>1800</v>
      </c>
    </row>
    <row r="7" spans="1:9" x14ac:dyDescent="0.2">
      <c r="A7" t="s">
        <v>35</v>
      </c>
      <c r="B7" s="8"/>
      <c r="C7" s="11" t="s">
        <v>34</v>
      </c>
      <c r="D7" s="15">
        <v>18000</v>
      </c>
      <c r="E7" s="9"/>
      <c r="F7" s="10"/>
      <c r="G7" s="10"/>
      <c r="H7" s="10"/>
    </row>
    <row r="8" spans="1:9" x14ac:dyDescent="0.2">
      <c r="A8" t="s">
        <v>3</v>
      </c>
      <c r="B8" s="8">
        <v>1521</v>
      </c>
      <c r="C8" s="11">
        <v>103971</v>
      </c>
      <c r="D8" s="15">
        <f>213000</f>
        <v>213000</v>
      </c>
      <c r="E8" s="9"/>
      <c r="F8" s="10">
        <f t="shared" si="0"/>
        <v>106500</v>
      </c>
      <c r="G8" s="10">
        <f t="shared" si="0"/>
        <v>63900</v>
      </c>
      <c r="H8" s="10">
        <f t="shared" si="0"/>
        <v>42600</v>
      </c>
    </row>
    <row r="9" spans="1:9" x14ac:dyDescent="0.2">
      <c r="A9" t="s">
        <v>4</v>
      </c>
      <c r="B9" s="8">
        <v>455</v>
      </c>
      <c r="C9" s="11">
        <v>103971</v>
      </c>
      <c r="D9" s="15">
        <v>0</v>
      </c>
      <c r="E9" s="9"/>
      <c r="F9" s="10">
        <f t="shared" si="0"/>
        <v>0</v>
      </c>
      <c r="G9" s="10">
        <f t="shared" si="0"/>
        <v>0</v>
      </c>
      <c r="H9" s="10">
        <f t="shared" si="0"/>
        <v>0</v>
      </c>
    </row>
    <row r="10" spans="1:9" x14ac:dyDescent="0.2">
      <c r="A10" t="s">
        <v>5</v>
      </c>
      <c r="B10" s="8">
        <v>112</v>
      </c>
      <c r="C10" s="11" t="s">
        <v>33</v>
      </c>
      <c r="D10" s="15">
        <v>0</v>
      </c>
      <c r="E10" s="9"/>
      <c r="F10" s="10">
        <f t="shared" si="0"/>
        <v>0</v>
      </c>
      <c r="G10" s="10">
        <f t="shared" si="0"/>
        <v>0</v>
      </c>
      <c r="H10" s="10">
        <f t="shared" si="0"/>
        <v>0</v>
      </c>
    </row>
    <row r="11" spans="1:9" x14ac:dyDescent="0.2">
      <c r="A11" t="s">
        <v>36</v>
      </c>
      <c r="B11" s="8"/>
      <c r="C11" s="11" t="s">
        <v>34</v>
      </c>
      <c r="D11" s="15">
        <v>0</v>
      </c>
      <c r="E11" s="9"/>
      <c r="F11" s="10">
        <f t="shared" si="0"/>
        <v>0</v>
      </c>
      <c r="G11" s="10">
        <f t="shared" si="0"/>
        <v>0</v>
      </c>
      <c r="H11" s="10">
        <f t="shared" si="0"/>
        <v>0</v>
      </c>
    </row>
    <row r="12" spans="1:9" x14ac:dyDescent="0.2">
      <c r="A12" t="s">
        <v>6</v>
      </c>
      <c r="B12" s="8">
        <v>29</v>
      </c>
      <c r="C12" s="11" t="s">
        <v>33</v>
      </c>
      <c r="D12" s="15">
        <v>0</v>
      </c>
      <c r="E12" s="9"/>
      <c r="F12" s="10">
        <f t="shared" si="0"/>
        <v>0</v>
      </c>
      <c r="G12" s="10">
        <f t="shared" si="0"/>
        <v>0</v>
      </c>
      <c r="H12" s="10">
        <f t="shared" si="0"/>
        <v>0</v>
      </c>
    </row>
    <row r="13" spans="1:9" x14ac:dyDescent="0.2">
      <c r="A13" t="s">
        <v>7</v>
      </c>
      <c r="B13" s="8">
        <v>99</v>
      </c>
      <c r="C13" s="11" t="s">
        <v>33</v>
      </c>
      <c r="D13" s="15">
        <v>0</v>
      </c>
      <c r="E13" s="9"/>
      <c r="F13" s="10">
        <f t="shared" si="0"/>
        <v>0</v>
      </c>
      <c r="G13" s="10">
        <f t="shared" si="0"/>
        <v>0</v>
      </c>
      <c r="H13" s="10">
        <f t="shared" si="0"/>
        <v>0</v>
      </c>
    </row>
    <row r="14" spans="1:9" x14ac:dyDescent="0.2">
      <c r="A14" t="s">
        <v>8</v>
      </c>
      <c r="B14" s="8">
        <v>257</v>
      </c>
      <c r="C14" s="11" t="s">
        <v>33</v>
      </c>
      <c r="D14" s="15">
        <v>13000</v>
      </c>
      <c r="E14" s="9"/>
      <c r="F14" s="10">
        <f t="shared" si="0"/>
        <v>6500</v>
      </c>
      <c r="G14" s="10">
        <f t="shared" si="0"/>
        <v>3900</v>
      </c>
      <c r="H14" s="10">
        <f t="shared" si="0"/>
        <v>2600</v>
      </c>
    </row>
    <row r="15" spans="1:9" x14ac:dyDescent="0.2">
      <c r="B15" s="8"/>
      <c r="C15" s="8"/>
      <c r="D15" s="8"/>
      <c r="E15" s="1"/>
      <c r="F15" s="5"/>
      <c r="G15" s="5"/>
      <c r="H15" s="5"/>
    </row>
    <row r="16" spans="1:9" x14ac:dyDescent="0.2">
      <c r="A16" s="7" t="s">
        <v>10</v>
      </c>
      <c r="B16" s="8">
        <f>SUM(B5:B15)</f>
        <v>3899</v>
      </c>
      <c r="C16" s="8"/>
      <c r="D16" s="8">
        <f>SUM(D5:D15)</f>
        <v>253000</v>
      </c>
      <c r="E16" s="1"/>
      <c r="F16" s="4">
        <f>SUM(F5:F15)</f>
        <v>117500</v>
      </c>
      <c r="G16" s="4">
        <f>SUM(G5:G15)</f>
        <v>70500</v>
      </c>
      <c r="H16" s="4">
        <f>SUM(H5:H15)</f>
        <v>47000</v>
      </c>
      <c r="I16" s="4">
        <f>SUM(F16:H16)</f>
        <v>235000</v>
      </c>
    </row>
    <row r="17" spans="1:9" x14ac:dyDescent="0.2">
      <c r="E17" s="1"/>
    </row>
    <row r="18" spans="1:9" x14ac:dyDescent="0.2">
      <c r="E18" s="1"/>
    </row>
    <row r="19" spans="1:9" x14ac:dyDescent="0.2">
      <c r="E19" s="1"/>
    </row>
    <row r="20" spans="1:9" x14ac:dyDescent="0.2">
      <c r="A20" t="s">
        <v>37</v>
      </c>
      <c r="E20" s="1"/>
      <c r="F20" s="16">
        <v>0.5</v>
      </c>
      <c r="G20" s="16">
        <v>0.3</v>
      </c>
      <c r="H20" s="16">
        <v>0.2</v>
      </c>
    </row>
    <row r="21" spans="1:9" x14ac:dyDescent="0.2">
      <c r="A21" t="s">
        <v>32</v>
      </c>
      <c r="E21" s="1"/>
      <c r="F21" s="17"/>
      <c r="G21" s="17"/>
      <c r="H21" s="17"/>
      <c r="I21">
        <v>250</v>
      </c>
    </row>
    <row r="22" spans="1:9" x14ac:dyDescent="0.2">
      <c r="E22" s="1"/>
    </row>
    <row r="23" spans="1:9" x14ac:dyDescent="0.2">
      <c r="E23" s="1"/>
    </row>
  </sheetData>
  <pageMargins left="0.75" right="0.75" top="1" bottom="1" header="0.5" footer="0.5"/>
  <pageSetup paperSize="5" scale="77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Excluding CF</vt:lpstr>
      <vt:lpstr>Clean Fuels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cbarnes</dc:creator>
  <cp:lastModifiedBy>Jan Havlíček</cp:lastModifiedBy>
  <cp:lastPrinted>2001-01-24T17:45:39Z</cp:lastPrinted>
  <dcterms:created xsi:type="dcterms:W3CDTF">2001-01-24T16:40:37Z</dcterms:created>
  <dcterms:modified xsi:type="dcterms:W3CDTF">2023-09-15T19:51:04Z</dcterms:modified>
</cp:coreProperties>
</file>