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1B7693-CFB1-419A-95B7-ABEE46BB54E4}" xr6:coauthVersionLast="47" xr6:coauthVersionMax="47" xr10:uidLastSave="{00000000-0000-0000-0000-000000000000}"/>
  <bookViews>
    <workbookView xWindow="-120" yWindow="-120" windowWidth="38640" windowHeight="15720" activeTab="5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Core &amp; Non-core" sheetId="7" r:id="rId6"/>
    <sheet name="DWR purchases" sheetId="6" r:id="rId7"/>
  </sheets>
  <definedNames>
    <definedName name="_xlnm.Print_Area" localSheetId="3">'All Summary'!$A$5:$H$61</definedName>
    <definedName name="_xlnm.Print_Area" localSheetId="6">'DWR purchases'!$A$2:$M$15</definedName>
    <definedName name="_xlnm.Print_Area" localSheetId="0">PGE!$A$7:$K$143</definedName>
    <definedName name="_xlnm.Print_Area" localSheetId="4">'Redacted Summary'!$C$7:$H$66</definedName>
    <definedName name="_xlnm.Print_Area" localSheetId="1">SCE!$A$5:$K$134</definedName>
    <definedName name="_xlnm.Print_Area" localSheetId="2">SDGE!$A$6:$K$103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2" i="7"/>
  <c r="C12" i="7"/>
  <c r="D12" i="7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</calcChain>
</file>

<file path=xl/sharedStrings.xml><?xml version="1.0" encoding="utf-8"?>
<sst xmlns="http://schemas.openxmlformats.org/spreadsheetml/2006/main" count="797" uniqueCount="186">
  <si>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</si>
  <si>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</si>
  <si>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</si>
  <si>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</si>
  <si>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</si>
  <si>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</si>
  <si>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</si>
  <si>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</si>
  <si>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</si>
  <si>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</si>
  <si>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</si>
  <si>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</si>
  <si>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</si>
  <si>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</si>
  <si>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</si>
  <si>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</si>
  <si>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</si>
  <si>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</si>
  <si>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</si>
  <si>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</si>
  <si>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</si>
  <si>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</si>
  <si>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</si>
  <si>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</si>
  <si>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</si>
  <si>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</si>
  <si>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</si>
  <si>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</si>
  <si>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</si>
  <si>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</si>
  <si>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</si>
  <si>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</si>
  <si>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</si>
  <si>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</si>
  <si>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</si>
  <si>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</si>
  <si>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</si>
  <si>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</si>
  <si>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</si>
  <si>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</si>
  <si>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</si>
  <si>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</si>
  <si>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</si>
  <si>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</si>
  <si>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</si>
  <si>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</si>
  <si>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</si>
  <si>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</si>
  <si>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</si>
  <si>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</si>
  <si>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</si>
  <si>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</si>
  <si>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</si>
  <si>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</si>
  <si>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</si>
  <si>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</si>
  <si>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</si>
  <si>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</si>
  <si>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</si>
  <si>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</si>
  <si>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</si>
  <si>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</si>
  <si>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</si>
  <si>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</si>
  <si>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</si>
  <si>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</si>
  <si>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</si>
  <si>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</si>
  <si>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</si>
  <si>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</si>
  <si>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</si>
  <si>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</si>
  <si>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</si>
  <si>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</si>
  <si>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</si>
  <si>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</si>
  <si>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</si>
  <si>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</si>
  <si>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</si>
  <si>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</si>
  <si>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</si>
  <si>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</si>
  <si>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</si>
  <si>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</si>
  <si>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</si>
  <si>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</si>
  <si>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</si>
  <si>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</si>
  <si>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</si>
  <si>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</si>
  <si>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</si>
  <si>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</si>
  <si>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</si>
  <si>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</si>
  <si>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</si>
  <si>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</si>
  <si>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</si>
  <si>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</si>
  <si>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</si>
  <si>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</si>
  <si>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</si>
  <si>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</si>
  <si>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</si>
  <si>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</si>
  <si>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</si>
  <si>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</si>
  <si>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</si>
  <si>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</si>
  <si>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</si>
  <si>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</si>
  <si>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</si>
  <si>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</si>
  <si>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</si>
  <si>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</si>
  <si>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</si>
  <si>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</si>
  <si>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</si>
  <si>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</si>
  <si>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</si>
  <si>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</si>
  <si>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</si>
  <si>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</si>
  <si>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</si>
  <si>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</si>
  <si>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</si>
  <si>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</si>
  <si>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</si>
  <si>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</si>
  <si>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</si>
  <si>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</si>
  <si>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</si>
  <si>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</si>
  <si>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</si>
  <si>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</si>
  <si>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</si>
  <si>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</si>
  <si>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</si>
  <si>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</si>
  <si>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</si>
  <si>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</si>
  <si>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</si>
  <si>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</si>
  <si>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</si>
  <si>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</si>
  <si>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</si>
  <si>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</si>
  <si>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</si>
  <si>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</si>
  <si>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</si>
  <si>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</si>
  <si>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Without Transformation</t>
  </si>
  <si>
    <t>Less than 2,400 volts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</si>
  <si>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</si>
  <si>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</si>
  <si>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</si>
  <si>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</si>
  <si>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</si>
  <si>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</si>
  <si>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</si>
  <si>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</si>
  <si>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</si>
  <si>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</si>
  <si>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</si>
  <si>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</si>
  <si>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</si>
  <si>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</si>
  <si>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</si>
  <si>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</si>
  <si>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</si>
  <si>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</si>
  <si>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</si>
  <si>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</si>
  <si>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</si>
  <si>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</si>
  <si>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</si>
  <si>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</si>
  <si>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</si>
  <si>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</si>
  <si>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Under 1000 mW, more than 499 kW for three consecutive months</t>
  </si>
  <si>
    <t>Over 999 Kw, and exceeded 999 kW for 5 of 12 mos, or 3 consecutive per 14 mos</t>
  </si>
  <si>
    <t>Under 500kW (core)</t>
  </si>
  <si>
    <t>Over (non core)</t>
  </si>
  <si>
    <t>Retained Gen + QF *</t>
  </si>
  <si>
    <t xml:space="preserve">* % </t>
  </si>
  <si>
    <t>* From 2001 estimated (page 27 MOU slides)</t>
  </si>
  <si>
    <t>Core / Open Long / (short)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</si>
</sst>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/>
    <xf numFmtId="43" fontId="0" fillId="0" borderId="0" xfId="0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91" zoomScale="80" workbookViewId="0">
      <selection activeCell="A91" sqref="A91"/>
    </sheetView>
  </sheetViews>
  <sheetFormatPr defaultRowHeight="12.75" x14ac:dyDescent="0.2"/>
  <cols>
    <col min="1" max="1" width="18.5703125" style="1" customWidth="1"/>
    <col min="2" max="2" width="24" style="1" bestFit="1" customWidth="1"/>
    <col min="3" max="3" width="70.7109375" style="1" customWidth="1"/>
    <col min="4" max="4" width="24.85546875" style="1" bestFit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</cols>
  <sheetData>
    <row r="3" spans="1:2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5" thickBot="1" x14ac:dyDescent="0.25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5" thickTop="1" x14ac:dyDescent="0.2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5" thickBot="1" x14ac:dyDescent="0.25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5" thickTop="1" x14ac:dyDescent="0.2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5" thickBot="1" x14ac:dyDescent="0.25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5" thickTop="1" x14ac:dyDescent="0.2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5" thickBot="1" x14ac:dyDescent="0.25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5" thickTop="1" x14ac:dyDescent="0.2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5" thickBot="1" x14ac:dyDescent="0.25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5" thickTop="1" x14ac:dyDescent="0.2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">
      <c r="A47" s="1" t="s">
        <v>104</v>
      </c>
      <c r="B47" s="1" t="s">
        <v>95</v>
      </c>
      <c r="C47" s="1" t="s">
        <v>178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">
      <c r="A48" s="1" t="s">
        <v>104</v>
      </c>
      <c r="B48" s="1" t="s">
        <v>95</v>
      </c>
      <c r="C48" s="1" t="s">
        <v>178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">
      <c r="A49" s="1" t="s">
        <v>104</v>
      </c>
      <c r="B49" s="1" t="s">
        <v>95</v>
      </c>
      <c r="C49" s="1" t="s">
        <v>178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">
      <c r="A50" s="1" t="s">
        <v>104</v>
      </c>
      <c r="B50" s="1" t="s">
        <v>95</v>
      </c>
      <c r="C50" s="1" t="s">
        <v>178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5" thickBot="1" x14ac:dyDescent="0.25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5" thickTop="1" x14ac:dyDescent="0.2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">
      <c r="A54" s="1" t="s">
        <v>104</v>
      </c>
      <c r="B54" s="1" t="s">
        <v>96</v>
      </c>
      <c r="C54" s="1" t="s">
        <v>150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">
      <c r="A55" s="1" t="s">
        <v>104</v>
      </c>
      <c r="B55" s="1" t="s">
        <v>96</v>
      </c>
      <c r="C55" s="1" t="s">
        <v>150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">
      <c r="A56" s="1" t="s">
        <v>104</v>
      </c>
      <c r="B56" s="1" t="s">
        <v>96</v>
      </c>
      <c r="C56" s="1" t="s">
        <v>150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">
      <c r="A57" s="1" t="s">
        <v>104</v>
      </c>
      <c r="B57" s="1" t="s">
        <v>96</v>
      </c>
      <c r="C57" s="1" t="s">
        <v>150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5" thickBot="1" x14ac:dyDescent="0.25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5" thickTop="1" x14ac:dyDescent="0.2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">
      <c r="A61" s="1" t="s">
        <v>104</v>
      </c>
      <c r="B61" s="1" t="s">
        <v>97</v>
      </c>
      <c r="C61" s="1" t="s">
        <v>151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">
      <c r="A62" s="1" t="s">
        <v>104</v>
      </c>
      <c r="B62" s="1" t="s">
        <v>97</v>
      </c>
      <c r="C62" s="1" t="s">
        <v>151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">
      <c r="A63" s="1" t="s">
        <v>104</v>
      </c>
      <c r="B63" s="1" t="s">
        <v>97</v>
      </c>
      <c r="C63" s="1" t="s">
        <v>151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">
      <c r="A64" s="1" t="s">
        <v>104</v>
      </c>
      <c r="B64" s="1" t="s">
        <v>97</v>
      </c>
      <c r="C64" s="1" t="s">
        <v>151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5" thickBot="1" x14ac:dyDescent="0.25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5" thickTop="1" x14ac:dyDescent="0.2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5" thickBot="1" x14ac:dyDescent="0.25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5" thickTop="1" x14ac:dyDescent="0.2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5" thickBot="1" x14ac:dyDescent="0.25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5" thickTop="1" x14ac:dyDescent="0.2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5" thickBot="1" x14ac:dyDescent="0.25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5" thickTop="1" x14ac:dyDescent="0.2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">
      <c r="A83" s="1" t="s">
        <v>82</v>
      </c>
      <c r="B83" s="1" t="s">
        <v>98</v>
      </c>
      <c r="C83" s="1" t="s">
        <v>152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">
      <c r="A84" s="1" t="s">
        <v>82</v>
      </c>
      <c r="B84" s="1" t="s">
        <v>98</v>
      </c>
      <c r="C84" s="1" t="s">
        <v>152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">
      <c r="A85" s="1" t="s">
        <v>82</v>
      </c>
      <c r="B85" s="1" t="s">
        <v>98</v>
      </c>
      <c r="C85" s="1" t="s">
        <v>152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5" thickBot="1" x14ac:dyDescent="0.25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5" thickTop="1" x14ac:dyDescent="0.2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">
      <c r="A89" s="1" t="s">
        <v>82</v>
      </c>
      <c r="B89" s="1" t="s">
        <v>99</v>
      </c>
      <c r="C89" s="1" t="s">
        <v>153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">
      <c r="A90" s="1" t="s">
        <v>82</v>
      </c>
      <c r="B90" s="1" t="s">
        <v>99</v>
      </c>
      <c r="C90" s="1" t="s">
        <v>153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">
      <c r="A91" s="1" t="s">
        <v>82</v>
      </c>
      <c r="B91" s="1" t="s">
        <v>99</v>
      </c>
      <c r="C91" s="1" t="s">
        <v>153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5" thickBot="1" x14ac:dyDescent="0.25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5" thickTop="1" x14ac:dyDescent="0.2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">
      <c r="A95" s="1" t="s">
        <v>82</v>
      </c>
      <c r="B95" s="1" t="s">
        <v>100</v>
      </c>
      <c r="C95" s="1" t="s">
        <v>154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">
      <c r="A96" s="1" t="s">
        <v>82</v>
      </c>
      <c r="B96" s="1" t="s">
        <v>100</v>
      </c>
      <c r="C96" s="1" t="s">
        <v>154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">
      <c r="A97" s="1" t="s">
        <v>82</v>
      </c>
      <c r="B97" s="1" t="s">
        <v>100</v>
      </c>
      <c r="C97" s="1" t="s">
        <v>154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5" thickBot="1" x14ac:dyDescent="0.25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5" thickTop="1" x14ac:dyDescent="0.2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">
      <c r="A103" s="1" t="s">
        <v>104</v>
      </c>
      <c r="B103" s="1" t="s">
        <v>101</v>
      </c>
      <c r="C103" s="1" t="s">
        <v>179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">
      <c r="A104" s="1" t="s">
        <v>104</v>
      </c>
      <c r="B104" s="1" t="s">
        <v>101</v>
      </c>
      <c r="C104" s="1" t="s">
        <v>179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">
      <c r="A105" s="1" t="s">
        <v>104</v>
      </c>
      <c r="B105" s="1" t="s">
        <v>101</v>
      </c>
      <c r="C105" s="1" t="s">
        <v>179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">
      <c r="A106" s="1" t="s">
        <v>104</v>
      </c>
      <c r="B106" s="1" t="s">
        <v>101</v>
      </c>
      <c r="C106" s="1" t="s">
        <v>179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5" thickBot="1" x14ac:dyDescent="0.25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 x14ac:dyDescent="0.2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">
      <c r="A110" s="1" t="s">
        <v>104</v>
      </c>
      <c r="B110" s="1" t="s">
        <v>102</v>
      </c>
      <c r="C110" s="1" t="s">
        <v>150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">
      <c r="A111" s="1" t="s">
        <v>104</v>
      </c>
      <c r="B111" s="1" t="s">
        <v>102</v>
      </c>
      <c r="C111" s="1" t="s">
        <v>150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">
      <c r="A112" s="1" t="s">
        <v>104</v>
      </c>
      <c r="B112" s="1" t="s">
        <v>102</v>
      </c>
      <c r="C112" s="1" t="s">
        <v>150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">
      <c r="A113" s="1" t="s">
        <v>104</v>
      </c>
      <c r="B113" s="1" t="s">
        <v>102</v>
      </c>
      <c r="C113" s="1" t="s">
        <v>150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5" thickBot="1" x14ac:dyDescent="0.25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5" thickTop="1" x14ac:dyDescent="0.2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">
      <c r="A117" s="1" t="s">
        <v>104</v>
      </c>
      <c r="B117" s="1" t="s">
        <v>103</v>
      </c>
      <c r="C117" s="1" t="s">
        <v>151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">
      <c r="A118" s="1" t="s">
        <v>104</v>
      </c>
      <c r="B118" s="1" t="s">
        <v>103</v>
      </c>
      <c r="C118" s="1" t="s">
        <v>151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">
      <c r="A119" s="1" t="s">
        <v>104</v>
      </c>
      <c r="B119" s="1" t="s">
        <v>103</v>
      </c>
      <c r="C119" s="1" t="s">
        <v>151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">
      <c r="A120" s="1" t="s">
        <v>104</v>
      </c>
      <c r="B120" s="1" t="s">
        <v>103</v>
      </c>
      <c r="C120" s="1" t="s">
        <v>151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5" thickBot="1" x14ac:dyDescent="0.25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5" thickTop="1" x14ac:dyDescent="0.2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5" thickBot="1" x14ac:dyDescent="0.25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5" thickTop="1" x14ac:dyDescent="0.2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5" thickBot="1" x14ac:dyDescent="0.25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5" thickTop="1" x14ac:dyDescent="0.2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">
      <c r="D135" s="1" t="s">
        <v>82</v>
      </c>
      <c r="E135" s="3">
        <f>+E86+E92+E98</f>
        <v>2725</v>
      </c>
      <c r="F135" s="2">
        <f t="shared" si="0"/>
        <v>10.242201834862385</v>
      </c>
      <c r="G135" s="3">
        <f>+G86+G92+G98</f>
        <v>279.10000000000002</v>
      </c>
      <c r="H135" s="3">
        <f>+H86+H92+H98</f>
        <v>58.1</v>
      </c>
      <c r="I135" s="3">
        <f>+I86+I92+I98</f>
        <v>337.30000000000007</v>
      </c>
      <c r="J135" s="5">
        <f>I135/E135*100</f>
        <v>12.37798165137615</v>
      </c>
      <c r="K135" s="7">
        <f>(J135-F135)/F135</f>
        <v>0.20852740953063448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">
      <c r="D137" s="1" t="s">
        <v>104</v>
      </c>
      <c r="E137" s="3">
        <f>+E51+E58+E65+E107+E114+E121</f>
        <v>27460</v>
      </c>
      <c r="F137" s="2">
        <f t="shared" si="0"/>
        <v>7.5768390386016016</v>
      </c>
      <c r="G137" s="3">
        <f>+G51+G58+G65+G107+G114+G121</f>
        <v>2080.6</v>
      </c>
      <c r="H137" s="3">
        <f>+H51+H58+H65+H107+H114+H121</f>
        <v>1098.5</v>
      </c>
      <c r="I137" s="3">
        <f>+I51+I58+I65+I107+I114+I121</f>
        <v>3179.2</v>
      </c>
      <c r="J137" s="5">
        <f>I137/E137*100</f>
        <v>11.577567370721049</v>
      </c>
      <c r="K137" s="7">
        <f>(J137-F137)/F137</f>
        <v>0.52802076324137281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">
      <c r="D139" s="1" t="s">
        <v>47</v>
      </c>
      <c r="E139" s="3">
        <f>SUM(E133:E138)</f>
        <v>80335</v>
      </c>
      <c r="F139" s="2">
        <f t="shared" si="0"/>
        <v>9.9195867305657579</v>
      </c>
      <c r="G139" s="3">
        <f>SUM(G133:G138)</f>
        <v>7968.9000000000015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0.28829574972706357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">
      <c r="D141"/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">
      <c r="D142"/>
      <c r="E142" s="25"/>
      <c r="F142" s="20"/>
      <c r="G142" s="31"/>
      <c r="H142" s="31"/>
      <c r="I142" s="31"/>
      <c r="J142" s="20"/>
      <c r="K142" s="37"/>
      <c r="N142" s="1"/>
      <c r="O142" s="3"/>
      <c r="P142" s="2"/>
      <c r="Q142" s="4"/>
      <c r="R142" s="4"/>
      <c r="S142" s="4"/>
      <c r="T142" s="2"/>
      <c r="U142" s="7"/>
    </row>
    <row r="143" spans="4:21" x14ac:dyDescent="0.2">
      <c r="D143"/>
      <c r="E143" s="25"/>
      <c r="F143" s="20"/>
      <c r="G143" s="31"/>
      <c r="H143" s="31"/>
      <c r="I143" s="31"/>
      <c r="J143" s="20"/>
      <c r="K143" s="37"/>
      <c r="N143" s="1"/>
      <c r="O143" s="3"/>
      <c r="P143" s="2"/>
      <c r="Q143" s="4"/>
      <c r="R143" s="4"/>
      <c r="S143" s="4"/>
      <c r="T143" s="2"/>
      <c r="U143" s="7"/>
    </row>
    <row r="144" spans="4:21" x14ac:dyDescent="0.2">
      <c r="D144"/>
      <c r="E144" s="25"/>
      <c r="F144" s="20"/>
      <c r="G144" s="31"/>
      <c r="H144" s="31"/>
      <c r="I144" s="31"/>
      <c r="J144" s="20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">
      <c r="D145"/>
      <c r="E145" s="25"/>
      <c r="F145" s="20"/>
      <c r="G145" s="31"/>
      <c r="H145" s="31"/>
      <c r="I145" s="31"/>
      <c r="J145" s="20"/>
      <c r="K145" s="37"/>
      <c r="N145" s="1"/>
      <c r="O145" s="3"/>
      <c r="P145" s="2"/>
      <c r="Q145" s="4"/>
      <c r="R145" s="4"/>
      <c r="S145" s="4"/>
      <c r="T145" s="2"/>
      <c r="U145" s="7"/>
    </row>
    <row r="146" spans="4:21" x14ac:dyDescent="0.2">
      <c r="D146"/>
      <c r="E146" s="25"/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honeticPr fontId="0" type="noConversion"/>
  <pageMargins left="0.75" right="0.75" top="0.71" bottom="1" header="0.5" footer="0.5"/>
  <pageSetup scale="54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34"/>
  <sheetViews>
    <sheetView topLeftCell="A92" zoomScale="80" workbookViewId="0">
      <selection activeCell="E92" sqref="E92"/>
    </sheetView>
  </sheetViews>
  <sheetFormatPr defaultRowHeight="12.75" x14ac:dyDescent="0.2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 x14ac:dyDescent="0.2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">
      <c r="A23" s="1" t="s">
        <v>21</v>
      </c>
      <c r="B23" s="1" t="s">
        <v>27</v>
      </c>
      <c r="C23" s="1" t="s">
        <v>161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">
      <c r="A24" s="1" t="s">
        <v>21</v>
      </c>
      <c r="B24" s="1" t="s">
        <v>27</v>
      </c>
      <c r="C24" s="1" t="s">
        <v>161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">
      <c r="A25" s="1" t="s">
        <v>21</v>
      </c>
      <c r="B25" s="1" t="s">
        <v>27</v>
      </c>
      <c r="C25" s="1" t="s">
        <v>161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">
      <c r="A26" s="1" t="s">
        <v>21</v>
      </c>
      <c r="B26" s="1" t="s">
        <v>27</v>
      </c>
      <c r="C26" s="1" t="s">
        <v>161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">
      <c r="A27" s="1" t="s">
        <v>21</v>
      </c>
      <c r="B27" s="1" t="s">
        <v>27</v>
      </c>
      <c r="C27" s="1" t="s">
        <v>161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">
      <c r="A28" s="1" t="s">
        <v>21</v>
      </c>
      <c r="B28" s="1" t="s">
        <v>27</v>
      </c>
      <c r="C28" s="1" t="s">
        <v>161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">
      <c r="A33" s="1" t="s">
        <v>21</v>
      </c>
      <c r="B33" s="1" t="s">
        <v>28</v>
      </c>
      <c r="C33" s="1" t="s">
        <v>162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">
      <c r="A34" s="1" t="s">
        <v>21</v>
      </c>
      <c r="B34" s="1" t="s">
        <v>28</v>
      </c>
      <c r="C34" s="1" t="s">
        <v>162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">
      <c r="A35" s="1" t="s">
        <v>21</v>
      </c>
      <c r="B35" s="1" t="s">
        <v>28</v>
      </c>
      <c r="C35" s="1" t="s">
        <v>162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">
      <c r="A36" s="1" t="s">
        <v>21</v>
      </c>
      <c r="B36" s="1" t="s">
        <v>28</v>
      </c>
      <c r="C36" s="1" t="s">
        <v>162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">
      <c r="A37" s="1" t="s">
        <v>21</v>
      </c>
      <c r="B37" s="1" t="s">
        <v>28</v>
      </c>
      <c r="C37" s="1" t="s">
        <v>162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">
      <c r="A42" s="1" t="s">
        <v>21</v>
      </c>
      <c r="B42" s="1" t="s">
        <v>33</v>
      </c>
      <c r="C42" s="1" t="s">
        <v>163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">
      <c r="A43" s="1" t="s">
        <v>21</v>
      </c>
      <c r="B43" s="1" t="s">
        <v>33</v>
      </c>
      <c r="C43" s="1" t="s">
        <v>163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">
      <c r="A44" s="1" t="s">
        <v>21</v>
      </c>
      <c r="B44" s="1" t="s">
        <v>33</v>
      </c>
      <c r="C44" s="1" t="s">
        <v>163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">
      <c r="A49" s="1" t="s">
        <v>104</v>
      </c>
      <c r="B49" s="1" t="s">
        <v>36</v>
      </c>
      <c r="C49" s="1" t="s">
        <v>159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">
      <c r="A50" s="1" t="s">
        <v>104</v>
      </c>
      <c r="B50" s="1" t="s">
        <v>36</v>
      </c>
      <c r="C50" s="1" t="s">
        <v>159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">
      <c r="A51" s="1" t="s">
        <v>104</v>
      </c>
      <c r="B51" s="1" t="s">
        <v>36</v>
      </c>
      <c r="C51" s="1" t="s">
        <v>159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">
      <c r="A56" s="1" t="s">
        <v>104</v>
      </c>
      <c r="B56" s="1" t="s">
        <v>37</v>
      </c>
      <c r="C56" s="1" t="s">
        <v>160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">
      <c r="A57" s="1" t="s">
        <v>104</v>
      </c>
      <c r="B57" s="1" t="s">
        <v>37</v>
      </c>
      <c r="C57" s="1" t="s">
        <v>160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">
      <c r="A58" s="1" t="s">
        <v>104</v>
      </c>
      <c r="B58" s="1" t="s">
        <v>37</v>
      </c>
      <c r="C58" s="1" t="s">
        <v>160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">
      <c r="A63" s="1" t="s">
        <v>104</v>
      </c>
      <c r="B63" s="1" t="s">
        <v>38</v>
      </c>
      <c r="C63" s="1" t="s">
        <v>160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">
      <c r="A64" s="1" t="s">
        <v>104</v>
      </c>
      <c r="B64" s="1" t="s">
        <v>38</v>
      </c>
      <c r="C64" s="1" t="s">
        <v>160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">
      <c r="A65" s="1" t="s">
        <v>104</v>
      </c>
      <c r="B65" s="1" t="s">
        <v>38</v>
      </c>
      <c r="C65" s="1" t="s">
        <v>160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">
      <c r="A70" s="1" t="s">
        <v>39</v>
      </c>
      <c r="B70" s="1" t="s">
        <v>40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">
      <c r="A71" s="1" t="s">
        <v>39</v>
      </c>
      <c r="B71" s="1" t="s">
        <v>40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">
      <c r="A72" s="1" t="s">
        <v>39</v>
      </c>
      <c r="B72" s="1" t="s">
        <v>40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">
      <c r="A73" s="1" t="s">
        <v>39</v>
      </c>
      <c r="B73" s="1" t="s">
        <v>40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">
      <c r="A74" s="1" t="s">
        <v>39</v>
      </c>
      <c r="B74" s="1" t="s">
        <v>40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">
      <c r="A79" s="1" t="s">
        <v>39</v>
      </c>
      <c r="B79" s="1" t="s">
        <v>41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">
      <c r="A80" s="1" t="s">
        <v>39</v>
      </c>
      <c r="B80" s="1" t="s">
        <v>41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">
      <c r="A81" s="1" t="s">
        <v>39</v>
      </c>
      <c r="B81" s="1" t="s">
        <v>41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">
      <c r="A82" s="1" t="s">
        <v>39</v>
      </c>
      <c r="B82" s="1" t="s">
        <v>41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">
      <c r="A83" s="1" t="s">
        <v>39</v>
      </c>
      <c r="B83" s="1" t="s">
        <v>41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">
      <c r="A88" s="1" t="s">
        <v>39</v>
      </c>
      <c r="B88" s="1" t="s">
        <v>42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">
      <c r="A89" s="1" t="s">
        <v>39</v>
      </c>
      <c r="B89" s="1" t="s">
        <v>42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">
      <c r="A90" s="1" t="s">
        <v>39</v>
      </c>
      <c r="B90" s="1" t="s">
        <v>42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">
      <c r="A95" s="1" t="s">
        <v>39</v>
      </c>
      <c r="B95" s="1" t="s">
        <v>43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">
      <c r="A96" s="1" t="s">
        <v>39</v>
      </c>
      <c r="B96" s="1" t="s">
        <v>43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">
      <c r="A97" s="1" t="s">
        <v>39</v>
      </c>
      <c r="B97" s="1" t="s">
        <v>43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">
      <c r="G131" s="3"/>
      <c r="H131" s="3"/>
      <c r="I131" s="3"/>
      <c r="K131" s="7"/>
    </row>
    <row r="132" spans="4:11" x14ac:dyDescent="0.2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">
      <c r="K133" s="7"/>
    </row>
    <row r="134" spans="4:11" x14ac:dyDescent="0.2">
      <c r="K134" s="7"/>
    </row>
  </sheetData>
  <phoneticPr fontId="0" type="noConversion"/>
  <pageMargins left="0.75" right="0.75" top="1" bottom="1" header="0.5" footer="0.5"/>
  <pageSetup scale="54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2"/>
  <sheetViews>
    <sheetView topLeftCell="A37" zoomScale="80" workbookViewId="0">
      <selection activeCell="A42" sqref="A42"/>
    </sheetView>
  </sheetViews>
  <sheetFormatPr defaultRowHeight="12.75" x14ac:dyDescent="0.2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">
      <c r="D6" s="1" t="s">
        <v>105</v>
      </c>
    </row>
    <row r="7" spans="1:11" x14ac:dyDescent="0.2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">
      <c r="A19" s="1" t="s">
        <v>0</v>
      </c>
    </row>
    <row r="20" spans="1:11" x14ac:dyDescent="0.2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">
      <c r="D23" s="1" t="s">
        <v>107</v>
      </c>
    </row>
    <row r="24" spans="1:11" x14ac:dyDescent="0.2">
      <c r="D24" s="1" t="s">
        <v>108</v>
      </c>
    </row>
    <row r="25" spans="1:11" x14ac:dyDescent="0.2">
      <c r="A25" s="1" t="s">
        <v>131</v>
      </c>
      <c r="D25" s="1" t="s">
        <v>22</v>
      </c>
      <c r="G25" s="4">
        <v>10.4</v>
      </c>
      <c r="I25" s="4">
        <v>10.4</v>
      </c>
    </row>
    <row r="26" spans="1:11" x14ac:dyDescent="0.2">
      <c r="A26" s="1" t="s">
        <v>131</v>
      </c>
      <c r="D26" s="1" t="s">
        <v>109</v>
      </c>
    </row>
    <row r="27" spans="1:11" x14ac:dyDescent="0.2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">
      <c r="A29" s="1" t="s">
        <v>131</v>
      </c>
      <c r="B29" s="1" t="s">
        <v>144</v>
      </c>
      <c r="D29" s="1" t="s">
        <v>112</v>
      </c>
    </row>
    <row r="30" spans="1:11" x14ac:dyDescent="0.2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">
      <c r="D37" s="1" t="s">
        <v>114</v>
      </c>
    </row>
    <row r="38" spans="1:11" x14ac:dyDescent="0.2">
      <c r="A38" s="1" t="s">
        <v>104</v>
      </c>
      <c r="D38" s="1" t="s">
        <v>22</v>
      </c>
      <c r="G38" s="4">
        <v>278.5</v>
      </c>
      <c r="I38" s="4">
        <v>278.5</v>
      </c>
    </row>
    <row r="39" spans="1:11" x14ac:dyDescent="0.2">
      <c r="A39" s="1" t="s">
        <v>104</v>
      </c>
      <c r="D39" s="1" t="s">
        <v>115</v>
      </c>
    </row>
    <row r="40" spans="1:11" x14ac:dyDescent="0.2">
      <c r="A40" s="1" t="s">
        <v>104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">
      <c r="A41" s="1" t="s">
        <v>104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">
      <c r="A42" s="1" t="s">
        <v>104</v>
      </c>
      <c r="D42" s="1" t="s">
        <v>117</v>
      </c>
    </row>
    <row r="43" spans="1:11" x14ac:dyDescent="0.2">
      <c r="A43" s="1" t="s">
        <v>104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">
      <c r="A44" s="1" t="s">
        <v>104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">
      <c r="A45" s="1" t="s">
        <v>104</v>
      </c>
      <c r="D45" s="1" t="s">
        <v>118</v>
      </c>
    </row>
    <row r="46" spans="1:11" x14ac:dyDescent="0.2">
      <c r="A46" s="1" t="s">
        <v>104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">
      <c r="A47" s="1" t="s">
        <v>104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">
      <c r="A49" s="1" t="s">
        <v>104</v>
      </c>
      <c r="D49" s="1" t="s">
        <v>115</v>
      </c>
    </row>
    <row r="50" spans="1:11" x14ac:dyDescent="0.2">
      <c r="A50" s="1" t="s">
        <v>104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">
      <c r="A51" s="1" t="s">
        <v>104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">
      <c r="A52" s="1" t="s">
        <v>104</v>
      </c>
      <c r="D52" s="1" t="s">
        <v>117</v>
      </c>
    </row>
    <row r="53" spans="1:11" x14ac:dyDescent="0.2">
      <c r="A53" s="1" t="s">
        <v>104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">
      <c r="A54" s="1" t="s">
        <v>104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">
      <c r="A55" s="1" t="s">
        <v>104</v>
      </c>
      <c r="D55" s="1" t="s">
        <v>118</v>
      </c>
    </row>
    <row r="56" spans="1:11" x14ac:dyDescent="0.2">
      <c r="A56" s="1" t="s">
        <v>104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">
      <c r="A57" s="1" t="s">
        <v>104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">
      <c r="D62" s="1" t="s">
        <v>120</v>
      </c>
    </row>
    <row r="63" spans="1:11" x14ac:dyDescent="0.2">
      <c r="A63" s="1" t="s">
        <v>104</v>
      </c>
      <c r="B63" s="1" t="s">
        <v>143</v>
      </c>
      <c r="D63" s="1" t="s">
        <v>22</v>
      </c>
      <c r="G63" s="4">
        <v>6.5</v>
      </c>
      <c r="I63" s="4">
        <v>6.5</v>
      </c>
    </row>
    <row r="64" spans="1:11" x14ac:dyDescent="0.2">
      <c r="A64" s="1" t="s">
        <v>104</v>
      </c>
      <c r="B64" s="1" t="s">
        <v>143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">
      <c r="A65" s="1" t="s">
        <v>104</v>
      </c>
      <c r="B65" s="1" t="s">
        <v>143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">
      <c r="D70" s="1" t="s">
        <v>123</v>
      </c>
    </row>
    <row r="71" spans="1:11" x14ac:dyDescent="0.2">
      <c r="D71" s="1" t="s">
        <v>124</v>
      </c>
    </row>
    <row r="72" spans="1:11" x14ac:dyDescent="0.2">
      <c r="A72" s="1" t="s">
        <v>82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">
      <c r="A73" s="1" t="s">
        <v>82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">
      <c r="A74" s="1" t="s">
        <v>82</v>
      </c>
      <c r="D74" s="1" t="s">
        <v>127</v>
      </c>
    </row>
    <row r="75" spans="1:11" x14ac:dyDescent="0.2">
      <c r="A75" s="1" t="s">
        <v>82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">
      <c r="A76" s="1" t="s">
        <v>82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">
      <c r="J79" s="2">
        <v>15.8</v>
      </c>
      <c r="K79" s="7">
        <v>0.24</v>
      </c>
    </row>
    <row r="81" spans="1:11" x14ac:dyDescent="0.2">
      <c r="D81" s="1" t="s">
        <v>78</v>
      </c>
    </row>
    <row r="82" spans="1:11" x14ac:dyDescent="0.2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">
      <c r="F87" s="2">
        <v>3.1</v>
      </c>
      <c r="K87" s="7">
        <v>0.21</v>
      </c>
    </row>
    <row r="89" spans="1:11" x14ac:dyDescent="0.2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">
        <f>+G12+G20</f>
        <v>856.90000000000009</v>
      </c>
      <c r="H95" s="4">
        <f>+H12+H20</f>
        <v>158.80000000000001</v>
      </c>
      <c r="I95" s="4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">
      <c r="D96" s="1" t="s">
        <v>136</v>
      </c>
      <c r="E96" s="3">
        <f>+E33</f>
        <v>2069</v>
      </c>
      <c r="F96" s="2">
        <f t="shared" si="0"/>
        <v>14.108264862252298</v>
      </c>
      <c r="G96" s="4">
        <f>+G33</f>
        <v>291.90000000000003</v>
      </c>
      <c r="H96" s="4">
        <f>+H33</f>
        <v>62.1</v>
      </c>
      <c r="I96" s="4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">
      <c r="D97" s="1" t="s">
        <v>82</v>
      </c>
      <c r="E97" s="3">
        <f>+E78</f>
        <v>128</v>
      </c>
      <c r="F97" s="2">
        <f t="shared" si="0"/>
        <v>12.734375</v>
      </c>
      <c r="G97" s="4">
        <f>+G78</f>
        <v>16.3</v>
      </c>
      <c r="H97" s="4">
        <f>+H78</f>
        <v>3.8</v>
      </c>
      <c r="I97" s="4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">
      <c r="D98" s="1" t="s">
        <v>137</v>
      </c>
      <c r="E98" s="3">
        <f>+E86</f>
        <v>86</v>
      </c>
      <c r="F98" s="2">
        <f t="shared" si="0"/>
        <v>14.651162790697676</v>
      </c>
      <c r="G98" s="4">
        <f>+G86</f>
        <v>12.6</v>
      </c>
      <c r="H98" s="4">
        <f>+H86</f>
        <v>2.6</v>
      </c>
      <c r="I98" s="4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">
      <c r="D99" s="1" t="s">
        <v>104</v>
      </c>
      <c r="E99" s="3">
        <f>+E59+E67</f>
        <v>8663</v>
      </c>
      <c r="F99" s="2">
        <f t="shared" si="0"/>
        <v>11.689945746277273</v>
      </c>
      <c r="G99" s="4">
        <f>+G59+G67</f>
        <v>1012.7</v>
      </c>
      <c r="H99" s="4">
        <f>+H59+H67</f>
        <v>296</v>
      </c>
      <c r="I99" s="4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">
      <c r="K100" s="8"/>
    </row>
    <row r="101" spans="4:11" x14ac:dyDescent="0.2">
      <c r="D101" s="1" t="s">
        <v>47</v>
      </c>
      <c r="E101" s="3">
        <f>SUM(E95:E100)</f>
        <v>17205</v>
      </c>
      <c r="F101" s="2">
        <f t="shared" si="0"/>
        <v>12.731182795698926</v>
      </c>
      <c r="G101" s="4">
        <f>SUM(G95:G100)</f>
        <v>2190.4</v>
      </c>
      <c r="H101" s="4">
        <f>SUM(H95:H100)</f>
        <v>523.29999999999995</v>
      </c>
      <c r="I101" s="4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">
      <c r="K102" s="8"/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B14" sqref="B14"/>
    </sheetView>
  </sheetViews>
  <sheetFormatPr defaultRowHeight="12.75" x14ac:dyDescent="0.2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44" bestFit="1" customWidth="1"/>
  </cols>
  <sheetData>
    <row r="5" spans="1:8" x14ac:dyDescent="0.2">
      <c r="D5" s="43" t="s">
        <v>140</v>
      </c>
    </row>
    <row r="7" spans="1:8" x14ac:dyDescent="0.2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">
      <c r="A12" t="str">
        <f>+PGE!D135</f>
        <v>Agricultural</v>
      </c>
      <c r="B12" s="3">
        <f>+PGE!E135</f>
        <v>2725</v>
      </c>
      <c r="C12" s="15">
        <f>+PGE!F135</f>
        <v>10.242201834862385</v>
      </c>
      <c r="D12" s="4">
        <f>+PGE!G135</f>
        <v>279.10000000000002</v>
      </c>
      <c r="E12" s="4">
        <f>+PGE!H135</f>
        <v>58.1</v>
      </c>
      <c r="F12" s="4">
        <f>+PGE!I135</f>
        <v>337.30000000000007</v>
      </c>
      <c r="G12" s="15">
        <f>+PGE!J135</f>
        <v>12.37798165137615</v>
      </c>
      <c r="H12" s="44">
        <f>+PGE!K135</f>
        <v>0.20852740953063448</v>
      </c>
    </row>
    <row r="13" spans="1:8" x14ac:dyDescent="0.2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">
      <c r="A14" t="str">
        <f>+PGE!D137</f>
        <v>Industrial</v>
      </c>
      <c r="B14" s="3">
        <f>+PGE!E137</f>
        <v>27460</v>
      </c>
      <c r="C14" s="15">
        <f>+PGE!F137</f>
        <v>7.5768390386016016</v>
      </c>
      <c r="D14" s="4">
        <f>+PGE!G137</f>
        <v>2080.6</v>
      </c>
      <c r="E14" s="4">
        <f>+PGE!H137</f>
        <v>1098.5</v>
      </c>
      <c r="F14" s="4">
        <f>+PGE!I137</f>
        <v>3179.2</v>
      </c>
      <c r="G14" s="15">
        <f>+PGE!J137</f>
        <v>11.577567370721049</v>
      </c>
      <c r="H14" s="44">
        <f>+PGE!K137</f>
        <v>0.52802076324137281</v>
      </c>
    </row>
    <row r="16" spans="1:8" x14ac:dyDescent="0.2">
      <c r="A16" t="str">
        <f>+PGE!D139</f>
        <v>Total</v>
      </c>
      <c r="B16" s="3">
        <f>+PGE!E139</f>
        <v>80335</v>
      </c>
      <c r="C16" s="15">
        <f>+PGE!F139</f>
        <v>9.9195867305657579</v>
      </c>
      <c r="D16" s="4">
        <f>+PGE!G139</f>
        <v>7968.9000000000015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0.28829574972706357</v>
      </c>
    </row>
    <row r="20" spans="1:8" x14ac:dyDescent="0.2">
      <c r="D20" s="43" t="s">
        <v>141</v>
      </c>
    </row>
    <row r="22" spans="1:8" x14ac:dyDescent="0.2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">
      <c r="D35" s="43" t="s">
        <v>142</v>
      </c>
    </row>
    <row r="37" spans="1:8" x14ac:dyDescent="0.2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">
      <c r="D50" s="43" t="s">
        <v>155</v>
      </c>
    </row>
    <row r="52" spans="1:8" x14ac:dyDescent="0.2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">
      <c r="A57" t="str">
        <f>+A42</f>
        <v>Agricultural</v>
      </c>
      <c r="B57" s="3">
        <f t="shared" si="2"/>
        <v>5799</v>
      </c>
      <c r="C57" s="15">
        <f t="shared" si="3"/>
        <v>10.269941369201586</v>
      </c>
      <c r="D57" s="4">
        <f t="shared" si="4"/>
        <v>595.5539</v>
      </c>
      <c r="E57" s="4">
        <f t="shared" si="4"/>
        <v>165.59559999999996</v>
      </c>
      <c r="F57" s="4">
        <f t="shared" si="4"/>
        <v>761.14949999999999</v>
      </c>
      <c r="G57" s="15">
        <f t="shared" si="5"/>
        <v>13.125530263838591</v>
      </c>
      <c r="H57" s="44">
        <f t="shared" si="6"/>
        <v>0.2780530863789154</v>
      </c>
    </row>
    <row r="58" spans="1:8" x14ac:dyDescent="0.2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">
      <c r="A59" t="str">
        <f>+A44</f>
        <v>Industrial</v>
      </c>
      <c r="B59" s="3">
        <f t="shared" si="2"/>
        <v>60109</v>
      </c>
      <c r="C59" s="15">
        <f t="shared" si="3"/>
        <v>8.4010913507128713</v>
      </c>
      <c r="D59" s="4">
        <f t="shared" si="4"/>
        <v>5049.8119999999999</v>
      </c>
      <c r="E59" s="4">
        <f t="shared" si="4"/>
        <v>2370.6576999999997</v>
      </c>
      <c r="F59" s="4">
        <f t="shared" si="4"/>
        <v>7420.7696999999989</v>
      </c>
      <c r="G59" s="15">
        <f t="shared" si="5"/>
        <v>12.34552180205959</v>
      </c>
      <c r="H59" s="44">
        <f t="shared" si="6"/>
        <v>0.46945464504421153</v>
      </c>
    </row>
    <row r="61" spans="1:8" x14ac:dyDescent="0.2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 x14ac:dyDescent="0.2"/>
  <cols>
    <col min="3" max="3" width="23.5703125" customWidth="1"/>
    <col min="4" max="4" width="11.85546875" style="3" bestFit="1" customWidth="1"/>
    <col min="5" max="5" width="12" style="45" bestFit="1" customWidth="1"/>
    <col min="6" max="6" width="13.28515625" style="46" bestFit="1" customWidth="1"/>
    <col min="7" max="7" width="12" style="2" bestFit="1" customWidth="1"/>
    <col min="8" max="8" width="12" style="8" bestFit="1" customWidth="1"/>
  </cols>
  <sheetData>
    <row r="7" spans="3:8" x14ac:dyDescent="0.2">
      <c r="F7" s="47" t="str">
        <f>+'All Summary'!D5</f>
        <v>PGE</v>
      </c>
    </row>
    <row r="9" spans="3:8" x14ac:dyDescent="0.2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">
      <c r="C14" t="str">
        <f>+'All Summary'!A12</f>
        <v>Agricultural</v>
      </c>
      <c r="D14" s="3">
        <f>+'All Summary'!B12</f>
        <v>2725</v>
      </c>
      <c r="E14" s="45">
        <f>+'All Summary'!C12</f>
        <v>10.242201834862385</v>
      </c>
      <c r="F14" s="46">
        <f>+'All Summary'!E12</f>
        <v>58.1</v>
      </c>
      <c r="G14" s="2">
        <f>+'All Summary'!G12</f>
        <v>12.37798165137615</v>
      </c>
      <c r="H14" s="8">
        <f>+'All Summary'!H12</f>
        <v>0.20852740953063448</v>
      </c>
    </row>
    <row r="15" spans="3:8" x14ac:dyDescent="0.2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">
      <c r="C16" t="str">
        <f>+'All Summary'!A14</f>
        <v>Industrial</v>
      </c>
      <c r="D16" s="3">
        <f>+'All Summary'!B14</f>
        <v>27460</v>
      </c>
      <c r="E16" s="45">
        <f>+'All Summary'!C14</f>
        <v>7.5768390386016016</v>
      </c>
      <c r="F16" s="46">
        <f>+'All Summary'!E14</f>
        <v>1098.5</v>
      </c>
      <c r="G16" s="2">
        <f>+'All Summary'!G14</f>
        <v>11.577567370721049</v>
      </c>
      <c r="H16" s="8">
        <f>+'All Summary'!H14</f>
        <v>0.52802076324137281</v>
      </c>
    </row>
    <row r="18" spans="3:8" x14ac:dyDescent="0.2">
      <c r="C18" t="str">
        <f>+'All Summary'!A16</f>
        <v>Total</v>
      </c>
      <c r="D18" s="3">
        <f>+'All Summary'!B16</f>
        <v>80335</v>
      </c>
      <c r="E18" s="45">
        <f>+'All Summary'!C16</f>
        <v>9.9195867305657579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0.28829574972706357</v>
      </c>
    </row>
    <row r="20" spans="3:8" x14ac:dyDescent="0.2">
      <c r="C20" t="s">
        <v>156</v>
      </c>
      <c r="D20" s="3">
        <f>93000*0.58</f>
        <v>53939.999999999993</v>
      </c>
    </row>
    <row r="23" spans="3:8" x14ac:dyDescent="0.2">
      <c r="F23" s="47" t="str">
        <f>+'All Summary'!D20</f>
        <v>SCE</v>
      </c>
    </row>
    <row r="25" spans="3:8" x14ac:dyDescent="0.2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">
      <c r="C36" t="s">
        <v>157</v>
      </c>
      <c r="D36" s="3">
        <f>83000*0.66</f>
        <v>54780</v>
      </c>
    </row>
    <row r="38" spans="3:8" x14ac:dyDescent="0.2">
      <c r="F38" s="47" t="str">
        <f>+'All Summary'!D35</f>
        <v>SDGE</v>
      </c>
    </row>
    <row r="40" spans="3:8" x14ac:dyDescent="0.2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">
      <c r="C51" t="s">
        <v>158</v>
      </c>
      <c r="D51" s="3">
        <f>16000*0.33</f>
        <v>5280</v>
      </c>
    </row>
    <row r="53" spans="3:8" x14ac:dyDescent="0.2">
      <c r="F53" s="47" t="str">
        <f>+'All Summary'!D50</f>
        <v>TOTAL</v>
      </c>
    </row>
    <row r="55" spans="3:8" x14ac:dyDescent="0.2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">
      <c r="C60" t="str">
        <f>+'All Summary'!A57</f>
        <v>Agricultural</v>
      </c>
      <c r="D60" s="3">
        <f>+'All Summary'!B57</f>
        <v>5799</v>
      </c>
      <c r="E60" s="45">
        <f>+'All Summary'!C57</f>
        <v>10.269941369201586</v>
      </c>
      <c r="F60" s="46">
        <f>+'All Summary'!E57</f>
        <v>165.59559999999996</v>
      </c>
      <c r="G60" s="2">
        <f>+'All Summary'!G57</f>
        <v>13.125530263838591</v>
      </c>
      <c r="H60" s="8">
        <f>+'All Summary'!H57</f>
        <v>0.2780530863789154</v>
      </c>
    </row>
    <row r="61" spans="3:8" x14ac:dyDescent="0.2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">
      <c r="C62" t="str">
        <f>+'All Summary'!A59</f>
        <v>Industrial</v>
      </c>
      <c r="D62" s="3">
        <f>+'All Summary'!B59</f>
        <v>60109</v>
      </c>
      <c r="E62" s="45">
        <f>+'All Summary'!C59</f>
        <v>8.4010913507128713</v>
      </c>
      <c r="F62" s="46">
        <f>+'All Summary'!E59</f>
        <v>2370.6576999999997</v>
      </c>
      <c r="G62" s="2">
        <f>+'All Summary'!G59</f>
        <v>12.34552180205959</v>
      </c>
      <c r="H62" s="8">
        <f>+'All Summary'!H59</f>
        <v>0.46945464504421153</v>
      </c>
    </row>
    <row r="64" spans="3:8" x14ac:dyDescent="0.2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">
      <c r="C66" t="s">
        <v>158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tabSelected="1" workbookViewId="0">
      <selection activeCell="A17" sqref="A17"/>
    </sheetView>
  </sheetViews>
  <sheetFormatPr defaultRowHeight="12.75" x14ac:dyDescent="0.2"/>
  <cols>
    <col min="1" max="1" width="30.28515625" customWidth="1"/>
    <col min="2" max="4" width="10.28515625" bestFit="1" customWidth="1"/>
  </cols>
  <sheetData>
    <row r="4" spans="1:5" x14ac:dyDescent="0.2">
      <c r="B4" s="14" t="s">
        <v>140</v>
      </c>
      <c r="C4" s="14" t="s">
        <v>141</v>
      </c>
      <c r="D4" s="14" t="s">
        <v>142</v>
      </c>
    </row>
    <row r="6" spans="1:5" x14ac:dyDescent="0.2">
      <c r="A6" t="s">
        <v>180</v>
      </c>
      <c r="B6" s="25">
        <f>+B8-B7</f>
        <v>50774</v>
      </c>
      <c r="C6" s="25">
        <f>+C8-C7</f>
        <v>58916</v>
      </c>
      <c r="D6" s="25">
        <f>+D8-D7</f>
        <v>16548</v>
      </c>
      <c r="E6" s="25"/>
    </row>
    <row r="7" spans="1:5" x14ac:dyDescent="0.2">
      <c r="A7" t="s">
        <v>181</v>
      </c>
      <c r="B7" s="25">
        <f>+PGE!E121+PGE!E114+PGE!E107+PGE!E98+PGE!E65+PGE!E58+PGE!E51</f>
        <v>29561</v>
      </c>
      <c r="C7" s="25">
        <f>+SCE!E67+SCE!E60+SCE!E53</f>
        <v>23986</v>
      </c>
      <c r="D7" s="25">
        <f>+SDGE!E67</f>
        <v>657</v>
      </c>
      <c r="E7" s="25"/>
    </row>
    <row r="8" spans="1:5" x14ac:dyDescent="0.2">
      <c r="A8" t="s">
        <v>47</v>
      </c>
      <c r="B8" s="25">
        <f>+PGE!E139</f>
        <v>80335</v>
      </c>
      <c r="C8" s="25">
        <f>+SCE!E132</f>
        <v>82902</v>
      </c>
      <c r="D8" s="25">
        <f>+SDGE!E101</f>
        <v>17205</v>
      </c>
      <c r="E8" s="25"/>
    </row>
    <row r="9" spans="1:5" x14ac:dyDescent="0.2">
      <c r="B9" s="25"/>
      <c r="C9" s="25"/>
      <c r="D9" s="25"/>
      <c r="E9" s="25"/>
    </row>
    <row r="10" spans="1:5" x14ac:dyDescent="0.2">
      <c r="A10" t="s">
        <v>182</v>
      </c>
      <c r="B10" s="25">
        <f>93000*0.58</f>
        <v>53939.999999999993</v>
      </c>
      <c r="C10" s="25">
        <f>83000*0.66</f>
        <v>54780</v>
      </c>
      <c r="D10" s="25">
        <f>16000*0.33</f>
        <v>5280</v>
      </c>
      <c r="E10" s="25"/>
    </row>
    <row r="11" spans="1:5" x14ac:dyDescent="0.2">
      <c r="B11" s="25"/>
      <c r="C11" s="25"/>
      <c r="D11" s="25"/>
      <c r="E11" s="25"/>
    </row>
    <row r="12" spans="1:5" x14ac:dyDescent="0.2">
      <c r="A12" t="s">
        <v>185</v>
      </c>
      <c r="B12" s="25">
        <f>+B10-B6</f>
        <v>3165.9999999999927</v>
      </c>
      <c r="C12" s="25">
        <f>+C10-C6</f>
        <v>-4136</v>
      </c>
      <c r="D12" s="25">
        <f>+D10-D6</f>
        <v>-11268</v>
      </c>
      <c r="E12" s="25"/>
    </row>
    <row r="17" spans="1:1" x14ac:dyDescent="0.2">
      <c r="A17" t="s">
        <v>184</v>
      </c>
    </row>
    <row r="33" spans="1:1" x14ac:dyDescent="0.2">
      <c r="A33" t="s">
        <v>183</v>
      </c>
    </row>
  </sheetData>
  <phoneticPr fontId="0" type="noConversion"/>
  <pageMargins left="0.75" right="0.75" top="1" bottom="1" header="0.5" footer="0.5"/>
  <pageSetup scale="150" orientation="landscape" horizontalDpi="12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F1" workbookViewId="0">
      <selection activeCell="M7" sqref="M7:M45"/>
    </sheetView>
  </sheetViews>
  <sheetFormatPr defaultRowHeight="12.75" x14ac:dyDescent="0.2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2578125" style="51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 x14ac:dyDescent="0.2">
      <c r="D3" s="49" t="s">
        <v>168</v>
      </c>
      <c r="H3" s="49" t="s">
        <v>173</v>
      </c>
      <c r="L3" s="52" t="s">
        <v>175</v>
      </c>
    </row>
    <row r="5" spans="1:14" x14ac:dyDescent="0.2">
      <c r="C5" s="3" t="s">
        <v>169</v>
      </c>
      <c r="D5" s="3" t="s">
        <v>172</v>
      </c>
      <c r="E5" s="3" t="s">
        <v>171</v>
      </c>
      <c r="G5" s="3" t="s">
        <v>169</v>
      </c>
      <c r="H5" s="3" t="s">
        <v>172</v>
      </c>
      <c r="I5" s="3" t="s">
        <v>171</v>
      </c>
      <c r="K5" s="51" t="s">
        <v>176</v>
      </c>
      <c r="L5" s="3" t="s">
        <v>174</v>
      </c>
      <c r="M5" s="1" t="s">
        <v>177</v>
      </c>
    </row>
    <row r="6" spans="1:14" x14ac:dyDescent="0.2">
      <c r="A6" s="1" t="s">
        <v>164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 x14ac:dyDescent="0.2">
      <c r="A7" s="1" t="s">
        <v>165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1">
        <f>+E7-I7</f>
        <v>-210.93998128655269</v>
      </c>
      <c r="L7" s="3">
        <f>+(C7*(E7-I7))/1000</f>
        <v>-1441781.1002930263</v>
      </c>
      <c r="M7" s="53">
        <f>(M6*1.01625)+L7</f>
        <v>-1441781.1002930263</v>
      </c>
      <c r="N7" s="50"/>
    </row>
    <row r="8" spans="1:14" x14ac:dyDescent="0.2">
      <c r="A8" s="1" t="s">
        <v>166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1">
        <f t="shared" ref="K8:K45" si="2">+E8-I8</f>
        <v>-56.4854491471431</v>
      </c>
      <c r="L8" s="3">
        <f t="shared" ref="L8:L45" si="3">+(C8*(E8-I8))/1000</f>
        <v>-465506.81028790196</v>
      </c>
      <c r="M8" s="53">
        <f>(M7*1.01625)+L8</f>
        <v>-1930716.85346069</v>
      </c>
    </row>
    <row r="9" spans="1:14" x14ac:dyDescent="0.2">
      <c r="A9" s="1" t="s">
        <v>167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1">
        <f t="shared" si="2"/>
        <v>-92.052256370479313</v>
      </c>
      <c r="L9" s="3">
        <f t="shared" si="3"/>
        <v>-698081.41596224636</v>
      </c>
      <c r="M9" s="53">
        <f t="shared" ref="M9:M45" si="4">(M8*1.01625)+L9</f>
        <v>-2660172.4182916726</v>
      </c>
    </row>
    <row r="10" spans="1:14" x14ac:dyDescent="0.2">
      <c r="A10" s="1" t="s">
        <v>164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1">
        <f t="shared" si="2"/>
        <v>-100.29640316011525</v>
      </c>
      <c r="L10" s="3">
        <f t="shared" si="3"/>
        <v>-890110.21787618136</v>
      </c>
      <c r="M10" s="53">
        <f t="shared" si="4"/>
        <v>-3593510.4379650941</v>
      </c>
    </row>
    <row r="11" spans="1:14" x14ac:dyDescent="0.2">
      <c r="A11" s="1" t="s">
        <v>165</v>
      </c>
      <c r="B11" s="48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1">
        <f t="shared" si="2"/>
        <v>-59.318543505283571</v>
      </c>
      <c r="L11" s="3">
        <f t="shared" si="3"/>
        <v>-577580.32785727025</v>
      </c>
      <c r="M11" s="53">
        <f t="shared" si="4"/>
        <v>-4229485.310439297</v>
      </c>
    </row>
    <row r="12" spans="1:14" x14ac:dyDescent="0.2">
      <c r="A12" s="1" t="s">
        <v>166</v>
      </c>
      <c r="B12" s="48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1">
        <f t="shared" si="2"/>
        <v>-44.501553798309814</v>
      </c>
      <c r="L12" s="3">
        <f t="shared" si="3"/>
        <v>-554750.27293685975</v>
      </c>
      <c r="M12" s="53">
        <f t="shared" si="4"/>
        <v>-4852964.7196707958</v>
      </c>
    </row>
    <row r="13" spans="1:14" x14ac:dyDescent="0.2">
      <c r="A13" s="1" t="s">
        <v>167</v>
      </c>
      <c r="B13" s="48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1">
        <f t="shared" si="2"/>
        <v>-75.485873684551265</v>
      </c>
      <c r="L13" s="3">
        <f t="shared" si="3"/>
        <v>-861240.2237704139</v>
      </c>
      <c r="M13" s="53">
        <f t="shared" si="4"/>
        <v>-5793065.6201358605</v>
      </c>
    </row>
    <row r="14" spans="1:14" x14ac:dyDescent="0.2">
      <c r="A14" s="1" t="s">
        <v>164</v>
      </c>
      <c r="B14" s="48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1">
        <f t="shared" si="2"/>
        <v>-50.466851801364442</v>
      </c>
      <c r="L14" s="3">
        <f t="shared" si="3"/>
        <v>-632283.49102838489</v>
      </c>
      <c r="M14" s="53">
        <f t="shared" si="4"/>
        <v>-6519486.4274914544</v>
      </c>
    </row>
    <row r="15" spans="1:14" x14ac:dyDescent="0.2">
      <c r="A15" s="1" t="s">
        <v>165</v>
      </c>
      <c r="B15" s="48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1">
        <f t="shared" si="2"/>
        <v>-30.03451987967567</v>
      </c>
      <c r="L15" s="3">
        <f t="shared" si="3"/>
        <v>-416968.60876461992</v>
      </c>
      <c r="M15" s="53">
        <f t="shared" si="4"/>
        <v>-7042396.6907028109</v>
      </c>
    </row>
    <row r="16" spans="1:14" x14ac:dyDescent="0.2">
      <c r="A16" s="1" t="s">
        <v>166</v>
      </c>
      <c r="B16" s="48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1">
        <f t="shared" si="2"/>
        <v>-28.300111926184854</v>
      </c>
      <c r="L16" s="3">
        <f t="shared" si="3"/>
        <v>-518931.28495933622</v>
      </c>
      <c r="M16" s="53">
        <f t="shared" si="4"/>
        <v>-7675766.9218860678</v>
      </c>
    </row>
    <row r="17" spans="1:13" x14ac:dyDescent="0.2">
      <c r="A17" s="1" t="s">
        <v>167</v>
      </c>
      <c r="B17" s="48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1">
        <f t="shared" si="2"/>
        <v>-22.125127626336649</v>
      </c>
      <c r="L17" s="3">
        <f t="shared" si="3"/>
        <v>-436695.98978222191</v>
      </c>
      <c r="M17" s="53">
        <f t="shared" si="4"/>
        <v>-8237194.1241489388</v>
      </c>
    </row>
    <row r="18" spans="1:13" x14ac:dyDescent="0.2">
      <c r="A18" s="1" t="s">
        <v>164</v>
      </c>
      <c r="B18" s="48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1">
        <f t="shared" si="2"/>
        <v>-14.661541942833395</v>
      </c>
      <c r="L18" s="3">
        <f t="shared" si="3"/>
        <v>-313735.45977152063</v>
      </c>
      <c r="M18" s="53">
        <f t="shared" si="4"/>
        <v>-8684783.9884378817</v>
      </c>
    </row>
    <row r="19" spans="1:13" x14ac:dyDescent="0.2">
      <c r="A19" s="1" t="s">
        <v>165</v>
      </c>
      <c r="B19" s="48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1">
        <f t="shared" si="2"/>
        <v>-14.385499250884479</v>
      </c>
      <c r="L19" s="3">
        <f t="shared" si="3"/>
        <v>-287996.96134224546</v>
      </c>
      <c r="M19" s="53">
        <f t="shared" si="4"/>
        <v>-9113908.6895922441</v>
      </c>
    </row>
    <row r="20" spans="1:13" x14ac:dyDescent="0.2">
      <c r="A20" s="1" t="s">
        <v>166</v>
      </c>
      <c r="B20" s="48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1">
        <f t="shared" si="2"/>
        <v>-4.2932534689763031</v>
      </c>
      <c r="L20" s="3">
        <f t="shared" si="3"/>
        <v>-91928.843406094311</v>
      </c>
      <c r="M20" s="53">
        <f t="shared" si="4"/>
        <v>-9353938.5492042135</v>
      </c>
    </row>
    <row r="21" spans="1:13" x14ac:dyDescent="0.2">
      <c r="A21" s="1" t="s">
        <v>167</v>
      </c>
      <c r="B21" s="48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1">
        <f t="shared" si="2"/>
        <v>6.699458532281767</v>
      </c>
      <c r="L21" s="3">
        <f t="shared" si="3"/>
        <v>155312.62932806928</v>
      </c>
      <c r="M21" s="53">
        <f t="shared" si="4"/>
        <v>-9350627.421300713</v>
      </c>
    </row>
    <row r="22" spans="1:13" x14ac:dyDescent="0.2">
      <c r="A22" s="1" t="s">
        <v>164</v>
      </c>
      <c r="B22" s="48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1">
        <f t="shared" si="2"/>
        <v>-14.085991922580604</v>
      </c>
      <c r="L22" s="3">
        <f t="shared" si="3"/>
        <v>-292286.98056002898</v>
      </c>
      <c r="M22" s="53">
        <f t="shared" si="4"/>
        <v>-9794862.0974568799</v>
      </c>
    </row>
    <row r="23" spans="1:13" x14ac:dyDescent="0.2">
      <c r="A23" s="1" t="s">
        <v>165</v>
      </c>
      <c r="B23" s="48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1">
        <f t="shared" si="2"/>
        <v>-11.132712658006952</v>
      </c>
      <c r="L23" s="3">
        <f t="shared" si="3"/>
        <v>-217559.95724597303</v>
      </c>
      <c r="M23" s="53">
        <f t="shared" si="4"/>
        <v>-10171588.563786529</v>
      </c>
    </row>
    <row r="24" spans="1:13" x14ac:dyDescent="0.2">
      <c r="A24" s="1" t="s">
        <v>166</v>
      </c>
      <c r="B24" s="48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1">
        <f t="shared" si="2"/>
        <v>2.991975589987419</v>
      </c>
      <c r="L24" s="3">
        <f t="shared" si="3"/>
        <v>61296.119212026679</v>
      </c>
      <c r="M24" s="53">
        <f t="shared" si="4"/>
        <v>-10275580.758736035</v>
      </c>
    </row>
    <row r="25" spans="1:13" x14ac:dyDescent="0.2">
      <c r="A25" s="1" t="s">
        <v>167</v>
      </c>
      <c r="B25" s="48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1">
        <f t="shared" si="2"/>
        <v>-2.6232331603105195</v>
      </c>
      <c r="L25" s="3">
        <f t="shared" si="3"/>
        <v>-55245.64186938302</v>
      </c>
      <c r="M25" s="53">
        <f t="shared" si="4"/>
        <v>-10497804.58793488</v>
      </c>
    </row>
    <row r="26" spans="1:13" x14ac:dyDescent="0.2">
      <c r="A26" s="1" t="s">
        <v>164</v>
      </c>
      <c r="B26" s="48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1">
        <f t="shared" si="2"/>
        <v>-23.10746156744068</v>
      </c>
      <c r="L26" s="3">
        <f t="shared" si="3"/>
        <v>-488746.58972932328</v>
      </c>
      <c r="M26" s="53">
        <f t="shared" si="4"/>
        <v>-11157140.502218146</v>
      </c>
    </row>
    <row r="27" spans="1:13" x14ac:dyDescent="0.2">
      <c r="A27" s="1" t="s">
        <v>165</v>
      </c>
      <c r="B27" s="48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1">
        <f t="shared" si="2"/>
        <v>-18.660092374572947</v>
      </c>
      <c r="L27" s="3">
        <f t="shared" si="3"/>
        <v>-365273.71538418176</v>
      </c>
      <c r="M27" s="53">
        <f t="shared" si="4"/>
        <v>-11703717.750763373</v>
      </c>
    </row>
    <row r="28" spans="1:13" x14ac:dyDescent="0.2">
      <c r="A28" s="1" t="s">
        <v>166</v>
      </c>
      <c r="B28" s="48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1">
        <f t="shared" si="2"/>
        <v>-4.1896709101622207</v>
      </c>
      <c r="L28" s="3">
        <f t="shared" si="3"/>
        <v>-82758.929800132624</v>
      </c>
      <c r="M28" s="53">
        <f t="shared" si="4"/>
        <v>-11976662.094013412</v>
      </c>
    </row>
    <row r="29" spans="1:13" x14ac:dyDescent="0.2">
      <c r="A29" s="1" t="s">
        <v>167</v>
      </c>
      <c r="B29" s="48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1" t="e">
        <f t="shared" si="2"/>
        <v>#DIV/0!</v>
      </c>
      <c r="L29" s="3" t="e">
        <f t="shared" si="3"/>
        <v>#DIV/0!</v>
      </c>
      <c r="M29" s="53" t="e">
        <f t="shared" si="4"/>
        <v>#DIV/0!</v>
      </c>
    </row>
    <row r="30" spans="1:13" x14ac:dyDescent="0.2">
      <c r="A30" s="1" t="s">
        <v>164</v>
      </c>
      <c r="B30" s="48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1" t="e">
        <f t="shared" si="2"/>
        <v>#DIV/0!</v>
      </c>
      <c r="L30" s="3" t="e">
        <f t="shared" si="3"/>
        <v>#DIV/0!</v>
      </c>
      <c r="M30" s="53" t="e">
        <f t="shared" si="4"/>
        <v>#DIV/0!</v>
      </c>
    </row>
    <row r="31" spans="1:13" x14ac:dyDescent="0.2">
      <c r="A31" s="1" t="s">
        <v>165</v>
      </c>
      <c r="B31" s="48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1" t="e">
        <f t="shared" si="2"/>
        <v>#DIV/0!</v>
      </c>
      <c r="L31" s="3" t="e">
        <f t="shared" si="3"/>
        <v>#DIV/0!</v>
      </c>
      <c r="M31" s="53" t="e">
        <f t="shared" si="4"/>
        <v>#DIV/0!</v>
      </c>
    </row>
    <row r="32" spans="1:13" x14ac:dyDescent="0.2">
      <c r="A32" s="1" t="s">
        <v>166</v>
      </c>
      <c r="B32" s="48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1" t="e">
        <f t="shared" si="2"/>
        <v>#DIV/0!</v>
      </c>
      <c r="L32" s="3" t="e">
        <f t="shared" si="3"/>
        <v>#DIV/0!</v>
      </c>
      <c r="M32" s="53" t="e">
        <f t="shared" si="4"/>
        <v>#DIV/0!</v>
      </c>
    </row>
    <row r="33" spans="1:13" x14ac:dyDescent="0.2">
      <c r="A33" s="1" t="s">
        <v>167</v>
      </c>
      <c r="B33" s="48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1" t="e">
        <f t="shared" si="2"/>
        <v>#DIV/0!</v>
      </c>
      <c r="L33" s="3" t="e">
        <f t="shared" si="3"/>
        <v>#DIV/0!</v>
      </c>
      <c r="M33" s="53" t="e">
        <f t="shared" si="4"/>
        <v>#DIV/0!</v>
      </c>
    </row>
    <row r="34" spans="1:13" x14ac:dyDescent="0.2">
      <c r="A34" s="1" t="s">
        <v>164</v>
      </c>
      <c r="B34" s="48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1" t="e">
        <f t="shared" si="2"/>
        <v>#DIV/0!</v>
      </c>
      <c r="L34" s="3" t="e">
        <f t="shared" si="3"/>
        <v>#DIV/0!</v>
      </c>
      <c r="M34" s="53" t="e">
        <f t="shared" si="4"/>
        <v>#DIV/0!</v>
      </c>
    </row>
    <row r="35" spans="1:13" x14ac:dyDescent="0.2">
      <c r="A35" s="1" t="s">
        <v>165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1" t="e">
        <f t="shared" si="2"/>
        <v>#DIV/0!</v>
      </c>
      <c r="L35" s="3" t="e">
        <f t="shared" si="3"/>
        <v>#DIV/0!</v>
      </c>
      <c r="M35" s="53" t="e">
        <f t="shared" si="4"/>
        <v>#DIV/0!</v>
      </c>
    </row>
    <row r="36" spans="1:13" x14ac:dyDescent="0.2">
      <c r="A36" s="1" t="s">
        <v>166</v>
      </c>
      <c r="B36" s="48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1" t="e">
        <f t="shared" si="2"/>
        <v>#DIV/0!</v>
      </c>
      <c r="L36" s="3" t="e">
        <f t="shared" si="3"/>
        <v>#DIV/0!</v>
      </c>
      <c r="M36" s="53" t="e">
        <f t="shared" si="4"/>
        <v>#DIV/0!</v>
      </c>
    </row>
    <row r="37" spans="1:13" x14ac:dyDescent="0.2">
      <c r="A37" s="1" t="s">
        <v>167</v>
      </c>
      <c r="B37" s="48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1" t="e">
        <f t="shared" si="2"/>
        <v>#DIV/0!</v>
      </c>
      <c r="L37" s="3" t="e">
        <f t="shared" si="3"/>
        <v>#DIV/0!</v>
      </c>
      <c r="M37" s="53" t="e">
        <f t="shared" si="4"/>
        <v>#DIV/0!</v>
      </c>
    </row>
    <row r="38" spans="1:13" x14ac:dyDescent="0.2">
      <c r="A38" s="1" t="s">
        <v>164</v>
      </c>
      <c r="B38" s="48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1" t="e">
        <f t="shared" si="2"/>
        <v>#DIV/0!</v>
      </c>
      <c r="L38" s="3" t="e">
        <f t="shared" si="3"/>
        <v>#DIV/0!</v>
      </c>
      <c r="M38" s="53" t="e">
        <f t="shared" si="4"/>
        <v>#DIV/0!</v>
      </c>
    </row>
    <row r="39" spans="1:13" x14ac:dyDescent="0.2">
      <c r="A39" s="1" t="s">
        <v>165</v>
      </c>
      <c r="B39" s="48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1" t="e">
        <f t="shared" si="2"/>
        <v>#DIV/0!</v>
      </c>
      <c r="L39" s="3" t="e">
        <f t="shared" si="3"/>
        <v>#DIV/0!</v>
      </c>
      <c r="M39" s="53" t="e">
        <f t="shared" si="4"/>
        <v>#DIV/0!</v>
      </c>
    </row>
    <row r="40" spans="1:13" x14ac:dyDescent="0.2">
      <c r="A40" s="1" t="s">
        <v>166</v>
      </c>
      <c r="B40" s="48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1" t="e">
        <f t="shared" si="2"/>
        <v>#DIV/0!</v>
      </c>
      <c r="L40" s="3" t="e">
        <f t="shared" si="3"/>
        <v>#DIV/0!</v>
      </c>
      <c r="M40" s="53" t="e">
        <f t="shared" si="4"/>
        <v>#DIV/0!</v>
      </c>
    </row>
    <row r="41" spans="1:13" x14ac:dyDescent="0.2">
      <c r="A41" s="1" t="s">
        <v>167</v>
      </c>
      <c r="B41" s="48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1" t="e">
        <f t="shared" si="2"/>
        <v>#DIV/0!</v>
      </c>
      <c r="L41" s="3" t="e">
        <f t="shared" si="3"/>
        <v>#DIV/0!</v>
      </c>
      <c r="M41" s="53" t="e">
        <f t="shared" si="4"/>
        <v>#DIV/0!</v>
      </c>
    </row>
    <row r="42" spans="1:13" x14ac:dyDescent="0.2">
      <c r="A42" s="1" t="s">
        <v>164</v>
      </c>
      <c r="B42" s="48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1" t="e">
        <f t="shared" si="2"/>
        <v>#DIV/0!</v>
      </c>
      <c r="L42" s="3" t="e">
        <f t="shared" si="3"/>
        <v>#DIV/0!</v>
      </c>
      <c r="M42" s="53" t="e">
        <f t="shared" si="4"/>
        <v>#DIV/0!</v>
      </c>
    </row>
    <row r="43" spans="1:13" x14ac:dyDescent="0.2">
      <c r="A43" s="1" t="s">
        <v>165</v>
      </c>
      <c r="B43" s="48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1" t="e">
        <f t="shared" si="2"/>
        <v>#DIV/0!</v>
      </c>
      <c r="L43" s="3" t="e">
        <f t="shared" si="3"/>
        <v>#DIV/0!</v>
      </c>
      <c r="M43" s="53" t="e">
        <f t="shared" si="4"/>
        <v>#DIV/0!</v>
      </c>
    </row>
    <row r="44" spans="1:13" x14ac:dyDescent="0.2">
      <c r="A44" s="1" t="s">
        <v>166</v>
      </c>
      <c r="B44" s="48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1" t="e">
        <f t="shared" si="2"/>
        <v>#DIV/0!</v>
      </c>
      <c r="L44" s="3" t="e">
        <f t="shared" si="3"/>
        <v>#DIV/0!</v>
      </c>
      <c r="M44" s="53" t="e">
        <f t="shared" si="4"/>
        <v>#DIV/0!</v>
      </c>
    </row>
    <row r="45" spans="1:13" x14ac:dyDescent="0.2">
      <c r="A45" s="1" t="s">
        <v>167</v>
      </c>
      <c r="B45" s="48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1" t="e">
        <f t="shared" si="2"/>
        <v>#DIV/0!</v>
      </c>
      <c r="L45" s="3" t="e">
        <f t="shared" si="3"/>
        <v>#DIV/0!</v>
      </c>
      <c r="M45" s="53" t="e">
        <f t="shared" si="4"/>
        <v>#DIV/0!</v>
      </c>
    </row>
    <row r="49" spans="1:5" x14ac:dyDescent="0.2">
      <c r="C49" s="3" t="s">
        <v>170</v>
      </c>
    </row>
    <row r="51" spans="1:5" x14ac:dyDescent="0.2">
      <c r="A51" s="1" t="s">
        <v>164</v>
      </c>
      <c r="B51" s="48">
        <v>2001</v>
      </c>
      <c r="C51" s="3">
        <f>+D6+H6</f>
        <v>3798465</v>
      </c>
    </row>
    <row r="52" spans="1:5" x14ac:dyDescent="0.2">
      <c r="A52" s="1" t="s">
        <v>165</v>
      </c>
      <c r="B52" s="48">
        <v>2001</v>
      </c>
      <c r="C52" s="3">
        <f t="shared" ref="C52:C62" si="6">+D7+H7</f>
        <v>4550488</v>
      </c>
    </row>
    <row r="53" spans="1:5" x14ac:dyDescent="0.2">
      <c r="A53" s="1" t="s">
        <v>166</v>
      </c>
      <c r="B53" s="48">
        <v>2001</v>
      </c>
      <c r="C53" s="3">
        <f t="shared" si="6"/>
        <v>3672830</v>
      </c>
    </row>
    <row r="54" spans="1:5" x14ac:dyDescent="0.2">
      <c r="A54" s="1" t="s">
        <v>167</v>
      </c>
      <c r="B54" s="48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 x14ac:dyDescent="0.2">
      <c r="A55" s="1" t="s">
        <v>164</v>
      </c>
      <c r="B55" s="48">
        <f>+B51+1</f>
        <v>2002</v>
      </c>
      <c r="C55" s="3">
        <f t="shared" si="6"/>
        <v>1835879</v>
      </c>
    </row>
    <row r="56" spans="1:5" x14ac:dyDescent="0.2">
      <c r="A56" s="1" t="s">
        <v>165</v>
      </c>
      <c r="B56" s="48">
        <f t="shared" ref="B56:B62" si="7">+B52+1</f>
        <v>2002</v>
      </c>
      <c r="C56" s="3">
        <f t="shared" si="6"/>
        <v>1921539</v>
      </c>
    </row>
    <row r="57" spans="1:5" x14ac:dyDescent="0.2">
      <c r="A57" s="1" t="s">
        <v>166</v>
      </c>
      <c r="B57" s="48">
        <f t="shared" si="7"/>
        <v>2002</v>
      </c>
      <c r="C57" s="3">
        <f t="shared" si="6"/>
        <v>2823681</v>
      </c>
    </row>
    <row r="58" spans="1:5" x14ac:dyDescent="0.2">
      <c r="A58" s="1" t="s">
        <v>167</v>
      </c>
      <c r="B58" s="48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 x14ac:dyDescent="0.2">
      <c r="A59" s="1" t="s">
        <v>164</v>
      </c>
      <c r="B59" s="48">
        <f t="shared" si="7"/>
        <v>2003</v>
      </c>
      <c r="C59" s="3">
        <f t="shared" si="6"/>
        <v>1564717</v>
      </c>
    </row>
    <row r="60" spans="1:5" x14ac:dyDescent="0.2">
      <c r="A60" s="1" t="s">
        <v>165</v>
      </c>
      <c r="B60" s="48">
        <f t="shared" si="7"/>
        <v>2003</v>
      </c>
      <c r="C60" s="3">
        <f t="shared" si="6"/>
        <v>1524643</v>
      </c>
    </row>
    <row r="61" spans="1:5" x14ac:dyDescent="0.2">
      <c r="A61" s="1" t="s">
        <v>166</v>
      </c>
      <c r="B61" s="48">
        <f t="shared" si="7"/>
        <v>2003</v>
      </c>
      <c r="C61" s="3">
        <f t="shared" si="6"/>
        <v>2371656</v>
      </c>
    </row>
    <row r="62" spans="1:5" x14ac:dyDescent="0.2">
      <c r="A62" s="1" t="s">
        <v>167</v>
      </c>
      <c r="B62" s="48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PGE</vt:lpstr>
      <vt:lpstr>SCE</vt:lpstr>
      <vt:lpstr>SDGE</vt:lpstr>
      <vt:lpstr>All Summary</vt:lpstr>
      <vt:lpstr>Redacted Summary</vt:lpstr>
      <vt:lpstr>Core &amp; Non-core</vt:lpstr>
      <vt:lpstr>DWR purchases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2001-05-11T18:04:39Z</cp:lastPrinted>
  <dcterms:created xsi:type="dcterms:W3CDTF">2001-05-08T18:12:48Z</dcterms:created>
  <dcterms:modified xsi:type="dcterms:W3CDTF">2023-09-15T20:05:18Z</dcterms:modified>
</cp:coreProperties>
</file>