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0863FB-A567-49A5-8D64-C7839EB99D94}" xr6:coauthVersionLast="47" xr6:coauthVersionMax="47" xr10:uidLastSave="{00000000-0000-0000-0000-000000000000}"/>
  <bookViews>
    <workbookView xWindow="-120" yWindow="-120" windowWidth="38640" windowHeight="15720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 calcMode="manual"/>
</workbook>
</file>

<file path=xl/calcChain.xml><?xml version="1.0" encoding="utf-8"?>
<calcChain xmlns="http://schemas.openxmlformats.org/spreadsheetml/2006/main">
  <c r="G5" i="22" l="1"/>
  <c r="I5" i="22"/>
  <c r="K5" i="22"/>
  <c r="M5" i="22"/>
  <c r="G6" i="22"/>
  <c r="I6" i="22"/>
  <c r="K6" i="22"/>
  <c r="M6" i="22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H15" i="22"/>
  <c r="I15" i="22"/>
  <c r="K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F21" i="22"/>
  <c r="G21" i="22"/>
  <c r="H21" i="22"/>
  <c r="I21" i="22"/>
  <c r="J21" i="22"/>
  <c r="K21" i="22"/>
  <c r="L21" i="22"/>
  <c r="M21" i="22"/>
  <c r="G22" i="22"/>
  <c r="I22" i="22"/>
  <c r="K22" i="22"/>
  <c r="M22" i="22"/>
  <c r="G23" i="22"/>
  <c r="I23" i="22"/>
  <c r="K23" i="22"/>
  <c r="M23" i="22"/>
  <c r="F24" i="22"/>
  <c r="G24" i="22"/>
  <c r="H24" i="22"/>
  <c r="I24" i="22"/>
  <c r="J24" i="22"/>
  <c r="K24" i="22"/>
  <c r="L24" i="22"/>
  <c r="M24" i="22"/>
  <c r="F25" i="22"/>
  <c r="G25" i="22"/>
  <c r="H25" i="22"/>
  <c r="I25" i="22"/>
  <c r="J25" i="22"/>
  <c r="K25" i="22"/>
  <c r="L25" i="22"/>
  <c r="M25" i="22"/>
  <c r="G26" i="22"/>
  <c r="I26" i="22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G34" i="22"/>
  <c r="H34" i="22"/>
  <c r="I34" i="22"/>
  <c r="J34" i="22"/>
  <c r="K34" i="22"/>
  <c r="L34" i="22"/>
  <c r="M34" i="22"/>
  <c r="B1" i="21"/>
  <c r="G5" i="21"/>
  <c r="I5" i="21"/>
  <c r="K5" i="21"/>
  <c r="M5" i="21"/>
  <c r="G6" i="21"/>
  <c r="I6" i="21"/>
  <c r="K6" i="21"/>
  <c r="M6" i="21"/>
  <c r="G7" i="21"/>
  <c r="I7" i="21"/>
  <c r="K7" i="21"/>
  <c r="M7" i="21"/>
  <c r="G8" i="21"/>
  <c r="I8" i="21"/>
  <c r="K8" i="21"/>
  <c r="M8" i="21"/>
  <c r="G9" i="21"/>
  <c r="I9" i="21"/>
  <c r="K9" i="21"/>
  <c r="M9" i="21"/>
  <c r="F10" i="21"/>
  <c r="G10" i="21"/>
  <c r="H10" i="21"/>
  <c r="I10" i="21"/>
  <c r="J10" i="21"/>
  <c r="K10" i="21"/>
  <c r="L10" i="21"/>
  <c r="M10" i="21"/>
  <c r="G11" i="21"/>
  <c r="I11" i="21"/>
  <c r="K11" i="21"/>
  <c r="M11" i="2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E16" i="21"/>
  <c r="F16" i="21"/>
  <c r="G16" i="21"/>
  <c r="H16" i="21"/>
  <c r="I16" i="21"/>
  <c r="J16" i="21"/>
  <c r="K16" i="21"/>
  <c r="L16" i="21"/>
  <c r="M16" i="21"/>
  <c r="B1" i="23"/>
  <c r="C8" i="23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B1" i="12"/>
  <c r="C6" i="12"/>
  <c r="C9" i="12"/>
  <c r="C18" i="12"/>
  <c r="C22" i="12"/>
  <c r="C25" i="12"/>
  <c r="I26" i="12"/>
  <c r="J26" i="12"/>
  <c r="I27" i="12"/>
  <c r="J27" i="12"/>
  <c r="C28" i="12"/>
  <c r="I28" i="12"/>
  <c r="J28" i="12"/>
  <c r="I29" i="12"/>
  <c r="J29" i="12"/>
  <c r="L29" i="12"/>
  <c r="I30" i="12"/>
  <c r="J30" i="12"/>
  <c r="L30" i="12"/>
  <c r="I31" i="12"/>
  <c r="J31" i="12"/>
  <c r="L31" i="12"/>
  <c r="C32" i="12"/>
  <c r="D32" i="12"/>
  <c r="I32" i="12"/>
  <c r="J32" i="12"/>
  <c r="L32" i="12"/>
  <c r="I33" i="12"/>
  <c r="J33" i="12"/>
  <c r="C34" i="12"/>
  <c r="I34" i="12"/>
  <c r="J34" i="12"/>
  <c r="I35" i="12"/>
  <c r="I36" i="12"/>
  <c r="I37" i="12"/>
  <c r="C38" i="12"/>
  <c r="I38" i="12"/>
  <c r="C40" i="12"/>
  <c r="C42" i="12"/>
  <c r="I43" i="12"/>
  <c r="J43" i="12"/>
  <c r="K43" i="12"/>
  <c r="L43" i="12"/>
  <c r="I44" i="12"/>
  <c r="J44" i="12"/>
  <c r="K44" i="12"/>
  <c r="L44" i="12"/>
  <c r="I45" i="12"/>
  <c r="J45" i="12"/>
  <c r="K45" i="12"/>
  <c r="L45" i="12"/>
  <c r="I46" i="12"/>
  <c r="J46" i="12"/>
  <c r="K46" i="12"/>
  <c r="L46" i="12"/>
  <c r="C47" i="12"/>
  <c r="D47" i="12"/>
  <c r="I47" i="12"/>
  <c r="J47" i="12"/>
  <c r="K47" i="12"/>
  <c r="L47" i="12"/>
  <c r="C48" i="12"/>
  <c r="D48" i="12"/>
  <c r="B1" i="19"/>
  <c r="G5" i="19"/>
  <c r="I5" i="19"/>
  <c r="K5" i="19"/>
  <c r="M5" i="19"/>
  <c r="G6" i="19"/>
  <c r="I6" i="19"/>
  <c r="K6" i="19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F10" i="19"/>
  <c r="G10" i="19"/>
  <c r="H10" i="19"/>
  <c r="I10" i="19"/>
  <c r="J10" i="19"/>
  <c r="K10" i="19"/>
  <c r="L10" i="19"/>
  <c r="M10" i="19"/>
  <c r="F11" i="19"/>
  <c r="G11" i="19"/>
  <c r="H11" i="19"/>
  <c r="I11" i="19"/>
  <c r="J11" i="19"/>
  <c r="K11" i="19"/>
  <c r="L11" i="19"/>
  <c r="M11" i="19"/>
  <c r="F12" i="19"/>
  <c r="G12" i="19"/>
  <c r="H12" i="19"/>
  <c r="I12" i="19"/>
  <c r="J12" i="19"/>
  <c r="K12" i="19"/>
  <c r="L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E15" i="19"/>
  <c r="F15" i="19"/>
  <c r="G15" i="19"/>
  <c r="H15" i="19"/>
  <c r="I15" i="19"/>
  <c r="J15" i="19"/>
  <c r="K15" i="19"/>
  <c r="L15" i="19"/>
  <c r="M15" i="19"/>
</calcChain>
</file>

<file path=xl/sharedStrings.xml><?xml version="1.0" encoding="utf-8"?>
<sst xmlns="http://schemas.openxmlformats.org/spreadsheetml/2006/main" count="779" uniqueCount="167">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</sst>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7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3" fontId="2" fillId="0" borderId="10" xfId="0" applyNumberFormat="1" applyFont="1" applyFill="1" applyBorder="1" applyAlignment="1">
      <alignment horizontal="right" vertical="center"/>
    </xf>
    <xf numFmtId="164" fontId="7" fillId="0" borderId="12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right"/>
    </xf>
    <xf numFmtId="38" fontId="6" fillId="3" borderId="1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1" fillId="0" borderId="2" xfId="0" applyNumberFormat="1" applyFon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7" fillId="0" borderId="21" xfId="0" applyFont="1" applyBorder="1" applyAlignment="1">
      <alignment horizontal="center"/>
    </xf>
    <xf numFmtId="38" fontId="8" fillId="3" borderId="2" xfId="0" applyNumberFormat="1" applyFont="1" applyFill="1" applyBorder="1"/>
    <xf numFmtId="0" fontId="6" fillId="0" borderId="10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8" fillId="0" borderId="2" xfId="0" applyNumberFormat="1" applyFont="1" applyBorder="1" applyAlignment="1">
      <alignment horizontal="right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 applyProtection="1">
      <alignment horizontal="center" vertical="center"/>
    </xf>
    <xf numFmtId="0" fontId="10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8" fontId="1" fillId="3" borderId="2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7.4257812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47</v>
      </c>
      <c r="B1" s="80"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2495</v>
      </c>
      <c r="G5" s="64">
        <f>F5 - 2420</f>
        <v>75</v>
      </c>
      <c r="H5" s="63">
        <v>3005</v>
      </c>
      <c r="I5" s="64">
        <f t="shared" ref="I5:I33" si="0">H5 - F5</f>
        <v>510</v>
      </c>
      <c r="J5" s="63">
        <v>2605</v>
      </c>
      <c r="K5" s="161">
        <f t="shared" ref="K5:K33" si="1">J5 - H5</f>
        <v>-400</v>
      </c>
      <c r="L5" s="63">
        <v>2925</v>
      </c>
      <c r="M5" s="161">
        <f t="shared" ref="M5:M33" si="2">L5 - J5</f>
        <v>320</v>
      </c>
    </row>
    <row r="6" spans="1:13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860</v>
      </c>
      <c r="G6" s="64">
        <f>F6 - 870</f>
        <v>-10</v>
      </c>
      <c r="H6" s="63">
        <v>795</v>
      </c>
      <c r="I6" s="64">
        <f t="shared" si="0"/>
        <v>-65</v>
      </c>
      <c r="J6" s="63">
        <v>635</v>
      </c>
      <c r="K6" s="161">
        <f t="shared" si="1"/>
        <v>-160</v>
      </c>
      <c r="L6" s="208">
        <v>585</v>
      </c>
      <c r="M6" s="161">
        <f t="shared" si="2"/>
        <v>-50</v>
      </c>
    </row>
    <row r="7" spans="1:13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1560</v>
      </c>
      <c r="G7" s="64">
        <f>F7 - 905</f>
        <v>655</v>
      </c>
      <c r="H7" s="63">
        <v>2395</v>
      </c>
      <c r="I7" s="64">
        <f t="shared" si="0"/>
        <v>835</v>
      </c>
      <c r="J7" s="63">
        <v>2590</v>
      </c>
      <c r="K7" s="161">
        <f t="shared" si="1"/>
        <v>195</v>
      </c>
      <c r="L7" s="208">
        <v>2225</v>
      </c>
      <c r="M7" s="161">
        <f t="shared" si="2"/>
        <v>-365</v>
      </c>
    </row>
    <row r="8" spans="1:13" s="188" customFormat="1" x14ac:dyDescent="0.2">
      <c r="A8" s="184" t="s">
        <v>76</v>
      </c>
      <c r="B8" s="185" t="s">
        <v>8</v>
      </c>
      <c r="C8" s="186" t="s">
        <v>142</v>
      </c>
      <c r="D8" s="186">
        <v>9337</v>
      </c>
      <c r="E8" s="187">
        <v>686.63</v>
      </c>
      <c r="F8" s="137">
        <v>610</v>
      </c>
      <c r="G8" s="64">
        <f>F8 - 610</f>
        <v>0</v>
      </c>
      <c r="H8" s="63">
        <v>610</v>
      </c>
      <c r="I8" s="161">
        <f t="shared" si="0"/>
        <v>0</v>
      </c>
      <c r="J8" s="63">
        <v>610</v>
      </c>
      <c r="K8" s="161">
        <f t="shared" si="1"/>
        <v>0</v>
      </c>
      <c r="L8" s="63">
        <v>625</v>
      </c>
      <c r="M8" s="161">
        <f t="shared" si="2"/>
        <v>15</v>
      </c>
    </row>
    <row r="9" spans="1:13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1015</v>
      </c>
      <c r="G9" s="64">
        <f>F9 - 960</f>
        <v>55</v>
      </c>
      <c r="H9" s="208">
        <v>945</v>
      </c>
      <c r="I9" s="64">
        <f t="shared" si="0"/>
        <v>-70</v>
      </c>
      <c r="J9" s="208">
        <v>1005</v>
      </c>
      <c r="K9" s="161">
        <f t="shared" si="1"/>
        <v>60</v>
      </c>
      <c r="L9" s="63">
        <v>990</v>
      </c>
      <c r="M9" s="161">
        <f t="shared" si="2"/>
        <v>-15</v>
      </c>
    </row>
    <row r="10" spans="1:13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F10 - 365</f>
        <v>-365</v>
      </c>
      <c r="H10" s="208">
        <v>0</v>
      </c>
      <c r="I10" s="64">
        <f t="shared" si="0"/>
        <v>0</v>
      </c>
      <c r="J10" s="208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3060</v>
      </c>
      <c r="G11" s="64">
        <f>F11 - 2895</f>
        <v>165</v>
      </c>
      <c r="H11" s="208">
        <v>2935</v>
      </c>
      <c r="I11" s="64">
        <f t="shared" si="0"/>
        <v>-125</v>
      </c>
      <c r="J11" s="208">
        <v>2895</v>
      </c>
      <c r="K11" s="161">
        <f t="shared" si="1"/>
        <v>-40</v>
      </c>
      <c r="L11" s="63">
        <v>2885</v>
      </c>
      <c r="M11" s="161">
        <f t="shared" si="2"/>
        <v>-10</v>
      </c>
    </row>
    <row r="12" spans="1:13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1630</v>
      </c>
      <c r="G12" s="64">
        <f>F12 - 1640</f>
        <v>-10</v>
      </c>
      <c r="H12" s="208">
        <v>1595</v>
      </c>
      <c r="I12" s="64">
        <f t="shared" si="0"/>
        <v>-35</v>
      </c>
      <c r="J12" s="208">
        <v>1580</v>
      </c>
      <c r="K12" s="161">
        <f t="shared" si="1"/>
        <v>-15</v>
      </c>
      <c r="L12" s="63">
        <v>1570</v>
      </c>
      <c r="M12" s="161">
        <f t="shared" si="2"/>
        <v>-10</v>
      </c>
    </row>
    <row r="13" spans="1:13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1350</v>
      </c>
      <c r="G13" s="64">
        <f>F13 - 1130</f>
        <v>220</v>
      </c>
      <c r="H13" s="208">
        <v>1155</v>
      </c>
      <c r="I13" s="64">
        <f t="shared" si="0"/>
        <v>-195</v>
      </c>
      <c r="J13" s="208">
        <v>1130</v>
      </c>
      <c r="K13" s="161">
        <f t="shared" si="1"/>
        <v>-25</v>
      </c>
      <c r="L13" s="63">
        <v>1440</v>
      </c>
      <c r="M13" s="161">
        <f t="shared" si="2"/>
        <v>310</v>
      </c>
    </row>
    <row r="14" spans="1:13" s="188" customFormat="1" x14ac:dyDescent="0.2">
      <c r="A14" s="184" t="s">
        <v>76</v>
      </c>
      <c r="B14" s="185" t="s">
        <v>4</v>
      </c>
      <c r="C14" s="186" t="s">
        <v>128</v>
      </c>
      <c r="D14" s="186">
        <v>9301</v>
      </c>
      <c r="E14" s="187">
        <v>2451.8000000000002</v>
      </c>
      <c r="F14" s="137">
        <v>1985</v>
      </c>
      <c r="G14" s="64">
        <f>F14 - 2060</f>
        <v>-75</v>
      </c>
      <c r="H14" s="208">
        <v>2005</v>
      </c>
      <c r="I14" s="221">
        <f t="shared" si="0"/>
        <v>20</v>
      </c>
      <c r="J14" s="208">
        <v>2070</v>
      </c>
      <c r="K14" s="161">
        <f t="shared" si="1"/>
        <v>65</v>
      </c>
      <c r="L14" s="215">
        <v>2025</v>
      </c>
      <c r="M14" s="161">
        <f t="shared" si="2"/>
        <v>-45</v>
      </c>
    </row>
    <row r="15" spans="1:13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F15 - 1105</f>
        <v>-225</v>
      </c>
      <c r="H15" s="208" t="e">
        <f>NA()</f>
        <v>#N/A</v>
      </c>
      <c r="I15" s="64" t="e">
        <f t="shared" si="0"/>
        <v>#N/A</v>
      </c>
      <c r="J15" s="63">
        <v>1255</v>
      </c>
      <c r="K15" s="161" t="e">
        <f t="shared" si="1"/>
        <v>#N/A</v>
      </c>
      <c r="L15" s="63">
        <v>1115</v>
      </c>
      <c r="M15" s="161">
        <f t="shared" si="2"/>
        <v>-140</v>
      </c>
    </row>
    <row r="16" spans="1:13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1250</v>
      </c>
      <c r="G16" s="64">
        <f>F16 - 1435</f>
        <v>-185</v>
      </c>
      <c r="H16" s="63">
        <v>1365</v>
      </c>
      <c r="I16" s="64">
        <f t="shared" si="0"/>
        <v>115</v>
      </c>
      <c r="J16" s="63">
        <v>1385</v>
      </c>
      <c r="K16" s="161">
        <f t="shared" si="1"/>
        <v>20</v>
      </c>
      <c r="L16" s="63">
        <v>1480</v>
      </c>
      <c r="M16" s="161">
        <f t="shared" si="2"/>
        <v>95</v>
      </c>
    </row>
    <row r="17" spans="1:13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0</v>
      </c>
      <c r="I17" s="64">
        <f t="shared" si="0"/>
        <v>0</v>
      </c>
      <c r="J17" s="63">
        <v>0</v>
      </c>
      <c r="K17" s="161">
        <f t="shared" si="1"/>
        <v>0</v>
      </c>
      <c r="L17" s="63">
        <v>0</v>
      </c>
      <c r="M17" s="161">
        <f t="shared" si="2"/>
        <v>0</v>
      </c>
    </row>
    <row r="18" spans="1:13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300</v>
      </c>
      <c r="G18" s="64">
        <f>F18 - 280</f>
        <v>20</v>
      </c>
      <c r="H18" s="63">
        <v>435</v>
      </c>
      <c r="I18" s="64">
        <f t="shared" si="0"/>
        <v>135</v>
      </c>
      <c r="J18" s="63">
        <v>465</v>
      </c>
      <c r="K18" s="161">
        <f t="shared" si="1"/>
        <v>30</v>
      </c>
      <c r="L18" s="63">
        <v>330</v>
      </c>
      <c r="M18" s="161">
        <f t="shared" si="2"/>
        <v>-135</v>
      </c>
    </row>
    <row r="19" spans="1:13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2435</v>
      </c>
      <c r="G19" s="64">
        <f>F19 - 2260</f>
        <v>175</v>
      </c>
      <c r="H19" s="63">
        <v>2220</v>
      </c>
      <c r="I19" s="64">
        <f t="shared" si="0"/>
        <v>-215</v>
      </c>
      <c r="J19" s="63">
        <v>2285</v>
      </c>
      <c r="K19" s="161">
        <f t="shared" si="1"/>
        <v>65</v>
      </c>
      <c r="L19" s="63">
        <v>2335</v>
      </c>
      <c r="M19" s="161">
        <f t="shared" si="2"/>
        <v>50</v>
      </c>
    </row>
    <row r="20" spans="1:13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595</v>
      </c>
      <c r="G20" s="64">
        <f>F20 - 1185</f>
        <v>-590</v>
      </c>
      <c r="H20" s="63">
        <v>0</v>
      </c>
      <c r="I20" s="64">
        <f t="shared" si="0"/>
        <v>-595</v>
      </c>
      <c r="J20" s="63">
        <v>0</v>
      </c>
      <c r="K20" s="161">
        <f t="shared" si="1"/>
        <v>0</v>
      </c>
      <c r="L20" s="63">
        <v>0</v>
      </c>
      <c r="M20" s="161">
        <f t="shared" si="2"/>
        <v>0</v>
      </c>
    </row>
    <row r="21" spans="1:13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 t="e">
        <f>NA()</f>
        <v>#N/A</v>
      </c>
      <c r="G21" s="64" t="e">
        <f>NA()</f>
        <v>#N/A</v>
      </c>
      <c r="H21" s="137" t="e">
        <f>NA()</f>
        <v>#N/A</v>
      </c>
      <c r="I21" s="64" t="e">
        <f t="shared" si="0"/>
        <v>#N/A</v>
      </c>
      <c r="J21" s="137" t="e">
        <f>NA()</f>
        <v>#N/A</v>
      </c>
      <c r="K21" s="161" t="e">
        <f t="shared" si="1"/>
        <v>#N/A</v>
      </c>
      <c r="L21" s="137" t="e">
        <f>NA()</f>
        <v>#N/A</v>
      </c>
      <c r="M21" s="161" t="e">
        <f t="shared" si="2"/>
        <v>#N/A</v>
      </c>
    </row>
    <row r="22" spans="1:13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680</v>
      </c>
      <c r="G22" s="64">
        <f>F22 - 655</f>
        <v>25</v>
      </c>
      <c r="H22" s="137">
        <v>740</v>
      </c>
      <c r="I22" s="64">
        <f t="shared" si="0"/>
        <v>60</v>
      </c>
      <c r="J22" s="63">
        <v>710</v>
      </c>
      <c r="K22" s="161">
        <f t="shared" si="1"/>
        <v>-30</v>
      </c>
      <c r="L22" s="63">
        <v>710</v>
      </c>
      <c r="M22" s="161">
        <f t="shared" si="2"/>
        <v>0</v>
      </c>
    </row>
    <row r="23" spans="1:13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750</v>
      </c>
      <c r="G23" s="64">
        <f>F23 - 600</f>
        <v>150</v>
      </c>
      <c r="H23" s="137">
        <v>845</v>
      </c>
      <c r="I23" s="64">
        <f t="shared" si="0"/>
        <v>95</v>
      </c>
      <c r="J23" s="63">
        <v>884</v>
      </c>
      <c r="K23" s="161">
        <f t="shared" si="1"/>
        <v>39</v>
      </c>
      <c r="L23" s="63">
        <v>885</v>
      </c>
      <c r="M23" s="161">
        <f t="shared" si="2"/>
        <v>1</v>
      </c>
    </row>
    <row r="24" spans="1:13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 t="e">
        <f>NA()</f>
        <v>#N/A</v>
      </c>
      <c r="G24" s="64" t="e">
        <f>NA()</f>
        <v>#N/A</v>
      </c>
      <c r="H24" s="137" t="e">
        <f>NA()</f>
        <v>#N/A</v>
      </c>
      <c r="I24" s="64" t="e">
        <f t="shared" si="0"/>
        <v>#N/A</v>
      </c>
      <c r="J24" s="137" t="e">
        <f>NA()</f>
        <v>#N/A</v>
      </c>
      <c r="K24" s="161" t="e">
        <f t="shared" si="1"/>
        <v>#N/A</v>
      </c>
      <c r="L24" s="137" t="e">
        <f>NA()</f>
        <v>#N/A</v>
      </c>
      <c r="M24" s="161" t="e">
        <f t="shared" si="2"/>
        <v>#N/A</v>
      </c>
    </row>
    <row r="25" spans="1:13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 t="e">
        <f>NA()</f>
        <v>#N/A</v>
      </c>
      <c r="G25" s="64" t="e">
        <f>NA()</f>
        <v>#N/A</v>
      </c>
      <c r="H25" s="137" t="e">
        <f>NA()</f>
        <v>#N/A</v>
      </c>
      <c r="I25" s="64" t="e">
        <f t="shared" si="0"/>
        <v>#N/A</v>
      </c>
      <c r="J25" s="137" t="e">
        <f>NA()</f>
        <v>#N/A</v>
      </c>
      <c r="K25" s="161" t="e">
        <f t="shared" si="1"/>
        <v>#N/A</v>
      </c>
      <c r="L25" s="137" t="e">
        <f>NA()</f>
        <v>#N/A</v>
      </c>
      <c r="M25" s="161" t="e">
        <f t="shared" si="2"/>
        <v>#N/A</v>
      </c>
    </row>
    <row r="26" spans="1:13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1555</v>
      </c>
      <c r="G26" s="64">
        <f>F26 - 1200</f>
        <v>355</v>
      </c>
      <c r="H26" s="137">
        <v>1150</v>
      </c>
      <c r="I26" s="64">
        <f t="shared" si="0"/>
        <v>-405</v>
      </c>
      <c r="J26" s="63">
        <v>930</v>
      </c>
      <c r="K26" s="161">
        <f t="shared" si="1"/>
        <v>-220</v>
      </c>
      <c r="L26" s="63">
        <v>1005</v>
      </c>
      <c r="M26" s="161">
        <f t="shared" si="2"/>
        <v>75</v>
      </c>
    </row>
    <row r="27" spans="1:13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525</v>
      </c>
      <c r="G27" s="64">
        <f>F27 - 350</f>
        <v>175</v>
      </c>
      <c r="H27" s="137">
        <v>325</v>
      </c>
      <c r="I27" s="64">
        <f t="shared" si="0"/>
        <v>-200</v>
      </c>
      <c r="J27" s="63">
        <v>365</v>
      </c>
      <c r="K27" s="161">
        <f t="shared" si="1"/>
        <v>40</v>
      </c>
      <c r="L27" s="63">
        <v>355</v>
      </c>
      <c r="M27" s="161">
        <f t="shared" si="2"/>
        <v>-10</v>
      </c>
    </row>
    <row r="28" spans="1:13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1795</v>
      </c>
      <c r="G28" s="64">
        <f>F28 - 1220</f>
        <v>575</v>
      </c>
      <c r="H28" s="137">
        <v>1745</v>
      </c>
      <c r="I28" s="64">
        <f t="shared" si="0"/>
        <v>-50</v>
      </c>
      <c r="J28" s="63">
        <v>1590</v>
      </c>
      <c r="K28" s="161">
        <f t="shared" si="1"/>
        <v>-155</v>
      </c>
      <c r="L28" s="63">
        <v>1675</v>
      </c>
      <c r="M28" s="161">
        <f t="shared" si="2"/>
        <v>85</v>
      </c>
    </row>
    <row r="29" spans="1:13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1200</v>
      </c>
      <c r="G29" s="64">
        <f>F29 - 1175</f>
        <v>25</v>
      </c>
      <c r="H29" s="137">
        <v>1115</v>
      </c>
      <c r="I29" s="64">
        <f t="shared" si="0"/>
        <v>-85</v>
      </c>
      <c r="J29" s="63">
        <v>1275</v>
      </c>
      <c r="K29" s="161">
        <f t="shared" si="1"/>
        <v>160</v>
      </c>
      <c r="L29" s="63">
        <v>1440</v>
      </c>
      <c r="M29" s="161">
        <f t="shared" si="2"/>
        <v>165</v>
      </c>
    </row>
    <row r="30" spans="1:13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1650</v>
      </c>
      <c r="G30" s="64">
        <f>F30 - 1540</f>
        <v>110</v>
      </c>
      <c r="H30" s="137">
        <v>1670</v>
      </c>
      <c r="I30" s="64">
        <f t="shared" si="0"/>
        <v>20</v>
      </c>
      <c r="J30" s="63">
        <v>1550</v>
      </c>
      <c r="K30" s="204">
        <f t="shared" si="1"/>
        <v>-120</v>
      </c>
      <c r="L30" s="63">
        <v>1495</v>
      </c>
      <c r="M30" s="205">
        <f t="shared" si="2"/>
        <v>-55</v>
      </c>
    </row>
    <row r="31" spans="1:13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685</v>
      </c>
      <c r="G31" s="64">
        <f>F31 - 805</f>
        <v>-120</v>
      </c>
      <c r="H31" s="137">
        <v>735</v>
      </c>
      <c r="I31" s="64">
        <f t="shared" si="0"/>
        <v>50</v>
      </c>
      <c r="J31" s="63">
        <v>530</v>
      </c>
      <c r="K31" s="161">
        <f t="shared" si="1"/>
        <v>-205</v>
      </c>
      <c r="L31" s="63">
        <v>740</v>
      </c>
      <c r="M31" s="161">
        <f t="shared" si="2"/>
        <v>210</v>
      </c>
    </row>
    <row r="32" spans="1:13" x14ac:dyDescent="0.2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990</v>
      </c>
      <c r="G32" s="64">
        <f>F32 - 940</f>
        <v>50</v>
      </c>
      <c r="H32" s="137">
        <v>1285</v>
      </c>
      <c r="I32" s="64">
        <f t="shared" si="0"/>
        <v>295</v>
      </c>
      <c r="J32" s="63">
        <v>1540</v>
      </c>
      <c r="K32" s="161">
        <f t="shared" si="1"/>
        <v>255</v>
      </c>
      <c r="L32" s="63">
        <v>1465</v>
      </c>
      <c r="M32" s="161">
        <f t="shared" si="2"/>
        <v>-75</v>
      </c>
    </row>
    <row r="33" spans="1:13" ht="12.75" thickBot="1" x14ac:dyDescent="0.25">
      <c r="A33" s="37" t="s">
        <v>74</v>
      </c>
      <c r="B33" s="25" t="s">
        <v>104</v>
      </c>
      <c r="C33" s="76" t="s">
        <v>128</v>
      </c>
      <c r="D33" s="190">
        <v>9267</v>
      </c>
      <c r="E33" s="179">
        <v>1633</v>
      </c>
      <c r="F33" s="182">
        <v>1575</v>
      </c>
      <c r="G33" s="66">
        <f>F33 - 1580</f>
        <v>-5</v>
      </c>
      <c r="H33" s="182">
        <v>1633</v>
      </c>
      <c r="I33" s="66">
        <f t="shared" si="0"/>
        <v>58</v>
      </c>
      <c r="J33" s="65">
        <v>1633</v>
      </c>
      <c r="K33" s="162">
        <f t="shared" si="1"/>
        <v>0</v>
      </c>
      <c r="L33" s="65">
        <v>1633</v>
      </c>
      <c r="M33" s="162">
        <f t="shared" si="2"/>
        <v>0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SUM(F26:F33,F22:F23,F5:F20)</f>
        <v>31430</v>
      </c>
      <c r="G34" s="64">
        <f>SUM(G26:G33,G22:G23,G5:G20)</f>
        <v>1245</v>
      </c>
      <c r="H34" s="67">
        <f>SUM(H26:H33,H22:H23,H16:H20,H5:H14)</f>
        <v>30703</v>
      </c>
      <c r="I34" s="67">
        <f>SUM(I26:I33,I22:I23,I16:I20,I5:I14)</f>
        <v>153</v>
      </c>
      <c r="J34" s="67">
        <f>SUM(J26:J33,J22:J23,J16:J20,J5:J14)</f>
        <v>30262</v>
      </c>
      <c r="K34" s="67">
        <f>SUM(K26:K33,K22:K23,K16:K20,K5:K14)</f>
        <v>-441</v>
      </c>
      <c r="L34" s="67">
        <f>SUM(L26:L33,L22:L23,L5:L20)</f>
        <v>31933</v>
      </c>
      <c r="M34" s="67">
        <f>SUM(M26:M33,M22:M23,M5:M20)</f>
        <v>416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48</v>
      </c>
      <c r="B1" s="80">
        <f>ECAR!$B$1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1595</v>
      </c>
      <c r="G5" s="170">
        <f>F5 - 1620</f>
        <v>-25</v>
      </c>
      <c r="H5" s="137">
        <v>1700</v>
      </c>
      <c r="I5" s="169">
        <f t="shared" ref="I5:I15" si="0">H5 - F5</f>
        <v>105</v>
      </c>
      <c r="J5" s="63">
        <v>1870</v>
      </c>
      <c r="K5" s="64">
        <f t="shared" ref="K5:K15" si="1">J5 - H5</f>
        <v>170</v>
      </c>
      <c r="L5" s="63">
        <v>1720</v>
      </c>
      <c r="M5" s="64">
        <f t="shared" ref="M5:M15" si="2">L5 - J5</f>
        <v>-150</v>
      </c>
    </row>
    <row r="6" spans="1:13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730</v>
      </c>
      <c r="G6" s="169">
        <f>F6 - 1025</f>
        <v>-295</v>
      </c>
      <c r="H6" s="137">
        <v>875</v>
      </c>
      <c r="I6" s="169">
        <f t="shared" si="0"/>
        <v>145</v>
      </c>
      <c r="J6" s="63">
        <v>1010</v>
      </c>
      <c r="K6" s="64">
        <f t="shared" si="1"/>
        <v>135</v>
      </c>
      <c r="L6" s="63">
        <v>940</v>
      </c>
      <c r="M6" s="64">
        <f t="shared" si="2"/>
        <v>-70</v>
      </c>
    </row>
    <row r="7" spans="1:13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995</v>
      </c>
      <c r="G7" s="169">
        <f>F7 - 1025</f>
        <v>-30</v>
      </c>
      <c r="H7" s="137">
        <v>970</v>
      </c>
      <c r="I7" s="169">
        <f t="shared" si="0"/>
        <v>-25</v>
      </c>
      <c r="J7" s="63">
        <v>970</v>
      </c>
      <c r="K7" s="64">
        <f t="shared" si="1"/>
        <v>0</v>
      </c>
      <c r="L7" s="63">
        <v>975</v>
      </c>
      <c r="M7" s="64">
        <f t="shared" si="2"/>
        <v>5</v>
      </c>
    </row>
    <row r="8" spans="1:13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1525</v>
      </c>
      <c r="G8" s="169">
        <f>F8 - 1665</f>
        <v>-140</v>
      </c>
      <c r="H8" s="137">
        <v>1905</v>
      </c>
      <c r="I8" s="169">
        <f t="shared" si="0"/>
        <v>380</v>
      </c>
      <c r="J8" s="63">
        <v>1955</v>
      </c>
      <c r="K8" s="64">
        <f t="shared" si="1"/>
        <v>50</v>
      </c>
      <c r="L8" s="63">
        <v>1725</v>
      </c>
      <c r="M8" s="64">
        <f t="shared" si="2"/>
        <v>-230</v>
      </c>
    </row>
    <row r="9" spans="1:13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>
        <v>1140</v>
      </c>
      <c r="G9" s="169">
        <f>F9 - 1230</f>
        <v>-90</v>
      </c>
      <c r="H9" s="137">
        <v>1205</v>
      </c>
      <c r="I9" s="169">
        <f t="shared" si="0"/>
        <v>65</v>
      </c>
      <c r="J9" s="63">
        <v>1210</v>
      </c>
      <c r="K9" s="64">
        <f t="shared" si="1"/>
        <v>5</v>
      </c>
      <c r="L9" s="63">
        <v>1220</v>
      </c>
      <c r="M9" s="64">
        <f t="shared" si="2"/>
        <v>10</v>
      </c>
    </row>
    <row r="10" spans="1:13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3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1210</v>
      </c>
      <c r="G11" s="169">
        <f>F11 - 1215</f>
        <v>-5</v>
      </c>
      <c r="H11" s="137">
        <v>1225</v>
      </c>
      <c r="I11" s="169">
        <f t="shared" si="0"/>
        <v>15</v>
      </c>
      <c r="J11" s="63">
        <v>1205</v>
      </c>
      <c r="K11" s="64">
        <f t="shared" si="1"/>
        <v>-20</v>
      </c>
      <c r="L11" s="63">
        <v>1150</v>
      </c>
      <c r="M11" s="64">
        <f t="shared" si="2"/>
        <v>-55</v>
      </c>
    </row>
    <row r="12" spans="1:13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815</v>
      </c>
      <c r="G12" s="169">
        <f>F12 - 715</f>
        <v>100</v>
      </c>
      <c r="H12" s="137">
        <v>900</v>
      </c>
      <c r="I12" s="169">
        <f t="shared" si="0"/>
        <v>85</v>
      </c>
      <c r="J12" s="63">
        <v>715</v>
      </c>
      <c r="K12" s="64">
        <f t="shared" si="1"/>
        <v>-185</v>
      </c>
      <c r="L12" s="63">
        <v>715</v>
      </c>
      <c r="M12" s="64">
        <f t="shared" si="2"/>
        <v>0</v>
      </c>
    </row>
    <row r="13" spans="1:13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1415</v>
      </c>
      <c r="G13" s="169">
        <f>F13 - 865</f>
        <v>550</v>
      </c>
      <c r="H13" s="137">
        <v>1445</v>
      </c>
      <c r="I13" s="169">
        <f t="shared" si="0"/>
        <v>30</v>
      </c>
      <c r="J13" s="63">
        <v>1480</v>
      </c>
      <c r="K13" s="64">
        <f t="shared" si="1"/>
        <v>35</v>
      </c>
      <c r="L13" s="63">
        <v>1430</v>
      </c>
      <c r="M13" s="64">
        <f t="shared" si="2"/>
        <v>-50</v>
      </c>
    </row>
    <row r="14" spans="1:13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1216</v>
      </c>
      <c r="G14" s="169">
        <f>F14 - 1216</f>
        <v>0</v>
      </c>
      <c r="H14" s="137">
        <v>1216</v>
      </c>
      <c r="I14" s="169">
        <f t="shared" si="0"/>
        <v>0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75" thickBot="1" x14ac:dyDescent="0.25">
      <c r="A15" s="94" t="s">
        <v>87</v>
      </c>
      <c r="B15" s="25" t="s">
        <v>34</v>
      </c>
      <c r="C15" s="95" t="s">
        <v>128</v>
      </c>
      <c r="D15" s="180">
        <v>10806</v>
      </c>
      <c r="E15" s="202">
        <v>1235</v>
      </c>
      <c r="F15" s="182">
        <v>1235</v>
      </c>
      <c r="G15" s="173">
        <f>F15 - 1235</f>
        <v>0</v>
      </c>
      <c r="H15" s="182">
        <v>1235</v>
      </c>
      <c r="I15" s="173">
        <f t="shared" si="0"/>
        <v>0</v>
      </c>
      <c r="J15" s="65">
        <v>1235</v>
      </c>
      <c r="K15" s="66">
        <f t="shared" si="1"/>
        <v>0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>
        <f>SUM(E5:E15)</f>
        <v>15489.41</v>
      </c>
      <c r="F16" s="171">
        <f t="shared" ref="F16:K16" si="3">SUM(F11:F15,F5:F9)</f>
        <v>11876</v>
      </c>
      <c r="G16" s="169">
        <f t="shared" si="3"/>
        <v>65</v>
      </c>
      <c r="H16" s="171">
        <f t="shared" si="3"/>
        <v>12676</v>
      </c>
      <c r="I16" s="172">
        <f t="shared" si="3"/>
        <v>800</v>
      </c>
      <c r="J16" s="67">
        <f t="shared" si="3"/>
        <v>12866</v>
      </c>
      <c r="K16" s="67">
        <f t="shared" si="3"/>
        <v>190</v>
      </c>
      <c r="L16" s="67">
        <f>SUM(L11:L15,L5:L9)</f>
        <v>12326</v>
      </c>
      <c r="M16" s="67">
        <f>SUM(M11:M15,M5:M9)</f>
        <v>-540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4" ht="15.75" x14ac:dyDescent="0.25">
      <c r="A1" s="53" t="s">
        <v>49</v>
      </c>
      <c r="B1" s="80">
        <f>ECAR!B1</f>
        <v>36873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75" x14ac:dyDescent="0.25">
      <c r="A3" s="46"/>
      <c r="B3" s="85"/>
      <c r="C3" s="192" t="s">
        <v>125</v>
      </c>
      <c r="D3" s="192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x14ac:dyDescent="0.2">
      <c r="A4" s="87" t="s">
        <v>73</v>
      </c>
      <c r="B4" s="75" t="s">
        <v>27</v>
      </c>
      <c r="C4" s="193" t="s">
        <v>126</v>
      </c>
      <c r="D4" s="193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1"/>
    </row>
    <row r="5" spans="1:14" x14ac:dyDescent="0.2">
      <c r="A5" s="32" t="s">
        <v>88</v>
      </c>
      <c r="B5" s="89" t="s">
        <v>44</v>
      </c>
      <c r="C5" s="36" t="s">
        <v>128</v>
      </c>
      <c r="D5" s="177">
        <v>10330</v>
      </c>
      <c r="E5" s="194">
        <v>2214</v>
      </c>
      <c r="F5" s="137">
        <v>2140</v>
      </c>
      <c r="G5" s="169">
        <f>F5 - 2260</f>
        <v>-120</v>
      </c>
      <c r="H5" s="137">
        <v>2225</v>
      </c>
      <c r="I5" s="212">
        <f t="shared" ref="I5:I14" si="0">H5 - F5</f>
        <v>85</v>
      </c>
      <c r="J5" s="63">
        <v>2240</v>
      </c>
      <c r="K5" s="64">
        <f t="shared" ref="K5:K14" si="1">J5 - H5</f>
        <v>15</v>
      </c>
      <c r="L5" s="63">
        <v>2150</v>
      </c>
      <c r="M5" s="64">
        <f t="shared" ref="M5:M14" si="2">L5 - J5</f>
        <v>-90</v>
      </c>
    </row>
    <row r="6" spans="1:14" x14ac:dyDescent="0.2">
      <c r="A6" s="32" t="s">
        <v>89</v>
      </c>
      <c r="B6" s="89" t="s">
        <v>45</v>
      </c>
      <c r="C6" s="36" t="s">
        <v>128</v>
      </c>
      <c r="D6" s="177">
        <v>10066</v>
      </c>
      <c r="E6" s="194">
        <v>1136</v>
      </c>
      <c r="F6" s="137">
        <v>985</v>
      </c>
      <c r="G6" s="169">
        <f>F6 - 1030</f>
        <v>-45</v>
      </c>
      <c r="H6" s="137">
        <v>1070</v>
      </c>
      <c r="I6" s="169">
        <f t="shared" si="0"/>
        <v>85</v>
      </c>
      <c r="J6" s="63">
        <v>1050</v>
      </c>
      <c r="K6" s="64">
        <f t="shared" si="1"/>
        <v>-20</v>
      </c>
      <c r="L6" s="63">
        <v>1075</v>
      </c>
      <c r="M6" s="64">
        <f t="shared" si="2"/>
        <v>25</v>
      </c>
    </row>
    <row r="7" spans="1:14" x14ac:dyDescent="0.2">
      <c r="A7" s="32" t="s">
        <v>89</v>
      </c>
      <c r="B7" s="34" t="s">
        <v>46</v>
      </c>
      <c r="C7" s="36" t="s">
        <v>141</v>
      </c>
      <c r="D7" s="177">
        <v>9929</v>
      </c>
      <c r="E7" s="195">
        <v>1923</v>
      </c>
      <c r="F7" s="137">
        <v>985</v>
      </c>
      <c r="G7" s="169">
        <f>F7 - 1040</f>
        <v>-55</v>
      </c>
      <c r="H7" s="137">
        <v>1385</v>
      </c>
      <c r="I7" s="169">
        <f t="shared" si="0"/>
        <v>400</v>
      </c>
      <c r="J7" s="63">
        <v>1330</v>
      </c>
      <c r="K7" s="64">
        <f t="shared" si="1"/>
        <v>-55</v>
      </c>
      <c r="L7" s="63">
        <v>1295</v>
      </c>
      <c r="M7" s="64">
        <f t="shared" si="2"/>
        <v>-35</v>
      </c>
    </row>
    <row r="8" spans="1:14" x14ac:dyDescent="0.2">
      <c r="A8" s="32" t="s">
        <v>153</v>
      </c>
      <c r="B8" s="34" t="s">
        <v>164</v>
      </c>
      <c r="C8" s="36" t="s">
        <v>128</v>
      </c>
      <c r="D8" s="177">
        <v>10470</v>
      </c>
      <c r="E8" s="195">
        <v>1700</v>
      </c>
      <c r="F8" s="137">
        <v>695</v>
      </c>
      <c r="G8" s="169">
        <f>F8 - 695</f>
        <v>0</v>
      </c>
      <c r="H8" s="137">
        <v>675</v>
      </c>
      <c r="I8" s="169">
        <f t="shared" si="0"/>
        <v>-20</v>
      </c>
      <c r="J8" s="63">
        <v>715</v>
      </c>
      <c r="K8" s="64">
        <f t="shared" si="1"/>
        <v>40</v>
      </c>
      <c r="L8" s="63">
        <v>575</v>
      </c>
      <c r="M8" s="64">
        <f t="shared" si="2"/>
        <v>-140</v>
      </c>
    </row>
    <row r="9" spans="1:14" x14ac:dyDescent="0.2">
      <c r="A9" s="32" t="s">
        <v>153</v>
      </c>
      <c r="B9" s="34" t="s">
        <v>148</v>
      </c>
      <c r="C9" s="36" t="s">
        <v>128</v>
      </c>
      <c r="D9" s="177">
        <v>10540</v>
      </c>
      <c r="E9" s="195">
        <v>1700</v>
      </c>
      <c r="F9" s="137">
        <v>900</v>
      </c>
      <c r="G9" s="169">
        <f>F9 - 870</f>
        <v>30</v>
      </c>
      <c r="H9" s="137">
        <v>640</v>
      </c>
      <c r="I9" s="169">
        <f t="shared" si="0"/>
        <v>-260</v>
      </c>
      <c r="J9" s="63">
        <v>520</v>
      </c>
      <c r="K9" s="64">
        <f t="shared" si="1"/>
        <v>-120</v>
      </c>
      <c r="L9" s="63">
        <v>435</v>
      </c>
      <c r="M9" s="64">
        <f t="shared" si="2"/>
        <v>-85</v>
      </c>
    </row>
    <row r="10" spans="1:14" x14ac:dyDescent="0.2">
      <c r="A10" s="32" t="s">
        <v>105</v>
      </c>
      <c r="B10" s="34" t="s">
        <v>102</v>
      </c>
      <c r="C10" s="36" t="s">
        <v>128</v>
      </c>
      <c r="D10" s="177">
        <v>10968</v>
      </c>
      <c r="E10" s="195">
        <v>1578</v>
      </c>
      <c r="F10" s="137" t="e">
        <f>NA()</f>
        <v>#N/A</v>
      </c>
      <c r="G10" s="169" t="e">
        <f>NA()</f>
        <v>#N/A</v>
      </c>
      <c r="H10" s="137" t="e">
        <f>NA()</f>
        <v>#N/A</v>
      </c>
      <c r="I10" s="169" t="e">
        <f t="shared" si="0"/>
        <v>#N/A</v>
      </c>
      <c r="J10" s="137" t="e">
        <f>NA()</f>
        <v>#N/A</v>
      </c>
      <c r="K10" s="64" t="e">
        <f t="shared" si="1"/>
        <v>#N/A</v>
      </c>
      <c r="L10" s="137" t="e">
        <f>NA()</f>
        <v>#N/A</v>
      </c>
      <c r="M10" s="64" t="e">
        <f t="shared" si="2"/>
        <v>#N/A</v>
      </c>
    </row>
    <row r="11" spans="1:14" x14ac:dyDescent="0.2">
      <c r="A11" s="32" t="s">
        <v>106</v>
      </c>
      <c r="B11" s="34" t="s">
        <v>159</v>
      </c>
      <c r="C11" s="36" t="s">
        <v>128</v>
      </c>
      <c r="D11" s="177">
        <v>10124</v>
      </c>
      <c r="E11" s="195">
        <v>1200</v>
      </c>
      <c r="F11" s="137" t="e">
        <f>NA()</f>
        <v>#N/A</v>
      </c>
      <c r="G11" s="169" t="e">
        <f>NA()</f>
        <v>#N/A</v>
      </c>
      <c r="H11" s="137" t="e">
        <f>NA()</f>
        <v>#N/A</v>
      </c>
      <c r="I11" s="169" t="e">
        <f t="shared" si="0"/>
        <v>#N/A</v>
      </c>
      <c r="J11" s="137" t="e">
        <f>NA()</f>
        <v>#N/A</v>
      </c>
      <c r="K11" s="64" t="e">
        <f t="shared" si="1"/>
        <v>#N/A</v>
      </c>
      <c r="L11" s="137" t="e">
        <f>NA()</f>
        <v>#N/A</v>
      </c>
      <c r="M11" s="64" t="e">
        <f t="shared" si="2"/>
        <v>#N/A</v>
      </c>
    </row>
    <row r="12" spans="1:14" x14ac:dyDescent="0.2">
      <c r="A12" s="32" t="s">
        <v>106</v>
      </c>
      <c r="B12" s="34" t="s">
        <v>103</v>
      </c>
      <c r="C12" s="36" t="s">
        <v>128</v>
      </c>
      <c r="D12" s="177">
        <v>10508</v>
      </c>
      <c r="E12" s="195">
        <v>1135</v>
      </c>
      <c r="F12" s="137" t="e">
        <f>NA()</f>
        <v>#N/A</v>
      </c>
      <c r="G12" s="169" t="e">
        <f>NA()</f>
        <v>#N/A</v>
      </c>
      <c r="H12" s="137" t="e">
        <f>NA()</f>
        <v>#N/A</v>
      </c>
      <c r="I12" s="169" t="e">
        <f t="shared" si="0"/>
        <v>#N/A</v>
      </c>
      <c r="J12" s="137" t="e">
        <f>NA()</f>
        <v>#N/A</v>
      </c>
      <c r="K12" s="64" t="e">
        <f t="shared" si="1"/>
        <v>#N/A</v>
      </c>
      <c r="L12" s="137" t="e">
        <f>NA()</f>
        <v>#N/A</v>
      </c>
      <c r="M12" s="64" t="e">
        <f t="shared" si="2"/>
        <v>#N/A</v>
      </c>
    </row>
    <row r="13" spans="1:14" x14ac:dyDescent="0.2">
      <c r="A13" s="32" t="s">
        <v>162</v>
      </c>
      <c r="B13" s="34" t="s">
        <v>160</v>
      </c>
      <c r="C13" s="36" t="s">
        <v>129</v>
      </c>
      <c r="D13" s="177">
        <v>10728</v>
      </c>
      <c r="E13" s="195">
        <v>1010</v>
      </c>
      <c r="F13" s="137" t="e">
        <f>NA()</f>
        <v>#N/A</v>
      </c>
      <c r="G13" s="169" t="e">
        <f>NA()</f>
        <v>#N/A</v>
      </c>
      <c r="H13" s="137" t="e">
        <f>NA()</f>
        <v>#N/A</v>
      </c>
      <c r="I13" s="169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75" thickBot="1" x14ac:dyDescent="0.25">
      <c r="A14" s="33" t="s">
        <v>165</v>
      </c>
      <c r="B14" s="35" t="s">
        <v>161</v>
      </c>
      <c r="C14" s="25" t="s">
        <v>141</v>
      </c>
      <c r="D14" s="178">
        <v>11865</v>
      </c>
      <c r="E14" s="197">
        <v>1003</v>
      </c>
      <c r="F14" s="137" t="e">
        <f>NA()</f>
        <v>#N/A</v>
      </c>
      <c r="G14" s="173" t="e">
        <f>NA()</f>
        <v>#N/A</v>
      </c>
      <c r="H14" s="137" t="e">
        <f>NA()</f>
        <v>#N/A</v>
      </c>
      <c r="I14" s="173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6">
        <f>SUM(E5:E12)</f>
        <v>12586</v>
      </c>
      <c r="F15" s="174">
        <f t="shared" ref="F15:K15" si="3">SUM(F5:F9)</f>
        <v>5705</v>
      </c>
      <c r="G15" s="174">
        <f t="shared" si="3"/>
        <v>-190</v>
      </c>
      <c r="H15" s="174">
        <f t="shared" si="3"/>
        <v>5995</v>
      </c>
      <c r="I15" s="174">
        <f t="shared" si="3"/>
        <v>290</v>
      </c>
      <c r="J15" s="174">
        <f t="shared" si="3"/>
        <v>5855</v>
      </c>
      <c r="K15" s="174">
        <f t="shared" si="3"/>
        <v>-140</v>
      </c>
      <c r="L15" s="67">
        <f>SUM(L5:L9)</f>
        <v>5530</v>
      </c>
      <c r="M15" s="67">
        <f>SUM(M5:M9)</f>
        <v>-325</v>
      </c>
    </row>
    <row r="16" spans="1:14" x14ac:dyDescent="0.2">
      <c r="A16" s="1"/>
      <c r="B16" s="1"/>
      <c r="C16" s="1"/>
      <c r="D16" s="1"/>
      <c r="F16" s="5"/>
      <c r="G16" s="5"/>
      <c r="L16" s="1"/>
      <c r="M16" s="201"/>
      <c r="N16" s="1"/>
    </row>
    <row r="17" spans="2:14" x14ac:dyDescent="0.2">
      <c r="B17" s="2"/>
      <c r="C17" s="2"/>
      <c r="D17" s="2"/>
      <c r="E17" s="3"/>
      <c r="F17" s="5"/>
      <c r="G17" s="5"/>
      <c r="H17" s="189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89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222" t="s">
        <v>145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222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23"/>
      <c r="D3" s="225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x14ac:dyDescent="0.2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1" t="s">
        <v>152</v>
      </c>
      <c r="J5" s="191" t="s">
        <v>152</v>
      </c>
      <c r="K5" s="191" t="s">
        <v>152</v>
      </c>
      <c r="L5" s="191" t="s">
        <v>152</v>
      </c>
      <c r="M5" s="96"/>
      <c r="N5" s="96"/>
    </row>
    <row r="6" spans="1:14" x14ac:dyDescent="0.2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x14ac:dyDescent="0.2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x14ac:dyDescent="0.2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x14ac:dyDescent="0.2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x14ac:dyDescent="0.2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x14ac:dyDescent="0.2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x14ac:dyDescent="0.2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5" t="s">
        <v>151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x14ac:dyDescent="0.2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5" t="s">
        <v>151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x14ac:dyDescent="0.2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x14ac:dyDescent="0.2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x14ac:dyDescent="0.2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5" t="s">
        <v>151</v>
      </c>
      <c r="J16" s="165" t="s">
        <v>151</v>
      </c>
      <c r="K16" s="165" t="s">
        <v>151</v>
      </c>
      <c r="L16" s="165" t="s">
        <v>151</v>
      </c>
      <c r="M16" s="96"/>
      <c r="N16" s="96"/>
    </row>
    <row r="17" spans="1:14" x14ac:dyDescent="0.2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6" t="s">
        <v>152</v>
      </c>
      <c r="M17" s="96"/>
      <c r="N17" s="96"/>
    </row>
    <row r="18" spans="1:14" x14ac:dyDescent="0.2">
      <c r="A18" s="112" t="s">
        <v>92</v>
      </c>
      <c r="B18" s="113" t="s">
        <v>37</v>
      </c>
      <c r="C18" s="122">
        <f>SUM(H10:H18)</f>
        <v>2541</v>
      </c>
      <c r="D18" s="122">
        <v>2130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x14ac:dyDescent="0.2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x14ac:dyDescent="0.2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x14ac:dyDescent="0.2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x14ac:dyDescent="0.2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168" t="s">
        <v>152</v>
      </c>
      <c r="J23" s="168" t="s">
        <v>152</v>
      </c>
      <c r="K23" s="220" t="s">
        <v>151</v>
      </c>
      <c r="L23" s="164" t="s">
        <v>151</v>
      </c>
      <c r="M23" s="96"/>
      <c r="N23" s="96"/>
    </row>
    <row r="24" spans="1:14" x14ac:dyDescent="0.2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165" t="s">
        <v>151</v>
      </c>
      <c r="J24" s="165" t="s">
        <v>151</v>
      </c>
      <c r="K24" s="219" t="s">
        <v>151</v>
      </c>
      <c r="L24" s="165" t="s">
        <v>151</v>
      </c>
      <c r="M24" s="96"/>
      <c r="N24" s="96"/>
    </row>
    <row r="25" spans="1:14" x14ac:dyDescent="0.2">
      <c r="A25" s="112" t="s">
        <v>94</v>
      </c>
      <c r="B25" s="113" t="s">
        <v>39</v>
      </c>
      <c r="C25" s="122">
        <f>SUM(H23:H25)</f>
        <v>2010</v>
      </c>
      <c r="D25" s="122">
        <v>1320</v>
      </c>
      <c r="E25" s="123">
        <v>3</v>
      </c>
      <c r="F25" s="124" t="s">
        <v>128</v>
      </c>
      <c r="G25" s="123">
        <v>9783</v>
      </c>
      <c r="H25" s="124">
        <v>690</v>
      </c>
      <c r="I25" s="163" t="s">
        <v>151</v>
      </c>
      <c r="J25" s="163" t="s">
        <v>151</v>
      </c>
      <c r="K25" s="218" t="s">
        <v>152</v>
      </c>
      <c r="L25" s="167" t="s">
        <v>152</v>
      </c>
      <c r="M25" s="96"/>
      <c r="N25" s="96"/>
    </row>
    <row r="26" spans="1:14" x14ac:dyDescent="0.2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29" t="e">
        <f>NA()</f>
        <v>#N/A</v>
      </c>
      <c r="J26" s="29" t="e">
        <f>NA()</f>
        <v>#N/A</v>
      </c>
      <c r="K26" s="164" t="s">
        <v>151</v>
      </c>
      <c r="L26" s="164" t="s">
        <v>151</v>
      </c>
      <c r="M26" s="96"/>
      <c r="N26" s="96"/>
    </row>
    <row r="27" spans="1:14" x14ac:dyDescent="0.2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28" t="e">
        <f>NA()</f>
        <v>#N/A</v>
      </c>
      <c r="J27" s="28" t="e">
        <f>NA()</f>
        <v>#N/A</v>
      </c>
      <c r="K27" s="166" t="s">
        <v>152</v>
      </c>
      <c r="L27" s="166" t="s">
        <v>152</v>
      </c>
      <c r="M27" s="96"/>
      <c r="N27" s="96"/>
    </row>
    <row r="28" spans="1:14" x14ac:dyDescent="0.2">
      <c r="A28" s="112" t="s">
        <v>95</v>
      </c>
      <c r="B28" s="113" t="s">
        <v>40</v>
      </c>
      <c r="C28" s="122">
        <f>SUM(H26:H28)</f>
        <v>1190</v>
      </c>
      <c r="D28" s="122">
        <v>570</v>
      </c>
      <c r="E28" s="123">
        <v>3</v>
      </c>
      <c r="F28" s="124" t="s">
        <v>139</v>
      </c>
      <c r="G28" s="123">
        <v>26779</v>
      </c>
      <c r="H28" s="124">
        <v>115</v>
      </c>
      <c r="I28" s="30" t="e">
        <f>NA()</f>
        <v>#N/A</v>
      </c>
      <c r="J28" s="30" t="e">
        <f>NA()</f>
        <v>#N/A</v>
      </c>
      <c r="K28" s="163" t="s">
        <v>151</v>
      </c>
      <c r="L28" s="163" t="s">
        <v>151</v>
      </c>
      <c r="M28" s="96"/>
      <c r="N28" s="96"/>
    </row>
    <row r="29" spans="1:14" x14ac:dyDescent="0.2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29" t="e">
        <f>NA()</f>
        <v>#N/A</v>
      </c>
      <c r="J29" s="29" t="e">
        <f>NA()</f>
        <v>#N/A</v>
      </c>
      <c r="K29" s="165" t="s">
        <v>151</v>
      </c>
      <c r="L29" s="28" t="e">
        <f>NA()</f>
        <v>#N/A</v>
      </c>
      <c r="M29" s="96" t="s">
        <v>166</v>
      </c>
      <c r="N29" s="96"/>
    </row>
    <row r="30" spans="1:14" x14ac:dyDescent="0.2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28" t="e">
        <f>NA()</f>
        <v>#N/A</v>
      </c>
      <c r="J30" s="28" t="e">
        <f>NA()</f>
        <v>#N/A</v>
      </c>
      <c r="K30" s="165" t="s">
        <v>151</v>
      </c>
      <c r="L30" s="28" t="e">
        <f>NA()</f>
        <v>#N/A</v>
      </c>
      <c r="M30" s="96"/>
      <c r="N30" s="96"/>
    </row>
    <row r="31" spans="1:14" x14ac:dyDescent="0.2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28" t="e">
        <f>NA()</f>
        <v>#N/A</v>
      </c>
      <c r="J31" s="28" t="e">
        <f>NA()</f>
        <v>#N/A</v>
      </c>
      <c r="K31" s="165" t="s">
        <v>151</v>
      </c>
      <c r="L31" s="28" t="e">
        <f>NA()</f>
        <v>#N/A</v>
      </c>
      <c r="M31" s="96"/>
      <c r="N31" s="96"/>
    </row>
    <row r="32" spans="1:14" x14ac:dyDescent="0.2">
      <c r="A32" s="112" t="s">
        <v>96</v>
      </c>
      <c r="B32" s="113" t="s">
        <v>52</v>
      </c>
      <c r="C32" s="122">
        <f>SUM(H29:H32)</f>
        <v>775</v>
      </c>
      <c r="D32" s="122" t="e">
        <f>NA()</f>
        <v>#N/A</v>
      </c>
      <c r="E32" s="123">
        <v>4</v>
      </c>
      <c r="F32" s="124" t="s">
        <v>128</v>
      </c>
      <c r="G32" s="124">
        <v>10289</v>
      </c>
      <c r="H32" s="124">
        <v>440</v>
      </c>
      <c r="I32" s="30" t="e">
        <f>NA()</f>
        <v>#N/A</v>
      </c>
      <c r="J32" s="30" t="e">
        <f>NA()</f>
        <v>#N/A</v>
      </c>
      <c r="K32" s="163" t="s">
        <v>151</v>
      </c>
      <c r="L32" s="30" t="e">
        <f>NA()</f>
        <v>#N/A</v>
      </c>
      <c r="M32" s="96"/>
      <c r="N32" s="96"/>
    </row>
    <row r="33" spans="1:14" x14ac:dyDescent="0.2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28" t="e">
        <f>NA()</f>
        <v>#N/A</v>
      </c>
      <c r="K33" s="165" t="s">
        <v>151</v>
      </c>
      <c r="L33" s="165" t="s">
        <v>151</v>
      </c>
      <c r="M33" s="96"/>
      <c r="N33" s="96"/>
    </row>
    <row r="34" spans="1:14" x14ac:dyDescent="0.2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28" t="e">
        <f>NA()</f>
        <v>#N/A</v>
      </c>
      <c r="K34" s="165" t="s">
        <v>151</v>
      </c>
      <c r="L34" s="165" t="s">
        <v>151</v>
      </c>
      <c r="M34" s="96"/>
      <c r="N34" s="96"/>
    </row>
    <row r="35" spans="1:14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0" t="e">
        <f>NA()</f>
        <v>#N/A</v>
      </c>
      <c r="J35" s="207" t="s">
        <v>151</v>
      </c>
      <c r="K35" s="207" t="s">
        <v>151</v>
      </c>
      <c r="L35" s="207" t="s">
        <v>151</v>
      </c>
      <c r="M35" s="96"/>
      <c r="N35" s="96"/>
    </row>
    <row r="36" spans="1:14" x14ac:dyDescent="0.2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116" t="s">
        <v>91</v>
      </c>
      <c r="B38" s="113" t="s">
        <v>54</v>
      </c>
      <c r="C38" s="122">
        <f>SUM(H35:H38)</f>
        <v>2010</v>
      </c>
      <c r="D38" s="122">
        <v>2010</v>
      </c>
      <c r="E38" s="123">
        <v>4</v>
      </c>
      <c r="F38" s="124" t="s">
        <v>129</v>
      </c>
      <c r="G38" s="124">
        <v>9427</v>
      </c>
      <c r="H38" s="124">
        <v>850</v>
      </c>
      <c r="I38" s="209" t="e">
        <f>NA()</f>
        <v>#N/A</v>
      </c>
      <c r="J38" s="217" t="s">
        <v>151</v>
      </c>
      <c r="K38" s="217" t="s">
        <v>151</v>
      </c>
      <c r="L38" s="217" t="s">
        <v>151</v>
      </c>
      <c r="M38" s="96"/>
      <c r="N38" s="96"/>
    </row>
    <row r="39" spans="1:14" x14ac:dyDescent="0.2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5" t="s">
        <v>151</v>
      </c>
      <c r="J39" s="165" t="s">
        <v>151</v>
      </c>
      <c r="K39" s="165" t="s">
        <v>151</v>
      </c>
      <c r="L39" s="165" t="s">
        <v>151</v>
      </c>
      <c r="M39" s="96"/>
      <c r="N39" s="96"/>
    </row>
    <row r="40" spans="1:14" x14ac:dyDescent="0.2">
      <c r="A40" s="116" t="s">
        <v>91</v>
      </c>
      <c r="B40" s="113" t="s">
        <v>41</v>
      </c>
      <c r="C40" s="122">
        <f>SUM(H39:H40)</f>
        <v>1640</v>
      </c>
      <c r="D40" s="122">
        <v>1640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x14ac:dyDescent="0.2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164" t="s">
        <v>151</v>
      </c>
      <c r="J41" s="164" t="s">
        <v>151</v>
      </c>
      <c r="K41" s="164" t="s">
        <v>151</v>
      </c>
      <c r="L41" s="164" t="s">
        <v>151</v>
      </c>
      <c r="M41" s="96"/>
      <c r="N41" s="96"/>
    </row>
    <row r="42" spans="1:14" x14ac:dyDescent="0.2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163" t="s">
        <v>151</v>
      </c>
      <c r="J42" s="163" t="s">
        <v>151</v>
      </c>
      <c r="K42" s="163" t="s">
        <v>151</v>
      </c>
      <c r="L42" s="163" t="s">
        <v>151</v>
      </c>
      <c r="M42" s="96"/>
      <c r="N42" s="96"/>
    </row>
    <row r="43" spans="1:14" x14ac:dyDescent="0.2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28" t="e">
        <f>NA()</f>
        <v>#N/A</v>
      </c>
      <c r="J43" s="28" t="e">
        <f>NA()</f>
        <v>#N/A</v>
      </c>
      <c r="K43" s="29" t="e">
        <f>NA()</f>
        <v>#N/A</v>
      </c>
      <c r="L43" s="29" t="e">
        <f>NA()</f>
        <v>#N/A</v>
      </c>
      <c r="M43" s="96" t="s">
        <v>166</v>
      </c>
      <c r="N43" s="96"/>
    </row>
    <row r="44" spans="1:14" x14ac:dyDescent="0.2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28" t="e">
        <f>NA()</f>
        <v>#N/A</v>
      </c>
      <c r="J44" s="28" t="e">
        <f>NA()</f>
        <v>#N/A</v>
      </c>
      <c r="K44" s="28" t="e">
        <f>NA()</f>
        <v>#N/A</v>
      </c>
      <c r="L44" s="28" t="e">
        <f>NA()</f>
        <v>#N/A</v>
      </c>
      <c r="M44" s="96"/>
      <c r="N44" s="96"/>
    </row>
    <row r="45" spans="1:14" x14ac:dyDescent="0.2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28" t="e">
        <f>NA()</f>
        <v>#N/A</v>
      </c>
      <c r="J45" s="28" t="e">
        <f>NA()</f>
        <v>#N/A</v>
      </c>
      <c r="K45" s="28" t="e">
        <f>NA()</f>
        <v>#N/A</v>
      </c>
      <c r="L45" s="28" t="e">
        <f>NA()</f>
        <v>#N/A</v>
      </c>
      <c r="M45" s="96"/>
      <c r="N45" s="96"/>
    </row>
    <row r="46" spans="1:14" x14ac:dyDescent="0.2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28" t="e">
        <f>NA()</f>
        <v>#N/A</v>
      </c>
      <c r="J46" s="28" t="e">
        <f>NA()</f>
        <v>#N/A</v>
      </c>
      <c r="K46" s="28" t="e">
        <f>NA()</f>
        <v>#N/A</v>
      </c>
      <c r="L46" s="28" t="e">
        <f>NA()</f>
        <v>#N/A</v>
      </c>
      <c r="M46" s="96"/>
      <c r="N46" s="96"/>
    </row>
    <row r="47" spans="1:14" ht="12.75" thickBot="1" x14ac:dyDescent="0.25">
      <c r="A47" s="117" t="s">
        <v>92</v>
      </c>
      <c r="B47" s="118" t="s">
        <v>43</v>
      </c>
      <c r="C47" s="133">
        <f>SUM(H43:H47)</f>
        <v>515</v>
      </c>
      <c r="D47" s="133" t="e">
        <f>NA()</f>
        <v>#N/A</v>
      </c>
      <c r="E47" s="134">
        <v>5</v>
      </c>
      <c r="F47" s="135" t="s">
        <v>128</v>
      </c>
      <c r="G47" s="135">
        <v>9647</v>
      </c>
      <c r="H47" s="136">
        <v>103</v>
      </c>
      <c r="I47" s="213" t="e">
        <f>NA()</f>
        <v>#N/A</v>
      </c>
      <c r="J47" s="213" t="e">
        <f>NA()</f>
        <v>#N/A</v>
      </c>
      <c r="K47" s="213" t="e">
        <f>NA()</f>
        <v>#N/A</v>
      </c>
      <c r="L47" s="213" t="e">
        <f>NA()</f>
        <v>#N/A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15631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13225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103" t="s">
        <v>72</v>
      </c>
      <c r="B1" s="141">
        <f>ECAR!B1</f>
        <v>36873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103"/>
      <c r="B2" s="143"/>
      <c r="C2" s="223" t="s">
        <v>149</v>
      </c>
      <c r="D2" s="223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23"/>
      <c r="D3" s="225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24"/>
      <c r="D4" s="226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x14ac:dyDescent="0.2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03" t="s">
        <v>151</v>
      </c>
      <c r="J5" s="203" t="s">
        <v>151</v>
      </c>
      <c r="K5" s="165" t="s">
        <v>151</v>
      </c>
      <c r="L5" s="165" t="s">
        <v>151</v>
      </c>
      <c r="M5" s="96"/>
      <c r="N5" s="96"/>
    </row>
    <row r="6" spans="1:14" x14ac:dyDescent="0.2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175" t="s">
        <v>151</v>
      </c>
      <c r="J6" s="175" t="s">
        <v>151</v>
      </c>
      <c r="K6" s="165" t="s">
        <v>151</v>
      </c>
      <c r="L6" s="165" t="s">
        <v>151</v>
      </c>
      <c r="M6" s="96"/>
      <c r="N6" s="96"/>
    </row>
    <row r="7" spans="1:14" x14ac:dyDescent="0.2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175" t="s">
        <v>151</v>
      </c>
      <c r="J7" s="175" t="s">
        <v>151</v>
      </c>
      <c r="K7" s="165" t="s">
        <v>151</v>
      </c>
      <c r="L7" s="165" t="s">
        <v>151</v>
      </c>
      <c r="M7" s="96"/>
      <c r="N7" s="96"/>
    </row>
    <row r="8" spans="1:14" x14ac:dyDescent="0.2">
      <c r="A8" s="16" t="s">
        <v>120</v>
      </c>
      <c r="B8" s="16" t="s">
        <v>108</v>
      </c>
      <c r="C8" s="18">
        <f>SUM(H5:H8)</f>
        <v>1595</v>
      </c>
      <c r="D8" s="18">
        <v>1120</v>
      </c>
      <c r="E8" s="49">
        <v>4</v>
      </c>
      <c r="F8" s="30" t="s">
        <v>130</v>
      </c>
      <c r="G8" s="18">
        <v>10655</v>
      </c>
      <c r="H8" s="30">
        <v>475</v>
      </c>
      <c r="I8" s="199" t="s">
        <v>152</v>
      </c>
      <c r="J8" s="199" t="s">
        <v>152</v>
      </c>
      <c r="K8" s="167" t="s">
        <v>152</v>
      </c>
      <c r="L8" s="167" t="s">
        <v>152</v>
      </c>
      <c r="M8" s="96"/>
      <c r="N8" s="96"/>
    </row>
    <row r="9" spans="1:14" x14ac:dyDescent="0.2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198" t="s">
        <v>152</v>
      </c>
      <c r="J9" s="198" t="s">
        <v>152</v>
      </c>
      <c r="K9" s="168" t="s">
        <v>152</v>
      </c>
      <c r="L9" s="168" t="s">
        <v>152</v>
      </c>
      <c r="M9" s="96"/>
      <c r="N9" s="96"/>
    </row>
    <row r="10" spans="1:14" x14ac:dyDescent="0.2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5" t="s">
        <v>151</v>
      </c>
      <c r="L10" s="165" t="s">
        <v>151</v>
      </c>
      <c r="M10" s="96"/>
      <c r="N10" s="96"/>
    </row>
    <row r="11" spans="1:14" x14ac:dyDescent="0.2">
      <c r="A11" s="16" t="s">
        <v>122</v>
      </c>
      <c r="B11" s="40" t="s">
        <v>109</v>
      </c>
      <c r="C11" s="18">
        <f>SUM(H9:H11)</f>
        <v>660</v>
      </c>
      <c r="D11" s="18">
        <v>580</v>
      </c>
      <c r="E11" s="49">
        <v>3</v>
      </c>
      <c r="F11" s="30" t="s">
        <v>128</v>
      </c>
      <c r="G11" s="18">
        <v>9640</v>
      </c>
      <c r="H11" s="30">
        <v>400</v>
      </c>
      <c r="I11" s="176" t="s">
        <v>151</v>
      </c>
      <c r="J11" s="176" t="s">
        <v>151</v>
      </c>
      <c r="K11" s="163" t="s">
        <v>151</v>
      </c>
      <c r="L11" s="163" t="s">
        <v>151</v>
      </c>
      <c r="M11" s="96"/>
      <c r="N11" s="96"/>
    </row>
    <row r="12" spans="1:14" x14ac:dyDescent="0.2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5" t="s">
        <v>151</v>
      </c>
      <c r="J12" s="175" t="s">
        <v>151</v>
      </c>
      <c r="K12" s="164" t="s">
        <v>151</v>
      </c>
      <c r="L12" s="164" t="s">
        <v>151</v>
      </c>
      <c r="M12" s="96"/>
      <c r="N12" s="96"/>
    </row>
    <row r="13" spans="1:14" x14ac:dyDescent="0.2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6" t="s">
        <v>151</v>
      </c>
      <c r="J13" s="176" t="s">
        <v>151</v>
      </c>
      <c r="K13" s="163" t="s">
        <v>151</v>
      </c>
      <c r="L13" s="163" t="s">
        <v>151</v>
      </c>
      <c r="M13" s="96"/>
      <c r="N13" s="96"/>
    </row>
    <row r="14" spans="1:14" x14ac:dyDescent="0.2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175" t="s">
        <v>151</v>
      </c>
      <c r="J14" s="175" t="s">
        <v>151</v>
      </c>
      <c r="K14" s="164" t="s">
        <v>151</v>
      </c>
      <c r="L14" s="164" t="s">
        <v>151</v>
      </c>
      <c r="M14" s="96"/>
      <c r="N14" s="96"/>
    </row>
    <row r="15" spans="1:14" x14ac:dyDescent="0.2">
      <c r="A15" s="7" t="s">
        <v>123</v>
      </c>
      <c r="B15" s="16" t="s">
        <v>99</v>
      </c>
      <c r="C15" s="18">
        <f>SUM(H14:H15)</f>
        <v>1160</v>
      </c>
      <c r="D15" s="18">
        <v>1160</v>
      </c>
      <c r="E15" s="49">
        <v>2</v>
      </c>
      <c r="F15" s="30" t="s">
        <v>130</v>
      </c>
      <c r="G15" s="18">
        <v>9662</v>
      </c>
      <c r="H15" s="30">
        <v>580</v>
      </c>
      <c r="I15" s="176" t="s">
        <v>151</v>
      </c>
      <c r="J15" s="176" t="s">
        <v>151</v>
      </c>
      <c r="K15" s="163" t="s">
        <v>151</v>
      </c>
      <c r="L15" s="163" t="s">
        <v>151</v>
      </c>
      <c r="M15" s="96"/>
      <c r="N15" s="96"/>
    </row>
    <row r="16" spans="1:14" x14ac:dyDescent="0.2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5" t="s">
        <v>151</v>
      </c>
      <c r="J16" s="175" t="s">
        <v>151</v>
      </c>
      <c r="K16" s="164" t="s">
        <v>151</v>
      </c>
      <c r="L16" s="164" t="s">
        <v>151</v>
      </c>
      <c r="M16" s="96"/>
      <c r="N16" s="96"/>
    </row>
    <row r="17" spans="1:14" x14ac:dyDescent="0.2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5" t="s">
        <v>151</v>
      </c>
      <c r="J17" s="175" t="s">
        <v>151</v>
      </c>
      <c r="K17" s="165" t="s">
        <v>151</v>
      </c>
      <c r="L17" s="165" t="s">
        <v>151</v>
      </c>
      <c r="M17" s="96"/>
      <c r="N17" s="96"/>
    </row>
    <row r="18" spans="1:14" x14ac:dyDescent="0.2">
      <c r="A18" s="7" t="s">
        <v>120</v>
      </c>
      <c r="B18" s="16" t="s">
        <v>114</v>
      </c>
      <c r="C18" s="18">
        <f>SUM(H16:H18)</f>
        <v>495</v>
      </c>
      <c r="D18" s="18">
        <v>495</v>
      </c>
      <c r="E18" s="49">
        <v>11</v>
      </c>
      <c r="F18" s="30" t="s">
        <v>129</v>
      </c>
      <c r="G18" s="18">
        <v>10540</v>
      </c>
      <c r="H18" s="30">
        <v>165</v>
      </c>
      <c r="I18" s="176" t="s">
        <v>151</v>
      </c>
      <c r="J18" s="176" t="s">
        <v>151</v>
      </c>
      <c r="K18" s="163" t="s">
        <v>151</v>
      </c>
      <c r="L18" s="163" t="s">
        <v>151</v>
      </c>
      <c r="M18" s="96"/>
      <c r="N18" s="96"/>
    </row>
    <row r="19" spans="1:14" x14ac:dyDescent="0.2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5" t="s">
        <v>151</v>
      </c>
      <c r="J19" s="175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6" t="s">
        <v>151</v>
      </c>
      <c r="J20" s="176" t="s">
        <v>151</v>
      </c>
      <c r="K20" s="163" t="s">
        <v>151</v>
      </c>
      <c r="L20" s="163" t="s">
        <v>151</v>
      </c>
      <c r="M20" s="96"/>
      <c r="N20" s="96"/>
    </row>
    <row r="21" spans="1:14" x14ac:dyDescent="0.2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x14ac:dyDescent="0.2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6" t="s">
        <v>152</v>
      </c>
      <c r="J22" s="166" t="s">
        <v>152</v>
      </c>
      <c r="K22" s="166" t="s">
        <v>152</v>
      </c>
      <c r="L22" s="166" t="s">
        <v>152</v>
      </c>
      <c r="M22" s="96"/>
      <c r="N22" s="96"/>
    </row>
    <row r="23" spans="1:14" x14ac:dyDescent="0.2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x14ac:dyDescent="0.2">
      <c r="A24" s="7" t="s">
        <v>124</v>
      </c>
      <c r="B24" s="20" t="s">
        <v>98</v>
      </c>
      <c r="C24" s="8">
        <f>SUM(H21:H24)</f>
        <v>815</v>
      </c>
      <c r="D24" s="19">
        <v>635</v>
      </c>
      <c r="E24" s="52">
        <v>4</v>
      </c>
      <c r="F24" s="30" t="s">
        <v>130</v>
      </c>
      <c r="G24" s="8">
        <v>10831</v>
      </c>
      <c r="H24" s="30">
        <v>400</v>
      </c>
      <c r="I24" s="176" t="s">
        <v>151</v>
      </c>
      <c r="J24" s="176" t="s">
        <v>151</v>
      </c>
      <c r="K24" s="163" t="s">
        <v>151</v>
      </c>
      <c r="L24" s="163" t="s">
        <v>151</v>
      </c>
      <c r="M24" s="96"/>
      <c r="N24" s="96"/>
    </row>
    <row r="25" spans="1:14" x14ac:dyDescent="0.2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98" t="s">
        <v>152</v>
      </c>
      <c r="J25" s="198" t="s">
        <v>152</v>
      </c>
      <c r="K25" s="168" t="s">
        <v>152</v>
      </c>
      <c r="L25" s="168" t="s">
        <v>152</v>
      </c>
      <c r="M25" s="96"/>
      <c r="N25" s="96"/>
    </row>
    <row r="26" spans="1:14" x14ac:dyDescent="0.2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98" t="s">
        <v>152</v>
      </c>
      <c r="J26" s="198" t="s">
        <v>152</v>
      </c>
      <c r="K26" s="166" t="s">
        <v>152</v>
      </c>
      <c r="L26" s="166" t="s">
        <v>152</v>
      </c>
      <c r="M26" s="96"/>
      <c r="N26" s="96"/>
    </row>
    <row r="27" spans="1:14" x14ac:dyDescent="0.2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198" t="s">
        <v>152</v>
      </c>
      <c r="J27" s="198" t="s">
        <v>152</v>
      </c>
      <c r="K27" s="166" t="s">
        <v>152</v>
      </c>
      <c r="L27" s="165" t="s">
        <v>151</v>
      </c>
      <c r="M27" s="96"/>
      <c r="N27" s="96"/>
    </row>
    <row r="28" spans="1:14" x14ac:dyDescent="0.2">
      <c r="A28" s="7" t="s">
        <v>117</v>
      </c>
      <c r="B28" s="7" t="s">
        <v>100</v>
      </c>
      <c r="C28" s="8">
        <f>SUM(H25:H28)</f>
        <v>1080</v>
      </c>
      <c r="D28" s="8">
        <v>770</v>
      </c>
      <c r="E28" s="52">
        <v>7</v>
      </c>
      <c r="F28" s="30" t="s">
        <v>130</v>
      </c>
      <c r="G28" s="8">
        <v>9597</v>
      </c>
      <c r="H28" s="30">
        <v>615</v>
      </c>
      <c r="I28" s="175" t="s">
        <v>151</v>
      </c>
      <c r="J28" s="175" t="s">
        <v>151</v>
      </c>
      <c r="K28" s="163" t="s">
        <v>151</v>
      </c>
      <c r="L28" s="163" t="s">
        <v>151</v>
      </c>
      <c r="M28" s="96"/>
      <c r="N28" s="96"/>
    </row>
    <row r="29" spans="1:14" x14ac:dyDescent="0.2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6" t="s">
        <v>151</v>
      </c>
      <c r="J29" s="206" t="s">
        <v>151</v>
      </c>
      <c r="K29" s="164" t="s">
        <v>151</v>
      </c>
      <c r="L29" s="164" t="s">
        <v>151</v>
      </c>
      <c r="M29" s="96"/>
      <c r="N29" s="96"/>
    </row>
    <row r="30" spans="1:14" x14ac:dyDescent="0.2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199" t="s">
        <v>152</v>
      </c>
      <c r="J30" s="199" t="s">
        <v>152</v>
      </c>
      <c r="K30" s="167" t="s">
        <v>152</v>
      </c>
      <c r="L30" s="167" t="s">
        <v>152</v>
      </c>
      <c r="M30" s="96"/>
      <c r="N30" s="96"/>
    </row>
    <row r="31" spans="1:14" x14ac:dyDescent="0.2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211" t="s">
        <v>151</v>
      </c>
      <c r="L31" s="211" t="s">
        <v>151</v>
      </c>
      <c r="M31" s="96"/>
      <c r="N31" s="96"/>
    </row>
    <row r="32" spans="1:14" x14ac:dyDescent="0.2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166" t="s">
        <v>152</v>
      </c>
      <c r="J32" s="166" t="s">
        <v>152</v>
      </c>
      <c r="K32" s="183" t="s">
        <v>152</v>
      </c>
      <c r="L32" s="183" t="s">
        <v>152</v>
      </c>
      <c r="M32" s="96"/>
      <c r="N32" s="96"/>
    </row>
    <row r="33" spans="1:14" x14ac:dyDescent="0.2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4" t="s">
        <v>151</v>
      </c>
      <c r="J33" s="164" t="s">
        <v>151</v>
      </c>
      <c r="K33" s="164" t="s">
        <v>151</v>
      </c>
      <c r="L33" s="164" t="s">
        <v>151</v>
      </c>
      <c r="M33" s="96"/>
      <c r="N33" s="96"/>
    </row>
    <row r="34" spans="1:14" x14ac:dyDescent="0.2">
      <c r="A34" s="7" t="s">
        <v>124</v>
      </c>
      <c r="B34" s="16" t="s">
        <v>110</v>
      </c>
      <c r="C34" s="43">
        <f>SUM(H33:H34)</f>
        <v>330</v>
      </c>
      <c r="D34" s="43">
        <v>330</v>
      </c>
      <c r="E34" s="49">
        <v>2</v>
      </c>
      <c r="F34" s="30" t="s">
        <v>130</v>
      </c>
      <c r="G34" s="18">
        <v>9572</v>
      </c>
      <c r="H34" s="30">
        <v>165</v>
      </c>
      <c r="I34" s="163" t="s">
        <v>151</v>
      </c>
      <c r="J34" s="163" t="s">
        <v>151</v>
      </c>
      <c r="K34" s="163" t="s">
        <v>151</v>
      </c>
      <c r="L34" s="163" t="s">
        <v>151</v>
      </c>
      <c r="M34" s="96"/>
      <c r="N34" s="96"/>
    </row>
    <row r="35" spans="1:14" x14ac:dyDescent="0.2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207" t="s">
        <v>151</v>
      </c>
      <c r="L35" s="207" t="s">
        <v>151</v>
      </c>
      <c r="M35" s="96"/>
      <c r="N35" s="96"/>
    </row>
    <row r="36" spans="1:14" x14ac:dyDescent="0.2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214" t="s">
        <v>152</v>
      </c>
      <c r="L38" s="214" t="s">
        <v>152</v>
      </c>
      <c r="M38" s="96"/>
      <c r="N38" s="96"/>
    </row>
    <row r="39" spans="1:14" x14ac:dyDescent="0.2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06" t="s">
        <v>151</v>
      </c>
      <c r="J39" s="206" t="s">
        <v>151</v>
      </c>
      <c r="K39" s="164" t="s">
        <v>151</v>
      </c>
      <c r="L39" s="164" t="s">
        <v>151</v>
      </c>
      <c r="M39" s="96"/>
      <c r="N39" s="96"/>
    </row>
    <row r="40" spans="1:14" x14ac:dyDescent="0.2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198" t="s">
        <v>152</v>
      </c>
      <c r="J40" s="198" t="s">
        <v>152</v>
      </c>
      <c r="K40" s="166" t="s">
        <v>152</v>
      </c>
      <c r="L40" s="166" t="s">
        <v>152</v>
      </c>
      <c r="M40" s="96"/>
      <c r="N40" s="96"/>
    </row>
    <row r="41" spans="1:14" x14ac:dyDescent="0.2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198" t="s">
        <v>152</v>
      </c>
      <c r="J41" s="198" t="s">
        <v>152</v>
      </c>
      <c r="K41" s="166" t="s">
        <v>152</v>
      </c>
      <c r="L41" s="166" t="s">
        <v>152</v>
      </c>
      <c r="M41" s="96"/>
      <c r="N41" s="96"/>
    </row>
    <row r="42" spans="1:14" x14ac:dyDescent="0.2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175" t="s">
        <v>151</v>
      </c>
      <c r="J42" s="175" t="s">
        <v>151</v>
      </c>
      <c r="K42" s="165" t="s">
        <v>151</v>
      </c>
      <c r="L42" s="165" t="s">
        <v>151</v>
      </c>
      <c r="M42" s="96"/>
      <c r="N42" s="96"/>
    </row>
    <row r="43" spans="1:14" x14ac:dyDescent="0.2">
      <c r="A43" s="7" t="s">
        <v>119</v>
      </c>
      <c r="B43" s="16" t="s">
        <v>97</v>
      </c>
      <c r="C43" s="49">
        <f>SUM(H39:H43)</f>
        <v>445</v>
      </c>
      <c r="D43" s="18">
        <v>275</v>
      </c>
      <c r="E43" s="49">
        <v>1</v>
      </c>
      <c r="F43" s="49" t="s">
        <v>131</v>
      </c>
      <c r="G43" s="18"/>
      <c r="H43" s="18">
        <v>85</v>
      </c>
      <c r="I43" s="175" t="s">
        <v>151</v>
      </c>
      <c r="J43" s="175" t="s">
        <v>151</v>
      </c>
      <c r="K43" s="163" t="s">
        <v>151</v>
      </c>
      <c r="L43" s="163" t="s">
        <v>151</v>
      </c>
      <c r="M43" s="96"/>
      <c r="N43" s="96"/>
    </row>
    <row r="44" spans="1:14" x14ac:dyDescent="0.2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6" t="s">
        <v>151</v>
      </c>
      <c r="J44" s="206" t="s">
        <v>151</v>
      </c>
      <c r="K44" s="164" t="s">
        <v>151</v>
      </c>
      <c r="L44" s="164" t="s">
        <v>151</v>
      </c>
      <c r="M44" s="96"/>
      <c r="N44" s="96"/>
    </row>
    <row r="45" spans="1:14" ht="12.75" thickBot="1" x14ac:dyDescent="0.25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16" t="s">
        <v>151</v>
      </c>
      <c r="J45" s="216" t="s">
        <v>151</v>
      </c>
      <c r="K45" s="200" t="s">
        <v>151</v>
      </c>
      <c r="L45" s="200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8060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2023-09-15T20:29:15Z</dcterms:modified>
</cp:coreProperties>
</file>