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17FC30-4622-43EB-9F33-65AC55D95988}" xr6:coauthVersionLast="47" xr6:coauthVersionMax="47" xr10:uidLastSave="{00000000-0000-0000-0000-000000000000}"/>
  <bookViews>
    <workbookView xWindow="-120" yWindow="-120" windowWidth="38640" windowHeight="15720"/>
  </bookViews>
  <sheets>
    <sheet name="X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[4]Data!$A$1:$X$3001</definedName>
    <definedName name="Data2">[4]Data!$AB$2:$DF$24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Forecast'!$A$1:$AF$26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E5" i="1"/>
  <c r="I5" i="1"/>
  <c r="J5" i="1"/>
  <c r="K5" i="1"/>
  <c r="L5" i="1"/>
  <c r="M5" i="1"/>
  <c r="O5" i="1"/>
  <c r="P5" i="1"/>
  <c r="AA5" i="1"/>
  <c r="B6" i="1"/>
  <c r="C6" i="1"/>
  <c r="E6" i="1"/>
  <c r="I6" i="1"/>
  <c r="J6" i="1"/>
  <c r="K6" i="1"/>
  <c r="L6" i="1"/>
  <c r="M6" i="1"/>
  <c r="O6" i="1"/>
  <c r="P6" i="1"/>
  <c r="AA6" i="1"/>
  <c r="B7" i="1"/>
  <c r="C7" i="1"/>
  <c r="E7" i="1"/>
  <c r="I7" i="1"/>
  <c r="J7" i="1"/>
  <c r="K7" i="1"/>
  <c r="L7" i="1"/>
  <c r="M7" i="1"/>
  <c r="O7" i="1"/>
  <c r="P7" i="1"/>
  <c r="AA7" i="1"/>
  <c r="B8" i="1"/>
  <c r="C8" i="1"/>
  <c r="E8" i="1"/>
  <c r="I8" i="1"/>
  <c r="J8" i="1"/>
  <c r="K8" i="1"/>
  <c r="L8" i="1"/>
  <c r="M8" i="1"/>
  <c r="O8" i="1"/>
  <c r="P8" i="1"/>
  <c r="AA8" i="1"/>
  <c r="B9" i="1"/>
  <c r="C9" i="1"/>
  <c r="E9" i="1"/>
  <c r="I9" i="1"/>
  <c r="J9" i="1"/>
  <c r="K9" i="1"/>
  <c r="L9" i="1"/>
  <c r="M9" i="1"/>
  <c r="O9" i="1"/>
  <c r="P9" i="1"/>
  <c r="AA9" i="1"/>
  <c r="B10" i="1"/>
  <c r="C10" i="1"/>
  <c r="E10" i="1"/>
  <c r="I10" i="1"/>
  <c r="J10" i="1"/>
  <c r="K10" i="1"/>
  <c r="L10" i="1"/>
  <c r="M10" i="1"/>
  <c r="O10" i="1"/>
  <c r="P10" i="1"/>
  <c r="AA10" i="1"/>
  <c r="B11" i="1"/>
  <c r="C11" i="1"/>
  <c r="E11" i="1"/>
  <c r="I11" i="1"/>
  <c r="J11" i="1"/>
  <c r="K11" i="1"/>
  <c r="L11" i="1"/>
  <c r="M11" i="1"/>
  <c r="O11" i="1"/>
  <c r="P11" i="1"/>
  <c r="AA11" i="1"/>
  <c r="B12" i="1"/>
  <c r="C12" i="1"/>
  <c r="E12" i="1"/>
  <c r="I12" i="1"/>
  <c r="J12" i="1"/>
  <c r="K12" i="1"/>
  <c r="L12" i="1"/>
  <c r="M12" i="1"/>
  <c r="O12" i="1"/>
  <c r="P12" i="1"/>
  <c r="AA12" i="1"/>
  <c r="B13" i="1"/>
  <c r="C13" i="1"/>
  <c r="E13" i="1"/>
  <c r="I13" i="1"/>
  <c r="J13" i="1"/>
  <c r="K13" i="1"/>
  <c r="L13" i="1"/>
  <c r="M13" i="1"/>
  <c r="O13" i="1"/>
  <c r="P13" i="1"/>
  <c r="AA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comments1.xml><?xml version="1.0" encoding="utf-8"?>
<comments xmlns="http://schemas.openxmlformats.org/spreadsheetml/2006/main">
  <authors>
    <author>cdorlan</author>
  </authors>
  <commentList>
    <comment ref="X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Starr Road</t>
        </r>
      </text>
    </comment>
  </commentList>
</comments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<sst xmlns="http://schemas.openxmlformats.org/spreadsheetml/2006/main" count="30" uniqueCount="30">
  <si>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</si>
  <si>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</si>
  <si>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</si>
  <si>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</si>
  <si>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</si>
  <si>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</si>
  <si>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</si>
  <si>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Roosevelt</t>
  </si>
  <si>
    <t>JP 
INJ+ / WD-</t>
  </si>
  <si>
    <t>JP
Balance</t>
  </si>
  <si>
    <t>% Full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</si>
  <si>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</si>
  <si>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</si>
  <si>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</si>
  <si>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</si>
  <si>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</si>
  <si>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</si>
  <si>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</si>
  <si>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</si>
  <si>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</si>
  <si>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</si>
  <si>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</si>
  <si>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</si>
  <si>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</si>
  <si>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NWP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</si>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</sst>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_);\(0\)"/>
    <numFmt numFmtId="191" formatCode="0_);[Red]\(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191" fontId="0" fillId="2" borderId="0" xfId="0" applyNumberFormat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  <xf numFmtId="191" fontId="0" fillId="5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3" fillId="4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wap%20Model%20Jan28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Model"/>
      <sheetName val="Basis Model"/>
      <sheetName val="New Deals"/>
      <sheetName val="MIDS DATA"/>
      <sheetName val="new_mids"/>
      <sheetName val="WEI Forecast"/>
      <sheetName val="$CND OPTIONS"/>
      <sheetName val="NWP Hist"/>
      <sheetName val="Aug-Oct X Forecast"/>
      <sheetName val="INJECTION MODEL"/>
      <sheetName val="WITHDRAWL MODEL"/>
      <sheetName val="$US OPTIONS"/>
      <sheetName val="SWAPTIONS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810</v>
          </cell>
        </row>
        <row r="6">
          <cell r="E6">
            <v>810</v>
          </cell>
        </row>
        <row r="7">
          <cell r="E7">
            <v>715</v>
          </cell>
        </row>
        <row r="8">
          <cell r="E8">
            <v>730</v>
          </cell>
        </row>
        <row r="9">
          <cell r="E9">
            <v>735</v>
          </cell>
        </row>
        <row r="10">
          <cell r="E10">
            <v>710</v>
          </cell>
        </row>
        <row r="11">
          <cell r="E11">
            <v>720</v>
          </cell>
        </row>
        <row r="12">
          <cell r="E12">
            <v>720</v>
          </cell>
        </row>
        <row r="13">
          <cell r="E13">
            <v>740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26"/>
  <sheetViews>
    <sheetView tabSelected="1" zoomScale="80" workbookViewId="0"/>
  </sheetViews>
  <sheetFormatPr defaultColWidth="12.7109375" defaultRowHeight="12.75" x14ac:dyDescent="0.2"/>
  <cols>
    <col min="1" max="2" width="10.7109375" style="2" customWidth="1"/>
    <col min="3" max="16384" width="12.7109375" style="2"/>
  </cols>
  <sheetData>
    <row r="1" spans="1:32" x14ac:dyDescent="0.2">
      <c r="A1" s="1" t="s">
        <v>0</v>
      </c>
      <c r="B1" s="1"/>
    </row>
    <row r="3" spans="1:32" ht="38.25" x14ac:dyDescent="0.2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3" t="s">
        <v>8</v>
      </c>
      <c r="K3" s="3" t="s">
        <v>9</v>
      </c>
      <c r="L3" s="3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6" t="s">
        <v>19</v>
      </c>
      <c r="W3" s="6" t="s">
        <v>20</v>
      </c>
      <c r="X3" s="5" t="s">
        <v>21</v>
      </c>
      <c r="Y3" s="6" t="s">
        <v>22</v>
      </c>
      <c r="Z3" s="6" t="s">
        <v>23</v>
      </c>
      <c r="AA3" s="3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</row>
    <row r="4" spans="1:32" x14ac:dyDescent="0.2">
      <c r="A4" s="7"/>
      <c r="B4" s="8"/>
      <c r="C4" s="9"/>
      <c r="D4" s="10"/>
      <c r="E4" s="9"/>
      <c r="F4" s="10"/>
      <c r="G4" s="10"/>
      <c r="H4" s="10"/>
      <c r="I4" s="10"/>
      <c r="J4" s="9"/>
      <c r="K4" s="3">
        <v>10500</v>
      </c>
      <c r="L4" s="3">
        <v>19000</v>
      </c>
      <c r="M4" s="11"/>
      <c r="N4" s="10"/>
      <c r="O4" s="10"/>
      <c r="P4" s="9"/>
      <c r="Q4" s="10"/>
      <c r="R4" s="10"/>
      <c r="S4" s="10"/>
      <c r="T4" s="10"/>
      <c r="U4" s="10"/>
      <c r="V4" s="12"/>
      <c r="W4" s="12"/>
      <c r="X4" s="11"/>
      <c r="Y4" s="12"/>
      <c r="Z4" s="12"/>
      <c r="AA4" s="9"/>
      <c r="AB4" s="12"/>
      <c r="AC4" s="12"/>
      <c r="AD4" s="12"/>
      <c r="AE4" s="12"/>
      <c r="AF4" s="12"/>
    </row>
    <row r="5" spans="1:32" x14ac:dyDescent="0.2">
      <c r="A5" s="7">
        <v>37288</v>
      </c>
      <c r="B5" s="8">
        <f t="shared" ref="B5:B25" si="0">A6-A5</f>
        <v>28</v>
      </c>
      <c r="C5" s="9">
        <f>'[3]WEI Forecast'!$E5</f>
        <v>810</v>
      </c>
      <c r="D5" s="10">
        <v>600</v>
      </c>
      <c r="E5" s="9">
        <f>C5-D5</f>
        <v>210</v>
      </c>
      <c r="F5" s="10">
        <v>-300</v>
      </c>
      <c r="G5" s="10">
        <v>-90</v>
      </c>
      <c r="H5" s="10">
        <v>-290</v>
      </c>
      <c r="I5" s="10">
        <f>P5-O5-N5-M5</f>
        <v>-245</v>
      </c>
      <c r="J5" s="9">
        <f>E5+F5+G5+H5-I5</f>
        <v>-225</v>
      </c>
      <c r="K5" s="9">
        <f>K4+(J5*(B5))</f>
        <v>4200</v>
      </c>
      <c r="L5" s="13">
        <f>K5/$L$4</f>
        <v>0.22105263157894736</v>
      </c>
      <c r="M5" s="11">
        <f>-X5</f>
        <v>135</v>
      </c>
      <c r="N5" s="10">
        <v>-200</v>
      </c>
      <c r="O5" s="10">
        <f>-AA5</f>
        <v>190</v>
      </c>
      <c r="P5" s="9">
        <f>T5-S5-R5-Q5</f>
        <v>-120</v>
      </c>
      <c r="Q5" s="10">
        <v>-130</v>
      </c>
      <c r="R5" s="10">
        <v>-25</v>
      </c>
      <c r="S5" s="10">
        <v>-185</v>
      </c>
      <c r="T5" s="10">
        <v>-460</v>
      </c>
      <c r="U5" s="10"/>
      <c r="V5" s="12">
        <v>2400</v>
      </c>
      <c r="W5" s="12">
        <v>-40</v>
      </c>
      <c r="X5" s="11">
        <v>-135</v>
      </c>
      <c r="Y5" s="12">
        <v>-15</v>
      </c>
      <c r="Z5" s="12">
        <v>-80</v>
      </c>
      <c r="AA5" s="9">
        <f>-SUM(V5:Z5)+-SUM(AB5:AF5)</f>
        <v>-190</v>
      </c>
      <c r="AB5" s="12">
        <v>-80</v>
      </c>
      <c r="AC5" s="12">
        <v>-40</v>
      </c>
      <c r="AD5" s="12">
        <v>-90</v>
      </c>
      <c r="AE5" s="12">
        <v>-80</v>
      </c>
      <c r="AF5" s="12">
        <v>-1650</v>
      </c>
    </row>
    <row r="6" spans="1:32" x14ac:dyDescent="0.2">
      <c r="A6" s="7">
        <v>37316</v>
      </c>
      <c r="B6" s="8">
        <f t="shared" si="0"/>
        <v>31</v>
      </c>
      <c r="C6" s="9">
        <f>'[3]WEI Forecast'!$E6</f>
        <v>810</v>
      </c>
      <c r="D6" s="10">
        <v>505</v>
      </c>
      <c r="E6" s="9">
        <f>C6-D6</f>
        <v>305</v>
      </c>
      <c r="F6" s="10">
        <v>-250</v>
      </c>
      <c r="G6" s="10">
        <v>-90</v>
      </c>
      <c r="H6" s="10">
        <v>-225</v>
      </c>
      <c r="I6" s="10">
        <f t="shared" ref="I6:I13" si="1">P6-O6-N6-M6</f>
        <v>-250</v>
      </c>
      <c r="J6" s="9">
        <f t="shared" ref="J6:J13" si="2">E6+F6+G6+H6-I6</f>
        <v>-10</v>
      </c>
      <c r="K6" s="9">
        <f>K5+(J6*(B6))</f>
        <v>3890</v>
      </c>
      <c r="L6" s="13">
        <f t="shared" ref="L6:L13" si="3">K6/$L$4</f>
        <v>0.20473684210526316</v>
      </c>
      <c r="M6" s="11">
        <f>-X6</f>
        <v>125</v>
      </c>
      <c r="N6" s="10">
        <v>-180</v>
      </c>
      <c r="O6" s="10">
        <f>-AA6</f>
        <v>120</v>
      </c>
      <c r="P6" s="9">
        <f t="shared" ref="P6:P13" si="4">T6-S6-R6-Q6</f>
        <v>-185</v>
      </c>
      <c r="Q6" s="10">
        <v>-120</v>
      </c>
      <c r="R6" s="10">
        <v>-25</v>
      </c>
      <c r="S6" s="10">
        <v>-130</v>
      </c>
      <c r="T6" s="10">
        <v>-460</v>
      </c>
      <c r="U6" s="10"/>
      <c r="V6" s="12">
        <v>2400</v>
      </c>
      <c r="W6" s="12">
        <v>-40</v>
      </c>
      <c r="X6" s="11">
        <v>-125</v>
      </c>
      <c r="Y6" s="12">
        <v>-15</v>
      </c>
      <c r="Z6" s="12">
        <v>-75</v>
      </c>
      <c r="AA6" s="9">
        <f t="shared" ref="AA6:AA13" si="5">-SUM(V6:Z6)+-SUM(AB6:AF6)</f>
        <v>-120</v>
      </c>
      <c r="AB6" s="12">
        <v>-80</v>
      </c>
      <c r="AC6" s="12">
        <v>-40</v>
      </c>
      <c r="AD6" s="12">
        <v>-75</v>
      </c>
      <c r="AE6" s="12">
        <v>-80</v>
      </c>
      <c r="AF6" s="12">
        <v>-1750</v>
      </c>
    </row>
    <row r="7" spans="1:32" x14ac:dyDescent="0.2">
      <c r="A7" s="7">
        <v>37347</v>
      </c>
      <c r="B7" s="8">
        <f t="shared" si="0"/>
        <v>30</v>
      </c>
      <c r="C7" s="9">
        <f>'[3]WEI Forecast'!$E7</f>
        <v>715</v>
      </c>
      <c r="D7" s="10">
        <v>430</v>
      </c>
      <c r="E7" s="9">
        <f t="shared" ref="E7:E13" si="6">C7-D7</f>
        <v>285</v>
      </c>
      <c r="F7" s="10">
        <v>-200</v>
      </c>
      <c r="G7" s="10">
        <v>-90</v>
      </c>
      <c r="H7" s="10">
        <v>-210</v>
      </c>
      <c r="I7" s="10">
        <f t="shared" si="1"/>
        <v>-350</v>
      </c>
      <c r="J7" s="9">
        <f t="shared" si="2"/>
        <v>135</v>
      </c>
      <c r="K7" s="9">
        <f t="shared" ref="K7:K13" si="7">K6+(J7*(B7))</f>
        <v>7940</v>
      </c>
      <c r="L7" s="13">
        <f t="shared" si="3"/>
        <v>0.41789473684210526</v>
      </c>
      <c r="M7" s="11">
        <f t="shared" ref="M7:M13" si="8">-X7</f>
        <v>115</v>
      </c>
      <c r="N7" s="10">
        <v>-155</v>
      </c>
      <c r="O7" s="10">
        <f t="shared" ref="O7:O13" si="9">-AA7</f>
        <v>170</v>
      </c>
      <c r="P7" s="9">
        <f t="shared" si="4"/>
        <v>-220</v>
      </c>
      <c r="Q7" s="10">
        <v>-110</v>
      </c>
      <c r="R7" s="10">
        <v>-25</v>
      </c>
      <c r="S7" s="10">
        <v>-105</v>
      </c>
      <c r="T7" s="10">
        <v>-460</v>
      </c>
      <c r="U7" s="10"/>
      <c r="V7" s="12">
        <v>2400</v>
      </c>
      <c r="W7" s="12">
        <v>-30</v>
      </c>
      <c r="X7" s="11">
        <v>-115</v>
      </c>
      <c r="Y7" s="12">
        <v>-15</v>
      </c>
      <c r="Z7" s="12">
        <v>-65</v>
      </c>
      <c r="AA7" s="9">
        <f t="shared" si="5"/>
        <v>-170</v>
      </c>
      <c r="AB7" s="12">
        <v>-75</v>
      </c>
      <c r="AC7" s="12">
        <v>-40</v>
      </c>
      <c r="AD7" s="12">
        <v>-60</v>
      </c>
      <c r="AE7" s="12">
        <v>-80</v>
      </c>
      <c r="AF7" s="12">
        <v>-1750</v>
      </c>
    </row>
    <row r="8" spans="1:32" x14ac:dyDescent="0.2">
      <c r="A8" s="7">
        <v>37377</v>
      </c>
      <c r="B8" s="8">
        <f t="shared" si="0"/>
        <v>31</v>
      </c>
      <c r="C8" s="9">
        <f>'[3]WEI Forecast'!$E8</f>
        <v>730</v>
      </c>
      <c r="D8" s="10">
        <v>390</v>
      </c>
      <c r="E8" s="9">
        <f t="shared" si="6"/>
        <v>340</v>
      </c>
      <c r="F8" s="10">
        <v>-200</v>
      </c>
      <c r="G8" s="10">
        <v>-90</v>
      </c>
      <c r="H8" s="10">
        <v>-205</v>
      </c>
      <c r="I8" s="10">
        <f t="shared" si="1"/>
        <v>-410</v>
      </c>
      <c r="J8" s="9">
        <f t="shared" si="2"/>
        <v>255</v>
      </c>
      <c r="K8" s="9">
        <f t="shared" si="7"/>
        <v>15845</v>
      </c>
      <c r="L8" s="13">
        <f t="shared" si="3"/>
        <v>0.83394736842105266</v>
      </c>
      <c r="M8" s="11">
        <f t="shared" si="8"/>
        <v>110</v>
      </c>
      <c r="N8" s="10">
        <v>-130</v>
      </c>
      <c r="O8" s="10">
        <f t="shared" si="9"/>
        <v>195</v>
      </c>
      <c r="P8" s="9">
        <f t="shared" si="4"/>
        <v>-235</v>
      </c>
      <c r="Q8" s="10">
        <v>-110</v>
      </c>
      <c r="R8" s="10">
        <v>-25</v>
      </c>
      <c r="S8" s="10">
        <v>-90</v>
      </c>
      <c r="T8" s="10">
        <v>-460</v>
      </c>
      <c r="U8" s="10"/>
      <c r="V8" s="12">
        <v>2400</v>
      </c>
      <c r="W8" s="12">
        <v>-30</v>
      </c>
      <c r="X8" s="14">
        <v>-110</v>
      </c>
      <c r="Y8" s="12">
        <v>-15</v>
      </c>
      <c r="Z8" s="12">
        <v>-65</v>
      </c>
      <c r="AA8" s="9">
        <f t="shared" si="5"/>
        <v>-195</v>
      </c>
      <c r="AB8" s="12">
        <v>-75</v>
      </c>
      <c r="AC8" s="12">
        <v>-40</v>
      </c>
      <c r="AD8" s="12">
        <v>-40</v>
      </c>
      <c r="AE8" s="12">
        <v>-80</v>
      </c>
      <c r="AF8" s="12">
        <v>-1750</v>
      </c>
    </row>
    <row r="9" spans="1:32" x14ac:dyDescent="0.2">
      <c r="A9" s="7">
        <v>37408</v>
      </c>
      <c r="B9" s="8">
        <f t="shared" si="0"/>
        <v>30</v>
      </c>
      <c r="C9" s="9">
        <f>'[3]WEI Forecast'!$E9</f>
        <v>735</v>
      </c>
      <c r="D9" s="10">
        <v>340</v>
      </c>
      <c r="E9" s="9">
        <f t="shared" si="6"/>
        <v>395</v>
      </c>
      <c r="F9" s="10">
        <v>-175</v>
      </c>
      <c r="G9" s="10">
        <v>-90</v>
      </c>
      <c r="H9" s="10">
        <v>-205</v>
      </c>
      <c r="I9" s="10">
        <f t="shared" si="1"/>
        <v>-425</v>
      </c>
      <c r="J9" s="9">
        <f t="shared" si="2"/>
        <v>350</v>
      </c>
      <c r="K9" s="9">
        <f t="shared" si="7"/>
        <v>26345</v>
      </c>
      <c r="L9" s="13">
        <f t="shared" si="3"/>
        <v>1.3865789473684211</v>
      </c>
      <c r="M9" s="11">
        <f t="shared" si="8"/>
        <v>75</v>
      </c>
      <c r="N9" s="10">
        <v>-120</v>
      </c>
      <c r="O9" s="10">
        <f t="shared" si="9"/>
        <v>230</v>
      </c>
      <c r="P9" s="9">
        <f t="shared" si="4"/>
        <v>-240</v>
      </c>
      <c r="Q9" s="10">
        <v>-110</v>
      </c>
      <c r="R9" s="10">
        <v>-25</v>
      </c>
      <c r="S9" s="10">
        <v>-85</v>
      </c>
      <c r="T9" s="10">
        <v>-460</v>
      </c>
      <c r="U9" s="10"/>
      <c r="V9" s="12">
        <v>2400</v>
      </c>
      <c r="W9" s="12">
        <v>-30</v>
      </c>
      <c r="X9" s="14">
        <v>-75</v>
      </c>
      <c r="Y9" s="12">
        <v>-15</v>
      </c>
      <c r="Z9" s="12">
        <v>-65</v>
      </c>
      <c r="AA9" s="9">
        <f t="shared" si="5"/>
        <v>-230</v>
      </c>
      <c r="AB9" s="12">
        <v>-75</v>
      </c>
      <c r="AC9" s="12">
        <v>-40</v>
      </c>
      <c r="AD9" s="12">
        <v>-40</v>
      </c>
      <c r="AE9" s="12">
        <v>-80</v>
      </c>
      <c r="AF9" s="12">
        <v>-1750</v>
      </c>
    </row>
    <row r="10" spans="1:32" x14ac:dyDescent="0.2">
      <c r="A10" s="7">
        <v>37438</v>
      </c>
      <c r="B10" s="8">
        <f t="shared" si="0"/>
        <v>31</v>
      </c>
      <c r="C10" s="9">
        <f>'[3]WEI Forecast'!$E10</f>
        <v>710</v>
      </c>
      <c r="D10" s="10">
        <v>310</v>
      </c>
      <c r="E10" s="9">
        <f t="shared" si="6"/>
        <v>400</v>
      </c>
      <c r="F10" s="10">
        <v>-175</v>
      </c>
      <c r="G10" s="10">
        <v>-90</v>
      </c>
      <c r="H10" s="10">
        <v>-205</v>
      </c>
      <c r="I10" s="10">
        <f t="shared" si="1"/>
        <v>-385</v>
      </c>
      <c r="J10" s="9">
        <f t="shared" si="2"/>
        <v>315</v>
      </c>
      <c r="K10" s="9">
        <f t="shared" si="7"/>
        <v>36110</v>
      </c>
      <c r="L10" s="13">
        <f t="shared" si="3"/>
        <v>1.9005263157894736</v>
      </c>
      <c r="M10" s="11">
        <f t="shared" si="8"/>
        <v>75</v>
      </c>
      <c r="N10" s="10">
        <v>-110</v>
      </c>
      <c r="O10" s="10">
        <f t="shared" si="9"/>
        <v>180</v>
      </c>
      <c r="P10" s="9">
        <f t="shared" si="4"/>
        <v>-240</v>
      </c>
      <c r="Q10" s="10">
        <v>-110</v>
      </c>
      <c r="R10" s="10">
        <v>-25</v>
      </c>
      <c r="S10" s="10">
        <v>-85</v>
      </c>
      <c r="T10" s="10">
        <v>-460</v>
      </c>
      <c r="U10" s="10"/>
      <c r="V10" s="12">
        <v>2400</v>
      </c>
      <c r="W10" s="12">
        <v>-30</v>
      </c>
      <c r="X10" s="14">
        <v>-75</v>
      </c>
      <c r="Y10" s="12">
        <v>-15</v>
      </c>
      <c r="Z10" s="12">
        <v>-65</v>
      </c>
      <c r="AA10" s="9">
        <f t="shared" si="5"/>
        <v>-180</v>
      </c>
      <c r="AB10" s="12">
        <v>-75</v>
      </c>
      <c r="AC10" s="12">
        <v>-40</v>
      </c>
      <c r="AD10" s="12">
        <v>-40</v>
      </c>
      <c r="AE10" s="12">
        <v>-80</v>
      </c>
      <c r="AF10" s="12">
        <v>-1800</v>
      </c>
    </row>
    <row r="11" spans="1:32" x14ac:dyDescent="0.2">
      <c r="A11" s="7">
        <v>37469</v>
      </c>
      <c r="B11" s="8">
        <f t="shared" si="0"/>
        <v>31</v>
      </c>
      <c r="C11" s="9">
        <f>'[3]WEI Forecast'!$E11</f>
        <v>720</v>
      </c>
      <c r="D11" s="10">
        <v>320</v>
      </c>
      <c r="E11" s="9">
        <f t="shared" si="6"/>
        <v>400</v>
      </c>
      <c r="F11" s="10">
        <v>-160</v>
      </c>
      <c r="G11" s="10">
        <v>-90</v>
      </c>
      <c r="H11" s="10">
        <v>-205</v>
      </c>
      <c r="I11" s="10">
        <f t="shared" si="1"/>
        <v>-395</v>
      </c>
      <c r="J11" s="9">
        <f t="shared" si="2"/>
        <v>340</v>
      </c>
      <c r="K11" s="9">
        <f t="shared" si="7"/>
        <v>46650</v>
      </c>
      <c r="L11" s="13">
        <f t="shared" si="3"/>
        <v>2.4552631578947368</v>
      </c>
      <c r="M11" s="11">
        <f t="shared" si="8"/>
        <v>75</v>
      </c>
      <c r="N11" s="10">
        <v>-110</v>
      </c>
      <c r="O11" s="10">
        <f t="shared" si="9"/>
        <v>180</v>
      </c>
      <c r="P11" s="9">
        <f t="shared" si="4"/>
        <v>-250</v>
      </c>
      <c r="Q11" s="10">
        <v>-110</v>
      </c>
      <c r="R11" s="10">
        <v>-25</v>
      </c>
      <c r="S11" s="10">
        <v>-75</v>
      </c>
      <c r="T11" s="10">
        <v>-460</v>
      </c>
      <c r="U11" s="10"/>
      <c r="V11" s="12">
        <v>2400</v>
      </c>
      <c r="W11" s="12">
        <v>-30</v>
      </c>
      <c r="X11" s="14">
        <v>-75</v>
      </c>
      <c r="Y11" s="12">
        <v>-15</v>
      </c>
      <c r="Z11" s="12">
        <v>-65</v>
      </c>
      <c r="AA11" s="9">
        <f t="shared" si="5"/>
        <v>-180</v>
      </c>
      <c r="AB11" s="12">
        <v>-75</v>
      </c>
      <c r="AC11" s="12">
        <v>-40</v>
      </c>
      <c r="AD11" s="12">
        <v>-40</v>
      </c>
      <c r="AE11" s="12">
        <v>-80</v>
      </c>
      <c r="AF11" s="12">
        <v>-1800</v>
      </c>
    </row>
    <row r="12" spans="1:32" x14ac:dyDescent="0.2">
      <c r="A12" s="7">
        <v>37500</v>
      </c>
      <c r="B12" s="8">
        <f t="shared" si="0"/>
        <v>30</v>
      </c>
      <c r="C12" s="9">
        <f>'[3]WEI Forecast'!$E12</f>
        <v>720</v>
      </c>
      <c r="D12" s="10">
        <v>320</v>
      </c>
      <c r="E12" s="9">
        <f t="shared" si="6"/>
        <v>400</v>
      </c>
      <c r="F12" s="10">
        <v>-160</v>
      </c>
      <c r="G12" s="10">
        <v>-90</v>
      </c>
      <c r="H12" s="10">
        <v>-205</v>
      </c>
      <c r="I12" s="10">
        <f t="shared" si="1"/>
        <v>-365</v>
      </c>
      <c r="J12" s="9">
        <f t="shared" si="2"/>
        <v>310</v>
      </c>
      <c r="K12" s="9">
        <f t="shared" si="7"/>
        <v>55950</v>
      </c>
      <c r="L12" s="13">
        <f t="shared" si="3"/>
        <v>2.9447368421052631</v>
      </c>
      <c r="M12" s="11">
        <f t="shared" si="8"/>
        <v>75</v>
      </c>
      <c r="N12" s="10">
        <v>-120</v>
      </c>
      <c r="O12" s="10">
        <f t="shared" si="9"/>
        <v>180</v>
      </c>
      <c r="P12" s="9">
        <f t="shared" si="4"/>
        <v>-230</v>
      </c>
      <c r="Q12" s="10">
        <v>-125</v>
      </c>
      <c r="R12" s="10">
        <v>-25</v>
      </c>
      <c r="S12" s="10">
        <v>-80</v>
      </c>
      <c r="T12" s="10">
        <v>-460</v>
      </c>
      <c r="U12" s="10"/>
      <c r="V12" s="12">
        <v>2400</v>
      </c>
      <c r="W12" s="12">
        <v>-30</v>
      </c>
      <c r="X12" s="14">
        <v>-75</v>
      </c>
      <c r="Y12" s="12">
        <v>-15</v>
      </c>
      <c r="Z12" s="12">
        <v>-65</v>
      </c>
      <c r="AA12" s="9">
        <f t="shared" si="5"/>
        <v>-180</v>
      </c>
      <c r="AB12" s="12">
        <v>-75</v>
      </c>
      <c r="AC12" s="12">
        <v>-40</v>
      </c>
      <c r="AD12" s="12">
        <v>-40</v>
      </c>
      <c r="AE12" s="12">
        <v>-80</v>
      </c>
      <c r="AF12" s="12">
        <v>-1800</v>
      </c>
    </row>
    <row r="13" spans="1:32" x14ac:dyDescent="0.2">
      <c r="A13" s="7">
        <v>37530</v>
      </c>
      <c r="B13" s="8">
        <f t="shared" si="0"/>
        <v>31</v>
      </c>
      <c r="C13" s="9">
        <f>'[3]WEI Forecast'!$E13</f>
        <v>740</v>
      </c>
      <c r="D13" s="10">
        <v>450</v>
      </c>
      <c r="E13" s="9">
        <f t="shared" si="6"/>
        <v>290</v>
      </c>
      <c r="F13" s="10">
        <v>-200</v>
      </c>
      <c r="G13" s="10">
        <v>-90</v>
      </c>
      <c r="H13" s="10">
        <v>-230</v>
      </c>
      <c r="I13" s="10">
        <f t="shared" si="1"/>
        <v>-250</v>
      </c>
      <c r="J13" s="9">
        <f t="shared" si="2"/>
        <v>20</v>
      </c>
      <c r="K13" s="9">
        <f t="shared" si="7"/>
        <v>56570</v>
      </c>
      <c r="L13" s="13">
        <f t="shared" si="3"/>
        <v>2.9773684210526317</v>
      </c>
      <c r="M13" s="11">
        <f t="shared" si="8"/>
        <v>100</v>
      </c>
      <c r="N13" s="10">
        <v>-150</v>
      </c>
      <c r="O13" s="10">
        <f t="shared" si="9"/>
        <v>120</v>
      </c>
      <c r="P13" s="9">
        <f t="shared" si="4"/>
        <v>-180</v>
      </c>
      <c r="Q13" s="10">
        <v>-140</v>
      </c>
      <c r="R13" s="10">
        <v>-25</v>
      </c>
      <c r="S13" s="10">
        <v>-115</v>
      </c>
      <c r="T13" s="10">
        <v>-460</v>
      </c>
      <c r="U13" s="10"/>
      <c r="V13" s="12">
        <v>2400</v>
      </c>
      <c r="W13" s="12">
        <v>-30</v>
      </c>
      <c r="X13" s="11">
        <v>-100</v>
      </c>
      <c r="Y13" s="12">
        <v>-15</v>
      </c>
      <c r="Z13" s="12">
        <v>-80</v>
      </c>
      <c r="AA13" s="9">
        <f t="shared" si="5"/>
        <v>-120</v>
      </c>
      <c r="AB13" s="12">
        <v>-75</v>
      </c>
      <c r="AC13" s="12">
        <v>-40</v>
      </c>
      <c r="AD13" s="12">
        <v>-60</v>
      </c>
      <c r="AE13" s="12">
        <v>-80</v>
      </c>
      <c r="AF13" s="12">
        <v>-1800</v>
      </c>
    </row>
    <row r="14" spans="1:32" x14ac:dyDescent="0.2">
      <c r="A14" s="7">
        <v>37561</v>
      </c>
      <c r="B14" s="8">
        <f t="shared" si="0"/>
        <v>30</v>
      </c>
      <c r="C14" s="9"/>
      <c r="D14" s="10"/>
      <c r="E14" s="9"/>
      <c r="F14" s="10"/>
      <c r="G14" s="10"/>
      <c r="H14" s="10"/>
      <c r="I14" s="10"/>
      <c r="J14" s="9"/>
      <c r="K14" s="9"/>
      <c r="L14" s="9"/>
      <c r="M14" s="11"/>
      <c r="N14" s="10"/>
      <c r="O14" s="10"/>
      <c r="P14" s="9"/>
      <c r="Q14" s="10"/>
      <c r="R14" s="10"/>
      <c r="S14" s="10"/>
      <c r="T14" s="10"/>
      <c r="U14" s="10"/>
      <c r="V14" s="12"/>
      <c r="W14" s="12"/>
      <c r="X14" s="11"/>
      <c r="Y14" s="12"/>
      <c r="Z14" s="12"/>
      <c r="AA14" s="9"/>
      <c r="AB14" s="12"/>
      <c r="AC14" s="12"/>
      <c r="AD14" s="12"/>
      <c r="AE14" s="12"/>
      <c r="AF14" s="12"/>
    </row>
    <row r="15" spans="1:32" x14ac:dyDescent="0.2">
      <c r="A15" s="7">
        <v>37591</v>
      </c>
      <c r="B15" s="8">
        <f t="shared" si="0"/>
        <v>31</v>
      </c>
      <c r="C15" s="9"/>
      <c r="D15" s="10"/>
      <c r="E15" s="9"/>
      <c r="F15" s="10"/>
      <c r="G15" s="10"/>
      <c r="H15" s="10"/>
      <c r="I15" s="10"/>
      <c r="J15" s="9"/>
      <c r="K15" s="9"/>
      <c r="L15" s="9"/>
      <c r="M15" s="11"/>
      <c r="N15" s="10"/>
      <c r="O15" s="10"/>
      <c r="P15" s="9"/>
      <c r="Q15" s="10"/>
      <c r="R15" s="10"/>
      <c r="S15" s="10"/>
      <c r="T15" s="10"/>
      <c r="U15" s="10"/>
      <c r="V15" s="12"/>
      <c r="W15" s="12"/>
      <c r="X15" s="11"/>
      <c r="Y15" s="12"/>
      <c r="Z15" s="12"/>
      <c r="AA15" s="9"/>
      <c r="AB15" s="12"/>
      <c r="AC15" s="12"/>
      <c r="AD15" s="12"/>
      <c r="AE15" s="12"/>
      <c r="AF15" s="12"/>
    </row>
    <row r="16" spans="1:32" x14ac:dyDescent="0.2">
      <c r="A16" s="7">
        <v>37622</v>
      </c>
      <c r="B16" s="8">
        <f t="shared" si="0"/>
        <v>31</v>
      </c>
      <c r="C16" s="9"/>
      <c r="D16" s="10"/>
      <c r="E16" s="9"/>
      <c r="F16" s="10"/>
      <c r="G16" s="10"/>
      <c r="H16" s="10"/>
      <c r="I16" s="10"/>
      <c r="J16" s="9"/>
      <c r="K16" s="9"/>
      <c r="L16" s="9"/>
      <c r="M16" s="11"/>
      <c r="N16" s="10"/>
      <c r="O16" s="10"/>
      <c r="P16" s="9"/>
      <c r="Q16" s="10"/>
      <c r="R16" s="10"/>
      <c r="S16" s="10"/>
      <c r="T16" s="10"/>
      <c r="U16" s="10"/>
      <c r="V16" s="12"/>
      <c r="W16" s="12"/>
      <c r="X16" s="11"/>
      <c r="Y16" s="12"/>
      <c r="Z16" s="12"/>
      <c r="AA16" s="9"/>
      <c r="AB16" s="12"/>
      <c r="AC16" s="12"/>
      <c r="AD16" s="12"/>
      <c r="AE16" s="12"/>
      <c r="AF16" s="12"/>
    </row>
    <row r="17" spans="1:32" x14ac:dyDescent="0.2">
      <c r="A17" s="7">
        <v>37653</v>
      </c>
      <c r="B17" s="8">
        <f t="shared" si="0"/>
        <v>28</v>
      </c>
      <c r="C17" s="9"/>
      <c r="D17" s="10"/>
      <c r="E17" s="9"/>
      <c r="F17" s="10"/>
      <c r="G17" s="10"/>
      <c r="H17" s="10"/>
      <c r="I17" s="10"/>
      <c r="J17" s="9"/>
      <c r="K17" s="9"/>
      <c r="L17" s="9"/>
      <c r="M17" s="11"/>
      <c r="N17" s="10"/>
      <c r="O17" s="10"/>
      <c r="P17" s="9"/>
      <c r="Q17" s="10"/>
      <c r="R17" s="10"/>
      <c r="S17" s="10"/>
      <c r="T17" s="10"/>
      <c r="U17" s="10"/>
      <c r="V17" s="12"/>
      <c r="W17" s="12"/>
      <c r="X17" s="11"/>
      <c r="Y17" s="12"/>
      <c r="Z17" s="12"/>
      <c r="AA17" s="9"/>
      <c r="AB17" s="12"/>
      <c r="AC17" s="12"/>
      <c r="AD17" s="12"/>
      <c r="AE17" s="12"/>
      <c r="AF17" s="12"/>
    </row>
    <row r="18" spans="1:32" x14ac:dyDescent="0.2">
      <c r="A18" s="7">
        <v>37681</v>
      </c>
      <c r="B18" s="8">
        <f t="shared" si="0"/>
        <v>31</v>
      </c>
      <c r="C18" s="9"/>
      <c r="D18" s="10"/>
      <c r="E18" s="9"/>
      <c r="F18" s="10"/>
      <c r="G18" s="10"/>
      <c r="H18" s="10"/>
      <c r="I18" s="10"/>
      <c r="J18" s="9"/>
      <c r="K18" s="9"/>
      <c r="L18" s="9"/>
      <c r="M18" s="11"/>
      <c r="N18" s="10"/>
      <c r="O18" s="10"/>
      <c r="P18" s="9"/>
      <c r="Q18" s="10"/>
      <c r="R18" s="10"/>
      <c r="S18" s="10"/>
      <c r="T18" s="10"/>
      <c r="U18" s="10"/>
      <c r="V18" s="12"/>
      <c r="W18" s="12"/>
      <c r="X18" s="11"/>
      <c r="Y18" s="12"/>
      <c r="Z18" s="12"/>
      <c r="AA18" s="9"/>
      <c r="AB18" s="12"/>
      <c r="AC18" s="12"/>
      <c r="AD18" s="12"/>
      <c r="AE18" s="12"/>
      <c r="AF18" s="12"/>
    </row>
    <row r="19" spans="1:32" x14ac:dyDescent="0.2">
      <c r="A19" s="7">
        <v>37712</v>
      </c>
      <c r="B19" s="8">
        <f t="shared" si="0"/>
        <v>30</v>
      </c>
      <c r="C19" s="9"/>
      <c r="D19" s="10"/>
      <c r="E19" s="9"/>
      <c r="F19" s="10"/>
      <c r="G19" s="10"/>
      <c r="H19" s="10"/>
      <c r="I19" s="10"/>
      <c r="J19" s="9"/>
      <c r="K19" s="9"/>
      <c r="L19" s="9"/>
      <c r="M19" s="11"/>
      <c r="N19" s="10"/>
      <c r="O19" s="10"/>
      <c r="P19" s="9"/>
      <c r="Q19" s="10"/>
      <c r="R19" s="10"/>
      <c r="S19" s="10"/>
      <c r="T19" s="10"/>
      <c r="U19" s="10"/>
      <c r="V19" s="12"/>
      <c r="W19" s="12"/>
      <c r="X19" s="11"/>
      <c r="Y19" s="12"/>
      <c r="Z19" s="12"/>
      <c r="AA19" s="9"/>
      <c r="AB19" s="12"/>
      <c r="AC19" s="12"/>
      <c r="AD19" s="12"/>
      <c r="AE19" s="12"/>
      <c r="AF19" s="12"/>
    </row>
    <row r="20" spans="1:32" x14ac:dyDescent="0.2">
      <c r="A20" s="7">
        <v>37742</v>
      </c>
      <c r="B20" s="8">
        <f t="shared" si="0"/>
        <v>31</v>
      </c>
      <c r="C20" s="9"/>
      <c r="D20" s="10"/>
      <c r="E20" s="9"/>
      <c r="F20" s="10"/>
      <c r="G20" s="10"/>
      <c r="H20" s="10"/>
      <c r="I20" s="10"/>
      <c r="J20" s="9"/>
      <c r="K20" s="9"/>
      <c r="L20" s="9"/>
      <c r="M20" s="11"/>
      <c r="N20" s="10"/>
      <c r="O20" s="10"/>
      <c r="P20" s="9"/>
      <c r="Q20" s="10"/>
      <c r="R20" s="10"/>
      <c r="S20" s="10"/>
      <c r="T20" s="10"/>
      <c r="U20" s="10"/>
      <c r="V20" s="12"/>
      <c r="W20" s="12"/>
      <c r="X20" s="11"/>
      <c r="Y20" s="12"/>
      <c r="Z20" s="12"/>
      <c r="AA20" s="9"/>
      <c r="AB20" s="12"/>
      <c r="AC20" s="12"/>
      <c r="AD20" s="12"/>
      <c r="AE20" s="12"/>
      <c r="AF20" s="12"/>
    </row>
    <row r="21" spans="1:32" x14ac:dyDescent="0.2">
      <c r="A21" s="7">
        <v>37773</v>
      </c>
      <c r="B21" s="8">
        <f t="shared" si="0"/>
        <v>30</v>
      </c>
      <c r="C21" s="9"/>
      <c r="D21" s="10"/>
      <c r="E21" s="9"/>
      <c r="F21" s="10"/>
      <c r="G21" s="10"/>
      <c r="H21" s="10"/>
      <c r="I21" s="10"/>
      <c r="J21" s="9"/>
      <c r="K21" s="9"/>
      <c r="L21" s="9"/>
      <c r="M21" s="11"/>
      <c r="N21" s="10"/>
      <c r="O21" s="10"/>
      <c r="P21" s="9"/>
      <c r="Q21" s="10"/>
      <c r="R21" s="10"/>
      <c r="S21" s="10"/>
      <c r="T21" s="10"/>
      <c r="U21" s="10"/>
      <c r="V21" s="12"/>
      <c r="W21" s="12"/>
      <c r="X21" s="11"/>
      <c r="Y21" s="12"/>
      <c r="Z21" s="12"/>
      <c r="AA21" s="9"/>
      <c r="AB21" s="12"/>
      <c r="AC21" s="12"/>
      <c r="AD21" s="12"/>
      <c r="AE21" s="12"/>
      <c r="AF21" s="12"/>
    </row>
    <row r="22" spans="1:32" x14ac:dyDescent="0.2">
      <c r="A22" s="7">
        <v>37803</v>
      </c>
      <c r="B22" s="8">
        <f t="shared" si="0"/>
        <v>31</v>
      </c>
      <c r="C22" s="9"/>
      <c r="D22" s="10"/>
      <c r="E22" s="9"/>
      <c r="F22" s="10"/>
      <c r="G22" s="10"/>
      <c r="H22" s="10"/>
      <c r="I22" s="10"/>
      <c r="J22" s="9"/>
      <c r="K22" s="9"/>
      <c r="L22" s="9"/>
      <c r="M22" s="11"/>
      <c r="N22" s="10"/>
      <c r="O22" s="10"/>
      <c r="P22" s="9"/>
      <c r="Q22" s="10"/>
      <c r="R22" s="10"/>
      <c r="S22" s="10"/>
      <c r="T22" s="10"/>
      <c r="U22" s="10"/>
      <c r="V22" s="12"/>
      <c r="W22" s="12"/>
      <c r="X22" s="11"/>
      <c r="Y22" s="12"/>
      <c r="Z22" s="12"/>
      <c r="AA22" s="9"/>
      <c r="AB22" s="12"/>
      <c r="AC22" s="12"/>
      <c r="AD22" s="12"/>
      <c r="AE22" s="12"/>
      <c r="AF22" s="12"/>
    </row>
    <row r="23" spans="1:32" x14ac:dyDescent="0.2">
      <c r="A23" s="7">
        <v>37834</v>
      </c>
      <c r="B23" s="8">
        <f t="shared" si="0"/>
        <v>31</v>
      </c>
      <c r="C23" s="9"/>
      <c r="D23" s="10"/>
      <c r="E23" s="9"/>
      <c r="F23" s="10"/>
      <c r="G23" s="10"/>
      <c r="H23" s="10"/>
      <c r="I23" s="10"/>
      <c r="J23" s="9"/>
      <c r="K23" s="9"/>
      <c r="L23" s="9"/>
      <c r="M23" s="11"/>
      <c r="N23" s="10"/>
      <c r="O23" s="10"/>
      <c r="P23" s="9"/>
      <c r="Q23" s="10"/>
      <c r="R23" s="10"/>
      <c r="S23" s="10"/>
      <c r="T23" s="10"/>
      <c r="U23" s="10"/>
      <c r="V23" s="12"/>
      <c r="W23" s="12"/>
      <c r="X23" s="11"/>
      <c r="Y23" s="12"/>
      <c r="Z23" s="12"/>
      <c r="AA23" s="9"/>
      <c r="AB23" s="12"/>
      <c r="AC23" s="12"/>
      <c r="AD23" s="12"/>
      <c r="AE23" s="12"/>
      <c r="AF23" s="12"/>
    </row>
    <row r="24" spans="1:32" x14ac:dyDescent="0.2">
      <c r="A24" s="7">
        <v>37865</v>
      </c>
      <c r="B24" s="8">
        <f t="shared" si="0"/>
        <v>30</v>
      </c>
      <c r="C24" s="9"/>
      <c r="D24" s="10"/>
      <c r="E24" s="9"/>
      <c r="F24" s="10"/>
      <c r="G24" s="10"/>
      <c r="H24" s="10"/>
      <c r="I24" s="10"/>
      <c r="J24" s="9"/>
      <c r="K24" s="9"/>
      <c r="L24" s="9"/>
      <c r="M24" s="11"/>
      <c r="N24" s="10"/>
      <c r="O24" s="10"/>
      <c r="P24" s="9"/>
      <c r="Q24" s="10"/>
      <c r="R24" s="10"/>
      <c r="S24" s="10"/>
      <c r="T24" s="10"/>
      <c r="U24" s="10"/>
      <c r="V24" s="12"/>
      <c r="W24" s="12"/>
      <c r="X24" s="11"/>
      <c r="Y24" s="12"/>
      <c r="Z24" s="12"/>
      <c r="AA24" s="9"/>
      <c r="AB24" s="12"/>
      <c r="AC24" s="12"/>
      <c r="AD24" s="12"/>
      <c r="AE24" s="12"/>
      <c r="AF24" s="12"/>
    </row>
    <row r="25" spans="1:32" x14ac:dyDescent="0.2">
      <c r="A25" s="7">
        <v>37895</v>
      </c>
      <c r="B25" s="8">
        <f t="shared" si="0"/>
        <v>31</v>
      </c>
      <c r="C25" s="9"/>
      <c r="D25" s="10"/>
      <c r="E25" s="9"/>
      <c r="F25" s="10"/>
      <c r="G25" s="10"/>
      <c r="H25" s="10"/>
      <c r="I25" s="10"/>
      <c r="J25" s="9"/>
      <c r="K25" s="9"/>
      <c r="L25" s="9"/>
      <c r="M25" s="11"/>
      <c r="N25" s="10"/>
      <c r="O25" s="10"/>
      <c r="P25" s="9"/>
      <c r="Q25" s="10"/>
      <c r="R25" s="10"/>
      <c r="S25" s="10"/>
      <c r="T25" s="10"/>
      <c r="U25" s="10"/>
      <c r="V25" s="12"/>
      <c r="W25" s="12"/>
      <c r="X25" s="11"/>
      <c r="Y25" s="12"/>
      <c r="Z25" s="12"/>
      <c r="AA25" s="9"/>
      <c r="AB25" s="12"/>
      <c r="AC25" s="12"/>
      <c r="AD25" s="12"/>
      <c r="AE25" s="12"/>
      <c r="AF25" s="12"/>
    </row>
    <row r="26" spans="1:32" x14ac:dyDescent="0.2">
      <c r="A26" s="7">
        <v>37926</v>
      </c>
      <c r="C26" s="9"/>
      <c r="D26" s="10"/>
      <c r="E26" s="9"/>
      <c r="F26" s="10"/>
      <c r="G26" s="10"/>
      <c r="H26" s="10"/>
      <c r="I26" s="10"/>
      <c r="J26" s="9"/>
      <c r="K26" s="9"/>
      <c r="L26" s="9"/>
      <c r="M26" s="11"/>
      <c r="N26" s="10"/>
      <c r="O26" s="10"/>
      <c r="P26" s="9"/>
      <c r="Q26" s="10"/>
      <c r="R26" s="10"/>
      <c r="S26" s="10"/>
      <c r="T26" s="10"/>
      <c r="U26" s="10"/>
      <c r="V26" s="12"/>
      <c r="W26" s="12"/>
      <c r="X26" s="11"/>
      <c r="Y26" s="12"/>
      <c r="Z26" s="12"/>
      <c r="AA26" s="9"/>
      <c r="AB26" s="12"/>
      <c r="AC26" s="12"/>
      <c r="AD26" s="12"/>
      <c r="AE26" s="12"/>
      <c r="AF26" s="12"/>
    </row>
  </sheetData>
  <phoneticPr fontId="0" type="noConversion"/>
  <pageMargins left="0" right="0" top="0" bottom="0" header="0.5" footer="0.5"/>
  <pageSetup paperSize="5" scale="43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Jan Havlíček</cp:lastModifiedBy>
  <dcterms:created xsi:type="dcterms:W3CDTF">2002-02-06T18:23:46Z</dcterms:created>
  <dcterms:modified xsi:type="dcterms:W3CDTF">2023-09-15T20:30:07Z</dcterms:modified>
</cp:coreProperties>
</file>