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0C05041-5A92-4DA1-8506-907D880EF8CD}" xr6:coauthVersionLast="47" xr6:coauthVersionMax="47" xr10:uidLastSave="{00000000-0000-0000-0000-000000000000}"/>
  <bookViews>
    <workbookView xWindow="-120" yWindow="-120" windowWidth="38640" windowHeight="15720" tabRatio="903"/>
  </bookViews>
  <sheets>
    <sheet name="SWAP MODEL" sheetId="1" r:id="rId1"/>
    <sheet name="$CND OPTIONS" sheetId="4" r:id="rId2"/>
    <sheet name="$US OPTIONS" sheetId="5" r:id="rId3"/>
    <sheet name="SWAPTIONS" sheetId="6" r:id="rId4"/>
    <sheet name="MIDS DATA" sheetId="7" r:id="rId5"/>
    <sheet name="POS" sheetId="8" r:id="rId6"/>
  </sheets>
  <externalReferences>
    <externalReference r:id="rId7"/>
    <externalReference r:id="rId8"/>
  </externalReferences>
  <definedNames>
    <definedName name="_xlnm.Print_Area" localSheetId="1">'$CND OPTIONS'!$1:$1048576</definedName>
    <definedName name="_xlnm.Print_Area" localSheetId="0">'SWAP MODEL'!$AL$1</definedName>
    <definedName name="spot" localSheetId="3">[1]SWAPTION!$AT$40</definedName>
  </definedNames>
  <calcPr calcId="0" calcMode="manual" fullCalcOnLoad="1"/>
</workbook>
</file>

<file path=xl/calcChain.xml><?xml version="1.0" encoding="utf-8"?>
<calcChain xmlns="http://schemas.openxmlformats.org/spreadsheetml/2006/main">
  <c r="D5" i="4" l="1"/>
  <c r="D6" i="4"/>
  <c r="F6" i="4"/>
  <c r="D7" i="4"/>
  <c r="F7" i="4"/>
  <c r="E8" i="4"/>
  <c r="E9" i="4"/>
  <c r="U12" i="4"/>
  <c r="V12" i="4"/>
  <c r="W12" i="4"/>
  <c r="X12" i="4"/>
  <c r="A13" i="4"/>
  <c r="B13" i="4"/>
  <c r="D13" i="4"/>
  <c r="E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14" i="4"/>
  <c r="B14" i="4"/>
  <c r="D14" i="4"/>
  <c r="E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15" i="4"/>
  <c r="B15" i="4"/>
  <c r="D15" i="4"/>
  <c r="E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16" i="4"/>
  <c r="B16" i="4"/>
  <c r="D16" i="4"/>
  <c r="E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17" i="4"/>
  <c r="B17" i="4"/>
  <c r="D17" i="4"/>
  <c r="E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18" i="4"/>
  <c r="B18" i="4"/>
  <c r="D18" i="4"/>
  <c r="E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19" i="4"/>
  <c r="B19" i="4"/>
  <c r="D19" i="4"/>
  <c r="E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20" i="4"/>
  <c r="B20" i="4"/>
  <c r="D20" i="4"/>
  <c r="E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21" i="4"/>
  <c r="B21" i="4"/>
  <c r="D21" i="4"/>
  <c r="E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22" i="4"/>
  <c r="B22" i="4"/>
  <c r="D22" i="4"/>
  <c r="E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23" i="4"/>
  <c r="B23" i="4"/>
  <c r="D23" i="4"/>
  <c r="E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24" i="4"/>
  <c r="B24" i="4"/>
  <c r="D24" i="4"/>
  <c r="E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25" i="4"/>
  <c r="B25" i="4"/>
  <c r="D25" i="4"/>
  <c r="E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26" i="4"/>
  <c r="B26" i="4"/>
  <c r="D26" i="4"/>
  <c r="E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27" i="4"/>
  <c r="B27" i="4"/>
  <c r="D27" i="4"/>
  <c r="E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28" i="4"/>
  <c r="B28" i="4"/>
  <c r="D28" i="4"/>
  <c r="E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29" i="4"/>
  <c r="B29" i="4"/>
  <c r="D29" i="4"/>
  <c r="E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30" i="4"/>
  <c r="B30" i="4"/>
  <c r="D30" i="4"/>
  <c r="E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31" i="4"/>
  <c r="B31" i="4"/>
  <c r="D31" i="4"/>
  <c r="E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32" i="4"/>
  <c r="B32" i="4"/>
  <c r="D32" i="4"/>
  <c r="E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33" i="4"/>
  <c r="B33" i="4"/>
  <c r="D33" i="4"/>
  <c r="E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34" i="4"/>
  <c r="B34" i="4"/>
  <c r="D34" i="4"/>
  <c r="E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35" i="4"/>
  <c r="B35" i="4"/>
  <c r="D35" i="4"/>
  <c r="E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36" i="4"/>
  <c r="B36" i="4"/>
  <c r="D36" i="4"/>
  <c r="E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37" i="4"/>
  <c r="B37" i="4"/>
  <c r="D37" i="4"/>
  <c r="E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38" i="4"/>
  <c r="B38" i="4"/>
  <c r="D38" i="4"/>
  <c r="E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39" i="4"/>
  <c r="B39" i="4"/>
  <c r="D39" i="4"/>
  <c r="E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40" i="4"/>
  <c r="B40" i="4"/>
  <c r="D40" i="4"/>
  <c r="E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41" i="4"/>
  <c r="B41" i="4"/>
  <c r="D41" i="4"/>
  <c r="E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42" i="4"/>
  <c r="B42" i="4"/>
  <c r="D42" i="4"/>
  <c r="E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43" i="4"/>
  <c r="B43" i="4"/>
  <c r="D43" i="4"/>
  <c r="E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44" i="4"/>
  <c r="B44" i="4"/>
  <c r="D44" i="4"/>
  <c r="E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45" i="4"/>
  <c r="B45" i="4"/>
  <c r="D45" i="4"/>
  <c r="E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46" i="4"/>
  <c r="B46" i="4"/>
  <c r="D46" i="4"/>
  <c r="E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47" i="4"/>
  <c r="B47" i="4"/>
  <c r="D47" i="4"/>
  <c r="E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48" i="4"/>
  <c r="B48" i="4"/>
  <c r="D48" i="4"/>
  <c r="E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49" i="4"/>
  <c r="B49" i="4"/>
  <c r="D49" i="4"/>
  <c r="E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50" i="4"/>
  <c r="B50" i="4"/>
  <c r="D50" i="4"/>
  <c r="E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51" i="4"/>
  <c r="B51" i="4"/>
  <c r="D51" i="4"/>
  <c r="E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52" i="4"/>
  <c r="B52" i="4"/>
  <c r="D52" i="4"/>
  <c r="E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53" i="4"/>
  <c r="B53" i="4"/>
  <c r="D53" i="4"/>
  <c r="E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54" i="4"/>
  <c r="B54" i="4"/>
  <c r="D54" i="4"/>
  <c r="E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55" i="4"/>
  <c r="B55" i="4"/>
  <c r="D55" i="4"/>
  <c r="E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56" i="4"/>
  <c r="B56" i="4"/>
  <c r="D56" i="4"/>
  <c r="E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57" i="4"/>
  <c r="B57" i="4"/>
  <c r="D57" i="4"/>
  <c r="E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58" i="4"/>
  <c r="B58" i="4"/>
  <c r="G58" i="4"/>
  <c r="H58" i="4"/>
  <c r="F6" i="5"/>
  <c r="F7" i="5"/>
  <c r="H7" i="5"/>
  <c r="J7" i="5"/>
  <c r="F8" i="5"/>
  <c r="H8" i="5"/>
  <c r="J8" i="5"/>
  <c r="T11" i="5"/>
  <c r="U11" i="5"/>
  <c r="V11" i="5"/>
  <c r="W11" i="5"/>
  <c r="A12" i="5"/>
  <c r="C12" i="5"/>
  <c r="D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A13" i="5"/>
  <c r="C13" i="5"/>
  <c r="D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A14" i="5"/>
  <c r="C14" i="5"/>
  <c r="D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A15" i="5"/>
  <c r="C15" i="5"/>
  <c r="D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A16" i="5"/>
  <c r="C16" i="5"/>
  <c r="D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A17" i="5"/>
  <c r="C17" i="5"/>
  <c r="D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A18" i="5"/>
  <c r="C18" i="5"/>
  <c r="D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A19" i="5"/>
  <c r="C19" i="5"/>
  <c r="D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A20" i="5"/>
  <c r="C20" i="5"/>
  <c r="D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A21" i="5"/>
  <c r="C21" i="5"/>
  <c r="D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A22" i="5"/>
  <c r="C22" i="5"/>
  <c r="D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A23" i="5"/>
  <c r="C23" i="5"/>
  <c r="D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A24" i="5"/>
  <c r="C24" i="5"/>
  <c r="D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A25" i="5"/>
  <c r="C25" i="5"/>
  <c r="D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A26" i="5"/>
  <c r="C26" i="5"/>
  <c r="D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A27" i="5"/>
  <c r="C27" i="5"/>
  <c r="D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A28" i="5"/>
  <c r="C28" i="5"/>
  <c r="D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A29" i="5"/>
  <c r="C29" i="5"/>
  <c r="D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A30" i="5"/>
  <c r="C30" i="5"/>
  <c r="D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A31" i="5"/>
  <c r="C31" i="5"/>
  <c r="D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A32" i="5"/>
  <c r="C32" i="5"/>
  <c r="D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A33" i="5"/>
  <c r="C33" i="5"/>
  <c r="D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A34" i="5"/>
  <c r="C34" i="5"/>
  <c r="D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A35" i="5"/>
  <c r="C35" i="5"/>
  <c r="D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A36" i="5"/>
  <c r="C36" i="5"/>
  <c r="D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A37" i="5"/>
  <c r="C37" i="5"/>
  <c r="D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A38" i="5"/>
  <c r="F38" i="5"/>
  <c r="G38" i="5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M194" i="7"/>
  <c r="M195" i="7"/>
  <c r="D2" i="1"/>
  <c r="E2" i="1"/>
  <c r="K2" i="1"/>
  <c r="AN2" i="1"/>
  <c r="D3" i="1"/>
  <c r="E3" i="1"/>
  <c r="K3" i="1"/>
  <c r="F6" i="1"/>
  <c r="G6" i="1"/>
  <c r="H6" i="1"/>
  <c r="K6" i="1"/>
  <c r="L6" i="1"/>
  <c r="M6" i="1"/>
  <c r="N6" i="1"/>
  <c r="O6" i="1"/>
  <c r="Q6" i="1"/>
  <c r="S6" i="1"/>
  <c r="T6" i="1"/>
  <c r="W6" i="1"/>
  <c r="Z6" i="1"/>
  <c r="AA6" i="1"/>
  <c r="AC6" i="1"/>
  <c r="AE6" i="1"/>
  <c r="AF6" i="1"/>
  <c r="B7" i="1"/>
  <c r="A8" i="1"/>
  <c r="C8" i="1"/>
  <c r="D8" i="1"/>
  <c r="E8" i="1"/>
  <c r="G8" i="1"/>
  <c r="H8" i="1"/>
  <c r="I8" i="1"/>
  <c r="J8" i="1"/>
  <c r="K8" i="1"/>
  <c r="L8" i="1"/>
  <c r="M8" i="1"/>
  <c r="N8" i="1"/>
  <c r="O8" i="1"/>
  <c r="Q8" i="1"/>
  <c r="R8" i="1"/>
  <c r="S8" i="1"/>
  <c r="T8" i="1"/>
  <c r="V8" i="1"/>
  <c r="W8" i="1"/>
  <c r="X8" i="1"/>
  <c r="Z8" i="1"/>
  <c r="AA8" i="1"/>
  <c r="AD8" i="1"/>
  <c r="AE8" i="1"/>
  <c r="AF8" i="1"/>
  <c r="AG8" i="1"/>
  <c r="AH8" i="1"/>
  <c r="AI8" i="1"/>
  <c r="AJ8" i="1"/>
  <c r="AK8" i="1"/>
  <c r="A9" i="1"/>
  <c r="C9" i="1"/>
  <c r="D9" i="1"/>
  <c r="E9" i="1"/>
  <c r="G9" i="1"/>
  <c r="H9" i="1"/>
  <c r="I9" i="1"/>
  <c r="K9" i="1"/>
  <c r="L9" i="1"/>
  <c r="M9" i="1"/>
  <c r="N9" i="1"/>
  <c r="O9" i="1"/>
  <c r="Q9" i="1"/>
  <c r="R9" i="1"/>
  <c r="S9" i="1"/>
  <c r="T9" i="1"/>
  <c r="W9" i="1"/>
  <c r="X9" i="1"/>
  <c r="Z9" i="1"/>
  <c r="AA9" i="1"/>
  <c r="AD9" i="1"/>
  <c r="AE9" i="1"/>
  <c r="AF9" i="1"/>
  <c r="AG9" i="1"/>
  <c r="AH9" i="1"/>
  <c r="AI9" i="1"/>
  <c r="AJ9" i="1"/>
  <c r="AK9" i="1"/>
  <c r="A10" i="1"/>
  <c r="C10" i="1"/>
  <c r="D10" i="1"/>
  <c r="E10" i="1"/>
  <c r="G10" i="1"/>
  <c r="H10" i="1"/>
  <c r="I10" i="1"/>
  <c r="J10" i="1"/>
  <c r="K10" i="1"/>
  <c r="L10" i="1"/>
  <c r="M10" i="1"/>
  <c r="N10" i="1"/>
  <c r="O10" i="1"/>
  <c r="Q10" i="1"/>
  <c r="R10" i="1"/>
  <c r="S10" i="1"/>
  <c r="T10" i="1"/>
  <c r="V10" i="1"/>
  <c r="W10" i="1"/>
  <c r="X10" i="1"/>
  <c r="Z10" i="1"/>
  <c r="AA10" i="1"/>
  <c r="AD10" i="1"/>
  <c r="AE10" i="1"/>
  <c r="AF10" i="1"/>
  <c r="AG10" i="1"/>
  <c r="AH10" i="1"/>
  <c r="AI10" i="1"/>
  <c r="AJ10" i="1"/>
  <c r="AK10" i="1"/>
  <c r="A11" i="1"/>
  <c r="C11" i="1"/>
  <c r="D11" i="1"/>
  <c r="E11" i="1"/>
  <c r="G11" i="1"/>
  <c r="H11" i="1"/>
  <c r="I11" i="1"/>
  <c r="K11" i="1"/>
  <c r="L11" i="1"/>
  <c r="M11" i="1"/>
  <c r="N11" i="1"/>
  <c r="O11" i="1"/>
  <c r="Q11" i="1"/>
  <c r="R11" i="1"/>
  <c r="S11" i="1"/>
  <c r="T11" i="1"/>
  <c r="W11" i="1"/>
  <c r="X11" i="1"/>
  <c r="Y11" i="1"/>
  <c r="Z11" i="1"/>
  <c r="AA11" i="1"/>
  <c r="AD11" i="1"/>
  <c r="AE11" i="1"/>
  <c r="AF11" i="1"/>
  <c r="AG11" i="1"/>
  <c r="AH11" i="1"/>
  <c r="AI11" i="1"/>
  <c r="AJ11" i="1"/>
  <c r="AK11" i="1"/>
  <c r="A12" i="1"/>
  <c r="C12" i="1"/>
  <c r="D12" i="1"/>
  <c r="E12" i="1"/>
  <c r="G12" i="1"/>
  <c r="H12" i="1"/>
  <c r="I12" i="1"/>
  <c r="K12" i="1"/>
  <c r="L12" i="1"/>
  <c r="M12" i="1"/>
  <c r="N12" i="1"/>
  <c r="O12" i="1"/>
  <c r="Q12" i="1"/>
  <c r="R12" i="1"/>
  <c r="S12" i="1"/>
  <c r="T12" i="1"/>
  <c r="W12" i="1"/>
  <c r="X12" i="1"/>
  <c r="Y12" i="1"/>
  <c r="Z12" i="1"/>
  <c r="AA12" i="1"/>
  <c r="AD12" i="1"/>
  <c r="AE12" i="1"/>
  <c r="AF12" i="1"/>
  <c r="AG12" i="1"/>
  <c r="AH12" i="1"/>
  <c r="AI12" i="1"/>
  <c r="AJ12" i="1"/>
  <c r="AK12" i="1"/>
  <c r="A13" i="1"/>
  <c r="C13" i="1"/>
  <c r="D13" i="1"/>
  <c r="E13" i="1"/>
  <c r="G13" i="1"/>
  <c r="H13" i="1"/>
  <c r="I13" i="1"/>
  <c r="K13" i="1"/>
  <c r="L13" i="1"/>
  <c r="M13" i="1"/>
  <c r="N13" i="1"/>
  <c r="O13" i="1"/>
  <c r="Q13" i="1"/>
  <c r="R13" i="1"/>
  <c r="S13" i="1"/>
  <c r="T13" i="1"/>
  <c r="W13" i="1"/>
  <c r="X13" i="1"/>
  <c r="Z13" i="1"/>
  <c r="AA13" i="1"/>
  <c r="AD13" i="1"/>
  <c r="AE13" i="1"/>
  <c r="AF13" i="1"/>
  <c r="AG13" i="1"/>
  <c r="AH13" i="1"/>
  <c r="AI13" i="1"/>
  <c r="AJ13" i="1"/>
  <c r="AK13" i="1"/>
  <c r="A14" i="1"/>
  <c r="C14" i="1"/>
  <c r="D14" i="1"/>
  <c r="E14" i="1"/>
  <c r="G14" i="1"/>
  <c r="H14" i="1"/>
  <c r="I14" i="1"/>
  <c r="K14" i="1"/>
  <c r="L14" i="1"/>
  <c r="M14" i="1"/>
  <c r="N14" i="1"/>
  <c r="O14" i="1"/>
  <c r="Q14" i="1"/>
  <c r="R14" i="1"/>
  <c r="S14" i="1"/>
  <c r="T14" i="1"/>
  <c r="W14" i="1"/>
  <c r="X14" i="1"/>
  <c r="Y14" i="1"/>
  <c r="Z14" i="1"/>
  <c r="AA14" i="1"/>
  <c r="AD14" i="1"/>
  <c r="AE14" i="1"/>
  <c r="AF14" i="1"/>
  <c r="AG14" i="1"/>
  <c r="AH14" i="1"/>
  <c r="AI14" i="1"/>
  <c r="AJ14" i="1"/>
  <c r="AK14" i="1"/>
  <c r="A15" i="1"/>
  <c r="C15" i="1"/>
  <c r="D15" i="1"/>
  <c r="E15" i="1"/>
  <c r="G15" i="1"/>
  <c r="H15" i="1"/>
  <c r="I15" i="1"/>
  <c r="K15" i="1"/>
  <c r="L15" i="1"/>
  <c r="M15" i="1"/>
  <c r="N15" i="1"/>
  <c r="O15" i="1"/>
  <c r="Q15" i="1"/>
  <c r="R15" i="1"/>
  <c r="S15" i="1"/>
  <c r="T15" i="1"/>
  <c r="W15" i="1"/>
  <c r="X15" i="1"/>
  <c r="Y15" i="1"/>
  <c r="Z15" i="1"/>
  <c r="AA15" i="1"/>
  <c r="AD15" i="1"/>
  <c r="AE15" i="1"/>
  <c r="AF15" i="1"/>
  <c r="AG15" i="1"/>
  <c r="AH15" i="1"/>
  <c r="AI15" i="1"/>
  <c r="AJ15" i="1"/>
  <c r="AK15" i="1"/>
  <c r="A16" i="1"/>
  <c r="C16" i="1"/>
  <c r="D16" i="1"/>
  <c r="E16" i="1"/>
  <c r="G16" i="1"/>
  <c r="H16" i="1"/>
  <c r="I16" i="1"/>
  <c r="K16" i="1"/>
  <c r="L16" i="1"/>
  <c r="M16" i="1"/>
  <c r="N16" i="1"/>
  <c r="O16" i="1"/>
  <c r="Q16" i="1"/>
  <c r="R16" i="1"/>
  <c r="S16" i="1"/>
  <c r="T16" i="1"/>
  <c r="W16" i="1"/>
  <c r="X16" i="1"/>
  <c r="Y16" i="1"/>
  <c r="Z16" i="1"/>
  <c r="AA16" i="1"/>
  <c r="AD16" i="1"/>
  <c r="AE16" i="1"/>
  <c r="AF16" i="1"/>
  <c r="AG16" i="1"/>
  <c r="AH16" i="1"/>
  <c r="AI16" i="1"/>
  <c r="AJ16" i="1"/>
  <c r="AK16" i="1"/>
  <c r="A17" i="1"/>
  <c r="C17" i="1"/>
  <c r="D17" i="1"/>
  <c r="E17" i="1"/>
  <c r="G17" i="1"/>
  <c r="H17" i="1"/>
  <c r="I17" i="1"/>
  <c r="J17" i="1"/>
  <c r="K17" i="1"/>
  <c r="L17" i="1"/>
  <c r="M17" i="1"/>
  <c r="N17" i="1"/>
  <c r="O17" i="1"/>
  <c r="Q17" i="1"/>
  <c r="R17" i="1"/>
  <c r="S17" i="1"/>
  <c r="T17" i="1"/>
  <c r="V17" i="1"/>
  <c r="W17" i="1"/>
  <c r="X17" i="1"/>
  <c r="Y17" i="1"/>
  <c r="Z17" i="1"/>
  <c r="AA17" i="1"/>
  <c r="AD17" i="1"/>
  <c r="AE17" i="1"/>
  <c r="AF17" i="1"/>
  <c r="AG17" i="1"/>
  <c r="AH17" i="1"/>
  <c r="AI17" i="1"/>
  <c r="AJ17" i="1"/>
  <c r="AK17" i="1"/>
  <c r="A18" i="1"/>
  <c r="C18" i="1"/>
  <c r="D18" i="1"/>
  <c r="E18" i="1"/>
  <c r="G18" i="1"/>
  <c r="H18" i="1"/>
  <c r="I18" i="1"/>
  <c r="K18" i="1"/>
  <c r="L18" i="1"/>
  <c r="M18" i="1"/>
  <c r="N18" i="1"/>
  <c r="O18" i="1"/>
  <c r="Q18" i="1"/>
  <c r="R18" i="1"/>
  <c r="S18" i="1"/>
  <c r="T18" i="1"/>
  <c r="W18" i="1"/>
  <c r="X18" i="1"/>
  <c r="Y18" i="1"/>
  <c r="Z18" i="1"/>
  <c r="AA18" i="1"/>
  <c r="AD18" i="1"/>
  <c r="AE18" i="1"/>
  <c r="AF18" i="1"/>
  <c r="AG18" i="1"/>
  <c r="AH18" i="1"/>
  <c r="AI18" i="1"/>
  <c r="AJ18" i="1"/>
  <c r="AK18" i="1"/>
  <c r="A19" i="1"/>
  <c r="C19" i="1"/>
  <c r="D19" i="1"/>
  <c r="E19" i="1"/>
  <c r="G19" i="1"/>
  <c r="H19" i="1"/>
  <c r="I19" i="1"/>
  <c r="K19" i="1"/>
  <c r="L19" i="1"/>
  <c r="M19" i="1"/>
  <c r="N19" i="1"/>
  <c r="O19" i="1"/>
  <c r="Q19" i="1"/>
  <c r="R19" i="1"/>
  <c r="S19" i="1"/>
  <c r="T19" i="1"/>
  <c r="W19" i="1"/>
  <c r="X19" i="1"/>
  <c r="Z19" i="1"/>
  <c r="AA19" i="1"/>
  <c r="AD19" i="1"/>
  <c r="AE19" i="1"/>
  <c r="AF19" i="1"/>
  <c r="AG19" i="1"/>
  <c r="AH19" i="1"/>
  <c r="AI19" i="1"/>
  <c r="AJ19" i="1"/>
  <c r="AK19" i="1"/>
  <c r="A20" i="1"/>
  <c r="C20" i="1"/>
  <c r="D20" i="1"/>
  <c r="E20" i="1"/>
  <c r="G20" i="1"/>
  <c r="H20" i="1"/>
  <c r="I20" i="1"/>
  <c r="K20" i="1"/>
  <c r="L20" i="1"/>
  <c r="M20" i="1"/>
  <c r="N20" i="1"/>
  <c r="O20" i="1"/>
  <c r="Q20" i="1"/>
  <c r="R20" i="1"/>
  <c r="S20" i="1"/>
  <c r="T20" i="1"/>
  <c r="W20" i="1"/>
  <c r="X20" i="1"/>
  <c r="Y20" i="1"/>
  <c r="Z20" i="1"/>
  <c r="AA20" i="1"/>
  <c r="AD20" i="1"/>
  <c r="AE20" i="1"/>
  <c r="AF20" i="1"/>
  <c r="AG20" i="1"/>
  <c r="AH20" i="1"/>
  <c r="AI20" i="1"/>
  <c r="AJ20" i="1"/>
  <c r="AK20" i="1"/>
  <c r="A21" i="1"/>
  <c r="C21" i="1"/>
  <c r="D21" i="1"/>
  <c r="E21" i="1"/>
  <c r="G21" i="1"/>
  <c r="H21" i="1"/>
  <c r="I21" i="1"/>
  <c r="K21" i="1"/>
  <c r="L21" i="1"/>
  <c r="M21" i="1"/>
  <c r="N21" i="1"/>
  <c r="O21" i="1"/>
  <c r="Q21" i="1"/>
  <c r="R21" i="1"/>
  <c r="S21" i="1"/>
  <c r="T21" i="1"/>
  <c r="W21" i="1"/>
  <c r="X21" i="1"/>
  <c r="Y21" i="1"/>
  <c r="Z21" i="1"/>
  <c r="AA21" i="1"/>
  <c r="AD21" i="1"/>
  <c r="AE21" i="1"/>
  <c r="AF21" i="1"/>
  <c r="AG21" i="1"/>
  <c r="AH21" i="1"/>
  <c r="AI21" i="1"/>
  <c r="AJ21" i="1"/>
  <c r="AK21" i="1"/>
  <c r="A22" i="1"/>
  <c r="C22" i="1"/>
  <c r="D22" i="1"/>
  <c r="E22" i="1"/>
  <c r="G22" i="1"/>
  <c r="H22" i="1"/>
  <c r="I22" i="1"/>
  <c r="J22" i="1"/>
  <c r="K22" i="1"/>
  <c r="L22" i="1"/>
  <c r="M22" i="1"/>
  <c r="N22" i="1"/>
  <c r="O22" i="1"/>
  <c r="Q22" i="1"/>
  <c r="R22" i="1"/>
  <c r="S22" i="1"/>
  <c r="T22" i="1"/>
  <c r="V22" i="1"/>
  <c r="W22" i="1"/>
  <c r="X22" i="1"/>
  <c r="Y22" i="1"/>
  <c r="Z22" i="1"/>
  <c r="AA22" i="1"/>
  <c r="AD22" i="1"/>
  <c r="AE22" i="1"/>
  <c r="AF22" i="1"/>
  <c r="AG22" i="1"/>
  <c r="AH22" i="1"/>
  <c r="AI22" i="1"/>
  <c r="AJ22" i="1"/>
  <c r="AK22" i="1"/>
  <c r="A23" i="1"/>
  <c r="C23" i="1"/>
  <c r="D23" i="1"/>
  <c r="E23" i="1"/>
  <c r="G23" i="1"/>
  <c r="H23" i="1"/>
  <c r="I23" i="1"/>
  <c r="K23" i="1"/>
  <c r="L23" i="1"/>
  <c r="M23" i="1"/>
  <c r="N23" i="1"/>
  <c r="O23" i="1"/>
  <c r="Q23" i="1"/>
  <c r="R23" i="1"/>
  <c r="S23" i="1"/>
  <c r="T23" i="1"/>
  <c r="W23" i="1"/>
  <c r="X23" i="1"/>
  <c r="Y23" i="1"/>
  <c r="Z23" i="1"/>
  <c r="AA23" i="1"/>
  <c r="AD23" i="1"/>
  <c r="AE23" i="1"/>
  <c r="AF23" i="1"/>
  <c r="AG23" i="1"/>
  <c r="AH23" i="1"/>
  <c r="AI23" i="1"/>
  <c r="AJ23" i="1"/>
  <c r="AK23" i="1"/>
  <c r="A24" i="1"/>
  <c r="C24" i="1"/>
  <c r="D24" i="1"/>
  <c r="E24" i="1"/>
  <c r="G24" i="1"/>
  <c r="H24" i="1"/>
  <c r="I24" i="1"/>
  <c r="K24" i="1"/>
  <c r="L24" i="1"/>
  <c r="M24" i="1"/>
  <c r="N24" i="1"/>
  <c r="O24" i="1"/>
  <c r="Q24" i="1"/>
  <c r="R24" i="1"/>
  <c r="S24" i="1"/>
  <c r="T24" i="1"/>
  <c r="W24" i="1"/>
  <c r="X24" i="1"/>
  <c r="Y24" i="1"/>
  <c r="Z24" i="1"/>
  <c r="AA24" i="1"/>
  <c r="AD24" i="1"/>
  <c r="AE24" i="1"/>
  <c r="AF24" i="1"/>
  <c r="AG24" i="1"/>
  <c r="AH24" i="1"/>
  <c r="AI24" i="1"/>
  <c r="AJ24" i="1"/>
  <c r="AK24" i="1"/>
  <c r="A25" i="1"/>
  <c r="C25" i="1"/>
  <c r="D25" i="1"/>
  <c r="E25" i="1"/>
  <c r="G25" i="1"/>
  <c r="H25" i="1"/>
  <c r="I25" i="1"/>
  <c r="K25" i="1"/>
  <c r="L25" i="1"/>
  <c r="M25" i="1"/>
  <c r="N25" i="1"/>
  <c r="O25" i="1"/>
  <c r="Q25" i="1"/>
  <c r="R25" i="1"/>
  <c r="S25" i="1"/>
  <c r="T25" i="1"/>
  <c r="W25" i="1"/>
  <c r="X25" i="1"/>
  <c r="Y25" i="1"/>
  <c r="Z25" i="1"/>
  <c r="AA25" i="1"/>
  <c r="AD25" i="1"/>
  <c r="AE25" i="1"/>
  <c r="AF25" i="1"/>
  <c r="AG25" i="1"/>
  <c r="AH25" i="1"/>
  <c r="AI25" i="1"/>
  <c r="AJ25" i="1"/>
  <c r="AK25" i="1"/>
  <c r="A26" i="1"/>
  <c r="C26" i="1"/>
  <c r="D26" i="1"/>
  <c r="E26" i="1"/>
  <c r="G26" i="1"/>
  <c r="H26" i="1"/>
  <c r="I26" i="1"/>
  <c r="K26" i="1"/>
  <c r="L26" i="1"/>
  <c r="M26" i="1"/>
  <c r="N26" i="1"/>
  <c r="O26" i="1"/>
  <c r="Q26" i="1"/>
  <c r="R26" i="1"/>
  <c r="S26" i="1"/>
  <c r="T26" i="1"/>
  <c r="W26" i="1"/>
  <c r="X26" i="1"/>
  <c r="Y26" i="1"/>
  <c r="Z26" i="1"/>
  <c r="AA26" i="1"/>
  <c r="AD26" i="1"/>
  <c r="AE26" i="1"/>
  <c r="AF26" i="1"/>
  <c r="AG26" i="1"/>
  <c r="AH26" i="1"/>
  <c r="AI26" i="1"/>
  <c r="AJ26" i="1"/>
  <c r="AK26" i="1"/>
  <c r="A27" i="1"/>
  <c r="C27" i="1"/>
  <c r="D27" i="1"/>
  <c r="E27" i="1"/>
  <c r="G27" i="1"/>
  <c r="H27" i="1"/>
  <c r="I27" i="1"/>
  <c r="K27" i="1"/>
  <c r="L27" i="1"/>
  <c r="M27" i="1"/>
  <c r="N27" i="1"/>
  <c r="O27" i="1"/>
  <c r="Q27" i="1"/>
  <c r="R27" i="1"/>
  <c r="S27" i="1"/>
  <c r="T27" i="1"/>
  <c r="W27" i="1"/>
  <c r="X27" i="1"/>
  <c r="Y27" i="1"/>
  <c r="Z27" i="1"/>
  <c r="AA27" i="1"/>
  <c r="AD27" i="1"/>
  <c r="AE27" i="1"/>
  <c r="AF27" i="1"/>
  <c r="AG27" i="1"/>
  <c r="AH27" i="1"/>
  <c r="AI27" i="1"/>
  <c r="AJ27" i="1"/>
  <c r="AK27" i="1"/>
  <c r="A28" i="1"/>
  <c r="C28" i="1"/>
  <c r="D28" i="1"/>
  <c r="E28" i="1"/>
  <c r="G28" i="1"/>
  <c r="H28" i="1"/>
  <c r="I28" i="1"/>
  <c r="K28" i="1"/>
  <c r="L28" i="1"/>
  <c r="M28" i="1"/>
  <c r="N28" i="1"/>
  <c r="O28" i="1"/>
  <c r="Q28" i="1"/>
  <c r="R28" i="1"/>
  <c r="S28" i="1"/>
  <c r="T28" i="1"/>
  <c r="W28" i="1"/>
  <c r="X28" i="1"/>
  <c r="Y28" i="1"/>
  <c r="Z28" i="1"/>
  <c r="AA28" i="1"/>
  <c r="AD28" i="1"/>
  <c r="AE28" i="1"/>
  <c r="AF28" i="1"/>
  <c r="AG28" i="1"/>
  <c r="AH28" i="1"/>
  <c r="AI28" i="1"/>
  <c r="AJ28" i="1"/>
  <c r="AK28" i="1"/>
  <c r="A29" i="1"/>
  <c r="C29" i="1"/>
  <c r="D29" i="1"/>
  <c r="E29" i="1"/>
  <c r="G29" i="1"/>
  <c r="H29" i="1"/>
  <c r="I29" i="1"/>
  <c r="K29" i="1"/>
  <c r="L29" i="1"/>
  <c r="M29" i="1"/>
  <c r="N29" i="1"/>
  <c r="O29" i="1"/>
  <c r="Q29" i="1"/>
  <c r="R29" i="1"/>
  <c r="S29" i="1"/>
  <c r="T29" i="1"/>
  <c r="W29" i="1"/>
  <c r="X29" i="1"/>
  <c r="Y29" i="1"/>
  <c r="Z29" i="1"/>
  <c r="AA29" i="1"/>
  <c r="AD29" i="1"/>
  <c r="AE29" i="1"/>
  <c r="AF29" i="1"/>
  <c r="AG29" i="1"/>
  <c r="AH29" i="1"/>
  <c r="AI29" i="1"/>
  <c r="AJ29" i="1"/>
  <c r="AK29" i="1"/>
  <c r="A30" i="1"/>
  <c r="C30" i="1"/>
  <c r="D30" i="1"/>
  <c r="E30" i="1"/>
  <c r="G30" i="1"/>
  <c r="H30" i="1"/>
  <c r="I30" i="1"/>
  <c r="K30" i="1"/>
  <c r="L30" i="1"/>
  <c r="M30" i="1"/>
  <c r="N30" i="1"/>
  <c r="O30" i="1"/>
  <c r="Q30" i="1"/>
  <c r="R30" i="1"/>
  <c r="S30" i="1"/>
  <c r="T30" i="1"/>
  <c r="W30" i="1"/>
  <c r="X30" i="1"/>
  <c r="Y30" i="1"/>
  <c r="Z30" i="1"/>
  <c r="AA30" i="1"/>
  <c r="AD30" i="1"/>
  <c r="AE30" i="1"/>
  <c r="AF30" i="1"/>
  <c r="AG30" i="1"/>
  <c r="AH30" i="1"/>
  <c r="AI30" i="1"/>
  <c r="AJ30" i="1"/>
  <c r="AK30" i="1"/>
  <c r="A31" i="1"/>
  <c r="C31" i="1"/>
  <c r="D31" i="1"/>
  <c r="E31" i="1"/>
  <c r="G31" i="1"/>
  <c r="H31" i="1"/>
  <c r="I31" i="1"/>
  <c r="K31" i="1"/>
  <c r="L31" i="1"/>
  <c r="M31" i="1"/>
  <c r="N31" i="1"/>
  <c r="O31" i="1"/>
  <c r="Q31" i="1"/>
  <c r="R31" i="1"/>
  <c r="S31" i="1"/>
  <c r="T31" i="1"/>
  <c r="W31" i="1"/>
  <c r="X31" i="1"/>
  <c r="Z31" i="1"/>
  <c r="AA31" i="1"/>
  <c r="AD31" i="1"/>
  <c r="AE31" i="1"/>
  <c r="AF31" i="1"/>
  <c r="AG31" i="1"/>
  <c r="AH31" i="1"/>
  <c r="AI31" i="1"/>
  <c r="AJ31" i="1"/>
  <c r="AK31" i="1"/>
  <c r="A32" i="1"/>
  <c r="C32" i="1"/>
  <c r="D32" i="1"/>
  <c r="E32" i="1"/>
  <c r="G32" i="1"/>
  <c r="H32" i="1"/>
  <c r="I32" i="1"/>
  <c r="K32" i="1"/>
  <c r="L32" i="1"/>
  <c r="M32" i="1"/>
  <c r="N32" i="1"/>
  <c r="O32" i="1"/>
  <c r="Q32" i="1"/>
  <c r="R32" i="1"/>
  <c r="S32" i="1"/>
  <c r="T32" i="1"/>
  <c r="W32" i="1"/>
  <c r="X32" i="1"/>
  <c r="Y32" i="1"/>
  <c r="Z32" i="1"/>
  <c r="AA32" i="1"/>
  <c r="AD32" i="1"/>
  <c r="AE32" i="1"/>
  <c r="AF32" i="1"/>
  <c r="AG32" i="1"/>
  <c r="AH32" i="1"/>
  <c r="AI32" i="1"/>
  <c r="AJ32" i="1"/>
  <c r="AK32" i="1"/>
  <c r="A33" i="1"/>
  <c r="C33" i="1"/>
  <c r="D33" i="1"/>
  <c r="E33" i="1"/>
  <c r="G33" i="1"/>
  <c r="H33" i="1"/>
  <c r="I33" i="1"/>
  <c r="K33" i="1"/>
  <c r="L33" i="1"/>
  <c r="M33" i="1"/>
  <c r="N33" i="1"/>
  <c r="O33" i="1"/>
  <c r="Q33" i="1"/>
  <c r="R33" i="1"/>
  <c r="S33" i="1"/>
  <c r="T33" i="1"/>
  <c r="W33" i="1"/>
  <c r="X33" i="1"/>
  <c r="Y33" i="1"/>
  <c r="Z33" i="1"/>
  <c r="AA33" i="1"/>
  <c r="AD33" i="1"/>
  <c r="AE33" i="1"/>
  <c r="AF33" i="1"/>
  <c r="AG33" i="1"/>
  <c r="AH33" i="1"/>
  <c r="AI33" i="1"/>
  <c r="AJ33" i="1"/>
  <c r="AK33" i="1"/>
  <c r="A34" i="1"/>
  <c r="C34" i="1"/>
  <c r="D34" i="1"/>
  <c r="E34" i="1"/>
  <c r="G34" i="1"/>
  <c r="H34" i="1"/>
  <c r="I34" i="1"/>
  <c r="K34" i="1"/>
  <c r="L34" i="1"/>
  <c r="M34" i="1"/>
  <c r="N34" i="1"/>
  <c r="O34" i="1"/>
  <c r="Q34" i="1"/>
  <c r="R34" i="1"/>
  <c r="S34" i="1"/>
  <c r="T34" i="1"/>
  <c r="W34" i="1"/>
  <c r="X34" i="1"/>
  <c r="Y34" i="1"/>
  <c r="Z34" i="1"/>
  <c r="AA34" i="1"/>
  <c r="AD34" i="1"/>
  <c r="AE34" i="1"/>
  <c r="AF34" i="1"/>
  <c r="AG34" i="1"/>
  <c r="AH34" i="1"/>
  <c r="AI34" i="1"/>
  <c r="AJ34" i="1"/>
  <c r="AK34" i="1"/>
  <c r="A35" i="1"/>
  <c r="C35" i="1"/>
  <c r="D35" i="1"/>
  <c r="E35" i="1"/>
  <c r="G35" i="1"/>
  <c r="H35" i="1"/>
  <c r="I35" i="1"/>
  <c r="K35" i="1"/>
  <c r="L35" i="1"/>
  <c r="M35" i="1"/>
  <c r="N35" i="1"/>
  <c r="O35" i="1"/>
  <c r="Q35" i="1"/>
  <c r="R35" i="1"/>
  <c r="S35" i="1"/>
  <c r="T35" i="1"/>
  <c r="W35" i="1"/>
  <c r="X35" i="1"/>
  <c r="Y35" i="1"/>
  <c r="Z35" i="1"/>
  <c r="AA35" i="1"/>
  <c r="AD35" i="1"/>
  <c r="AE35" i="1"/>
  <c r="AF35" i="1"/>
  <c r="AG35" i="1"/>
  <c r="AH35" i="1"/>
  <c r="AI35" i="1"/>
  <c r="AJ35" i="1"/>
  <c r="AK35" i="1"/>
  <c r="A36" i="1"/>
  <c r="C36" i="1"/>
  <c r="D36" i="1"/>
  <c r="E36" i="1"/>
  <c r="G36" i="1"/>
  <c r="H36" i="1"/>
  <c r="I36" i="1"/>
  <c r="K36" i="1"/>
  <c r="L36" i="1"/>
  <c r="M36" i="1"/>
  <c r="N36" i="1"/>
  <c r="O36" i="1"/>
  <c r="Q36" i="1"/>
  <c r="R36" i="1"/>
  <c r="S36" i="1"/>
  <c r="T36" i="1"/>
  <c r="W36" i="1"/>
  <c r="X36" i="1"/>
  <c r="Y36" i="1"/>
  <c r="Z36" i="1"/>
  <c r="AA36" i="1"/>
  <c r="AD36" i="1"/>
  <c r="AE36" i="1"/>
  <c r="AF36" i="1"/>
  <c r="AG36" i="1"/>
  <c r="AH36" i="1"/>
  <c r="AI36" i="1"/>
  <c r="AJ36" i="1"/>
  <c r="AK36" i="1"/>
  <c r="A37" i="1"/>
  <c r="C37" i="1"/>
  <c r="D37" i="1"/>
  <c r="E37" i="1"/>
  <c r="G37" i="1"/>
  <c r="H37" i="1"/>
  <c r="I37" i="1"/>
  <c r="K37" i="1"/>
  <c r="L37" i="1"/>
  <c r="M37" i="1"/>
  <c r="N37" i="1"/>
  <c r="O37" i="1"/>
  <c r="Q37" i="1"/>
  <c r="R37" i="1"/>
  <c r="S37" i="1"/>
  <c r="T37" i="1"/>
  <c r="W37" i="1"/>
  <c r="X37" i="1"/>
  <c r="Y37" i="1"/>
  <c r="Z37" i="1"/>
  <c r="AA37" i="1"/>
  <c r="AD37" i="1"/>
  <c r="AE37" i="1"/>
  <c r="AF37" i="1"/>
  <c r="AG37" i="1"/>
  <c r="AH37" i="1"/>
  <c r="AI37" i="1"/>
  <c r="AJ37" i="1"/>
  <c r="AK37" i="1"/>
  <c r="A38" i="1"/>
  <c r="C38" i="1"/>
  <c r="D38" i="1"/>
  <c r="E38" i="1"/>
  <c r="G38" i="1"/>
  <c r="H38" i="1"/>
  <c r="I38" i="1"/>
  <c r="K38" i="1"/>
  <c r="L38" i="1"/>
  <c r="M38" i="1"/>
  <c r="N38" i="1"/>
  <c r="O38" i="1"/>
  <c r="Q38" i="1"/>
  <c r="R38" i="1"/>
  <c r="S38" i="1"/>
  <c r="T38" i="1"/>
  <c r="W38" i="1"/>
  <c r="X38" i="1"/>
  <c r="Y38" i="1"/>
  <c r="Z38" i="1"/>
  <c r="AA38" i="1"/>
  <c r="AD38" i="1"/>
  <c r="AE38" i="1"/>
  <c r="AF38" i="1"/>
  <c r="AG38" i="1"/>
  <c r="AH38" i="1"/>
  <c r="AI38" i="1"/>
  <c r="AJ38" i="1"/>
  <c r="AK38" i="1"/>
  <c r="A39" i="1"/>
  <c r="C39" i="1"/>
  <c r="D39" i="1"/>
  <c r="E39" i="1"/>
  <c r="G39" i="1"/>
  <c r="H39" i="1"/>
  <c r="I39" i="1"/>
  <c r="K39" i="1"/>
  <c r="L39" i="1"/>
  <c r="M39" i="1"/>
  <c r="N39" i="1"/>
  <c r="O39" i="1"/>
  <c r="Q39" i="1"/>
  <c r="R39" i="1"/>
  <c r="S39" i="1"/>
  <c r="T39" i="1"/>
  <c r="W39" i="1"/>
  <c r="X39" i="1"/>
  <c r="Y39" i="1"/>
  <c r="Z39" i="1"/>
  <c r="AA39" i="1"/>
  <c r="AD39" i="1"/>
  <c r="AE39" i="1"/>
  <c r="AF39" i="1"/>
  <c r="AG39" i="1"/>
  <c r="AH39" i="1"/>
  <c r="AI39" i="1"/>
  <c r="AJ39" i="1"/>
  <c r="AK39" i="1"/>
  <c r="A40" i="1"/>
  <c r="C40" i="1"/>
  <c r="D40" i="1"/>
  <c r="E40" i="1"/>
  <c r="G40" i="1"/>
  <c r="H40" i="1"/>
  <c r="I40" i="1"/>
  <c r="K40" i="1"/>
  <c r="L40" i="1"/>
  <c r="M40" i="1"/>
  <c r="N40" i="1"/>
  <c r="O40" i="1"/>
  <c r="Q40" i="1"/>
  <c r="R40" i="1"/>
  <c r="S40" i="1"/>
  <c r="T40" i="1"/>
  <c r="W40" i="1"/>
  <c r="X40" i="1"/>
  <c r="Y40" i="1"/>
  <c r="Z40" i="1"/>
  <c r="AA40" i="1"/>
  <c r="AD40" i="1"/>
  <c r="AE40" i="1"/>
  <c r="AF40" i="1"/>
  <c r="AG40" i="1"/>
  <c r="AH40" i="1"/>
  <c r="AI40" i="1"/>
  <c r="AJ40" i="1"/>
  <c r="AK40" i="1"/>
  <c r="A41" i="1"/>
  <c r="C41" i="1"/>
  <c r="D41" i="1"/>
  <c r="E41" i="1"/>
  <c r="G41" i="1"/>
  <c r="H41" i="1"/>
  <c r="I41" i="1"/>
  <c r="K41" i="1"/>
  <c r="L41" i="1"/>
  <c r="M41" i="1"/>
  <c r="N41" i="1"/>
  <c r="O41" i="1"/>
  <c r="Q41" i="1"/>
  <c r="R41" i="1"/>
  <c r="S41" i="1"/>
  <c r="T41" i="1"/>
  <c r="W41" i="1"/>
  <c r="X41" i="1"/>
  <c r="Y41" i="1"/>
  <c r="Z41" i="1"/>
  <c r="AA41" i="1"/>
  <c r="AD41" i="1"/>
  <c r="AE41" i="1"/>
  <c r="AF41" i="1"/>
  <c r="AG41" i="1"/>
  <c r="AH41" i="1"/>
  <c r="AI41" i="1"/>
  <c r="AJ41" i="1"/>
  <c r="AK41" i="1"/>
  <c r="A42" i="1"/>
  <c r="C42" i="1"/>
  <c r="D42" i="1"/>
  <c r="E42" i="1"/>
  <c r="G42" i="1"/>
  <c r="H42" i="1"/>
  <c r="I42" i="1"/>
  <c r="K42" i="1"/>
  <c r="L42" i="1"/>
  <c r="M42" i="1"/>
  <c r="N42" i="1"/>
  <c r="O42" i="1"/>
  <c r="Q42" i="1"/>
  <c r="R42" i="1"/>
  <c r="S42" i="1"/>
  <c r="T42" i="1"/>
  <c r="W42" i="1"/>
  <c r="X42" i="1"/>
  <c r="Y42" i="1"/>
  <c r="Z42" i="1"/>
  <c r="AA42" i="1"/>
  <c r="AD42" i="1"/>
  <c r="AE42" i="1"/>
  <c r="AF42" i="1"/>
  <c r="AG42" i="1"/>
  <c r="AH42" i="1"/>
  <c r="AI42" i="1"/>
  <c r="AJ42" i="1"/>
  <c r="AK42" i="1"/>
  <c r="A43" i="1"/>
  <c r="C43" i="1"/>
  <c r="D43" i="1"/>
  <c r="E43" i="1"/>
  <c r="G43" i="1"/>
  <c r="H43" i="1"/>
  <c r="I43" i="1"/>
  <c r="K43" i="1"/>
  <c r="L43" i="1"/>
  <c r="M43" i="1"/>
  <c r="N43" i="1"/>
  <c r="O43" i="1"/>
  <c r="Q43" i="1"/>
  <c r="R43" i="1"/>
  <c r="S43" i="1"/>
  <c r="T43" i="1"/>
  <c r="W43" i="1"/>
  <c r="X43" i="1"/>
  <c r="Z43" i="1"/>
  <c r="AA43" i="1"/>
  <c r="AD43" i="1"/>
  <c r="AE43" i="1"/>
  <c r="AF43" i="1"/>
  <c r="AG43" i="1"/>
  <c r="AH43" i="1"/>
  <c r="AI43" i="1"/>
  <c r="AJ43" i="1"/>
  <c r="AK43" i="1"/>
  <c r="A44" i="1"/>
  <c r="C44" i="1"/>
  <c r="D44" i="1"/>
  <c r="E44" i="1"/>
  <c r="G44" i="1"/>
  <c r="H44" i="1"/>
  <c r="I44" i="1"/>
  <c r="K44" i="1"/>
  <c r="L44" i="1"/>
  <c r="M44" i="1"/>
  <c r="N44" i="1"/>
  <c r="O44" i="1"/>
  <c r="Q44" i="1"/>
  <c r="R44" i="1"/>
  <c r="S44" i="1"/>
  <c r="T44" i="1"/>
  <c r="W44" i="1"/>
  <c r="X44" i="1"/>
  <c r="Y44" i="1"/>
  <c r="Z44" i="1"/>
  <c r="AA44" i="1"/>
  <c r="AD44" i="1"/>
  <c r="AE44" i="1"/>
  <c r="AF44" i="1"/>
  <c r="AG44" i="1"/>
  <c r="AH44" i="1"/>
  <c r="AI44" i="1"/>
  <c r="AJ44" i="1"/>
  <c r="AK44" i="1"/>
  <c r="A45" i="1"/>
  <c r="C45" i="1"/>
  <c r="D45" i="1"/>
  <c r="E45" i="1"/>
  <c r="G45" i="1"/>
  <c r="H45" i="1"/>
  <c r="I45" i="1"/>
  <c r="K45" i="1"/>
  <c r="L45" i="1"/>
  <c r="M45" i="1"/>
  <c r="N45" i="1"/>
  <c r="O45" i="1"/>
  <c r="Q45" i="1"/>
  <c r="R45" i="1"/>
  <c r="S45" i="1"/>
  <c r="T45" i="1"/>
  <c r="W45" i="1"/>
  <c r="X45" i="1"/>
  <c r="Y45" i="1"/>
  <c r="Z45" i="1"/>
  <c r="AA45" i="1"/>
  <c r="AD45" i="1"/>
  <c r="AE45" i="1"/>
  <c r="AF45" i="1"/>
  <c r="AG45" i="1"/>
  <c r="AH45" i="1"/>
  <c r="AI45" i="1"/>
  <c r="AJ45" i="1"/>
  <c r="AK45" i="1"/>
  <c r="A46" i="1"/>
  <c r="C46" i="1"/>
  <c r="D46" i="1"/>
  <c r="E46" i="1"/>
  <c r="G46" i="1"/>
  <c r="H46" i="1"/>
  <c r="I46" i="1"/>
  <c r="K46" i="1"/>
  <c r="L46" i="1"/>
  <c r="M46" i="1"/>
  <c r="N46" i="1"/>
  <c r="O46" i="1"/>
  <c r="Q46" i="1"/>
  <c r="R46" i="1"/>
  <c r="S46" i="1"/>
  <c r="T46" i="1"/>
  <c r="W46" i="1"/>
  <c r="X46" i="1"/>
  <c r="Y46" i="1"/>
  <c r="Z46" i="1"/>
  <c r="AA46" i="1"/>
  <c r="AD46" i="1"/>
  <c r="AE46" i="1"/>
  <c r="AF46" i="1"/>
  <c r="AG46" i="1"/>
  <c r="AH46" i="1"/>
  <c r="AI46" i="1"/>
  <c r="AJ46" i="1"/>
  <c r="AK46" i="1"/>
  <c r="A47" i="1"/>
  <c r="C47" i="1"/>
  <c r="D47" i="1"/>
  <c r="E47" i="1"/>
  <c r="G47" i="1"/>
  <c r="H47" i="1"/>
  <c r="I47" i="1"/>
  <c r="K47" i="1"/>
  <c r="L47" i="1"/>
  <c r="M47" i="1"/>
  <c r="N47" i="1"/>
  <c r="O47" i="1"/>
  <c r="Q47" i="1"/>
  <c r="R47" i="1"/>
  <c r="S47" i="1"/>
  <c r="T47" i="1"/>
  <c r="W47" i="1"/>
  <c r="X47" i="1"/>
  <c r="Y47" i="1"/>
  <c r="Z47" i="1"/>
  <c r="AA47" i="1"/>
  <c r="AD47" i="1"/>
  <c r="AE47" i="1"/>
  <c r="AF47" i="1"/>
  <c r="AG47" i="1"/>
  <c r="AH47" i="1"/>
  <c r="AI47" i="1"/>
  <c r="AJ47" i="1"/>
  <c r="AK47" i="1"/>
  <c r="A48" i="1"/>
  <c r="C48" i="1"/>
  <c r="D48" i="1"/>
  <c r="E48" i="1"/>
  <c r="G48" i="1"/>
  <c r="H48" i="1"/>
  <c r="I48" i="1"/>
  <c r="K48" i="1"/>
  <c r="L48" i="1"/>
  <c r="M48" i="1"/>
  <c r="N48" i="1"/>
  <c r="O48" i="1"/>
  <c r="Q48" i="1"/>
  <c r="R48" i="1"/>
  <c r="S48" i="1"/>
  <c r="T48" i="1"/>
  <c r="W48" i="1"/>
  <c r="X48" i="1"/>
  <c r="Y48" i="1"/>
  <c r="Z48" i="1"/>
  <c r="AA48" i="1"/>
  <c r="AD48" i="1"/>
  <c r="AE48" i="1"/>
  <c r="AF48" i="1"/>
  <c r="AG48" i="1"/>
  <c r="AH48" i="1"/>
  <c r="AI48" i="1"/>
  <c r="AJ48" i="1"/>
  <c r="AK48" i="1"/>
  <c r="A49" i="1"/>
  <c r="C49" i="1"/>
  <c r="D49" i="1"/>
  <c r="E49" i="1"/>
  <c r="G49" i="1"/>
  <c r="H49" i="1"/>
  <c r="I49" i="1"/>
  <c r="K49" i="1"/>
  <c r="L49" i="1"/>
  <c r="M49" i="1"/>
  <c r="N49" i="1"/>
  <c r="O49" i="1"/>
  <c r="Q49" i="1"/>
  <c r="R49" i="1"/>
  <c r="S49" i="1"/>
  <c r="T49" i="1"/>
  <c r="W49" i="1"/>
  <c r="X49" i="1"/>
  <c r="Y49" i="1"/>
  <c r="Z49" i="1"/>
  <c r="AA49" i="1"/>
  <c r="AD49" i="1"/>
  <c r="AE49" i="1"/>
  <c r="AF49" i="1"/>
  <c r="AG49" i="1"/>
  <c r="AH49" i="1"/>
  <c r="AI49" i="1"/>
  <c r="AJ49" i="1"/>
  <c r="AK49" i="1"/>
  <c r="A50" i="1"/>
  <c r="C50" i="1"/>
  <c r="D50" i="1"/>
  <c r="E50" i="1"/>
  <c r="G50" i="1"/>
  <c r="H50" i="1"/>
  <c r="I50" i="1"/>
  <c r="K50" i="1"/>
  <c r="L50" i="1"/>
  <c r="M50" i="1"/>
  <c r="N50" i="1"/>
  <c r="O50" i="1"/>
  <c r="Q50" i="1"/>
  <c r="R50" i="1"/>
  <c r="S50" i="1"/>
  <c r="T50" i="1"/>
  <c r="W50" i="1"/>
  <c r="X50" i="1"/>
  <c r="Y50" i="1"/>
  <c r="Z50" i="1"/>
  <c r="AA50" i="1"/>
  <c r="AD50" i="1"/>
  <c r="AE50" i="1"/>
  <c r="AF50" i="1"/>
  <c r="AG50" i="1"/>
  <c r="AH50" i="1"/>
  <c r="AI50" i="1"/>
  <c r="AJ50" i="1"/>
  <c r="AK50" i="1"/>
  <c r="A51" i="1"/>
  <c r="C51" i="1"/>
  <c r="D51" i="1"/>
  <c r="E51" i="1"/>
  <c r="G51" i="1"/>
  <c r="H51" i="1"/>
  <c r="I51" i="1"/>
  <c r="K51" i="1"/>
  <c r="L51" i="1"/>
  <c r="M51" i="1"/>
  <c r="N51" i="1"/>
  <c r="O51" i="1"/>
  <c r="Q51" i="1"/>
  <c r="R51" i="1"/>
  <c r="S51" i="1"/>
  <c r="T51" i="1"/>
  <c r="W51" i="1"/>
  <c r="X51" i="1"/>
  <c r="Y51" i="1"/>
  <c r="Z51" i="1"/>
  <c r="AA51" i="1"/>
  <c r="AD51" i="1"/>
  <c r="AE51" i="1"/>
  <c r="AF51" i="1"/>
  <c r="AG51" i="1"/>
  <c r="AH51" i="1"/>
  <c r="AI51" i="1"/>
  <c r="AJ51" i="1"/>
  <c r="AK51" i="1"/>
  <c r="A52" i="1"/>
  <c r="C52" i="1"/>
  <c r="D52" i="1"/>
  <c r="E52" i="1"/>
  <c r="G52" i="1"/>
  <c r="H52" i="1"/>
  <c r="I52" i="1"/>
  <c r="K52" i="1"/>
  <c r="L52" i="1"/>
  <c r="M52" i="1"/>
  <c r="N52" i="1"/>
  <c r="O52" i="1"/>
  <c r="Q52" i="1"/>
  <c r="R52" i="1"/>
  <c r="S52" i="1"/>
  <c r="T52" i="1"/>
  <c r="W52" i="1"/>
  <c r="X52" i="1"/>
  <c r="Y52" i="1"/>
  <c r="Z52" i="1"/>
  <c r="AA52" i="1"/>
  <c r="AD52" i="1"/>
  <c r="AE52" i="1"/>
  <c r="AF52" i="1"/>
  <c r="AG52" i="1"/>
  <c r="AH52" i="1"/>
  <c r="AI52" i="1"/>
  <c r="AJ52" i="1"/>
  <c r="AK52" i="1"/>
  <c r="A53" i="1"/>
  <c r="C53" i="1"/>
  <c r="D53" i="1"/>
  <c r="E53" i="1"/>
  <c r="G53" i="1"/>
  <c r="H53" i="1"/>
  <c r="I53" i="1"/>
  <c r="K53" i="1"/>
  <c r="L53" i="1"/>
  <c r="M53" i="1"/>
  <c r="N53" i="1"/>
  <c r="O53" i="1"/>
  <c r="Q53" i="1"/>
  <c r="R53" i="1"/>
  <c r="S53" i="1"/>
  <c r="T53" i="1"/>
  <c r="W53" i="1"/>
  <c r="X53" i="1"/>
  <c r="Y53" i="1"/>
  <c r="Z53" i="1"/>
  <c r="AA53" i="1"/>
  <c r="AD53" i="1"/>
  <c r="AE53" i="1"/>
  <c r="AF53" i="1"/>
  <c r="AG53" i="1"/>
  <c r="AH53" i="1"/>
  <c r="AI53" i="1"/>
  <c r="AJ53" i="1"/>
  <c r="AK53" i="1"/>
  <c r="A54" i="1"/>
  <c r="C54" i="1"/>
  <c r="D54" i="1"/>
  <c r="E54" i="1"/>
  <c r="G54" i="1"/>
  <c r="H54" i="1"/>
  <c r="I54" i="1"/>
  <c r="K54" i="1"/>
  <c r="L54" i="1"/>
  <c r="M54" i="1"/>
  <c r="N54" i="1"/>
  <c r="O54" i="1"/>
  <c r="Q54" i="1"/>
  <c r="R54" i="1"/>
  <c r="S54" i="1"/>
  <c r="T54" i="1"/>
  <c r="W54" i="1"/>
  <c r="X54" i="1"/>
  <c r="Y54" i="1"/>
  <c r="Z54" i="1"/>
  <c r="AA54" i="1"/>
  <c r="AD54" i="1"/>
  <c r="AE54" i="1"/>
  <c r="AF54" i="1"/>
  <c r="AG54" i="1"/>
  <c r="AH54" i="1"/>
  <c r="AI54" i="1"/>
  <c r="AJ54" i="1"/>
  <c r="AK54" i="1"/>
  <c r="A55" i="1"/>
  <c r="C55" i="1"/>
  <c r="D55" i="1"/>
  <c r="E55" i="1"/>
  <c r="G55" i="1"/>
  <c r="H55" i="1"/>
  <c r="I55" i="1"/>
  <c r="K55" i="1"/>
  <c r="L55" i="1"/>
  <c r="M55" i="1"/>
  <c r="N55" i="1"/>
  <c r="O55" i="1"/>
  <c r="Q55" i="1"/>
  <c r="R55" i="1"/>
  <c r="S55" i="1"/>
  <c r="T55" i="1"/>
  <c r="W55" i="1"/>
  <c r="X55" i="1"/>
  <c r="Z55" i="1"/>
  <c r="AA55" i="1"/>
  <c r="AD55" i="1"/>
  <c r="AE55" i="1"/>
  <c r="AF55" i="1"/>
  <c r="AG55" i="1"/>
  <c r="AH55" i="1"/>
  <c r="AI55" i="1"/>
  <c r="AJ55" i="1"/>
  <c r="AK55" i="1"/>
  <c r="A56" i="1"/>
  <c r="C56" i="1"/>
  <c r="D56" i="1"/>
  <c r="E56" i="1"/>
  <c r="G56" i="1"/>
  <c r="H56" i="1"/>
  <c r="I56" i="1"/>
  <c r="K56" i="1"/>
  <c r="L56" i="1"/>
  <c r="M56" i="1"/>
  <c r="N56" i="1"/>
  <c r="O56" i="1"/>
  <c r="Q56" i="1"/>
  <c r="R56" i="1"/>
  <c r="S56" i="1"/>
  <c r="T56" i="1"/>
  <c r="W56" i="1"/>
  <c r="X56" i="1"/>
  <c r="Y56" i="1"/>
  <c r="Z56" i="1"/>
  <c r="AA56" i="1"/>
  <c r="AD56" i="1"/>
  <c r="AE56" i="1"/>
  <c r="AF56" i="1"/>
  <c r="AG56" i="1"/>
  <c r="AH56" i="1"/>
  <c r="AI56" i="1"/>
  <c r="AJ56" i="1"/>
  <c r="AK56" i="1"/>
  <c r="A57" i="1"/>
  <c r="C57" i="1"/>
  <c r="D57" i="1"/>
  <c r="E57" i="1"/>
  <c r="G57" i="1"/>
  <c r="H57" i="1"/>
  <c r="I57" i="1"/>
  <c r="K57" i="1"/>
  <c r="L57" i="1"/>
  <c r="M57" i="1"/>
  <c r="N57" i="1"/>
  <c r="O57" i="1"/>
  <c r="Q57" i="1"/>
  <c r="R57" i="1"/>
  <c r="S57" i="1"/>
  <c r="T57" i="1"/>
  <c r="W57" i="1"/>
  <c r="X57" i="1"/>
  <c r="Y57" i="1"/>
  <c r="Z57" i="1"/>
  <c r="AA57" i="1"/>
  <c r="AD57" i="1"/>
  <c r="AE57" i="1"/>
  <c r="AF57" i="1"/>
  <c r="AG57" i="1"/>
  <c r="AH57" i="1"/>
  <c r="AI57" i="1"/>
  <c r="AJ57" i="1"/>
  <c r="AK57" i="1"/>
  <c r="A58" i="1"/>
  <c r="C58" i="1"/>
  <c r="D58" i="1"/>
  <c r="E58" i="1"/>
  <c r="G58" i="1"/>
  <c r="H58" i="1"/>
  <c r="I58" i="1"/>
  <c r="K58" i="1"/>
  <c r="L58" i="1"/>
  <c r="M58" i="1"/>
  <c r="N58" i="1"/>
  <c r="O58" i="1"/>
  <c r="Q58" i="1"/>
  <c r="R58" i="1"/>
  <c r="S58" i="1"/>
  <c r="T58" i="1"/>
  <c r="W58" i="1"/>
  <c r="X58" i="1"/>
  <c r="Y58" i="1"/>
  <c r="Z58" i="1"/>
  <c r="AA58" i="1"/>
  <c r="AD58" i="1"/>
  <c r="AE58" i="1"/>
  <c r="AF58" i="1"/>
  <c r="AG58" i="1"/>
  <c r="AH58" i="1"/>
  <c r="AI58" i="1"/>
  <c r="AJ58" i="1"/>
  <c r="AK58" i="1"/>
  <c r="A59" i="1"/>
  <c r="C59" i="1"/>
  <c r="D59" i="1"/>
  <c r="E59" i="1"/>
  <c r="G59" i="1"/>
  <c r="H59" i="1"/>
  <c r="I59" i="1"/>
  <c r="K59" i="1"/>
  <c r="L59" i="1"/>
  <c r="M59" i="1"/>
  <c r="N59" i="1"/>
  <c r="O59" i="1"/>
  <c r="Q59" i="1"/>
  <c r="R59" i="1"/>
  <c r="S59" i="1"/>
  <c r="T59" i="1"/>
  <c r="W59" i="1"/>
  <c r="X59" i="1"/>
  <c r="Y59" i="1"/>
  <c r="Z59" i="1"/>
  <c r="AA59" i="1"/>
  <c r="AD59" i="1"/>
  <c r="AE59" i="1"/>
  <c r="AF59" i="1"/>
  <c r="AG59" i="1"/>
  <c r="AH59" i="1"/>
  <c r="AI59" i="1"/>
  <c r="AJ59" i="1"/>
  <c r="AK59" i="1"/>
  <c r="A60" i="1"/>
  <c r="C60" i="1"/>
  <c r="D60" i="1"/>
  <c r="E60" i="1"/>
  <c r="G60" i="1"/>
  <c r="H60" i="1"/>
  <c r="I60" i="1"/>
  <c r="K60" i="1"/>
  <c r="L60" i="1"/>
  <c r="M60" i="1"/>
  <c r="N60" i="1"/>
  <c r="O60" i="1"/>
  <c r="Q60" i="1"/>
  <c r="R60" i="1"/>
  <c r="S60" i="1"/>
  <c r="T60" i="1"/>
  <c r="W60" i="1"/>
  <c r="X60" i="1"/>
  <c r="Y60" i="1"/>
  <c r="Z60" i="1"/>
  <c r="AA60" i="1"/>
  <c r="AD60" i="1"/>
  <c r="AE60" i="1"/>
  <c r="AF60" i="1"/>
  <c r="AG60" i="1"/>
  <c r="AH60" i="1"/>
  <c r="AI60" i="1"/>
  <c r="AJ60" i="1"/>
  <c r="AK60" i="1"/>
  <c r="A61" i="1"/>
  <c r="C61" i="1"/>
  <c r="D61" i="1"/>
  <c r="E61" i="1"/>
  <c r="G61" i="1"/>
  <c r="H61" i="1"/>
  <c r="I61" i="1"/>
  <c r="K61" i="1"/>
  <c r="L61" i="1"/>
  <c r="M61" i="1"/>
  <c r="N61" i="1"/>
  <c r="O61" i="1"/>
  <c r="Q61" i="1"/>
  <c r="R61" i="1"/>
  <c r="S61" i="1"/>
  <c r="T61" i="1"/>
  <c r="W61" i="1"/>
  <c r="X61" i="1"/>
  <c r="Y61" i="1"/>
  <c r="Z61" i="1"/>
  <c r="AA61" i="1"/>
  <c r="AD61" i="1"/>
  <c r="AE61" i="1"/>
  <c r="AF61" i="1"/>
  <c r="AG61" i="1"/>
  <c r="AH61" i="1"/>
  <c r="AI61" i="1"/>
  <c r="AJ61" i="1"/>
  <c r="AK61" i="1"/>
  <c r="A62" i="1"/>
  <c r="C62" i="1"/>
  <c r="D62" i="1"/>
  <c r="E62" i="1"/>
  <c r="G62" i="1"/>
  <c r="H62" i="1"/>
  <c r="I62" i="1"/>
  <c r="K62" i="1"/>
  <c r="L62" i="1"/>
  <c r="M62" i="1"/>
  <c r="N62" i="1"/>
  <c r="O62" i="1"/>
  <c r="Q62" i="1"/>
  <c r="R62" i="1"/>
  <c r="S62" i="1"/>
  <c r="T62" i="1"/>
  <c r="W62" i="1"/>
  <c r="X62" i="1"/>
  <c r="Y62" i="1"/>
  <c r="Z62" i="1"/>
  <c r="AA62" i="1"/>
  <c r="AD62" i="1"/>
  <c r="AE62" i="1"/>
  <c r="AF62" i="1"/>
  <c r="AG62" i="1"/>
  <c r="AH62" i="1"/>
  <c r="AI62" i="1"/>
  <c r="AJ62" i="1"/>
  <c r="AK62" i="1"/>
  <c r="A63" i="1"/>
  <c r="C63" i="1"/>
  <c r="D63" i="1"/>
  <c r="E63" i="1"/>
  <c r="G63" i="1"/>
  <c r="H63" i="1"/>
  <c r="I63" i="1"/>
  <c r="K63" i="1"/>
  <c r="L63" i="1"/>
  <c r="M63" i="1"/>
  <c r="N63" i="1"/>
  <c r="O63" i="1"/>
  <c r="Q63" i="1"/>
  <c r="R63" i="1"/>
  <c r="S63" i="1"/>
  <c r="T63" i="1"/>
  <c r="W63" i="1"/>
  <c r="X63" i="1"/>
  <c r="Y63" i="1"/>
  <c r="Z63" i="1"/>
  <c r="AA63" i="1"/>
  <c r="AD63" i="1"/>
  <c r="AE63" i="1"/>
  <c r="AF63" i="1"/>
  <c r="AG63" i="1"/>
  <c r="AH63" i="1"/>
  <c r="AI63" i="1"/>
  <c r="AJ63" i="1"/>
  <c r="AK63" i="1"/>
  <c r="A64" i="1"/>
  <c r="C64" i="1"/>
  <c r="D64" i="1"/>
  <c r="E64" i="1"/>
  <c r="G64" i="1"/>
  <c r="H64" i="1"/>
  <c r="I64" i="1"/>
  <c r="K64" i="1"/>
  <c r="L64" i="1"/>
  <c r="M64" i="1"/>
  <c r="N64" i="1"/>
  <c r="O64" i="1"/>
  <c r="Q64" i="1"/>
  <c r="R64" i="1"/>
  <c r="S64" i="1"/>
  <c r="T64" i="1"/>
  <c r="W64" i="1"/>
  <c r="X64" i="1"/>
  <c r="Y64" i="1"/>
  <c r="Z64" i="1"/>
  <c r="AA64" i="1"/>
  <c r="AD64" i="1"/>
  <c r="AE64" i="1"/>
  <c r="AF64" i="1"/>
  <c r="AG64" i="1"/>
  <c r="AH64" i="1"/>
  <c r="AI64" i="1"/>
  <c r="AJ64" i="1"/>
  <c r="AK64" i="1"/>
  <c r="A65" i="1"/>
  <c r="C65" i="1"/>
  <c r="D65" i="1"/>
  <c r="E65" i="1"/>
  <c r="G65" i="1"/>
  <c r="H65" i="1"/>
  <c r="I65" i="1"/>
  <c r="N65" i="1"/>
  <c r="O65" i="1"/>
  <c r="Q65" i="1"/>
  <c r="R65" i="1"/>
  <c r="S65" i="1"/>
  <c r="T65" i="1"/>
  <c r="W65" i="1"/>
  <c r="X65" i="1"/>
  <c r="Y65" i="1"/>
  <c r="Z65" i="1"/>
  <c r="AA65" i="1"/>
  <c r="AD65" i="1"/>
  <c r="AE65" i="1"/>
  <c r="AF65" i="1"/>
  <c r="AG65" i="1"/>
  <c r="AH65" i="1"/>
  <c r="AI65" i="1"/>
  <c r="AJ65" i="1"/>
  <c r="AK65" i="1"/>
  <c r="A66" i="1"/>
  <c r="C66" i="1"/>
  <c r="D66" i="1"/>
  <c r="E66" i="1"/>
  <c r="G66" i="1"/>
  <c r="H66" i="1"/>
  <c r="I66" i="1"/>
  <c r="N66" i="1"/>
  <c r="O66" i="1"/>
  <c r="Q66" i="1"/>
  <c r="R66" i="1"/>
  <c r="S66" i="1"/>
  <c r="T66" i="1"/>
  <c r="W66" i="1"/>
  <c r="X66" i="1"/>
  <c r="Y66" i="1"/>
  <c r="Z66" i="1"/>
  <c r="AA66" i="1"/>
  <c r="AD66" i="1"/>
  <c r="AE66" i="1"/>
  <c r="AF66" i="1"/>
  <c r="AG66" i="1"/>
  <c r="AH66" i="1"/>
  <c r="AI66" i="1"/>
  <c r="AJ66" i="1"/>
  <c r="AK66" i="1"/>
  <c r="A67" i="1"/>
  <c r="C67" i="1"/>
  <c r="D67" i="1"/>
  <c r="E67" i="1"/>
  <c r="G67" i="1"/>
  <c r="H67" i="1"/>
  <c r="I67" i="1"/>
  <c r="N67" i="1"/>
  <c r="O67" i="1"/>
  <c r="Q67" i="1"/>
  <c r="R67" i="1"/>
  <c r="S67" i="1"/>
  <c r="T67" i="1"/>
  <c r="W67" i="1"/>
  <c r="X67" i="1"/>
  <c r="Z67" i="1"/>
  <c r="AA67" i="1"/>
  <c r="AD67" i="1"/>
  <c r="AE67" i="1"/>
  <c r="AF67" i="1"/>
  <c r="AG67" i="1"/>
  <c r="AH67" i="1"/>
  <c r="AI67" i="1"/>
  <c r="AJ67" i="1"/>
  <c r="AK67" i="1"/>
  <c r="A68" i="1"/>
  <c r="C68" i="1"/>
  <c r="D68" i="1"/>
  <c r="E68" i="1"/>
  <c r="G68" i="1"/>
  <c r="H68" i="1"/>
  <c r="I68" i="1"/>
  <c r="N68" i="1"/>
  <c r="O68" i="1"/>
  <c r="Q68" i="1"/>
  <c r="R68" i="1"/>
  <c r="S68" i="1"/>
  <c r="T68" i="1"/>
  <c r="W68" i="1"/>
  <c r="X68" i="1"/>
  <c r="Y68" i="1"/>
  <c r="Z68" i="1"/>
  <c r="AA68" i="1"/>
  <c r="AD68" i="1"/>
  <c r="AE68" i="1"/>
  <c r="AF68" i="1"/>
  <c r="AG68" i="1"/>
  <c r="AH68" i="1"/>
  <c r="AI68" i="1"/>
  <c r="AJ68" i="1"/>
  <c r="AK68" i="1"/>
  <c r="A69" i="1"/>
  <c r="C69" i="1"/>
  <c r="D69" i="1"/>
  <c r="E69" i="1"/>
  <c r="G69" i="1"/>
  <c r="H69" i="1"/>
  <c r="I69" i="1"/>
  <c r="N69" i="1"/>
  <c r="O69" i="1"/>
  <c r="Q69" i="1"/>
  <c r="R69" i="1"/>
  <c r="S69" i="1"/>
  <c r="T69" i="1"/>
  <c r="W69" i="1"/>
  <c r="X69" i="1"/>
  <c r="Y69" i="1"/>
  <c r="Z69" i="1"/>
  <c r="AA69" i="1"/>
  <c r="AD69" i="1"/>
  <c r="AE69" i="1"/>
  <c r="AF69" i="1"/>
  <c r="AG69" i="1"/>
  <c r="AH69" i="1"/>
  <c r="AI69" i="1"/>
  <c r="AJ69" i="1"/>
  <c r="AK69" i="1"/>
  <c r="A70" i="1"/>
  <c r="C70" i="1"/>
  <c r="D70" i="1"/>
  <c r="E70" i="1"/>
  <c r="G70" i="1"/>
  <c r="H70" i="1"/>
  <c r="I70" i="1"/>
  <c r="N70" i="1"/>
  <c r="O70" i="1"/>
  <c r="Q70" i="1"/>
  <c r="R70" i="1"/>
  <c r="S70" i="1"/>
  <c r="T70" i="1"/>
  <c r="W70" i="1"/>
  <c r="X70" i="1"/>
  <c r="Y70" i="1"/>
  <c r="Z70" i="1"/>
  <c r="AA70" i="1"/>
  <c r="AD70" i="1"/>
  <c r="AE70" i="1"/>
  <c r="AF70" i="1"/>
  <c r="AG70" i="1"/>
  <c r="AH70" i="1"/>
  <c r="AI70" i="1"/>
  <c r="AJ70" i="1"/>
  <c r="AK70" i="1"/>
  <c r="A71" i="1"/>
  <c r="C71" i="1"/>
  <c r="D71" i="1"/>
  <c r="E71" i="1"/>
  <c r="G71" i="1"/>
  <c r="H71" i="1"/>
  <c r="I71" i="1"/>
  <c r="N71" i="1"/>
  <c r="O71" i="1"/>
  <c r="Q71" i="1"/>
  <c r="R71" i="1"/>
  <c r="S71" i="1"/>
  <c r="T71" i="1"/>
  <c r="W71" i="1"/>
  <c r="X71" i="1"/>
  <c r="Y71" i="1"/>
  <c r="Z71" i="1"/>
  <c r="AA71" i="1"/>
  <c r="AD71" i="1"/>
  <c r="AE71" i="1"/>
  <c r="AF71" i="1"/>
  <c r="AG71" i="1"/>
  <c r="AH71" i="1"/>
  <c r="AI71" i="1"/>
  <c r="AJ71" i="1"/>
  <c r="AK71" i="1"/>
  <c r="A72" i="1"/>
  <c r="C72" i="1"/>
  <c r="D72" i="1"/>
  <c r="E72" i="1"/>
  <c r="G72" i="1"/>
  <c r="H72" i="1"/>
  <c r="I72" i="1"/>
  <c r="N72" i="1"/>
  <c r="O72" i="1"/>
  <c r="Q72" i="1"/>
  <c r="R72" i="1"/>
  <c r="S72" i="1"/>
  <c r="T72" i="1"/>
  <c r="W72" i="1"/>
  <c r="X72" i="1"/>
  <c r="Y72" i="1"/>
  <c r="Z72" i="1"/>
  <c r="AA72" i="1"/>
  <c r="AD72" i="1"/>
  <c r="AE72" i="1"/>
  <c r="AF72" i="1"/>
  <c r="AG72" i="1"/>
  <c r="AH72" i="1"/>
  <c r="AI72" i="1"/>
  <c r="AJ72" i="1"/>
  <c r="AK72" i="1"/>
  <c r="A73" i="1"/>
  <c r="C73" i="1"/>
  <c r="D73" i="1"/>
  <c r="E73" i="1"/>
  <c r="G73" i="1"/>
  <c r="H73" i="1"/>
  <c r="I73" i="1"/>
  <c r="N73" i="1"/>
  <c r="O73" i="1"/>
  <c r="Q73" i="1"/>
  <c r="R73" i="1"/>
  <c r="S73" i="1"/>
  <c r="T73" i="1"/>
  <c r="W73" i="1"/>
  <c r="X73" i="1"/>
  <c r="Y73" i="1"/>
  <c r="Z73" i="1"/>
  <c r="AA73" i="1"/>
  <c r="AD73" i="1"/>
  <c r="AE73" i="1"/>
  <c r="AF73" i="1"/>
  <c r="AG73" i="1"/>
  <c r="AH73" i="1"/>
  <c r="AI73" i="1"/>
  <c r="AJ73" i="1"/>
  <c r="AK73" i="1"/>
  <c r="A74" i="1"/>
  <c r="C74" i="1"/>
  <c r="D74" i="1"/>
  <c r="E74" i="1"/>
  <c r="G74" i="1"/>
  <c r="H74" i="1"/>
  <c r="I74" i="1"/>
  <c r="N74" i="1"/>
  <c r="O74" i="1"/>
  <c r="Q74" i="1"/>
  <c r="R74" i="1"/>
  <c r="S74" i="1"/>
  <c r="T74" i="1"/>
  <c r="W74" i="1"/>
  <c r="X74" i="1"/>
  <c r="Y74" i="1"/>
  <c r="Z74" i="1"/>
  <c r="AA74" i="1"/>
  <c r="AD74" i="1"/>
  <c r="AE74" i="1"/>
  <c r="AF74" i="1"/>
  <c r="AG74" i="1"/>
  <c r="AH74" i="1"/>
  <c r="AI74" i="1"/>
  <c r="AJ74" i="1"/>
  <c r="AK74" i="1"/>
  <c r="A75" i="1"/>
  <c r="C75" i="1"/>
  <c r="D75" i="1"/>
  <c r="E75" i="1"/>
  <c r="G75" i="1"/>
  <c r="H75" i="1"/>
  <c r="I75" i="1"/>
  <c r="N75" i="1"/>
  <c r="O75" i="1"/>
  <c r="Q75" i="1"/>
  <c r="R75" i="1"/>
  <c r="S75" i="1"/>
  <c r="T75" i="1"/>
  <c r="W75" i="1"/>
  <c r="X75" i="1"/>
  <c r="Y75" i="1"/>
  <c r="Z75" i="1"/>
  <c r="AA75" i="1"/>
  <c r="AD75" i="1"/>
  <c r="AE75" i="1"/>
  <c r="AF75" i="1"/>
  <c r="AG75" i="1"/>
  <c r="AH75" i="1"/>
  <c r="AI75" i="1"/>
  <c r="AJ75" i="1"/>
  <c r="AK75" i="1"/>
  <c r="A76" i="1"/>
  <c r="C76" i="1"/>
  <c r="D76" i="1"/>
  <c r="E76" i="1"/>
  <c r="G76" i="1"/>
  <c r="H76" i="1"/>
  <c r="I76" i="1"/>
  <c r="N76" i="1"/>
  <c r="O76" i="1"/>
  <c r="Q76" i="1"/>
  <c r="R76" i="1"/>
  <c r="S76" i="1"/>
  <c r="T76" i="1"/>
  <c r="W76" i="1"/>
  <c r="X76" i="1"/>
  <c r="Y76" i="1"/>
  <c r="Z76" i="1"/>
  <c r="AA76" i="1"/>
  <c r="AD76" i="1"/>
  <c r="AE76" i="1"/>
  <c r="AF76" i="1"/>
  <c r="AG76" i="1"/>
  <c r="AH76" i="1"/>
  <c r="AI76" i="1"/>
  <c r="AJ76" i="1"/>
  <c r="AK76" i="1"/>
  <c r="A77" i="1"/>
  <c r="C77" i="1"/>
  <c r="D77" i="1"/>
  <c r="E77" i="1"/>
  <c r="G77" i="1"/>
  <c r="H77" i="1"/>
  <c r="I77" i="1"/>
  <c r="N77" i="1"/>
  <c r="O77" i="1"/>
  <c r="Q77" i="1"/>
  <c r="R77" i="1"/>
  <c r="S77" i="1"/>
  <c r="T77" i="1"/>
  <c r="W77" i="1"/>
  <c r="X77" i="1"/>
  <c r="Y77" i="1"/>
  <c r="Z77" i="1"/>
  <c r="AA77" i="1"/>
  <c r="AD77" i="1"/>
  <c r="AE77" i="1"/>
  <c r="AF77" i="1"/>
  <c r="AG77" i="1"/>
  <c r="AH77" i="1"/>
  <c r="AI77" i="1"/>
  <c r="AJ77" i="1"/>
  <c r="AK77" i="1"/>
  <c r="A78" i="1"/>
  <c r="C78" i="1"/>
  <c r="D78" i="1"/>
  <c r="E78" i="1"/>
  <c r="G78" i="1"/>
  <c r="H78" i="1"/>
  <c r="I78" i="1"/>
  <c r="N78" i="1"/>
  <c r="O78" i="1"/>
  <c r="Q78" i="1"/>
  <c r="R78" i="1"/>
  <c r="S78" i="1"/>
  <c r="T78" i="1"/>
  <c r="W78" i="1"/>
  <c r="X78" i="1"/>
  <c r="Z78" i="1"/>
  <c r="AA78" i="1"/>
  <c r="AD78" i="1"/>
  <c r="AE78" i="1"/>
  <c r="AF78" i="1"/>
  <c r="AG78" i="1"/>
  <c r="AH78" i="1"/>
  <c r="AI78" i="1"/>
  <c r="AJ78" i="1"/>
  <c r="AK78" i="1"/>
  <c r="A79" i="1"/>
  <c r="C79" i="1"/>
  <c r="D79" i="1"/>
  <c r="E79" i="1"/>
  <c r="G79" i="1"/>
  <c r="H79" i="1"/>
  <c r="I79" i="1"/>
  <c r="N79" i="1"/>
  <c r="O79" i="1"/>
  <c r="Q79" i="1"/>
  <c r="R79" i="1"/>
  <c r="S79" i="1"/>
  <c r="T79" i="1"/>
  <c r="Z79" i="1"/>
  <c r="AA79" i="1"/>
  <c r="AD79" i="1"/>
  <c r="AE79" i="1"/>
  <c r="AF79" i="1"/>
  <c r="AG79" i="1"/>
  <c r="AH79" i="1"/>
  <c r="AI79" i="1"/>
  <c r="AJ79" i="1"/>
  <c r="AK79" i="1"/>
  <c r="A80" i="1"/>
  <c r="C80" i="1"/>
  <c r="D80" i="1"/>
  <c r="E80" i="1"/>
  <c r="G80" i="1"/>
  <c r="H80" i="1"/>
  <c r="I80" i="1"/>
  <c r="N80" i="1"/>
  <c r="O80" i="1"/>
  <c r="Q80" i="1"/>
  <c r="R80" i="1"/>
  <c r="S80" i="1"/>
  <c r="T80" i="1"/>
  <c r="Z80" i="1"/>
  <c r="AA80" i="1"/>
  <c r="AD80" i="1"/>
  <c r="AE80" i="1"/>
  <c r="AF80" i="1"/>
  <c r="AG80" i="1"/>
  <c r="AH80" i="1"/>
  <c r="AI80" i="1"/>
  <c r="AJ80" i="1"/>
  <c r="AK80" i="1"/>
  <c r="A81" i="1"/>
  <c r="C81" i="1"/>
  <c r="D81" i="1"/>
  <c r="E81" i="1"/>
  <c r="G81" i="1"/>
  <c r="H81" i="1"/>
  <c r="I81" i="1"/>
  <c r="N81" i="1"/>
  <c r="O81" i="1"/>
  <c r="Q81" i="1"/>
  <c r="R81" i="1"/>
  <c r="S81" i="1"/>
  <c r="T81" i="1"/>
  <c r="Z81" i="1"/>
  <c r="AA81" i="1"/>
  <c r="AD81" i="1"/>
  <c r="AE81" i="1"/>
  <c r="AF81" i="1"/>
  <c r="AG81" i="1"/>
  <c r="AH81" i="1"/>
  <c r="AI81" i="1"/>
  <c r="AJ81" i="1"/>
  <c r="AK81" i="1"/>
  <c r="A82" i="1"/>
  <c r="C82" i="1"/>
  <c r="D82" i="1"/>
  <c r="E82" i="1"/>
  <c r="G82" i="1"/>
  <c r="H82" i="1"/>
  <c r="I82" i="1"/>
  <c r="N82" i="1"/>
  <c r="O82" i="1"/>
  <c r="Q82" i="1"/>
  <c r="R82" i="1"/>
  <c r="S82" i="1"/>
  <c r="T82" i="1"/>
  <c r="Z82" i="1"/>
  <c r="AA82" i="1"/>
  <c r="AD82" i="1"/>
  <c r="AE82" i="1"/>
  <c r="AF82" i="1"/>
  <c r="AG82" i="1"/>
  <c r="AH82" i="1"/>
  <c r="AI82" i="1"/>
  <c r="AJ82" i="1"/>
  <c r="AK82" i="1"/>
  <c r="A83" i="1"/>
  <c r="C83" i="1"/>
  <c r="D83" i="1"/>
  <c r="E83" i="1"/>
  <c r="G83" i="1"/>
  <c r="H83" i="1"/>
  <c r="I83" i="1"/>
  <c r="N83" i="1"/>
  <c r="O83" i="1"/>
  <c r="Q83" i="1"/>
  <c r="R83" i="1"/>
  <c r="S83" i="1"/>
  <c r="T83" i="1"/>
  <c r="Z83" i="1"/>
  <c r="AA83" i="1"/>
  <c r="AD83" i="1"/>
  <c r="AE83" i="1"/>
  <c r="AF83" i="1"/>
  <c r="AG83" i="1"/>
  <c r="AH83" i="1"/>
  <c r="AI83" i="1"/>
  <c r="AJ83" i="1"/>
  <c r="AK83" i="1"/>
  <c r="A84" i="1"/>
  <c r="C84" i="1"/>
  <c r="D84" i="1"/>
  <c r="E84" i="1"/>
  <c r="G84" i="1"/>
  <c r="H84" i="1"/>
  <c r="I84" i="1"/>
  <c r="N84" i="1"/>
  <c r="O84" i="1"/>
  <c r="Q84" i="1"/>
  <c r="R84" i="1"/>
  <c r="S84" i="1"/>
  <c r="T84" i="1"/>
  <c r="Z84" i="1"/>
  <c r="AA84" i="1"/>
  <c r="AD84" i="1"/>
  <c r="AE84" i="1"/>
  <c r="AF84" i="1"/>
  <c r="AG84" i="1"/>
  <c r="AH84" i="1"/>
  <c r="AI84" i="1"/>
  <c r="AJ84" i="1"/>
  <c r="AK84" i="1"/>
  <c r="A85" i="1"/>
  <c r="C85" i="1"/>
  <c r="D85" i="1"/>
  <c r="E85" i="1"/>
  <c r="G85" i="1"/>
  <c r="H85" i="1"/>
  <c r="I85" i="1"/>
  <c r="N85" i="1"/>
  <c r="O85" i="1"/>
  <c r="Q85" i="1"/>
  <c r="R85" i="1"/>
  <c r="S85" i="1"/>
  <c r="T85" i="1"/>
  <c r="Z85" i="1"/>
  <c r="AA85" i="1"/>
  <c r="AD85" i="1"/>
  <c r="AE85" i="1"/>
  <c r="AF85" i="1"/>
  <c r="AG85" i="1"/>
  <c r="AH85" i="1"/>
  <c r="AI85" i="1"/>
  <c r="AJ85" i="1"/>
  <c r="AK85" i="1"/>
  <c r="A86" i="1"/>
  <c r="C86" i="1"/>
  <c r="D86" i="1"/>
  <c r="E86" i="1"/>
  <c r="G86" i="1"/>
  <c r="H86" i="1"/>
  <c r="I86" i="1"/>
  <c r="N86" i="1"/>
  <c r="O86" i="1"/>
  <c r="Q86" i="1"/>
  <c r="R86" i="1"/>
  <c r="S86" i="1"/>
  <c r="T86" i="1"/>
  <c r="Z86" i="1"/>
  <c r="AA86" i="1"/>
  <c r="AD86" i="1"/>
  <c r="AE86" i="1"/>
  <c r="AF86" i="1"/>
  <c r="AG86" i="1"/>
  <c r="AH86" i="1"/>
  <c r="AI86" i="1"/>
  <c r="AJ86" i="1"/>
  <c r="AK86" i="1"/>
  <c r="A87" i="1"/>
  <c r="C87" i="1"/>
  <c r="D87" i="1"/>
  <c r="E87" i="1"/>
  <c r="G87" i="1"/>
  <c r="H87" i="1"/>
  <c r="I87" i="1"/>
  <c r="N87" i="1"/>
  <c r="O87" i="1"/>
  <c r="Q87" i="1"/>
  <c r="R87" i="1"/>
  <c r="S87" i="1"/>
  <c r="T87" i="1"/>
  <c r="Z87" i="1"/>
  <c r="AA87" i="1"/>
  <c r="AD87" i="1"/>
  <c r="AE87" i="1"/>
  <c r="AF87" i="1"/>
  <c r="AG87" i="1"/>
  <c r="AH87" i="1"/>
  <c r="AI87" i="1"/>
  <c r="AJ87" i="1"/>
  <c r="AK87" i="1"/>
  <c r="A88" i="1"/>
  <c r="C88" i="1"/>
  <c r="D88" i="1"/>
  <c r="E88" i="1"/>
  <c r="G88" i="1"/>
  <c r="H88" i="1"/>
  <c r="I88" i="1"/>
  <c r="N88" i="1"/>
  <c r="O88" i="1"/>
  <c r="Q88" i="1"/>
  <c r="R88" i="1"/>
  <c r="S88" i="1"/>
  <c r="T88" i="1"/>
  <c r="Z88" i="1"/>
  <c r="AA88" i="1"/>
  <c r="AD88" i="1"/>
  <c r="AE88" i="1"/>
  <c r="AF88" i="1"/>
  <c r="AG88" i="1"/>
  <c r="AH88" i="1"/>
  <c r="AI88" i="1"/>
  <c r="AJ88" i="1"/>
  <c r="AK88" i="1"/>
  <c r="A89" i="1"/>
  <c r="C89" i="1"/>
  <c r="D89" i="1"/>
  <c r="E89" i="1"/>
  <c r="G89" i="1"/>
  <c r="H89" i="1"/>
  <c r="I89" i="1"/>
  <c r="N89" i="1"/>
  <c r="O89" i="1"/>
  <c r="Q89" i="1"/>
  <c r="R89" i="1"/>
  <c r="S89" i="1"/>
  <c r="T89" i="1"/>
  <c r="Z89" i="1"/>
  <c r="AA89" i="1"/>
  <c r="AD89" i="1"/>
  <c r="AE89" i="1"/>
  <c r="AF89" i="1"/>
  <c r="AG89" i="1"/>
  <c r="AH89" i="1"/>
  <c r="AI89" i="1"/>
  <c r="AJ89" i="1"/>
  <c r="AK89" i="1"/>
  <c r="A90" i="1"/>
  <c r="C90" i="1"/>
  <c r="D90" i="1"/>
  <c r="E90" i="1"/>
  <c r="G90" i="1"/>
  <c r="H90" i="1"/>
  <c r="I90" i="1"/>
  <c r="N90" i="1"/>
  <c r="O90" i="1"/>
  <c r="Q90" i="1"/>
  <c r="R90" i="1"/>
  <c r="S90" i="1"/>
  <c r="T90" i="1"/>
  <c r="Z90" i="1"/>
  <c r="AA90" i="1"/>
  <c r="AD90" i="1"/>
  <c r="AE90" i="1"/>
  <c r="AF90" i="1"/>
  <c r="AG90" i="1"/>
  <c r="AH90" i="1"/>
  <c r="AI90" i="1"/>
  <c r="AJ90" i="1"/>
  <c r="AK90" i="1"/>
  <c r="A91" i="1"/>
  <c r="C91" i="1"/>
  <c r="D91" i="1"/>
  <c r="E91" i="1"/>
  <c r="G91" i="1"/>
  <c r="H91" i="1"/>
  <c r="I91" i="1"/>
  <c r="N91" i="1"/>
  <c r="O91" i="1"/>
  <c r="Q91" i="1"/>
  <c r="R91" i="1"/>
  <c r="S91" i="1"/>
  <c r="T91" i="1"/>
  <c r="Z91" i="1"/>
  <c r="AA91" i="1"/>
  <c r="AD91" i="1"/>
  <c r="AE91" i="1"/>
  <c r="AF91" i="1"/>
  <c r="AG91" i="1"/>
  <c r="AH91" i="1"/>
  <c r="AI91" i="1"/>
  <c r="AJ91" i="1"/>
  <c r="AK91" i="1"/>
  <c r="A92" i="1"/>
  <c r="C92" i="1"/>
  <c r="D92" i="1"/>
  <c r="E92" i="1"/>
  <c r="G92" i="1"/>
  <c r="H92" i="1"/>
  <c r="I92" i="1"/>
  <c r="N92" i="1"/>
  <c r="O92" i="1"/>
  <c r="Q92" i="1"/>
  <c r="R92" i="1"/>
  <c r="S92" i="1"/>
  <c r="T92" i="1"/>
  <c r="Z92" i="1"/>
  <c r="AA92" i="1"/>
  <c r="AD92" i="1"/>
  <c r="AE92" i="1"/>
  <c r="AF92" i="1"/>
  <c r="AG92" i="1"/>
  <c r="AH92" i="1"/>
  <c r="AI92" i="1"/>
  <c r="AJ92" i="1"/>
  <c r="AK92" i="1"/>
  <c r="A93" i="1"/>
  <c r="C93" i="1"/>
  <c r="D93" i="1"/>
  <c r="E93" i="1"/>
  <c r="G93" i="1"/>
  <c r="H93" i="1"/>
  <c r="I93" i="1"/>
  <c r="N93" i="1"/>
  <c r="O93" i="1"/>
  <c r="Q93" i="1"/>
  <c r="R93" i="1"/>
  <c r="S93" i="1"/>
  <c r="T93" i="1"/>
  <c r="Z93" i="1"/>
  <c r="AA93" i="1"/>
  <c r="AD93" i="1"/>
  <c r="AE93" i="1"/>
  <c r="AF93" i="1"/>
  <c r="AG93" i="1"/>
  <c r="AH93" i="1"/>
  <c r="AI93" i="1"/>
  <c r="AJ93" i="1"/>
  <c r="AK93" i="1"/>
  <c r="A94" i="1"/>
  <c r="C94" i="1"/>
  <c r="D94" i="1"/>
  <c r="E94" i="1"/>
  <c r="G94" i="1"/>
  <c r="H94" i="1"/>
  <c r="I94" i="1"/>
  <c r="N94" i="1"/>
  <c r="O94" i="1"/>
  <c r="Q94" i="1"/>
  <c r="R94" i="1"/>
  <c r="S94" i="1"/>
  <c r="T94" i="1"/>
  <c r="Z94" i="1"/>
  <c r="AA94" i="1"/>
  <c r="AD94" i="1"/>
  <c r="AE94" i="1"/>
  <c r="AF94" i="1"/>
  <c r="AG94" i="1"/>
  <c r="AH94" i="1"/>
  <c r="AI94" i="1"/>
  <c r="AJ94" i="1"/>
  <c r="AK94" i="1"/>
  <c r="A95" i="1"/>
  <c r="C95" i="1"/>
  <c r="D95" i="1"/>
  <c r="E95" i="1"/>
  <c r="G95" i="1"/>
  <c r="H95" i="1"/>
  <c r="I95" i="1"/>
  <c r="N95" i="1"/>
  <c r="O95" i="1"/>
  <c r="Q95" i="1"/>
  <c r="R95" i="1"/>
  <c r="S95" i="1"/>
  <c r="T95" i="1"/>
  <c r="Z95" i="1"/>
  <c r="AA95" i="1"/>
  <c r="AD95" i="1"/>
  <c r="AE95" i="1"/>
  <c r="AF95" i="1"/>
  <c r="AG95" i="1"/>
  <c r="AH95" i="1"/>
  <c r="AI95" i="1"/>
  <c r="AJ95" i="1"/>
  <c r="AK95" i="1"/>
  <c r="A96" i="1"/>
  <c r="C96" i="1"/>
  <c r="D96" i="1"/>
  <c r="E96" i="1"/>
  <c r="G96" i="1"/>
  <c r="H96" i="1"/>
  <c r="I96" i="1"/>
  <c r="N96" i="1"/>
  <c r="O96" i="1"/>
  <c r="Q96" i="1"/>
  <c r="R96" i="1"/>
  <c r="S96" i="1"/>
  <c r="T96" i="1"/>
  <c r="Z96" i="1"/>
  <c r="AA96" i="1"/>
  <c r="AD96" i="1"/>
  <c r="AE96" i="1"/>
  <c r="AF96" i="1"/>
  <c r="AG96" i="1"/>
  <c r="AH96" i="1"/>
  <c r="AI96" i="1"/>
  <c r="AJ96" i="1"/>
  <c r="AK96" i="1"/>
  <c r="A97" i="1"/>
  <c r="C97" i="1"/>
  <c r="D97" i="1"/>
  <c r="E97" i="1"/>
  <c r="G97" i="1"/>
  <c r="H97" i="1"/>
  <c r="I97" i="1"/>
  <c r="N97" i="1"/>
  <c r="O97" i="1"/>
  <c r="Q97" i="1"/>
  <c r="R97" i="1"/>
  <c r="S97" i="1"/>
  <c r="T97" i="1"/>
  <c r="Z97" i="1"/>
  <c r="AA97" i="1"/>
  <c r="AD97" i="1"/>
  <c r="AE97" i="1"/>
  <c r="AF97" i="1"/>
  <c r="AG97" i="1"/>
  <c r="AH97" i="1"/>
  <c r="AI97" i="1"/>
  <c r="AJ97" i="1"/>
  <c r="AK97" i="1"/>
  <c r="A98" i="1"/>
  <c r="C98" i="1"/>
  <c r="D98" i="1"/>
  <c r="E98" i="1"/>
  <c r="G98" i="1"/>
  <c r="H98" i="1"/>
  <c r="I98" i="1"/>
  <c r="N98" i="1"/>
  <c r="O98" i="1"/>
  <c r="Q98" i="1"/>
  <c r="R98" i="1"/>
  <c r="S98" i="1"/>
  <c r="T98" i="1"/>
  <c r="Z98" i="1"/>
  <c r="AA98" i="1"/>
  <c r="AD98" i="1"/>
  <c r="AE98" i="1"/>
  <c r="AF98" i="1"/>
  <c r="AG98" i="1"/>
  <c r="AH98" i="1"/>
  <c r="AI98" i="1"/>
  <c r="AJ98" i="1"/>
  <c r="AK98" i="1"/>
  <c r="A99" i="1"/>
  <c r="C99" i="1"/>
  <c r="D99" i="1"/>
  <c r="E99" i="1"/>
  <c r="G99" i="1"/>
  <c r="H99" i="1"/>
  <c r="I99" i="1"/>
  <c r="N99" i="1"/>
  <c r="O99" i="1"/>
  <c r="Q99" i="1"/>
  <c r="R99" i="1"/>
  <c r="S99" i="1"/>
  <c r="T99" i="1"/>
  <c r="Z99" i="1"/>
  <c r="AA99" i="1"/>
  <c r="AD99" i="1"/>
  <c r="AE99" i="1"/>
  <c r="AF99" i="1"/>
  <c r="AG99" i="1"/>
  <c r="AH99" i="1"/>
  <c r="AI99" i="1"/>
  <c r="AJ99" i="1"/>
  <c r="AK99" i="1"/>
  <c r="A100" i="1"/>
  <c r="C100" i="1"/>
  <c r="D100" i="1"/>
  <c r="E100" i="1"/>
  <c r="G100" i="1"/>
  <c r="H100" i="1"/>
  <c r="I100" i="1"/>
  <c r="N100" i="1"/>
  <c r="O100" i="1"/>
  <c r="Q100" i="1"/>
  <c r="R100" i="1"/>
  <c r="S100" i="1"/>
  <c r="T100" i="1"/>
  <c r="Z100" i="1"/>
  <c r="AA100" i="1"/>
  <c r="AD100" i="1"/>
  <c r="AE100" i="1"/>
  <c r="AF100" i="1"/>
  <c r="AG100" i="1"/>
  <c r="AH100" i="1"/>
  <c r="AI100" i="1"/>
  <c r="AJ100" i="1"/>
  <c r="AK100" i="1"/>
  <c r="A101" i="1"/>
  <c r="C101" i="1"/>
  <c r="D101" i="1"/>
  <c r="E101" i="1"/>
  <c r="G101" i="1"/>
  <c r="H101" i="1"/>
  <c r="I101" i="1"/>
  <c r="N101" i="1"/>
  <c r="O101" i="1"/>
  <c r="Q101" i="1"/>
  <c r="R101" i="1"/>
  <c r="S101" i="1"/>
  <c r="T101" i="1"/>
  <c r="Z101" i="1"/>
  <c r="AA101" i="1"/>
  <c r="AE101" i="1"/>
  <c r="AF101" i="1"/>
  <c r="AG101" i="1"/>
  <c r="AH101" i="1"/>
  <c r="AI101" i="1"/>
  <c r="AJ101" i="1"/>
  <c r="AK101" i="1"/>
  <c r="A102" i="1"/>
  <c r="C102" i="1"/>
  <c r="D102" i="1"/>
  <c r="E102" i="1"/>
  <c r="G102" i="1"/>
  <c r="H102" i="1"/>
  <c r="I102" i="1"/>
  <c r="N102" i="1"/>
  <c r="O102" i="1"/>
  <c r="Q102" i="1"/>
  <c r="R102" i="1"/>
  <c r="S102" i="1"/>
  <c r="T102" i="1"/>
  <c r="Z102" i="1"/>
  <c r="AA102" i="1"/>
  <c r="AE102" i="1"/>
  <c r="AF102" i="1"/>
  <c r="AG102" i="1"/>
  <c r="AH102" i="1"/>
  <c r="AI102" i="1"/>
  <c r="AJ102" i="1"/>
  <c r="AK102" i="1"/>
  <c r="A103" i="1"/>
  <c r="C103" i="1"/>
  <c r="D103" i="1"/>
  <c r="E103" i="1"/>
  <c r="G103" i="1"/>
  <c r="H103" i="1"/>
  <c r="I103" i="1"/>
  <c r="N103" i="1"/>
  <c r="O103" i="1"/>
  <c r="Q103" i="1"/>
  <c r="R103" i="1"/>
  <c r="S103" i="1"/>
  <c r="T103" i="1"/>
  <c r="Z103" i="1"/>
  <c r="AA103" i="1"/>
  <c r="AE103" i="1"/>
  <c r="AF103" i="1"/>
  <c r="AG103" i="1"/>
  <c r="AH103" i="1"/>
  <c r="AI103" i="1"/>
  <c r="AJ103" i="1"/>
  <c r="AK103" i="1"/>
  <c r="A104" i="1"/>
  <c r="C104" i="1"/>
  <c r="D104" i="1"/>
  <c r="E104" i="1"/>
  <c r="G104" i="1"/>
  <c r="H104" i="1"/>
  <c r="I104" i="1"/>
  <c r="N104" i="1"/>
  <c r="O104" i="1"/>
  <c r="Q104" i="1"/>
  <c r="R104" i="1"/>
  <c r="S104" i="1"/>
  <c r="T104" i="1"/>
  <c r="Z104" i="1"/>
  <c r="AA104" i="1"/>
  <c r="AE104" i="1"/>
  <c r="AF104" i="1"/>
  <c r="AG104" i="1"/>
  <c r="AH104" i="1"/>
  <c r="AI104" i="1"/>
  <c r="AJ104" i="1"/>
  <c r="AK104" i="1"/>
  <c r="A105" i="1"/>
  <c r="C105" i="1"/>
  <c r="D105" i="1"/>
  <c r="E105" i="1"/>
  <c r="G105" i="1"/>
  <c r="H105" i="1"/>
  <c r="I105" i="1"/>
  <c r="N105" i="1"/>
  <c r="O105" i="1"/>
  <c r="Q105" i="1"/>
  <c r="R105" i="1"/>
  <c r="S105" i="1"/>
  <c r="T105" i="1"/>
  <c r="Z105" i="1"/>
  <c r="AA105" i="1"/>
  <c r="AE105" i="1"/>
  <c r="AF105" i="1"/>
  <c r="AG105" i="1"/>
  <c r="AH105" i="1"/>
  <c r="AI105" i="1"/>
  <c r="AJ105" i="1"/>
  <c r="AK105" i="1"/>
  <c r="A106" i="1"/>
  <c r="C106" i="1"/>
  <c r="D106" i="1"/>
  <c r="E106" i="1"/>
  <c r="G106" i="1"/>
  <c r="H106" i="1"/>
  <c r="I106" i="1"/>
  <c r="N106" i="1"/>
  <c r="O106" i="1"/>
  <c r="Q106" i="1"/>
  <c r="R106" i="1"/>
  <c r="S106" i="1"/>
  <c r="T106" i="1"/>
  <c r="Z106" i="1"/>
  <c r="AA106" i="1"/>
  <c r="AE106" i="1"/>
  <c r="AF106" i="1"/>
  <c r="AG106" i="1"/>
  <c r="AH106" i="1"/>
  <c r="AI106" i="1"/>
  <c r="AJ106" i="1"/>
  <c r="AK106" i="1"/>
  <c r="A107" i="1"/>
  <c r="C107" i="1"/>
  <c r="D107" i="1"/>
  <c r="E107" i="1"/>
  <c r="G107" i="1"/>
  <c r="H107" i="1"/>
  <c r="I107" i="1"/>
  <c r="N107" i="1"/>
  <c r="O107" i="1"/>
  <c r="Q107" i="1"/>
  <c r="R107" i="1"/>
  <c r="S107" i="1"/>
  <c r="T107" i="1"/>
  <c r="Z107" i="1"/>
  <c r="AA107" i="1"/>
  <c r="AE107" i="1"/>
  <c r="AF107" i="1"/>
  <c r="AG107" i="1"/>
  <c r="AH107" i="1"/>
  <c r="AI107" i="1"/>
  <c r="AJ107" i="1"/>
  <c r="AK107" i="1"/>
  <c r="A108" i="1"/>
  <c r="C108" i="1"/>
  <c r="D108" i="1"/>
  <c r="E108" i="1"/>
  <c r="G108" i="1"/>
  <c r="H108" i="1"/>
  <c r="I108" i="1"/>
  <c r="N108" i="1"/>
  <c r="O108" i="1"/>
  <c r="Q108" i="1"/>
  <c r="R108" i="1"/>
  <c r="S108" i="1"/>
  <c r="T108" i="1"/>
  <c r="Z108" i="1"/>
  <c r="AA108" i="1"/>
  <c r="AE108" i="1"/>
  <c r="AF108" i="1"/>
  <c r="AG108" i="1"/>
  <c r="AH108" i="1"/>
  <c r="AI108" i="1"/>
  <c r="AJ108" i="1"/>
  <c r="AK108" i="1"/>
  <c r="A109" i="1"/>
  <c r="C109" i="1"/>
  <c r="D109" i="1"/>
  <c r="E109" i="1"/>
  <c r="G109" i="1"/>
  <c r="H109" i="1"/>
  <c r="I109" i="1"/>
  <c r="N109" i="1"/>
  <c r="O109" i="1"/>
  <c r="Q109" i="1"/>
  <c r="R109" i="1"/>
  <c r="S109" i="1"/>
  <c r="T109" i="1"/>
  <c r="Z109" i="1"/>
  <c r="AA109" i="1"/>
  <c r="AE109" i="1"/>
  <c r="AF109" i="1"/>
  <c r="AG109" i="1"/>
  <c r="AH109" i="1"/>
  <c r="AI109" i="1"/>
  <c r="AJ109" i="1"/>
  <c r="AK109" i="1"/>
  <c r="A110" i="1"/>
  <c r="C110" i="1"/>
  <c r="D110" i="1"/>
  <c r="E110" i="1"/>
  <c r="G110" i="1"/>
  <c r="H110" i="1"/>
  <c r="I110" i="1"/>
  <c r="N110" i="1"/>
  <c r="O110" i="1"/>
  <c r="Q110" i="1"/>
  <c r="R110" i="1"/>
  <c r="S110" i="1"/>
  <c r="T110" i="1"/>
  <c r="Z110" i="1"/>
  <c r="AA110" i="1"/>
  <c r="AE110" i="1"/>
  <c r="AF110" i="1"/>
  <c r="AG110" i="1"/>
  <c r="AH110" i="1"/>
  <c r="AI110" i="1"/>
  <c r="AJ110" i="1"/>
  <c r="AK110" i="1"/>
  <c r="A111" i="1"/>
  <c r="C111" i="1"/>
  <c r="D111" i="1"/>
  <c r="E111" i="1"/>
  <c r="G111" i="1"/>
  <c r="H111" i="1"/>
  <c r="I111" i="1"/>
  <c r="N111" i="1"/>
  <c r="O111" i="1"/>
  <c r="Q111" i="1"/>
  <c r="R111" i="1"/>
  <c r="S111" i="1"/>
  <c r="T111" i="1"/>
  <c r="Z111" i="1"/>
  <c r="AA111" i="1"/>
  <c r="AE111" i="1"/>
  <c r="AF111" i="1"/>
  <c r="AG111" i="1"/>
  <c r="AH111" i="1"/>
  <c r="AI111" i="1"/>
  <c r="AJ111" i="1"/>
  <c r="AK111" i="1"/>
  <c r="A112" i="1"/>
  <c r="C112" i="1"/>
  <c r="D112" i="1"/>
  <c r="E112" i="1"/>
  <c r="G112" i="1"/>
  <c r="H112" i="1"/>
  <c r="I112" i="1"/>
  <c r="N112" i="1"/>
  <c r="O112" i="1"/>
  <c r="Q112" i="1"/>
  <c r="R112" i="1"/>
  <c r="S112" i="1"/>
  <c r="T112" i="1"/>
  <c r="Z112" i="1"/>
  <c r="AA112" i="1"/>
  <c r="AE112" i="1"/>
  <c r="AF112" i="1"/>
  <c r="AG112" i="1"/>
  <c r="AH112" i="1"/>
  <c r="AI112" i="1"/>
  <c r="AJ112" i="1"/>
  <c r="AK112" i="1"/>
  <c r="A113" i="1"/>
  <c r="C113" i="1"/>
  <c r="D113" i="1"/>
  <c r="E113" i="1"/>
  <c r="G113" i="1"/>
  <c r="H113" i="1"/>
  <c r="I113" i="1"/>
  <c r="N113" i="1"/>
  <c r="O113" i="1"/>
  <c r="Q113" i="1"/>
  <c r="R113" i="1"/>
  <c r="S113" i="1"/>
  <c r="T113" i="1"/>
  <c r="Z113" i="1"/>
  <c r="AA113" i="1"/>
  <c r="AE113" i="1"/>
  <c r="AF113" i="1"/>
  <c r="AG113" i="1"/>
  <c r="AH113" i="1"/>
  <c r="AI113" i="1"/>
  <c r="AJ113" i="1"/>
  <c r="AK113" i="1"/>
  <c r="A114" i="1"/>
  <c r="C114" i="1"/>
  <c r="D114" i="1"/>
  <c r="E114" i="1"/>
  <c r="G114" i="1"/>
  <c r="H114" i="1"/>
  <c r="I114" i="1"/>
  <c r="N114" i="1"/>
  <c r="O114" i="1"/>
  <c r="Q114" i="1"/>
  <c r="R114" i="1"/>
  <c r="S114" i="1"/>
  <c r="T114" i="1"/>
  <c r="Z114" i="1"/>
  <c r="AA114" i="1"/>
  <c r="AE114" i="1"/>
  <c r="AF114" i="1"/>
  <c r="AG114" i="1"/>
  <c r="AH114" i="1"/>
  <c r="AI114" i="1"/>
  <c r="AJ114" i="1"/>
  <c r="AK114" i="1"/>
  <c r="A115" i="1"/>
  <c r="C115" i="1"/>
  <c r="D115" i="1"/>
  <c r="E115" i="1"/>
  <c r="G115" i="1"/>
  <c r="H115" i="1"/>
  <c r="I115" i="1"/>
  <c r="N115" i="1"/>
  <c r="O115" i="1"/>
  <c r="Q115" i="1"/>
  <c r="R115" i="1"/>
  <c r="S115" i="1"/>
  <c r="T115" i="1"/>
  <c r="Z115" i="1"/>
  <c r="AA115" i="1"/>
  <c r="AE115" i="1"/>
  <c r="AF115" i="1"/>
  <c r="AG115" i="1"/>
  <c r="AH115" i="1"/>
  <c r="AI115" i="1"/>
  <c r="AJ115" i="1"/>
  <c r="AK115" i="1"/>
  <c r="A116" i="1"/>
  <c r="C116" i="1"/>
  <c r="D116" i="1"/>
  <c r="E116" i="1"/>
  <c r="G116" i="1"/>
  <c r="H116" i="1"/>
  <c r="I116" i="1"/>
  <c r="N116" i="1"/>
  <c r="O116" i="1"/>
  <c r="Q116" i="1"/>
  <c r="R116" i="1"/>
  <c r="S116" i="1"/>
  <c r="T116" i="1"/>
  <c r="Z116" i="1"/>
  <c r="AA116" i="1"/>
  <c r="AE116" i="1"/>
  <c r="AF116" i="1"/>
  <c r="AG116" i="1"/>
  <c r="AH116" i="1"/>
  <c r="AI116" i="1"/>
  <c r="AJ116" i="1"/>
  <c r="AK116" i="1"/>
  <c r="A117" i="1"/>
  <c r="C117" i="1"/>
  <c r="D117" i="1"/>
  <c r="E117" i="1"/>
  <c r="G117" i="1"/>
  <c r="H117" i="1"/>
  <c r="I117" i="1"/>
  <c r="N117" i="1"/>
  <c r="O117" i="1"/>
  <c r="Q117" i="1"/>
  <c r="R117" i="1"/>
  <c r="S117" i="1"/>
  <c r="T117" i="1"/>
  <c r="Z117" i="1"/>
  <c r="AA117" i="1"/>
  <c r="AE117" i="1"/>
  <c r="AF117" i="1"/>
  <c r="AG117" i="1"/>
  <c r="AH117" i="1"/>
  <c r="AI117" i="1"/>
  <c r="AJ117" i="1"/>
  <c r="AK117" i="1"/>
  <c r="A118" i="1"/>
  <c r="C118" i="1"/>
  <c r="D118" i="1"/>
  <c r="E118" i="1"/>
  <c r="G118" i="1"/>
  <c r="H118" i="1"/>
  <c r="I118" i="1"/>
  <c r="N118" i="1"/>
  <c r="O118" i="1"/>
  <c r="Q118" i="1"/>
  <c r="R118" i="1"/>
  <c r="S118" i="1"/>
  <c r="T118" i="1"/>
  <c r="Z118" i="1"/>
  <c r="AA118" i="1"/>
  <c r="AE118" i="1"/>
  <c r="AF118" i="1"/>
  <c r="AG118" i="1"/>
  <c r="AH118" i="1"/>
  <c r="AI118" i="1"/>
  <c r="AJ118" i="1"/>
  <c r="AK118" i="1"/>
  <c r="A119" i="1"/>
  <c r="C119" i="1"/>
  <c r="D119" i="1"/>
  <c r="E119" i="1"/>
  <c r="G119" i="1"/>
  <c r="H119" i="1"/>
  <c r="I119" i="1"/>
  <c r="N119" i="1"/>
  <c r="O119" i="1"/>
  <c r="Q119" i="1"/>
  <c r="R119" i="1"/>
  <c r="S119" i="1"/>
  <c r="T119" i="1"/>
  <c r="Z119" i="1"/>
  <c r="AA119" i="1"/>
  <c r="AE119" i="1"/>
  <c r="AF119" i="1"/>
  <c r="AG119" i="1"/>
  <c r="AH119" i="1"/>
  <c r="AI119" i="1"/>
  <c r="AJ119" i="1"/>
  <c r="AK119" i="1"/>
  <c r="A120" i="1"/>
  <c r="C120" i="1"/>
  <c r="D120" i="1"/>
  <c r="E120" i="1"/>
  <c r="G120" i="1"/>
  <c r="H120" i="1"/>
  <c r="I120" i="1"/>
  <c r="N120" i="1"/>
  <c r="O120" i="1"/>
  <c r="Q120" i="1"/>
  <c r="R120" i="1"/>
  <c r="S120" i="1"/>
  <c r="T120" i="1"/>
  <c r="Z120" i="1"/>
  <c r="AA120" i="1"/>
  <c r="AE120" i="1"/>
  <c r="AF120" i="1"/>
  <c r="AG120" i="1"/>
  <c r="AH120" i="1"/>
  <c r="AI120" i="1"/>
  <c r="AJ120" i="1"/>
  <c r="AK120" i="1"/>
  <c r="A121" i="1"/>
  <c r="C121" i="1"/>
  <c r="D121" i="1"/>
  <c r="E121" i="1"/>
  <c r="G121" i="1"/>
  <c r="H121" i="1"/>
  <c r="I121" i="1"/>
  <c r="N121" i="1"/>
  <c r="O121" i="1"/>
  <c r="Q121" i="1"/>
  <c r="R121" i="1"/>
  <c r="S121" i="1"/>
  <c r="T121" i="1"/>
  <c r="Z121" i="1"/>
  <c r="AA121" i="1"/>
  <c r="AE121" i="1"/>
  <c r="AF121" i="1"/>
  <c r="AG121" i="1"/>
  <c r="AH121" i="1"/>
  <c r="AI121" i="1"/>
  <c r="AJ121" i="1"/>
  <c r="AK121" i="1"/>
  <c r="A122" i="1"/>
  <c r="C122" i="1"/>
  <c r="D122" i="1"/>
  <c r="E122" i="1"/>
  <c r="G122" i="1"/>
  <c r="H122" i="1"/>
  <c r="I122" i="1"/>
  <c r="N122" i="1"/>
  <c r="O122" i="1"/>
  <c r="Q122" i="1"/>
  <c r="R122" i="1"/>
  <c r="S122" i="1"/>
  <c r="T122" i="1"/>
  <c r="Z122" i="1"/>
  <c r="AA122" i="1"/>
  <c r="AE122" i="1"/>
  <c r="AF122" i="1"/>
  <c r="AG122" i="1"/>
  <c r="AH122" i="1"/>
  <c r="AI122" i="1"/>
  <c r="AJ122" i="1"/>
  <c r="AK122" i="1"/>
  <c r="A123" i="1"/>
  <c r="C123" i="1"/>
  <c r="D123" i="1"/>
  <c r="E123" i="1"/>
  <c r="G123" i="1"/>
  <c r="H123" i="1"/>
  <c r="I123" i="1"/>
  <c r="N123" i="1"/>
  <c r="O123" i="1"/>
  <c r="Q123" i="1"/>
  <c r="R123" i="1"/>
  <c r="S123" i="1"/>
  <c r="T123" i="1"/>
  <c r="Z123" i="1"/>
  <c r="AA123" i="1"/>
  <c r="AE123" i="1"/>
  <c r="AF123" i="1"/>
  <c r="AG123" i="1"/>
  <c r="AH123" i="1"/>
  <c r="AI123" i="1"/>
  <c r="AJ123" i="1"/>
  <c r="AK123" i="1"/>
  <c r="A124" i="1"/>
  <c r="C124" i="1"/>
  <c r="D124" i="1"/>
  <c r="E124" i="1"/>
  <c r="G124" i="1"/>
  <c r="H124" i="1"/>
  <c r="I124" i="1"/>
  <c r="N124" i="1"/>
  <c r="O124" i="1"/>
  <c r="Q124" i="1"/>
  <c r="R124" i="1"/>
  <c r="S124" i="1"/>
  <c r="T124" i="1"/>
  <c r="Z124" i="1"/>
  <c r="AA124" i="1"/>
  <c r="AE124" i="1"/>
  <c r="AF124" i="1"/>
  <c r="AG124" i="1"/>
  <c r="AH124" i="1"/>
  <c r="AI124" i="1"/>
  <c r="AJ124" i="1"/>
  <c r="AK124" i="1"/>
  <c r="A125" i="1"/>
  <c r="C125" i="1"/>
  <c r="D125" i="1"/>
  <c r="E125" i="1"/>
  <c r="G125" i="1"/>
  <c r="H125" i="1"/>
  <c r="I125" i="1"/>
  <c r="N125" i="1"/>
  <c r="O125" i="1"/>
  <c r="Q125" i="1"/>
  <c r="R125" i="1"/>
  <c r="S125" i="1"/>
  <c r="T125" i="1"/>
  <c r="Z125" i="1"/>
  <c r="AA125" i="1"/>
  <c r="AE125" i="1"/>
  <c r="AF125" i="1"/>
  <c r="AG125" i="1"/>
  <c r="AH125" i="1"/>
  <c r="AI125" i="1"/>
  <c r="AJ125" i="1"/>
  <c r="AK125" i="1"/>
  <c r="A126" i="1"/>
  <c r="C126" i="1"/>
  <c r="D126" i="1"/>
  <c r="E126" i="1"/>
  <c r="G126" i="1"/>
  <c r="H126" i="1"/>
  <c r="I126" i="1"/>
  <c r="N126" i="1"/>
  <c r="O126" i="1"/>
  <c r="Q126" i="1"/>
  <c r="R126" i="1"/>
  <c r="S126" i="1"/>
  <c r="T126" i="1"/>
  <c r="Z126" i="1"/>
  <c r="AA126" i="1"/>
  <c r="AE126" i="1"/>
  <c r="AF126" i="1"/>
  <c r="AG126" i="1"/>
  <c r="AH126" i="1"/>
  <c r="AI126" i="1"/>
  <c r="AJ126" i="1"/>
  <c r="AK126" i="1"/>
  <c r="A127" i="1"/>
  <c r="C127" i="1"/>
  <c r="D127" i="1"/>
  <c r="E127" i="1"/>
  <c r="G127" i="1"/>
  <c r="H127" i="1"/>
  <c r="I127" i="1"/>
  <c r="N127" i="1"/>
  <c r="O127" i="1"/>
  <c r="Q127" i="1"/>
  <c r="R127" i="1"/>
  <c r="S127" i="1"/>
  <c r="T127" i="1"/>
  <c r="Z127" i="1"/>
  <c r="AA127" i="1"/>
  <c r="AE127" i="1"/>
  <c r="AF127" i="1"/>
  <c r="AG127" i="1"/>
  <c r="AH127" i="1"/>
  <c r="AI127" i="1"/>
  <c r="AJ127" i="1"/>
  <c r="AK127" i="1"/>
  <c r="A128" i="1"/>
  <c r="C128" i="1"/>
  <c r="D128" i="1"/>
  <c r="E128" i="1"/>
  <c r="G128" i="1"/>
  <c r="H128" i="1"/>
  <c r="I128" i="1"/>
  <c r="N128" i="1"/>
  <c r="O128" i="1"/>
  <c r="Q128" i="1"/>
  <c r="R128" i="1"/>
  <c r="S128" i="1"/>
  <c r="T128" i="1"/>
  <c r="Z128" i="1"/>
  <c r="AA128" i="1"/>
  <c r="AE128" i="1"/>
  <c r="AF128" i="1"/>
  <c r="AG128" i="1"/>
  <c r="AH128" i="1"/>
  <c r="AI128" i="1"/>
  <c r="AJ128" i="1"/>
  <c r="AK128" i="1"/>
  <c r="A129" i="1"/>
  <c r="C129" i="1"/>
  <c r="D129" i="1"/>
  <c r="E129" i="1"/>
  <c r="G129" i="1"/>
  <c r="H129" i="1"/>
  <c r="I129" i="1"/>
  <c r="N129" i="1"/>
  <c r="O129" i="1"/>
  <c r="Q129" i="1"/>
  <c r="R129" i="1"/>
  <c r="S129" i="1"/>
  <c r="T129" i="1"/>
  <c r="Z129" i="1"/>
  <c r="AA129" i="1"/>
  <c r="AE129" i="1"/>
  <c r="AF129" i="1"/>
  <c r="AG129" i="1"/>
  <c r="AH129" i="1"/>
  <c r="AI129" i="1"/>
  <c r="AJ129" i="1"/>
  <c r="AK129" i="1"/>
  <c r="A130" i="1"/>
  <c r="C130" i="1"/>
  <c r="D130" i="1"/>
  <c r="E130" i="1"/>
  <c r="G130" i="1"/>
  <c r="H130" i="1"/>
  <c r="I130" i="1"/>
  <c r="N130" i="1"/>
  <c r="O130" i="1"/>
  <c r="Q130" i="1"/>
  <c r="R130" i="1"/>
  <c r="S130" i="1"/>
  <c r="T130" i="1"/>
  <c r="Z130" i="1"/>
  <c r="AA130" i="1"/>
  <c r="AE130" i="1"/>
  <c r="AF130" i="1"/>
  <c r="AG130" i="1"/>
  <c r="AH130" i="1"/>
  <c r="AI130" i="1"/>
  <c r="AJ130" i="1"/>
  <c r="AK130" i="1"/>
  <c r="A131" i="1"/>
  <c r="C131" i="1"/>
  <c r="D131" i="1"/>
  <c r="E131" i="1"/>
  <c r="G131" i="1"/>
  <c r="H131" i="1"/>
  <c r="I131" i="1"/>
  <c r="N131" i="1"/>
  <c r="O131" i="1"/>
  <c r="Q131" i="1"/>
  <c r="R131" i="1"/>
  <c r="S131" i="1"/>
  <c r="T131" i="1"/>
  <c r="Z131" i="1"/>
  <c r="AA131" i="1"/>
  <c r="AE131" i="1"/>
  <c r="AF131" i="1"/>
  <c r="AG131" i="1"/>
  <c r="AH131" i="1"/>
  <c r="AI131" i="1"/>
  <c r="AJ131" i="1"/>
  <c r="AK131" i="1"/>
  <c r="A132" i="1"/>
  <c r="C132" i="1"/>
  <c r="D132" i="1"/>
  <c r="E132" i="1"/>
  <c r="G132" i="1"/>
  <c r="H132" i="1"/>
  <c r="I132" i="1"/>
  <c r="N132" i="1"/>
  <c r="O132" i="1"/>
  <c r="Q132" i="1"/>
  <c r="R132" i="1"/>
  <c r="S132" i="1"/>
  <c r="T132" i="1"/>
  <c r="Z132" i="1"/>
  <c r="AA132" i="1"/>
  <c r="AE132" i="1"/>
  <c r="AF132" i="1"/>
  <c r="AG132" i="1"/>
  <c r="AH132" i="1"/>
  <c r="AI132" i="1"/>
  <c r="AJ132" i="1"/>
  <c r="AK132" i="1"/>
  <c r="A133" i="1"/>
  <c r="C133" i="1"/>
  <c r="D133" i="1"/>
  <c r="E133" i="1"/>
  <c r="G133" i="1"/>
  <c r="H133" i="1"/>
  <c r="I133" i="1"/>
  <c r="N133" i="1"/>
  <c r="O133" i="1"/>
  <c r="Q133" i="1"/>
  <c r="R133" i="1"/>
  <c r="S133" i="1"/>
  <c r="T133" i="1"/>
  <c r="Z133" i="1"/>
  <c r="AA133" i="1"/>
  <c r="AE133" i="1"/>
  <c r="AF133" i="1"/>
  <c r="AG133" i="1"/>
  <c r="AH133" i="1"/>
  <c r="AI133" i="1"/>
  <c r="AJ133" i="1"/>
  <c r="AK133" i="1"/>
  <c r="A134" i="1"/>
  <c r="C134" i="1"/>
  <c r="D134" i="1"/>
  <c r="E134" i="1"/>
  <c r="G134" i="1"/>
  <c r="H134" i="1"/>
  <c r="I134" i="1"/>
  <c r="N134" i="1"/>
  <c r="O134" i="1"/>
  <c r="Q134" i="1"/>
  <c r="R134" i="1"/>
  <c r="S134" i="1"/>
  <c r="T134" i="1"/>
  <c r="Z134" i="1"/>
  <c r="AA134" i="1"/>
  <c r="AE134" i="1"/>
  <c r="AF134" i="1"/>
  <c r="AG134" i="1"/>
  <c r="AH134" i="1"/>
  <c r="AI134" i="1"/>
  <c r="AJ134" i="1"/>
  <c r="AK134" i="1"/>
  <c r="A135" i="1"/>
  <c r="C135" i="1"/>
  <c r="D135" i="1"/>
  <c r="E135" i="1"/>
  <c r="G135" i="1"/>
  <c r="H135" i="1"/>
  <c r="I135" i="1"/>
  <c r="N135" i="1"/>
  <c r="O135" i="1"/>
  <c r="Q135" i="1"/>
  <c r="R135" i="1"/>
  <c r="S135" i="1"/>
  <c r="T135" i="1"/>
  <c r="Z135" i="1"/>
  <c r="AA135" i="1"/>
  <c r="AE135" i="1"/>
  <c r="AF135" i="1"/>
  <c r="AG135" i="1"/>
  <c r="AH135" i="1"/>
  <c r="AI135" i="1"/>
  <c r="AJ135" i="1"/>
  <c r="AK135" i="1"/>
  <c r="A136" i="1"/>
  <c r="C136" i="1"/>
  <c r="D136" i="1"/>
  <c r="E136" i="1"/>
  <c r="G136" i="1"/>
  <c r="H136" i="1"/>
  <c r="I136" i="1"/>
  <c r="N136" i="1"/>
  <c r="O136" i="1"/>
  <c r="Q136" i="1"/>
  <c r="R136" i="1"/>
  <c r="S136" i="1"/>
  <c r="T136" i="1"/>
  <c r="Z136" i="1"/>
  <c r="AA136" i="1"/>
  <c r="AE136" i="1"/>
  <c r="AF136" i="1"/>
  <c r="AG136" i="1"/>
  <c r="AH136" i="1"/>
  <c r="AI136" i="1"/>
  <c r="AJ136" i="1"/>
  <c r="AK136" i="1"/>
  <c r="A137" i="1"/>
  <c r="C137" i="1"/>
  <c r="D137" i="1"/>
  <c r="E137" i="1"/>
  <c r="G137" i="1"/>
  <c r="H137" i="1"/>
  <c r="I137" i="1"/>
  <c r="N137" i="1"/>
  <c r="O137" i="1"/>
  <c r="Q137" i="1"/>
  <c r="R137" i="1"/>
  <c r="S137" i="1"/>
  <c r="T137" i="1"/>
  <c r="Z137" i="1"/>
  <c r="AA137" i="1"/>
  <c r="AE137" i="1"/>
  <c r="AF137" i="1"/>
  <c r="AG137" i="1"/>
  <c r="AH137" i="1"/>
  <c r="AI137" i="1"/>
  <c r="AJ137" i="1"/>
  <c r="AK137" i="1"/>
  <c r="A138" i="1"/>
  <c r="C138" i="1"/>
  <c r="D138" i="1"/>
  <c r="E138" i="1"/>
  <c r="G138" i="1"/>
  <c r="H138" i="1"/>
  <c r="I138" i="1"/>
  <c r="N138" i="1"/>
  <c r="O138" i="1"/>
  <c r="Q138" i="1"/>
  <c r="R138" i="1"/>
  <c r="S138" i="1"/>
  <c r="T138" i="1"/>
  <c r="Z138" i="1"/>
  <c r="AA138" i="1"/>
  <c r="AE138" i="1"/>
  <c r="AF138" i="1"/>
  <c r="AG138" i="1"/>
  <c r="AH138" i="1"/>
  <c r="AI138" i="1"/>
  <c r="AJ138" i="1"/>
  <c r="AK138" i="1"/>
  <c r="A139" i="1"/>
  <c r="C139" i="1"/>
  <c r="D139" i="1"/>
  <c r="E139" i="1"/>
  <c r="G139" i="1"/>
  <c r="H139" i="1"/>
  <c r="I139" i="1"/>
  <c r="N139" i="1"/>
  <c r="O139" i="1"/>
  <c r="Q139" i="1"/>
  <c r="R139" i="1"/>
  <c r="S139" i="1"/>
  <c r="T139" i="1"/>
  <c r="Z139" i="1"/>
  <c r="AA139" i="1"/>
  <c r="AE139" i="1"/>
  <c r="AF139" i="1"/>
  <c r="AG139" i="1"/>
  <c r="AH139" i="1"/>
  <c r="AI139" i="1"/>
  <c r="AJ139" i="1"/>
  <c r="AK139" i="1"/>
  <c r="A140" i="1"/>
  <c r="C140" i="1"/>
  <c r="D140" i="1"/>
  <c r="E140" i="1"/>
  <c r="G140" i="1"/>
  <c r="H140" i="1"/>
  <c r="I140" i="1"/>
  <c r="N140" i="1"/>
  <c r="O140" i="1"/>
  <c r="Q140" i="1"/>
  <c r="R140" i="1"/>
  <c r="S140" i="1"/>
  <c r="T140" i="1"/>
  <c r="Z140" i="1"/>
  <c r="AA140" i="1"/>
  <c r="AE140" i="1"/>
  <c r="AF140" i="1"/>
  <c r="AG140" i="1"/>
  <c r="AH140" i="1"/>
  <c r="AI140" i="1"/>
  <c r="AJ140" i="1"/>
  <c r="AK140" i="1"/>
  <c r="A141" i="1"/>
  <c r="C141" i="1"/>
  <c r="D141" i="1"/>
  <c r="E141" i="1"/>
  <c r="G141" i="1"/>
  <c r="H141" i="1"/>
  <c r="I141" i="1"/>
  <c r="N141" i="1"/>
  <c r="O141" i="1"/>
  <c r="Q141" i="1"/>
  <c r="R141" i="1"/>
  <c r="S141" i="1"/>
  <c r="T141" i="1"/>
  <c r="Z141" i="1"/>
  <c r="AA141" i="1"/>
  <c r="AE141" i="1"/>
  <c r="AF141" i="1"/>
  <c r="AG141" i="1"/>
  <c r="AH141" i="1"/>
  <c r="AI141" i="1"/>
  <c r="AJ141" i="1"/>
  <c r="AK141" i="1"/>
  <c r="A142" i="1"/>
  <c r="C142" i="1"/>
  <c r="D142" i="1"/>
  <c r="E142" i="1"/>
  <c r="G142" i="1"/>
  <c r="H142" i="1"/>
  <c r="I142" i="1"/>
  <c r="N142" i="1"/>
  <c r="O142" i="1"/>
  <c r="Q142" i="1"/>
  <c r="R142" i="1"/>
  <c r="S142" i="1"/>
  <c r="T142" i="1"/>
  <c r="Z142" i="1"/>
  <c r="AA142" i="1"/>
  <c r="AE142" i="1"/>
  <c r="AF142" i="1"/>
  <c r="AG142" i="1"/>
  <c r="AH142" i="1"/>
  <c r="AI142" i="1"/>
  <c r="AJ142" i="1"/>
  <c r="AK142" i="1"/>
  <c r="A143" i="1"/>
  <c r="C143" i="1"/>
  <c r="D143" i="1"/>
  <c r="E143" i="1"/>
  <c r="G143" i="1"/>
  <c r="H143" i="1"/>
  <c r="I143" i="1"/>
  <c r="N143" i="1"/>
  <c r="O143" i="1"/>
  <c r="Q143" i="1"/>
  <c r="R143" i="1"/>
  <c r="S143" i="1"/>
  <c r="T143" i="1"/>
  <c r="Z143" i="1"/>
  <c r="AA143" i="1"/>
  <c r="AE143" i="1"/>
  <c r="AF143" i="1"/>
  <c r="AG143" i="1"/>
  <c r="AH143" i="1"/>
  <c r="AI143" i="1"/>
  <c r="AJ143" i="1"/>
  <c r="AK143" i="1"/>
  <c r="A144" i="1"/>
  <c r="C144" i="1"/>
  <c r="D144" i="1"/>
  <c r="E144" i="1"/>
  <c r="G144" i="1"/>
  <c r="H144" i="1"/>
  <c r="I144" i="1"/>
  <c r="N144" i="1"/>
  <c r="O144" i="1"/>
  <c r="Q144" i="1"/>
  <c r="R144" i="1"/>
  <c r="S144" i="1"/>
  <c r="T144" i="1"/>
  <c r="Z144" i="1"/>
  <c r="AA144" i="1"/>
  <c r="AE144" i="1"/>
  <c r="AF144" i="1"/>
  <c r="AG144" i="1"/>
  <c r="AH144" i="1"/>
  <c r="AI144" i="1"/>
  <c r="AJ144" i="1"/>
  <c r="AK144" i="1"/>
  <c r="A145" i="1"/>
  <c r="C145" i="1"/>
  <c r="D145" i="1"/>
  <c r="E145" i="1"/>
  <c r="G145" i="1"/>
  <c r="H145" i="1"/>
  <c r="I145" i="1"/>
  <c r="N145" i="1"/>
  <c r="O145" i="1"/>
  <c r="Q145" i="1"/>
  <c r="R145" i="1"/>
  <c r="S145" i="1"/>
  <c r="T145" i="1"/>
  <c r="Z145" i="1"/>
  <c r="AA145" i="1"/>
  <c r="AE145" i="1"/>
  <c r="AF145" i="1"/>
  <c r="AG145" i="1"/>
  <c r="AH145" i="1"/>
  <c r="AI145" i="1"/>
  <c r="AJ145" i="1"/>
  <c r="AK145" i="1"/>
  <c r="A146" i="1"/>
  <c r="C146" i="1"/>
  <c r="D146" i="1"/>
  <c r="E146" i="1"/>
  <c r="G146" i="1"/>
  <c r="H146" i="1"/>
  <c r="I146" i="1"/>
  <c r="N146" i="1"/>
  <c r="O146" i="1"/>
  <c r="Q146" i="1"/>
  <c r="R146" i="1"/>
  <c r="S146" i="1"/>
  <c r="T146" i="1"/>
  <c r="Z146" i="1"/>
  <c r="AA146" i="1"/>
  <c r="AE146" i="1"/>
  <c r="AF146" i="1"/>
  <c r="AG146" i="1"/>
  <c r="AH146" i="1"/>
  <c r="AI146" i="1"/>
  <c r="AJ146" i="1"/>
  <c r="AK146" i="1"/>
  <c r="A147" i="1"/>
  <c r="C147" i="1"/>
  <c r="D147" i="1"/>
  <c r="E147" i="1"/>
  <c r="G147" i="1"/>
  <c r="H147" i="1"/>
  <c r="I147" i="1"/>
  <c r="N147" i="1"/>
  <c r="O147" i="1"/>
  <c r="Q147" i="1"/>
  <c r="R147" i="1"/>
  <c r="S147" i="1"/>
  <c r="T147" i="1"/>
  <c r="Z147" i="1"/>
  <c r="AA147" i="1"/>
  <c r="AE147" i="1"/>
  <c r="AF147" i="1"/>
  <c r="AG147" i="1"/>
  <c r="AH147" i="1"/>
  <c r="AI147" i="1"/>
  <c r="AJ147" i="1"/>
  <c r="AK147" i="1"/>
  <c r="A148" i="1"/>
  <c r="C148" i="1"/>
  <c r="D148" i="1"/>
  <c r="E148" i="1"/>
  <c r="G148" i="1"/>
  <c r="H148" i="1"/>
  <c r="I148" i="1"/>
  <c r="N148" i="1"/>
  <c r="O148" i="1"/>
  <c r="Q148" i="1"/>
  <c r="R148" i="1"/>
  <c r="S148" i="1"/>
  <c r="T148" i="1"/>
  <c r="Z148" i="1"/>
  <c r="AA148" i="1"/>
  <c r="AE148" i="1"/>
  <c r="AF148" i="1"/>
  <c r="AG148" i="1"/>
  <c r="AH148" i="1"/>
  <c r="AI148" i="1"/>
  <c r="AJ148" i="1"/>
  <c r="AK148" i="1"/>
  <c r="A149" i="1"/>
  <c r="C149" i="1"/>
  <c r="D149" i="1"/>
  <c r="E149" i="1"/>
  <c r="G149" i="1"/>
  <c r="H149" i="1"/>
  <c r="I149" i="1"/>
  <c r="N149" i="1"/>
  <c r="O149" i="1"/>
  <c r="Q149" i="1"/>
  <c r="R149" i="1"/>
  <c r="S149" i="1"/>
  <c r="T149" i="1"/>
  <c r="Z149" i="1"/>
  <c r="AA149" i="1"/>
  <c r="AE149" i="1"/>
  <c r="AF149" i="1"/>
  <c r="AG149" i="1"/>
  <c r="AH149" i="1"/>
  <c r="AI149" i="1"/>
  <c r="AJ149" i="1"/>
  <c r="AK149" i="1"/>
  <c r="A150" i="1"/>
  <c r="C150" i="1"/>
  <c r="D150" i="1"/>
  <c r="E150" i="1"/>
  <c r="G150" i="1"/>
  <c r="H150" i="1"/>
  <c r="I150" i="1"/>
  <c r="N150" i="1"/>
  <c r="O150" i="1"/>
  <c r="Q150" i="1"/>
  <c r="R150" i="1"/>
  <c r="S150" i="1"/>
  <c r="T150" i="1"/>
  <c r="Z150" i="1"/>
  <c r="AA150" i="1"/>
  <c r="AE150" i="1"/>
  <c r="AF150" i="1"/>
  <c r="AG150" i="1"/>
  <c r="AH150" i="1"/>
  <c r="AI150" i="1"/>
  <c r="AJ150" i="1"/>
  <c r="AK150" i="1"/>
  <c r="A151" i="1"/>
  <c r="C151" i="1"/>
  <c r="D151" i="1"/>
  <c r="E151" i="1"/>
  <c r="G151" i="1"/>
  <c r="H151" i="1"/>
  <c r="I151" i="1"/>
  <c r="N151" i="1"/>
  <c r="O151" i="1"/>
  <c r="Q151" i="1"/>
  <c r="R151" i="1"/>
  <c r="S151" i="1"/>
  <c r="T151" i="1"/>
  <c r="Z151" i="1"/>
  <c r="AA151" i="1"/>
  <c r="AE151" i="1"/>
  <c r="AF151" i="1"/>
  <c r="AG151" i="1"/>
  <c r="AH151" i="1"/>
  <c r="AI151" i="1"/>
  <c r="AJ151" i="1"/>
  <c r="AK151" i="1"/>
  <c r="A152" i="1"/>
  <c r="C152" i="1"/>
  <c r="D152" i="1"/>
  <c r="E152" i="1"/>
  <c r="G152" i="1"/>
  <c r="H152" i="1"/>
  <c r="I152" i="1"/>
  <c r="N152" i="1"/>
  <c r="O152" i="1"/>
  <c r="Q152" i="1"/>
  <c r="R152" i="1"/>
  <c r="S152" i="1"/>
  <c r="T152" i="1"/>
  <c r="Z152" i="1"/>
  <c r="AA152" i="1"/>
  <c r="AE152" i="1"/>
  <c r="AF152" i="1"/>
  <c r="AG152" i="1"/>
  <c r="AH152" i="1"/>
  <c r="AI152" i="1"/>
  <c r="AJ152" i="1"/>
  <c r="AK152" i="1"/>
  <c r="A153" i="1"/>
  <c r="C153" i="1"/>
  <c r="D153" i="1"/>
  <c r="E153" i="1"/>
  <c r="G153" i="1"/>
  <c r="H153" i="1"/>
  <c r="I153" i="1"/>
  <c r="N153" i="1"/>
  <c r="O153" i="1"/>
  <c r="Q153" i="1"/>
  <c r="R153" i="1"/>
  <c r="S153" i="1"/>
  <c r="T153" i="1"/>
  <c r="Z153" i="1"/>
  <c r="AA153" i="1"/>
  <c r="AE153" i="1"/>
  <c r="AF153" i="1"/>
  <c r="AG153" i="1"/>
  <c r="AH153" i="1"/>
  <c r="AI153" i="1"/>
  <c r="AJ153" i="1"/>
  <c r="AK153" i="1"/>
  <c r="A154" i="1"/>
  <c r="C154" i="1"/>
  <c r="D154" i="1"/>
  <c r="E154" i="1"/>
  <c r="G154" i="1"/>
  <c r="H154" i="1"/>
  <c r="I154" i="1"/>
  <c r="N154" i="1"/>
  <c r="O154" i="1"/>
  <c r="Q154" i="1"/>
  <c r="R154" i="1"/>
  <c r="S154" i="1"/>
  <c r="T154" i="1"/>
  <c r="Z154" i="1"/>
  <c r="AA154" i="1"/>
  <c r="AE154" i="1"/>
  <c r="AF154" i="1"/>
  <c r="AG154" i="1"/>
  <c r="AH154" i="1"/>
  <c r="AI154" i="1"/>
  <c r="AJ154" i="1"/>
  <c r="AK154" i="1"/>
  <c r="A155" i="1"/>
  <c r="C155" i="1"/>
  <c r="D155" i="1"/>
  <c r="E155" i="1"/>
  <c r="G155" i="1"/>
  <c r="H155" i="1"/>
  <c r="I155" i="1"/>
  <c r="N155" i="1"/>
  <c r="O155" i="1"/>
  <c r="Q155" i="1"/>
  <c r="R155" i="1"/>
  <c r="S155" i="1"/>
  <c r="T155" i="1"/>
  <c r="Z155" i="1"/>
  <c r="AA155" i="1"/>
  <c r="AE155" i="1"/>
  <c r="AF155" i="1"/>
  <c r="AG155" i="1"/>
  <c r="AH155" i="1"/>
  <c r="AI155" i="1"/>
  <c r="AJ155" i="1"/>
  <c r="AK155" i="1"/>
  <c r="A156" i="1"/>
  <c r="C156" i="1"/>
  <c r="D156" i="1"/>
  <c r="E156" i="1"/>
  <c r="G156" i="1"/>
  <c r="H156" i="1"/>
  <c r="I156" i="1"/>
  <c r="N156" i="1"/>
  <c r="O156" i="1"/>
  <c r="Q156" i="1"/>
  <c r="R156" i="1"/>
  <c r="S156" i="1"/>
  <c r="T156" i="1"/>
  <c r="Z156" i="1"/>
  <c r="AA156" i="1"/>
  <c r="AE156" i="1"/>
  <c r="AF156" i="1"/>
  <c r="AG156" i="1"/>
  <c r="AH156" i="1"/>
  <c r="AI156" i="1"/>
  <c r="AJ156" i="1"/>
  <c r="AK156" i="1"/>
  <c r="A157" i="1"/>
  <c r="C157" i="1"/>
  <c r="D157" i="1"/>
  <c r="E157" i="1"/>
  <c r="G157" i="1"/>
  <c r="H157" i="1"/>
  <c r="I157" i="1"/>
  <c r="N157" i="1"/>
  <c r="O157" i="1"/>
  <c r="Q157" i="1"/>
  <c r="R157" i="1"/>
  <c r="S157" i="1"/>
  <c r="T157" i="1"/>
  <c r="Z157" i="1"/>
  <c r="AA157" i="1"/>
  <c r="AE157" i="1"/>
  <c r="AF157" i="1"/>
  <c r="AG157" i="1"/>
  <c r="AH157" i="1"/>
  <c r="AI157" i="1"/>
  <c r="AJ157" i="1"/>
  <c r="AK157" i="1"/>
  <c r="A158" i="1"/>
  <c r="C158" i="1"/>
  <c r="D158" i="1"/>
  <c r="E158" i="1"/>
  <c r="G158" i="1"/>
  <c r="H158" i="1"/>
  <c r="I158" i="1"/>
  <c r="N158" i="1"/>
  <c r="O158" i="1"/>
  <c r="Q158" i="1"/>
  <c r="R158" i="1"/>
  <c r="S158" i="1"/>
  <c r="T158" i="1"/>
  <c r="Z158" i="1"/>
  <c r="AA158" i="1"/>
  <c r="AE158" i="1"/>
  <c r="AF158" i="1"/>
  <c r="AG158" i="1"/>
  <c r="AH158" i="1"/>
  <c r="AI158" i="1"/>
  <c r="AJ158" i="1"/>
  <c r="AK158" i="1"/>
  <c r="A159" i="1"/>
  <c r="C159" i="1"/>
  <c r="D159" i="1"/>
  <c r="E159" i="1"/>
  <c r="G159" i="1"/>
  <c r="H159" i="1"/>
  <c r="I159" i="1"/>
  <c r="N159" i="1"/>
  <c r="O159" i="1"/>
  <c r="Q159" i="1"/>
  <c r="R159" i="1"/>
  <c r="S159" i="1"/>
  <c r="T159" i="1"/>
  <c r="Z159" i="1"/>
  <c r="AA159" i="1"/>
  <c r="AE159" i="1"/>
  <c r="AF159" i="1"/>
  <c r="AG159" i="1"/>
  <c r="AH159" i="1"/>
  <c r="AI159" i="1"/>
  <c r="AJ159" i="1"/>
  <c r="AK159" i="1"/>
  <c r="A160" i="1"/>
  <c r="C160" i="1"/>
  <c r="D160" i="1"/>
  <c r="E160" i="1"/>
  <c r="G160" i="1"/>
  <c r="H160" i="1"/>
  <c r="I160" i="1"/>
  <c r="N160" i="1"/>
  <c r="O160" i="1"/>
  <c r="Q160" i="1"/>
  <c r="R160" i="1"/>
  <c r="S160" i="1"/>
  <c r="T160" i="1"/>
  <c r="Z160" i="1"/>
  <c r="AA160" i="1"/>
  <c r="AE160" i="1"/>
  <c r="AF160" i="1"/>
  <c r="AG160" i="1"/>
  <c r="AH160" i="1"/>
  <c r="AI160" i="1"/>
  <c r="AJ160" i="1"/>
  <c r="AK160" i="1"/>
  <c r="A161" i="1"/>
  <c r="C161" i="1"/>
  <c r="D161" i="1"/>
  <c r="E161" i="1"/>
  <c r="G161" i="1"/>
  <c r="H161" i="1"/>
  <c r="I161" i="1"/>
  <c r="N161" i="1"/>
  <c r="O161" i="1"/>
  <c r="Q161" i="1"/>
  <c r="R161" i="1"/>
  <c r="S161" i="1"/>
  <c r="T161" i="1"/>
  <c r="Z161" i="1"/>
  <c r="AA161" i="1"/>
  <c r="AE161" i="1"/>
  <c r="AF161" i="1"/>
  <c r="AG161" i="1"/>
  <c r="AH161" i="1"/>
  <c r="AI161" i="1"/>
  <c r="AJ161" i="1"/>
  <c r="AK161" i="1"/>
  <c r="A162" i="1"/>
  <c r="C162" i="1"/>
  <c r="D162" i="1"/>
  <c r="E162" i="1"/>
  <c r="G162" i="1"/>
  <c r="H162" i="1"/>
  <c r="I162" i="1"/>
  <c r="N162" i="1"/>
  <c r="O162" i="1"/>
  <c r="Q162" i="1"/>
  <c r="R162" i="1"/>
  <c r="S162" i="1"/>
  <c r="T162" i="1"/>
  <c r="Z162" i="1"/>
  <c r="AA162" i="1"/>
  <c r="AE162" i="1"/>
  <c r="AF162" i="1"/>
  <c r="AG162" i="1"/>
  <c r="AH162" i="1"/>
  <c r="AI162" i="1"/>
  <c r="AJ162" i="1"/>
  <c r="AK162" i="1"/>
  <c r="A163" i="1"/>
  <c r="C163" i="1"/>
  <c r="D163" i="1"/>
  <c r="E163" i="1"/>
  <c r="G163" i="1"/>
  <c r="H163" i="1"/>
  <c r="I163" i="1"/>
  <c r="N163" i="1"/>
  <c r="O163" i="1"/>
  <c r="Q163" i="1"/>
  <c r="R163" i="1"/>
  <c r="S163" i="1"/>
  <c r="T163" i="1"/>
  <c r="Z163" i="1"/>
  <c r="AA163" i="1"/>
  <c r="AE163" i="1"/>
  <c r="AF163" i="1"/>
  <c r="AG163" i="1"/>
  <c r="AH163" i="1"/>
  <c r="AI163" i="1"/>
  <c r="AJ163" i="1"/>
  <c r="AK163" i="1"/>
  <c r="A164" i="1"/>
  <c r="C164" i="1"/>
  <c r="D164" i="1"/>
  <c r="E164" i="1"/>
  <c r="G164" i="1"/>
  <c r="H164" i="1"/>
  <c r="I164" i="1"/>
  <c r="N164" i="1"/>
  <c r="O164" i="1"/>
  <c r="Q164" i="1"/>
  <c r="R164" i="1"/>
  <c r="S164" i="1"/>
  <c r="T164" i="1"/>
  <c r="Z164" i="1"/>
  <c r="AA164" i="1"/>
  <c r="AE164" i="1"/>
  <c r="AF164" i="1"/>
  <c r="AG164" i="1"/>
  <c r="AH164" i="1"/>
  <c r="AI164" i="1"/>
  <c r="AJ164" i="1"/>
  <c r="AK164" i="1"/>
  <c r="A165" i="1"/>
  <c r="C165" i="1"/>
  <c r="D165" i="1"/>
  <c r="E165" i="1"/>
  <c r="G165" i="1"/>
  <c r="H165" i="1"/>
  <c r="I165" i="1"/>
  <c r="N165" i="1"/>
  <c r="O165" i="1"/>
  <c r="Q165" i="1"/>
  <c r="R165" i="1"/>
  <c r="S165" i="1"/>
  <c r="T165" i="1"/>
  <c r="Z165" i="1"/>
  <c r="AA165" i="1"/>
  <c r="AE165" i="1"/>
  <c r="AF165" i="1"/>
  <c r="AG165" i="1"/>
  <c r="AH165" i="1"/>
  <c r="AI165" i="1"/>
  <c r="AJ165" i="1"/>
  <c r="AK165" i="1"/>
  <c r="A166" i="1"/>
  <c r="C166" i="1"/>
  <c r="D166" i="1"/>
  <c r="E166" i="1"/>
  <c r="G166" i="1"/>
  <c r="H166" i="1"/>
  <c r="I166" i="1"/>
  <c r="N166" i="1"/>
  <c r="O166" i="1"/>
  <c r="Q166" i="1"/>
  <c r="R166" i="1"/>
  <c r="S166" i="1"/>
  <c r="T166" i="1"/>
  <c r="Z166" i="1"/>
  <c r="AA166" i="1"/>
  <c r="AE166" i="1"/>
  <c r="AF166" i="1"/>
  <c r="AG166" i="1"/>
  <c r="AH166" i="1"/>
  <c r="AI166" i="1"/>
  <c r="AJ166" i="1"/>
  <c r="AK166" i="1"/>
  <c r="A167" i="1"/>
  <c r="C167" i="1"/>
  <c r="D167" i="1"/>
  <c r="E167" i="1"/>
  <c r="G167" i="1"/>
  <c r="H167" i="1"/>
  <c r="I167" i="1"/>
  <c r="N167" i="1"/>
  <c r="O167" i="1"/>
  <c r="Q167" i="1"/>
  <c r="R167" i="1"/>
  <c r="S167" i="1"/>
  <c r="T167" i="1"/>
  <c r="Z167" i="1"/>
  <c r="AA167" i="1"/>
  <c r="AE167" i="1"/>
  <c r="AF167" i="1"/>
  <c r="AG167" i="1"/>
  <c r="AH167" i="1"/>
  <c r="AI167" i="1"/>
  <c r="AJ167" i="1"/>
  <c r="AK167" i="1"/>
  <c r="A168" i="1"/>
  <c r="C168" i="1"/>
  <c r="D168" i="1"/>
  <c r="E168" i="1"/>
  <c r="G168" i="1"/>
  <c r="H168" i="1"/>
  <c r="I168" i="1"/>
  <c r="N168" i="1"/>
  <c r="O168" i="1"/>
  <c r="Q168" i="1"/>
  <c r="R168" i="1"/>
  <c r="S168" i="1"/>
  <c r="T168" i="1"/>
  <c r="Z168" i="1"/>
  <c r="AA168" i="1"/>
  <c r="AE168" i="1"/>
  <c r="AF168" i="1"/>
  <c r="AG168" i="1"/>
  <c r="AH168" i="1"/>
  <c r="AI168" i="1"/>
  <c r="AJ168" i="1"/>
  <c r="AK168" i="1"/>
  <c r="A169" i="1"/>
  <c r="C169" i="1"/>
  <c r="D169" i="1"/>
  <c r="E169" i="1"/>
  <c r="G169" i="1"/>
  <c r="H169" i="1"/>
  <c r="I169" i="1"/>
  <c r="N169" i="1"/>
  <c r="O169" i="1"/>
  <c r="Q169" i="1"/>
  <c r="R169" i="1"/>
  <c r="S169" i="1"/>
  <c r="T169" i="1"/>
  <c r="Z169" i="1"/>
  <c r="AA169" i="1"/>
  <c r="AE169" i="1"/>
  <c r="AF169" i="1"/>
  <c r="AG169" i="1"/>
  <c r="AH169" i="1"/>
  <c r="AI169" i="1"/>
  <c r="AJ169" i="1"/>
  <c r="AK169" i="1"/>
  <c r="A170" i="1"/>
  <c r="C170" i="1"/>
  <c r="D170" i="1"/>
  <c r="E170" i="1"/>
  <c r="G170" i="1"/>
  <c r="H170" i="1"/>
  <c r="I170" i="1"/>
  <c r="N170" i="1"/>
  <c r="O170" i="1"/>
  <c r="Q170" i="1"/>
  <c r="R170" i="1"/>
  <c r="S170" i="1"/>
  <c r="T170" i="1"/>
  <c r="Z170" i="1"/>
  <c r="AA170" i="1"/>
  <c r="AE170" i="1"/>
  <c r="AF170" i="1"/>
  <c r="AG170" i="1"/>
  <c r="AH170" i="1"/>
  <c r="AI170" i="1"/>
  <c r="AJ170" i="1"/>
  <c r="AK170" i="1"/>
  <c r="A171" i="1"/>
  <c r="C171" i="1"/>
  <c r="D171" i="1"/>
  <c r="E171" i="1"/>
  <c r="G171" i="1"/>
  <c r="H171" i="1"/>
  <c r="I171" i="1"/>
  <c r="N171" i="1"/>
  <c r="O171" i="1"/>
  <c r="Q171" i="1"/>
  <c r="R171" i="1"/>
  <c r="S171" i="1"/>
  <c r="T171" i="1"/>
  <c r="Z171" i="1"/>
  <c r="AA171" i="1"/>
  <c r="AE171" i="1"/>
  <c r="AF171" i="1"/>
  <c r="AG171" i="1"/>
  <c r="AH171" i="1"/>
  <c r="AI171" i="1"/>
  <c r="AJ171" i="1"/>
  <c r="AK171" i="1"/>
  <c r="A172" i="1"/>
  <c r="C172" i="1"/>
  <c r="D172" i="1"/>
  <c r="E172" i="1"/>
  <c r="G172" i="1"/>
  <c r="H172" i="1"/>
  <c r="I172" i="1"/>
  <c r="N172" i="1"/>
  <c r="O172" i="1"/>
  <c r="Q172" i="1"/>
  <c r="R172" i="1"/>
  <c r="S172" i="1"/>
  <c r="T172" i="1"/>
  <c r="Z172" i="1"/>
  <c r="AA172" i="1"/>
  <c r="AE172" i="1"/>
  <c r="AF172" i="1"/>
  <c r="AG172" i="1"/>
  <c r="AH172" i="1"/>
  <c r="AI172" i="1"/>
  <c r="AJ172" i="1"/>
  <c r="AK172" i="1"/>
  <c r="A173" i="1"/>
  <c r="C173" i="1"/>
  <c r="D173" i="1"/>
  <c r="E173" i="1"/>
  <c r="G173" i="1"/>
  <c r="H173" i="1"/>
  <c r="I173" i="1"/>
  <c r="N173" i="1"/>
  <c r="O173" i="1"/>
  <c r="Q173" i="1"/>
  <c r="R173" i="1"/>
  <c r="S173" i="1"/>
  <c r="T173" i="1"/>
  <c r="Z173" i="1"/>
  <c r="AA173" i="1"/>
  <c r="AE173" i="1"/>
  <c r="AF173" i="1"/>
  <c r="AG173" i="1"/>
  <c r="AH173" i="1"/>
  <c r="AI173" i="1"/>
  <c r="AJ173" i="1"/>
  <c r="AK173" i="1"/>
  <c r="A174" i="1"/>
  <c r="C174" i="1"/>
  <c r="D174" i="1"/>
  <c r="E174" i="1"/>
  <c r="G174" i="1"/>
  <c r="H174" i="1"/>
  <c r="I174" i="1"/>
  <c r="N174" i="1"/>
  <c r="O174" i="1"/>
  <c r="Q174" i="1"/>
  <c r="R174" i="1"/>
  <c r="S174" i="1"/>
  <c r="T174" i="1"/>
  <c r="Z174" i="1"/>
  <c r="AA174" i="1"/>
  <c r="AE174" i="1"/>
  <c r="AF174" i="1"/>
  <c r="AG174" i="1"/>
  <c r="AH174" i="1"/>
  <c r="AI174" i="1"/>
  <c r="AJ174" i="1"/>
  <c r="AK174" i="1"/>
  <c r="A175" i="1"/>
  <c r="C175" i="1"/>
  <c r="D175" i="1"/>
  <c r="E175" i="1"/>
  <c r="G175" i="1"/>
  <c r="H175" i="1"/>
  <c r="I175" i="1"/>
  <c r="N175" i="1"/>
  <c r="O175" i="1"/>
  <c r="Q175" i="1"/>
  <c r="R175" i="1"/>
  <c r="S175" i="1"/>
  <c r="T175" i="1"/>
  <c r="Z175" i="1"/>
  <c r="AA175" i="1"/>
  <c r="AE175" i="1"/>
  <c r="AF175" i="1"/>
  <c r="AG175" i="1"/>
  <c r="AH175" i="1"/>
  <c r="AI175" i="1"/>
  <c r="AJ175" i="1"/>
  <c r="AK175" i="1"/>
  <c r="A176" i="1"/>
  <c r="C176" i="1"/>
  <c r="D176" i="1"/>
  <c r="E176" i="1"/>
  <c r="G176" i="1"/>
  <c r="H176" i="1"/>
  <c r="I176" i="1"/>
  <c r="N176" i="1"/>
  <c r="O176" i="1"/>
  <c r="Q176" i="1"/>
  <c r="R176" i="1"/>
  <c r="S176" i="1"/>
  <c r="T176" i="1"/>
  <c r="Z176" i="1"/>
  <c r="AA176" i="1"/>
  <c r="AE176" i="1"/>
  <c r="AF176" i="1"/>
  <c r="AG176" i="1"/>
  <c r="AH176" i="1"/>
  <c r="AI176" i="1"/>
  <c r="AJ176" i="1"/>
  <c r="AK176" i="1"/>
  <c r="A177" i="1"/>
  <c r="C177" i="1"/>
  <c r="D177" i="1"/>
  <c r="E177" i="1"/>
  <c r="G177" i="1"/>
  <c r="H177" i="1"/>
  <c r="I177" i="1"/>
  <c r="N177" i="1"/>
  <c r="O177" i="1"/>
  <c r="Q177" i="1"/>
  <c r="R177" i="1"/>
  <c r="S177" i="1"/>
  <c r="T177" i="1"/>
  <c r="Z177" i="1"/>
  <c r="AA177" i="1"/>
  <c r="AE177" i="1"/>
  <c r="AF177" i="1"/>
  <c r="AG177" i="1"/>
  <c r="AH177" i="1"/>
  <c r="AI177" i="1"/>
  <c r="AJ177" i="1"/>
  <c r="AK177" i="1"/>
  <c r="A178" i="1"/>
  <c r="C178" i="1"/>
  <c r="D178" i="1"/>
  <c r="E178" i="1"/>
  <c r="G178" i="1"/>
  <c r="H178" i="1"/>
  <c r="I178" i="1"/>
  <c r="N178" i="1"/>
  <c r="O178" i="1"/>
  <c r="Q178" i="1"/>
  <c r="R178" i="1"/>
  <c r="S178" i="1"/>
  <c r="T178" i="1"/>
  <c r="Z178" i="1"/>
  <c r="AA178" i="1"/>
  <c r="AE178" i="1"/>
  <c r="AF178" i="1"/>
  <c r="AG178" i="1"/>
  <c r="AH178" i="1"/>
  <c r="AI178" i="1"/>
  <c r="AJ178" i="1"/>
  <c r="AK178" i="1"/>
  <c r="A179" i="1"/>
  <c r="C179" i="1"/>
  <c r="D179" i="1"/>
  <c r="E179" i="1"/>
  <c r="G179" i="1"/>
  <c r="H179" i="1"/>
  <c r="I179" i="1"/>
  <c r="N179" i="1"/>
  <c r="O179" i="1"/>
  <c r="Q179" i="1"/>
  <c r="R179" i="1"/>
  <c r="S179" i="1"/>
  <c r="T179" i="1"/>
  <c r="Z179" i="1"/>
  <c r="AA179" i="1"/>
  <c r="AE179" i="1"/>
  <c r="AF179" i="1"/>
  <c r="AG179" i="1"/>
  <c r="AH179" i="1"/>
  <c r="AI179" i="1"/>
  <c r="AJ179" i="1"/>
  <c r="AK179" i="1"/>
  <c r="A180" i="1"/>
  <c r="C180" i="1"/>
  <c r="D180" i="1"/>
  <c r="E180" i="1"/>
  <c r="G180" i="1"/>
  <c r="H180" i="1"/>
  <c r="I180" i="1"/>
  <c r="N180" i="1"/>
  <c r="O180" i="1"/>
  <c r="Q180" i="1"/>
  <c r="R180" i="1"/>
  <c r="S180" i="1"/>
  <c r="T180" i="1"/>
  <c r="Z180" i="1"/>
  <c r="AA180" i="1"/>
  <c r="AE180" i="1"/>
  <c r="AF180" i="1"/>
  <c r="AG180" i="1"/>
  <c r="AH180" i="1"/>
  <c r="AI180" i="1"/>
  <c r="AJ180" i="1"/>
  <c r="AK180" i="1"/>
  <c r="A181" i="1"/>
  <c r="C181" i="1"/>
  <c r="D181" i="1"/>
  <c r="E181" i="1"/>
  <c r="G181" i="1"/>
  <c r="H181" i="1"/>
  <c r="I181" i="1"/>
  <c r="N181" i="1"/>
  <c r="O181" i="1"/>
  <c r="Q181" i="1"/>
  <c r="R181" i="1"/>
  <c r="S181" i="1"/>
  <c r="T181" i="1"/>
  <c r="Z181" i="1"/>
  <c r="AA181" i="1"/>
  <c r="AE181" i="1"/>
  <c r="AF181" i="1"/>
  <c r="AG181" i="1"/>
  <c r="AH181" i="1"/>
  <c r="AI181" i="1"/>
  <c r="AJ181" i="1"/>
  <c r="AK181" i="1"/>
  <c r="A182" i="1"/>
  <c r="C182" i="1"/>
  <c r="D182" i="1"/>
  <c r="E182" i="1"/>
  <c r="G182" i="1"/>
  <c r="H182" i="1"/>
  <c r="I182" i="1"/>
  <c r="N182" i="1"/>
  <c r="O182" i="1"/>
  <c r="Q182" i="1"/>
  <c r="R182" i="1"/>
  <c r="S182" i="1"/>
  <c r="T182" i="1"/>
  <c r="Z182" i="1"/>
  <c r="AA182" i="1"/>
  <c r="AE182" i="1"/>
  <c r="AF182" i="1"/>
  <c r="AG182" i="1"/>
  <c r="AH182" i="1"/>
  <c r="AI182" i="1"/>
  <c r="AJ182" i="1"/>
  <c r="AK182" i="1"/>
  <c r="A183" i="1"/>
  <c r="C183" i="1"/>
  <c r="D183" i="1"/>
  <c r="E183" i="1"/>
  <c r="G183" i="1"/>
  <c r="H183" i="1"/>
  <c r="I183" i="1"/>
  <c r="N183" i="1"/>
  <c r="O183" i="1"/>
  <c r="Q183" i="1"/>
  <c r="R183" i="1"/>
  <c r="S183" i="1"/>
  <c r="T183" i="1"/>
  <c r="Z183" i="1"/>
  <c r="AA183" i="1"/>
  <c r="AE183" i="1"/>
  <c r="AF183" i="1"/>
  <c r="AG183" i="1"/>
  <c r="AH183" i="1"/>
  <c r="AI183" i="1"/>
  <c r="AJ183" i="1"/>
  <c r="AK183" i="1"/>
  <c r="A184" i="1"/>
  <c r="C184" i="1"/>
  <c r="D184" i="1"/>
  <c r="E184" i="1"/>
  <c r="G184" i="1"/>
  <c r="H184" i="1"/>
  <c r="I184" i="1"/>
  <c r="N184" i="1"/>
  <c r="O184" i="1"/>
  <c r="Q184" i="1"/>
  <c r="R184" i="1"/>
  <c r="S184" i="1"/>
  <c r="T184" i="1"/>
  <c r="Z184" i="1"/>
  <c r="AA184" i="1"/>
  <c r="AE184" i="1"/>
  <c r="AF184" i="1"/>
  <c r="AG184" i="1"/>
  <c r="AH184" i="1"/>
  <c r="AI184" i="1"/>
  <c r="AJ184" i="1"/>
  <c r="AK184" i="1"/>
  <c r="A185" i="1"/>
  <c r="C185" i="1"/>
  <c r="D185" i="1"/>
  <c r="E185" i="1"/>
  <c r="G185" i="1"/>
  <c r="H185" i="1"/>
  <c r="I185" i="1"/>
  <c r="N185" i="1"/>
  <c r="O185" i="1"/>
  <c r="Q185" i="1"/>
  <c r="R185" i="1"/>
  <c r="S185" i="1"/>
  <c r="T185" i="1"/>
  <c r="Z185" i="1"/>
  <c r="AA185" i="1"/>
  <c r="AE185" i="1"/>
  <c r="AF185" i="1"/>
  <c r="AG185" i="1"/>
  <c r="AH185" i="1"/>
  <c r="AI185" i="1"/>
  <c r="AJ185" i="1"/>
  <c r="AK185" i="1"/>
  <c r="A186" i="1"/>
  <c r="C186" i="1"/>
  <c r="D186" i="1"/>
  <c r="E186" i="1"/>
  <c r="G186" i="1"/>
  <c r="H186" i="1"/>
  <c r="I186" i="1"/>
  <c r="N186" i="1"/>
  <c r="O186" i="1"/>
  <c r="Q186" i="1"/>
  <c r="R186" i="1"/>
  <c r="S186" i="1"/>
  <c r="T186" i="1"/>
  <c r="Z186" i="1"/>
  <c r="AA186" i="1"/>
  <c r="AE186" i="1"/>
  <c r="AF186" i="1"/>
  <c r="AG186" i="1"/>
  <c r="AH186" i="1"/>
  <c r="AI186" i="1"/>
  <c r="AJ186" i="1"/>
  <c r="AK186" i="1"/>
  <c r="A2" i="6"/>
  <c r="F6" i="6"/>
  <c r="G6" i="6"/>
  <c r="F7" i="6"/>
  <c r="F10" i="6"/>
  <c r="G10" i="6"/>
  <c r="F11" i="6"/>
  <c r="C12" i="6"/>
  <c r="C13" i="6"/>
  <c r="A18" i="6"/>
  <c r="B18" i="6"/>
  <c r="C18" i="6"/>
  <c r="D18" i="6"/>
  <c r="E18" i="6"/>
  <c r="F18" i="6"/>
  <c r="G18" i="6"/>
  <c r="H18" i="6"/>
  <c r="I18" i="6"/>
  <c r="J18" i="6"/>
  <c r="K18" i="6"/>
  <c r="A19" i="6"/>
  <c r="B19" i="6"/>
  <c r="C19" i="6"/>
  <c r="D19" i="6"/>
  <c r="E19" i="6"/>
  <c r="F19" i="6"/>
  <c r="G19" i="6"/>
  <c r="H19" i="6"/>
  <c r="I19" i="6"/>
  <c r="J19" i="6"/>
  <c r="K19" i="6"/>
  <c r="A20" i="6"/>
  <c r="B20" i="6"/>
  <c r="C20" i="6"/>
  <c r="D20" i="6"/>
  <c r="E20" i="6"/>
  <c r="F20" i="6"/>
  <c r="G20" i="6"/>
  <c r="H20" i="6"/>
  <c r="I20" i="6"/>
  <c r="J20" i="6"/>
  <c r="K20" i="6"/>
  <c r="A21" i="6"/>
  <c r="B21" i="6"/>
  <c r="C21" i="6"/>
  <c r="D21" i="6"/>
  <c r="E21" i="6"/>
  <c r="F21" i="6"/>
  <c r="G21" i="6"/>
  <c r="H21" i="6"/>
  <c r="I21" i="6"/>
  <c r="J21" i="6"/>
  <c r="K21" i="6"/>
  <c r="A22" i="6"/>
  <c r="B22" i="6"/>
  <c r="C22" i="6"/>
  <c r="D22" i="6"/>
  <c r="E22" i="6"/>
  <c r="F22" i="6"/>
  <c r="G22" i="6"/>
  <c r="H22" i="6"/>
  <c r="I22" i="6"/>
  <c r="J22" i="6"/>
  <c r="K22" i="6"/>
  <c r="A23" i="6"/>
  <c r="B23" i="6"/>
  <c r="C23" i="6"/>
  <c r="D23" i="6"/>
  <c r="E23" i="6"/>
  <c r="F23" i="6"/>
  <c r="G23" i="6"/>
  <c r="H23" i="6"/>
  <c r="I23" i="6"/>
  <c r="J23" i="6"/>
  <c r="K23" i="6"/>
  <c r="A24" i="6"/>
  <c r="B24" i="6"/>
  <c r="C24" i="6"/>
  <c r="D24" i="6"/>
  <c r="E24" i="6"/>
  <c r="F24" i="6"/>
  <c r="G24" i="6"/>
  <c r="H24" i="6"/>
  <c r="I24" i="6"/>
  <c r="J24" i="6"/>
  <c r="K24" i="6"/>
  <c r="A25" i="6"/>
  <c r="B25" i="6"/>
  <c r="C25" i="6"/>
  <c r="D25" i="6"/>
  <c r="E25" i="6"/>
  <c r="F25" i="6"/>
  <c r="G25" i="6"/>
  <c r="H25" i="6"/>
  <c r="I25" i="6"/>
  <c r="J25" i="6"/>
  <c r="K25" i="6"/>
  <c r="A26" i="6"/>
  <c r="B26" i="6"/>
  <c r="C26" i="6"/>
  <c r="D26" i="6"/>
  <c r="E26" i="6"/>
  <c r="F26" i="6"/>
  <c r="G26" i="6"/>
  <c r="H26" i="6"/>
  <c r="I26" i="6"/>
  <c r="J26" i="6"/>
  <c r="K26" i="6"/>
  <c r="A27" i="6"/>
  <c r="B27" i="6"/>
  <c r="C27" i="6"/>
  <c r="D27" i="6"/>
  <c r="E27" i="6"/>
  <c r="F27" i="6"/>
  <c r="G27" i="6"/>
  <c r="H27" i="6"/>
  <c r="I27" i="6"/>
  <c r="J27" i="6"/>
  <c r="K27" i="6"/>
  <c r="A28" i="6"/>
  <c r="B28" i="6"/>
  <c r="C28" i="6"/>
  <c r="D28" i="6"/>
  <c r="E28" i="6"/>
  <c r="F28" i="6"/>
  <c r="G28" i="6"/>
  <c r="H28" i="6"/>
  <c r="I28" i="6"/>
  <c r="J28" i="6"/>
  <c r="K28" i="6"/>
  <c r="A29" i="6"/>
  <c r="B29" i="6"/>
  <c r="C29" i="6"/>
  <c r="D29" i="6"/>
  <c r="E29" i="6"/>
  <c r="F29" i="6"/>
  <c r="G29" i="6"/>
  <c r="H29" i="6"/>
  <c r="I29" i="6"/>
  <c r="J29" i="6"/>
  <c r="K29" i="6"/>
  <c r="A30" i="6"/>
  <c r="B30" i="6"/>
  <c r="C30" i="6"/>
  <c r="D30" i="6"/>
  <c r="E30" i="6"/>
  <c r="F30" i="6"/>
  <c r="G30" i="6"/>
  <c r="H30" i="6"/>
  <c r="I30" i="6"/>
  <c r="J30" i="6"/>
  <c r="K30" i="6"/>
  <c r="A31" i="6"/>
  <c r="B31" i="6"/>
  <c r="C31" i="6"/>
  <c r="D31" i="6"/>
  <c r="E31" i="6"/>
  <c r="F31" i="6"/>
  <c r="G31" i="6"/>
  <c r="H31" i="6"/>
  <c r="I31" i="6"/>
  <c r="J31" i="6"/>
  <c r="K31" i="6"/>
  <c r="A32" i="6"/>
  <c r="B32" i="6"/>
  <c r="C32" i="6"/>
  <c r="D32" i="6"/>
  <c r="E32" i="6"/>
  <c r="F32" i="6"/>
  <c r="G32" i="6"/>
  <c r="H32" i="6"/>
  <c r="I32" i="6"/>
  <c r="J32" i="6"/>
  <c r="K32" i="6"/>
  <c r="A33" i="6"/>
  <c r="B33" i="6"/>
  <c r="C33" i="6"/>
  <c r="D33" i="6"/>
  <c r="E33" i="6"/>
  <c r="F33" i="6"/>
  <c r="G33" i="6"/>
  <c r="H33" i="6"/>
  <c r="I33" i="6"/>
  <c r="J33" i="6"/>
  <c r="K33" i="6"/>
  <c r="A34" i="6"/>
  <c r="B34" i="6"/>
  <c r="C34" i="6"/>
  <c r="D34" i="6"/>
  <c r="E34" i="6"/>
  <c r="F34" i="6"/>
  <c r="G34" i="6"/>
  <c r="H34" i="6"/>
  <c r="I34" i="6"/>
  <c r="J34" i="6"/>
  <c r="K34" i="6"/>
  <c r="A35" i="6"/>
  <c r="B35" i="6"/>
  <c r="C35" i="6"/>
  <c r="D35" i="6"/>
  <c r="E35" i="6"/>
  <c r="F35" i="6"/>
  <c r="G35" i="6"/>
  <c r="H35" i="6"/>
  <c r="I35" i="6"/>
  <c r="J35" i="6"/>
  <c r="K35" i="6"/>
  <c r="A36" i="6"/>
  <c r="B36" i="6"/>
  <c r="C36" i="6"/>
  <c r="D36" i="6"/>
  <c r="E36" i="6"/>
  <c r="F36" i="6"/>
  <c r="G36" i="6"/>
  <c r="H36" i="6"/>
  <c r="I36" i="6"/>
  <c r="J36" i="6"/>
  <c r="K36" i="6"/>
  <c r="A37" i="6"/>
  <c r="B37" i="6"/>
  <c r="C37" i="6"/>
  <c r="D37" i="6"/>
  <c r="E37" i="6"/>
  <c r="F37" i="6"/>
  <c r="G37" i="6"/>
  <c r="H37" i="6"/>
  <c r="I37" i="6"/>
  <c r="J37" i="6"/>
  <c r="K37" i="6"/>
  <c r="A38" i="6"/>
  <c r="B38" i="6"/>
  <c r="C38" i="6"/>
  <c r="D38" i="6"/>
  <c r="E38" i="6"/>
  <c r="F38" i="6"/>
  <c r="G38" i="6"/>
  <c r="H38" i="6"/>
  <c r="I38" i="6"/>
  <c r="J38" i="6"/>
  <c r="K38" i="6"/>
  <c r="A39" i="6"/>
  <c r="B39" i="6"/>
  <c r="C39" i="6"/>
  <c r="D39" i="6"/>
  <c r="E39" i="6"/>
  <c r="F39" i="6"/>
  <c r="G39" i="6"/>
  <c r="H39" i="6"/>
  <c r="I39" i="6"/>
  <c r="J39" i="6"/>
  <c r="K39" i="6"/>
  <c r="A40" i="6"/>
  <c r="B40" i="6"/>
  <c r="C40" i="6"/>
  <c r="D40" i="6"/>
  <c r="E40" i="6"/>
  <c r="F40" i="6"/>
  <c r="G40" i="6"/>
  <c r="H40" i="6"/>
  <c r="I40" i="6"/>
  <c r="J40" i="6"/>
  <c r="K40" i="6"/>
  <c r="A41" i="6"/>
  <c r="B41" i="6"/>
  <c r="C41" i="6"/>
  <c r="D41" i="6"/>
  <c r="E41" i="6"/>
  <c r="F41" i="6"/>
  <c r="G41" i="6"/>
  <c r="H41" i="6"/>
  <c r="I41" i="6"/>
  <c r="J41" i="6"/>
  <c r="K41" i="6"/>
  <c r="A42" i="6"/>
  <c r="B42" i="6"/>
  <c r="C42" i="6"/>
  <c r="D42" i="6"/>
  <c r="E42" i="6"/>
  <c r="F42" i="6"/>
  <c r="G42" i="6"/>
  <c r="H42" i="6"/>
  <c r="I42" i="6"/>
  <c r="J42" i="6"/>
  <c r="K42" i="6"/>
  <c r="A43" i="6"/>
  <c r="B43" i="6"/>
  <c r="C43" i="6"/>
  <c r="D43" i="6"/>
  <c r="E43" i="6"/>
  <c r="F43" i="6"/>
  <c r="G43" i="6"/>
  <c r="H43" i="6"/>
  <c r="I43" i="6"/>
  <c r="J43" i="6"/>
  <c r="K43" i="6"/>
  <c r="A44" i="6"/>
  <c r="B44" i="6"/>
  <c r="C44" i="6"/>
  <c r="D44" i="6"/>
  <c r="E44" i="6"/>
  <c r="F44" i="6"/>
  <c r="G44" i="6"/>
  <c r="H44" i="6"/>
  <c r="I44" i="6"/>
  <c r="J44" i="6"/>
  <c r="K44" i="6"/>
  <c r="A45" i="6"/>
  <c r="B45" i="6"/>
  <c r="C45" i="6"/>
  <c r="D45" i="6"/>
  <c r="E45" i="6"/>
  <c r="F45" i="6"/>
  <c r="G45" i="6"/>
  <c r="H45" i="6"/>
  <c r="I45" i="6"/>
  <c r="J45" i="6"/>
  <c r="K45" i="6"/>
  <c r="A46" i="6"/>
  <c r="B46" i="6"/>
  <c r="C46" i="6"/>
  <c r="D46" i="6"/>
  <c r="E46" i="6"/>
  <c r="F46" i="6"/>
  <c r="G46" i="6"/>
  <c r="H46" i="6"/>
  <c r="I46" i="6"/>
  <c r="J46" i="6"/>
  <c r="K46" i="6"/>
  <c r="A47" i="6"/>
  <c r="B47" i="6"/>
  <c r="C47" i="6"/>
  <c r="D47" i="6"/>
  <c r="E47" i="6"/>
  <c r="F47" i="6"/>
  <c r="G47" i="6"/>
  <c r="H47" i="6"/>
  <c r="I47" i="6"/>
  <c r="J47" i="6"/>
  <c r="K47" i="6"/>
  <c r="A48" i="6"/>
  <c r="B48" i="6"/>
  <c r="C48" i="6"/>
  <c r="D48" i="6"/>
  <c r="E48" i="6"/>
  <c r="F48" i="6"/>
  <c r="G48" i="6"/>
  <c r="H48" i="6"/>
  <c r="I48" i="6"/>
  <c r="J48" i="6"/>
  <c r="K48" i="6"/>
  <c r="A49" i="6"/>
  <c r="B49" i="6"/>
  <c r="C49" i="6"/>
  <c r="D49" i="6"/>
  <c r="E49" i="6"/>
  <c r="F49" i="6"/>
  <c r="G49" i="6"/>
  <c r="H49" i="6"/>
  <c r="I49" i="6"/>
  <c r="J49" i="6"/>
  <c r="K49" i="6"/>
  <c r="A50" i="6"/>
  <c r="B50" i="6"/>
  <c r="C50" i="6"/>
  <c r="D50" i="6"/>
  <c r="E50" i="6"/>
  <c r="F50" i="6"/>
  <c r="G50" i="6"/>
  <c r="H50" i="6"/>
  <c r="I50" i="6"/>
  <c r="J50" i="6"/>
  <c r="K50" i="6"/>
  <c r="A51" i="6"/>
  <c r="B51" i="6"/>
  <c r="C51" i="6"/>
  <c r="D51" i="6"/>
  <c r="E51" i="6"/>
  <c r="F51" i="6"/>
  <c r="G51" i="6"/>
  <c r="H51" i="6"/>
  <c r="I51" i="6"/>
  <c r="J51" i="6"/>
  <c r="K51" i="6"/>
  <c r="A52" i="6"/>
  <c r="B52" i="6"/>
  <c r="C52" i="6"/>
  <c r="D52" i="6"/>
  <c r="E52" i="6"/>
  <c r="F52" i="6"/>
  <c r="G52" i="6"/>
  <c r="H52" i="6"/>
  <c r="I52" i="6"/>
  <c r="J52" i="6"/>
  <c r="K52" i="6"/>
  <c r="A53" i="6"/>
  <c r="K53" i="6"/>
  <c r="G55" i="6"/>
  <c r="A60" i="6"/>
  <c r="B60" i="6"/>
  <c r="C60" i="6"/>
  <c r="D60" i="6"/>
  <c r="E60" i="6"/>
  <c r="F60" i="6"/>
  <c r="G60" i="6"/>
  <c r="H60" i="6"/>
  <c r="I60" i="6"/>
  <c r="J60" i="6"/>
  <c r="B63" i="6"/>
  <c r="D63" i="6"/>
  <c r="B64" i="6"/>
  <c r="D64" i="6"/>
  <c r="B65" i="6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Y7" authorId="0" shapeId="0">
      <text>
        <r>
          <rPr>
            <sz val="8"/>
            <color indexed="81"/>
            <rFont val="Tahoma"/>
          </rPr>
          <t xml:space="preserve">PUT IN SPREADS AS THEY APPEAR ON TELERATE
CURRENCY STRENGTHENS THE FARTHER OUT YOU GO !
NEGATIVE SPREADS
</t>
        </r>
      </text>
    </comment>
  </commentList>
</comments>
</file>

<file path=xl/sharedStrings.xml><?xml version="1.0" encoding="utf-8"?>
<sst xmlns="http://schemas.openxmlformats.org/spreadsheetml/2006/main" count="283" uniqueCount="201">
  <si>
    <t>SPOT</t>
  </si>
  <si>
    <t>VOLUME UNITS / DAY</t>
  </si>
  <si>
    <t>DAYS PER MONTH</t>
  </si>
  <si>
    <t>PV REVENUE</t>
  </si>
  <si>
    <t>PV VOLUME</t>
  </si>
  <si>
    <r>
      <t xml:space="preserve">AECO BASIS
</t>
    </r>
    <r>
      <rPr>
        <b/>
        <sz val="10"/>
        <color indexed="8"/>
        <rFont val="Arial"/>
        <family val="2"/>
      </rPr>
      <t>(US/MM)</t>
    </r>
  </si>
  <si>
    <r>
      <t xml:space="preserve">AECO 
</t>
    </r>
    <r>
      <rPr>
        <b/>
        <sz val="10"/>
        <color indexed="8"/>
        <rFont val="Arial"/>
        <family val="2"/>
      </rPr>
      <t>(US/MM)</t>
    </r>
  </si>
  <si>
    <t>FX</t>
  </si>
  <si>
    <t>FX AVG</t>
  </si>
  <si>
    <t>CND 
Interest 
Rate</t>
  </si>
  <si>
    <t>CDN 
Discount Factor</t>
  </si>
  <si>
    <t>US Interest Rate</t>
  </si>
  <si>
    <t>US Discount Factor</t>
  </si>
  <si>
    <t>MIDS</t>
  </si>
  <si>
    <t>ROCKIES</t>
  </si>
  <si>
    <t>Strike Price</t>
  </si>
  <si>
    <t>Start Date</t>
  </si>
  <si>
    <t>End Date</t>
  </si>
  <si>
    <t>Volatility</t>
  </si>
  <si>
    <t>Today's Date</t>
  </si>
  <si>
    <t>Volume</t>
  </si>
  <si>
    <t xml:space="preserve">CALL </t>
  </si>
  <si>
    <t>PUT</t>
  </si>
  <si>
    <t>Revenue</t>
  </si>
  <si>
    <t>STRADDLE</t>
  </si>
  <si>
    <t>DATE</t>
  </si>
  <si>
    <t>DAYS/
MONTH</t>
  </si>
  <si>
    <t>STRIKE PRICE</t>
  </si>
  <si>
    <t>UNDERLYING 
GAS PRICE</t>
  </si>
  <si>
    <t>(r)</t>
  </si>
  <si>
    <t>DF</t>
  </si>
  <si>
    <t>TIME 
(t)</t>
  </si>
  <si>
    <t>ANNUAL VOL.(V)</t>
  </si>
  <si>
    <t>h</t>
  </si>
  <si>
    <t>h-(v(t)^(1/2))</t>
  </si>
  <si>
    <t>(v(t)^1/2)-h</t>
  </si>
  <si>
    <t>N(h)</t>
  </si>
  <si>
    <t>N(-h)</t>
  </si>
  <si>
    <t>N(h-(v(t)^(1/2))</t>
  </si>
  <si>
    <t>N((v(t)^1/2)-h)</t>
  </si>
  <si>
    <t>C</t>
  </si>
  <si>
    <t>P</t>
  </si>
  <si>
    <t>VOLUME</t>
  </si>
  <si>
    <t>CALL REVENUE</t>
  </si>
  <si>
    <t>PUT REVENUE</t>
  </si>
  <si>
    <t>TOTAL VOLUME</t>
  </si>
  <si>
    <t>DAYS</t>
  </si>
  <si>
    <t>Call Delta</t>
  </si>
  <si>
    <t>Put Delta</t>
  </si>
  <si>
    <t>Call/Put Gamma</t>
  </si>
  <si>
    <t>Call Theta</t>
  </si>
  <si>
    <t>Put Theta</t>
  </si>
  <si>
    <t>Call/Put Vega</t>
  </si>
  <si>
    <t>Call Rho</t>
  </si>
  <si>
    <t>Put Rho</t>
  </si>
  <si>
    <t>VOLATILITY</t>
  </si>
  <si>
    <t xml:space="preserve">  </t>
  </si>
  <si>
    <t>Annual Volatility</t>
  </si>
  <si>
    <t>DAYS/MONTH</t>
  </si>
  <si>
    <t>STRIKE PRICE
(E)</t>
  </si>
  <si>
    <t>UNDERLYING 
GAS PRICE
(U)</t>
  </si>
  <si>
    <t>RISK FREE RATE
(r)</t>
  </si>
  <si>
    <t>DISCOUNT
FACTOR</t>
  </si>
  <si>
    <t>TIME TO MATURITY IN YEARS
(t)</t>
  </si>
  <si>
    <t>ANNUAL VOLATILITY 
(V)</t>
  </si>
  <si>
    <t>SWAPTION MODEL</t>
  </si>
  <si>
    <t>INPUTS</t>
  </si>
  <si>
    <t>OUTPUTS</t>
  </si>
  <si>
    <t xml:space="preserve">STRIKE </t>
  </si>
  <si>
    <t>CALL</t>
  </si>
  <si>
    <t>CALL DELTA</t>
  </si>
  <si>
    <t>SWAP MID</t>
  </si>
  <si>
    <t>Premium</t>
  </si>
  <si>
    <t>PV Value</t>
  </si>
  <si>
    <t>EXP. DATE</t>
  </si>
  <si>
    <t>USD=1, CND=0</t>
  </si>
  <si>
    <t>PUT DELTA</t>
  </si>
  <si>
    <t>Swap Start</t>
  </si>
  <si>
    <t>Swap End</t>
  </si>
  <si>
    <t>TIME TO MAT.</t>
  </si>
  <si>
    <t>TODAY</t>
  </si>
  <si>
    <t>CND R</t>
  </si>
  <si>
    <t>CDN DF</t>
  </si>
  <si>
    <t>USD R</t>
  </si>
  <si>
    <t>USD DF</t>
  </si>
  <si>
    <t xml:space="preserve">VOLUME </t>
  </si>
  <si>
    <t>TOGGLE</t>
  </si>
  <si>
    <t>SUM PV VOL</t>
  </si>
  <si>
    <t>CALL SWAPTION</t>
  </si>
  <si>
    <t>PUT SWAPTION</t>
  </si>
  <si>
    <t>d1</t>
  </si>
  <si>
    <t>d2</t>
  </si>
  <si>
    <t>Nd1</t>
  </si>
  <si>
    <t>Nd2</t>
  </si>
  <si>
    <t>N(-d1)</t>
  </si>
  <si>
    <t>N(-d2)</t>
  </si>
  <si>
    <t>TIME YRS</t>
  </si>
  <si>
    <t>R</t>
  </si>
  <si>
    <t>CD%</t>
  </si>
  <si>
    <t>CND DF</t>
  </si>
  <si>
    <t>US%</t>
  </si>
  <si>
    <t>US DF</t>
  </si>
  <si>
    <t>AECO MIDS 
(C/GJ)</t>
  </si>
  <si>
    <t>AECO BASIS 
(US/MM)</t>
  </si>
  <si>
    <t>AECO
VOLATILITY</t>
  </si>
  <si>
    <t>NYMEX 
MIDS</t>
  </si>
  <si>
    <t>SUMAS 
PRICE</t>
  </si>
  <si>
    <t>ROCKIES
PRICE</t>
  </si>
  <si>
    <t>SUMAS 
BASIS</t>
  </si>
  <si>
    <t>BASIS CURVES</t>
  </si>
  <si>
    <t>PRICE</t>
  </si>
  <si>
    <t>Apr Oct</t>
  </si>
  <si>
    <t>Empress</t>
  </si>
  <si>
    <t>Date</t>
  </si>
  <si>
    <t>Nymex</t>
  </si>
  <si>
    <t xml:space="preserve">Aeco </t>
  </si>
  <si>
    <t>Station2</t>
  </si>
  <si>
    <t xml:space="preserve">  Rockies</t>
  </si>
  <si>
    <t xml:space="preserve">  Malin</t>
  </si>
  <si>
    <t xml:space="preserve">  Sumas</t>
  </si>
  <si>
    <t>Aeco</t>
  </si>
  <si>
    <t>AecoUS</t>
  </si>
  <si>
    <t>EmpressUS</t>
  </si>
  <si>
    <t>Stn2 US</t>
  </si>
  <si>
    <t>CD %</t>
  </si>
  <si>
    <t>US %</t>
  </si>
  <si>
    <t>CD DF</t>
  </si>
  <si>
    <t>Aeco/Emp</t>
  </si>
  <si>
    <t>Adj.FX</t>
  </si>
  <si>
    <t>Basis</t>
  </si>
  <si>
    <t>Tolls</t>
  </si>
  <si>
    <t>Change</t>
  </si>
  <si>
    <t>due to FX</t>
  </si>
  <si>
    <t>Summer Sumas</t>
  </si>
  <si>
    <t>Wtr</t>
  </si>
  <si>
    <t>Nov 99</t>
  </si>
  <si>
    <t>Sum</t>
  </si>
  <si>
    <t>Nov 00</t>
  </si>
  <si>
    <t>Total Value of Deals VERSUS CURVES</t>
  </si>
  <si>
    <t>Annuity to Blue Range</t>
  </si>
  <si>
    <t>Patterson Origination</t>
  </si>
  <si>
    <t>Sumas Fixed Price Hedge</t>
  </si>
  <si>
    <t>ROCKIES
BASIS</t>
  </si>
  <si>
    <t>AECO FIXED 
(US/MM)</t>
  </si>
  <si>
    <t>Wntr 99</t>
  </si>
  <si>
    <t>Summ 00</t>
  </si>
  <si>
    <t>Nov 01</t>
  </si>
  <si>
    <t>Nov 02</t>
  </si>
  <si>
    <t>Nov 03</t>
  </si>
  <si>
    <t>Nov 04</t>
  </si>
  <si>
    <t>Nymex Vol</t>
  </si>
  <si>
    <t>AecoB</t>
  </si>
  <si>
    <t>Aeco Vol</t>
  </si>
  <si>
    <t>SumasVol</t>
  </si>
  <si>
    <t>EmpressB</t>
  </si>
  <si>
    <t>Station2B</t>
  </si>
  <si>
    <t>DawnB</t>
  </si>
  <si>
    <t>ParkwayB</t>
  </si>
  <si>
    <t>NiagaraB</t>
  </si>
  <si>
    <t>WaddB</t>
  </si>
  <si>
    <t xml:space="preserve">  ChicagoB</t>
  </si>
  <si>
    <t>MichiganB</t>
  </si>
  <si>
    <t xml:space="preserve">   TZ6B</t>
  </si>
  <si>
    <t xml:space="preserve">  RockiesB</t>
  </si>
  <si>
    <t xml:space="preserve">  MalinB</t>
  </si>
  <si>
    <t xml:space="preserve">  SumasB</t>
  </si>
  <si>
    <t>ETransport</t>
  </si>
  <si>
    <t>STNTransport</t>
  </si>
  <si>
    <t>Consumers</t>
  </si>
  <si>
    <t>This page should automatically roll, watch if you add a curve to the Input Sheet</t>
  </si>
  <si>
    <t>GREEN ARE VLOOKUPS</t>
  </si>
  <si>
    <t>DON'T CHANGE THE CURVE NAMES</t>
  </si>
  <si>
    <t>MALIN
BASIS</t>
  </si>
  <si>
    <t>San Juan</t>
  </si>
  <si>
    <t>SocalB</t>
  </si>
  <si>
    <t>Aeco Physical Spread</t>
  </si>
  <si>
    <t>Prompt  Index</t>
  </si>
  <si>
    <t>Aeco Phys Vol</t>
  </si>
  <si>
    <t>AECO
BASIS</t>
  </si>
  <si>
    <t>SAN JUAN
BASIS</t>
  </si>
  <si>
    <t>Nov 05</t>
  </si>
  <si>
    <t>Nov 06</t>
  </si>
  <si>
    <t>Nov 07</t>
  </si>
  <si>
    <t>Nov 08</t>
  </si>
  <si>
    <t>Winter 00</t>
  </si>
  <si>
    <t>Thereafter</t>
  </si>
  <si>
    <t>M</t>
  </si>
  <si>
    <t>Y</t>
  </si>
  <si>
    <t>Settle</t>
  </si>
  <si>
    <t>Aeco
Mids</t>
  </si>
  <si>
    <r>
      <t xml:space="preserve">AECO
</t>
    </r>
    <r>
      <rPr>
        <b/>
        <sz val="10"/>
        <color indexed="18"/>
        <rFont val="Arial"/>
        <family val="2"/>
      </rPr>
      <t>($C/GJ)</t>
    </r>
  </si>
  <si>
    <r>
      <t xml:space="preserve">NYMEX
</t>
    </r>
    <r>
      <rPr>
        <b/>
        <sz val="10"/>
        <color indexed="18"/>
        <rFont val="Arial"/>
        <family val="2"/>
      </rPr>
      <t>(US/MM)</t>
    </r>
  </si>
  <si>
    <t>INPUT</t>
  </si>
  <si>
    <t>Phys Vol Spread</t>
  </si>
  <si>
    <t>Winter Average</t>
  </si>
  <si>
    <t>Summer Average</t>
  </si>
  <si>
    <t>Omnicron 1</t>
  </si>
  <si>
    <t>Winter 99/00</t>
  </si>
  <si>
    <t>Summer 00 -</t>
  </si>
  <si>
    <t>CHANGE TO WHEN MONTH ROLLS</t>
  </si>
  <si>
    <t>FX Mids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</si>
</sst>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"/>
    <numFmt numFmtId="166" formatCode="0.0"/>
    <numFmt numFmtId="168" formatCode="0.0000"/>
    <numFmt numFmtId="169" formatCode="0.000_)"/>
    <numFmt numFmtId="170" formatCode="0.00000000_)"/>
    <numFmt numFmtId="171" formatCode="0.000000"/>
    <numFmt numFmtId="174" formatCode="0.00000"/>
    <numFmt numFmtId="175" formatCode="0.0%"/>
    <numFmt numFmtId="176" formatCode="0.000%"/>
    <numFmt numFmtId="178" formatCode="0.0000_)"/>
    <numFmt numFmtId="180" formatCode="dd\-mmm_)"/>
    <numFmt numFmtId="181" formatCode="#,##0.0000_);\(#,##0.0000\)"/>
    <numFmt numFmtId="182" formatCode="0.00_)"/>
    <numFmt numFmtId="183" formatCode="mmm\-yy_)"/>
    <numFmt numFmtId="184" formatCode="0.0_)"/>
    <numFmt numFmtId="187" formatCode="0.000000000_)"/>
    <numFmt numFmtId="190" formatCode="0.000_);\(0.000\)"/>
    <numFmt numFmtId="193" formatCode="#,##0.000_);[Red]\(#,##0.000\)"/>
    <numFmt numFmtId="197" formatCode="_(&quot;$&quot;* #,##0.000_);_(&quot;$&quot;* \(#,##0.000\);_(&quot;$&quot;* &quot;-&quot;??_);_(@_)"/>
    <numFmt numFmtId="198" formatCode="_(&quot;$&quot;* #,##0.0000_);_(&quot;$&quot;* \(#,##0.0000\);_(&quot;$&quot;* &quot;-&quot;??_);_(@_)"/>
    <numFmt numFmtId="201" formatCode="0_);\(0\)"/>
    <numFmt numFmtId="202" formatCode="0.000_);[Red]\(0.000\)"/>
    <numFmt numFmtId="204" formatCode="0.0000_);[Red]\(0.0000\)"/>
    <numFmt numFmtId="205" formatCode="_(* #,##0.000_);_(* \(#,##0.000\);_(* &quot;-&quot;??_);_(@_)"/>
    <numFmt numFmtId="224" formatCode="#,##0.0000"/>
    <numFmt numFmtId="226" formatCode="_(&quot;$&quot;* #,##0_);_(&quot;$&quot;* \(#,##0\);_(&quot;$&quot;* &quot;-&quot;??_);_(@_)"/>
    <numFmt numFmtId="232" formatCode="&quot;$&quot;#,##0.000_);\(&quot;$&quot;#,##0.000\)"/>
  </numFmts>
  <fonts count="83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name val="Times New Roman"/>
    </font>
    <font>
      <sz val="10"/>
      <color indexed="22"/>
      <name val="Times New Roman"/>
      <family val="1"/>
    </font>
    <font>
      <b/>
      <sz val="10"/>
      <name val="Times New Roman"/>
    </font>
    <font>
      <sz val="10"/>
      <color indexed="12"/>
      <name val="Times New Roman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9"/>
      <name val="Arial"/>
      <family val="2"/>
    </font>
    <font>
      <b/>
      <sz val="14"/>
      <color indexed="8"/>
      <name val="Arial"/>
      <family val="2"/>
    </font>
    <font>
      <b/>
      <sz val="14"/>
      <color indexed="9"/>
      <name val="Arial"/>
      <family val="2"/>
    </font>
    <font>
      <sz val="14"/>
      <color indexed="8"/>
      <name val="Arial"/>
      <family val="2"/>
    </font>
    <font>
      <b/>
      <sz val="14"/>
      <color indexed="13"/>
      <name val="Arial"/>
      <family val="2"/>
    </font>
    <font>
      <b/>
      <sz val="10"/>
      <color indexed="10"/>
      <name val="Times New Roman"/>
    </font>
    <font>
      <b/>
      <sz val="10"/>
      <color indexed="12"/>
      <name val="Times New Roman"/>
    </font>
    <font>
      <b/>
      <sz val="10"/>
      <color indexed="12"/>
      <name val="Times New Roman"/>
      <family val="1"/>
    </font>
    <font>
      <b/>
      <i/>
      <sz val="10"/>
      <name val="Times New Roman"/>
    </font>
    <font>
      <b/>
      <sz val="10"/>
      <color indexed="18"/>
      <name val="Times New Roman"/>
      <family val="1"/>
    </font>
    <font>
      <b/>
      <sz val="10"/>
      <color indexed="12"/>
      <name val="Arial"/>
    </font>
    <font>
      <b/>
      <sz val="10"/>
      <color indexed="10"/>
      <name val="Arial"/>
    </font>
    <font>
      <b/>
      <sz val="10"/>
      <color indexed="8"/>
      <name val="Arial"/>
    </font>
    <font>
      <sz val="12"/>
      <color indexed="8"/>
      <name val="Arial"/>
      <family val="2"/>
    </font>
    <font>
      <b/>
      <i/>
      <sz val="10"/>
      <color indexed="14"/>
      <name val="Times New Roman"/>
      <family val="1"/>
    </font>
    <font>
      <b/>
      <u/>
      <sz val="10"/>
      <name val="Times New Roman"/>
      <family val="1"/>
    </font>
    <font>
      <b/>
      <sz val="10"/>
      <color indexed="8"/>
      <name val="Times New Roman"/>
    </font>
    <font>
      <b/>
      <sz val="12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16"/>
      <color indexed="8"/>
      <name val="Times New Roman"/>
      <family val="1"/>
    </font>
    <font>
      <b/>
      <i/>
      <sz val="10"/>
      <color indexed="8"/>
      <name val="Times New Roman"/>
    </font>
    <font>
      <b/>
      <sz val="10"/>
      <color indexed="50"/>
      <name val="Times New Roman"/>
      <family val="1"/>
    </font>
    <font>
      <b/>
      <sz val="12"/>
      <color indexed="8"/>
      <name val="Arial"/>
      <family val="2"/>
    </font>
    <font>
      <sz val="8"/>
      <color indexed="8"/>
      <name val="Arial"/>
      <family val="2"/>
    </font>
    <font>
      <b/>
      <sz val="14"/>
      <name val="Times New Roman"/>
      <family val="1"/>
    </font>
    <font>
      <sz val="11"/>
      <color indexed="8"/>
      <name val="Arial"/>
      <family val="2"/>
    </font>
    <font>
      <b/>
      <sz val="11"/>
      <color indexed="12"/>
      <name val="Arial"/>
      <family val="2"/>
    </font>
    <font>
      <sz val="11"/>
      <color indexed="9"/>
      <name val="Arial"/>
      <family val="2"/>
    </font>
    <font>
      <b/>
      <sz val="11"/>
      <color indexed="8"/>
      <name val="Arial"/>
      <family val="2"/>
    </font>
    <font>
      <b/>
      <sz val="11"/>
      <color indexed="32"/>
      <name val="Arial"/>
      <family val="2"/>
    </font>
    <font>
      <b/>
      <sz val="11"/>
      <color indexed="10"/>
      <name val="Arial"/>
      <family val="2"/>
    </font>
    <font>
      <b/>
      <sz val="14"/>
      <color indexed="32"/>
      <name val="Arial"/>
      <family val="2"/>
    </font>
    <font>
      <b/>
      <i/>
      <sz val="12"/>
      <color indexed="8"/>
      <name val="Arial"/>
      <family val="2"/>
    </font>
    <font>
      <b/>
      <i/>
      <sz val="10"/>
      <color indexed="8"/>
      <name val="Arial"/>
      <family val="2"/>
    </font>
    <font>
      <b/>
      <sz val="12"/>
      <color indexed="8"/>
      <name val="Arial"/>
    </font>
    <font>
      <sz val="10"/>
      <color indexed="8"/>
      <name val="Arial"/>
    </font>
    <font>
      <sz val="12"/>
      <color indexed="8"/>
      <name val="Arial"/>
    </font>
    <font>
      <sz val="14"/>
      <color indexed="8"/>
      <name val="Arial"/>
    </font>
    <font>
      <sz val="11"/>
      <color indexed="8"/>
      <name val="Arial"/>
    </font>
    <font>
      <b/>
      <sz val="10"/>
      <color indexed="17"/>
      <name val="Times New Roman"/>
      <family val="1"/>
    </font>
    <font>
      <u/>
      <sz val="10"/>
      <color indexed="8"/>
      <name val="Times New Roman"/>
      <family val="1"/>
    </font>
    <font>
      <b/>
      <sz val="10"/>
      <color indexed="32"/>
      <name val="Times New Roman"/>
    </font>
    <font>
      <b/>
      <sz val="10"/>
      <color indexed="22"/>
      <name val="Times New Roman"/>
    </font>
    <font>
      <b/>
      <i/>
      <u/>
      <sz val="10"/>
      <name val="Times New Roman"/>
      <family val="1"/>
    </font>
    <font>
      <b/>
      <sz val="10"/>
      <color indexed="18"/>
      <name val="Times New Roman"/>
    </font>
    <font>
      <b/>
      <u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"/>
      <name val="Arial"/>
    </font>
    <font>
      <sz val="10"/>
      <name val="Courier"/>
    </font>
    <font>
      <sz val="8"/>
      <color indexed="81"/>
      <name val="Tahoma"/>
    </font>
    <font>
      <b/>
      <sz val="10"/>
      <color indexed="56"/>
      <name val="Times New Roman"/>
      <family val="1"/>
    </font>
    <font>
      <b/>
      <sz val="10"/>
      <color indexed="18"/>
      <name val="Arial"/>
      <family val="2"/>
    </font>
    <font>
      <b/>
      <sz val="10"/>
      <color indexed="33"/>
      <name val="Times New Roman"/>
    </font>
    <font>
      <sz val="10"/>
      <name val="Times New Roman"/>
      <family val="1"/>
    </font>
    <font>
      <sz val="10"/>
      <color indexed="10"/>
      <name val="Times New Roman"/>
      <family val="1"/>
    </font>
    <font>
      <sz val="10"/>
      <color indexed="17"/>
      <name val="Times New Roman"/>
      <family val="1"/>
    </font>
    <font>
      <sz val="10"/>
      <color indexed="12"/>
      <name val="Times New Roman"/>
      <family val="1"/>
    </font>
    <font>
      <sz val="10"/>
      <color indexed="14"/>
      <name val="Times New Roman"/>
      <family val="1"/>
    </font>
    <font>
      <b/>
      <sz val="10"/>
      <color indexed="17"/>
      <name val="Times New Roman"/>
    </font>
    <font>
      <sz val="10"/>
      <color indexed="56"/>
      <name val="Times New Roman"/>
      <family val="1"/>
    </font>
    <font>
      <b/>
      <i/>
      <sz val="10"/>
      <name val="Times New Roman"/>
      <family val="1"/>
    </font>
    <font>
      <b/>
      <sz val="10"/>
      <color indexed="14"/>
      <name val="Times New Roman"/>
      <family val="1"/>
    </font>
    <font>
      <b/>
      <sz val="10"/>
      <color indexed="15"/>
      <name val="Times New Roman"/>
      <family val="1"/>
    </font>
    <font>
      <b/>
      <sz val="10"/>
      <color indexed="57"/>
      <name val="Times New Roman"/>
      <family val="1"/>
    </font>
    <font>
      <b/>
      <sz val="10"/>
      <color indexed="20"/>
      <name val="Times New Roman"/>
      <family val="1"/>
    </font>
    <font>
      <b/>
      <i/>
      <sz val="10"/>
      <color indexed="20"/>
      <name val="Arial"/>
      <family val="2"/>
    </font>
    <font>
      <b/>
      <sz val="14"/>
      <color indexed="18"/>
      <name val="Arial"/>
      <family val="2"/>
    </font>
    <font>
      <b/>
      <sz val="11"/>
      <color indexed="18"/>
      <name val="Arial"/>
      <family val="2"/>
    </font>
    <font>
      <b/>
      <i/>
      <sz val="10"/>
      <color indexed="1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61" fillId="0" borderId="0"/>
    <xf numFmtId="0" fontId="6" fillId="0" borderId="0"/>
    <xf numFmtId="0" fontId="6" fillId="0" borderId="0"/>
    <xf numFmtId="9" fontId="2" fillId="0" borderId="0" applyFont="0" applyFill="0" applyBorder="0" applyAlignment="0" applyProtection="0"/>
  </cellStyleXfs>
  <cellXfs count="640">
    <xf numFmtId="0" fontId="0" fillId="0" borderId="0" xfId="0"/>
    <xf numFmtId="0" fontId="0" fillId="2" borderId="0" xfId="0" applyFill="1"/>
    <xf numFmtId="0" fontId="6" fillId="2" borderId="0" xfId="6" applyFill="1"/>
    <xf numFmtId="0" fontId="6" fillId="3" borderId="1" xfId="6" applyFont="1" applyFill="1" applyBorder="1" applyAlignment="1">
      <alignment horizontal="center"/>
    </xf>
    <xf numFmtId="0" fontId="6" fillId="3" borderId="2" xfId="6" applyFont="1" applyFill="1" applyBorder="1" applyAlignment="1">
      <alignment horizontal="center"/>
    </xf>
    <xf numFmtId="0" fontId="6" fillId="2" borderId="0" xfId="6" applyFill="1" applyBorder="1"/>
    <xf numFmtId="0" fontId="6" fillId="3" borderId="3" xfId="6" applyFont="1" applyFill="1" applyBorder="1" applyAlignment="1">
      <alignment horizontal="center"/>
    </xf>
    <xf numFmtId="165" fontId="7" fillId="3" borderId="0" xfId="6" applyNumberFormat="1" applyFont="1" applyFill="1" applyBorder="1" applyAlignment="1">
      <alignment horizontal="center"/>
    </xf>
    <xf numFmtId="0" fontId="6" fillId="3" borderId="0" xfId="6" applyFont="1" applyFill="1" applyBorder="1" applyAlignment="1">
      <alignment horizontal="center"/>
    </xf>
    <xf numFmtId="0" fontId="6" fillId="3" borderId="4" xfId="6" applyFont="1" applyFill="1" applyBorder="1" applyAlignment="1">
      <alignment horizontal="center"/>
    </xf>
    <xf numFmtId="0" fontId="6" fillId="3" borderId="5" xfId="6" applyFont="1" applyFill="1" applyBorder="1" applyAlignment="1">
      <alignment horizontal="center"/>
    </xf>
    <xf numFmtId="0" fontId="8" fillId="2" borderId="1" xfId="6" applyFont="1" applyFill="1" applyBorder="1" applyAlignment="1">
      <alignment horizontal="center" vertical="center" wrapText="1"/>
    </xf>
    <xf numFmtId="165" fontId="8" fillId="2" borderId="6" xfId="6" applyNumberFormat="1" applyFont="1" applyFill="1" applyBorder="1" applyAlignment="1">
      <alignment horizontal="center"/>
    </xf>
    <xf numFmtId="0" fontId="8" fillId="2" borderId="4" xfId="6" applyFont="1" applyFill="1" applyBorder="1" applyAlignment="1">
      <alignment horizontal="center"/>
    </xf>
    <xf numFmtId="1" fontId="8" fillId="2" borderId="7" xfId="6" applyNumberFormat="1" applyFont="1" applyFill="1" applyBorder="1" applyAlignment="1">
      <alignment horizontal="center"/>
    </xf>
    <xf numFmtId="0" fontId="8" fillId="2" borderId="0" xfId="6" applyFont="1" applyFill="1" applyBorder="1" applyAlignment="1">
      <alignment horizontal="center"/>
    </xf>
    <xf numFmtId="1" fontId="8" fillId="2" borderId="0" xfId="6" applyNumberFormat="1" applyFont="1" applyFill="1" applyBorder="1" applyAlignment="1">
      <alignment horizontal="center"/>
    </xf>
    <xf numFmtId="0" fontId="6" fillId="2" borderId="0" xfId="6" applyFill="1" applyAlignment="1">
      <alignment horizontal="center" vertical="center" wrapText="1"/>
    </xf>
    <xf numFmtId="166" fontId="8" fillId="2" borderId="0" xfId="6" applyNumberFormat="1" applyFont="1" applyFill="1" applyAlignment="1">
      <alignment horizontal="center"/>
    </xf>
    <xf numFmtId="0" fontId="8" fillId="2" borderId="0" xfId="6" applyFont="1" applyFill="1" applyAlignment="1">
      <alignment horizontal="center"/>
    </xf>
    <xf numFmtId="0" fontId="6" fillId="2" borderId="0" xfId="6" applyFill="1" applyAlignment="1">
      <alignment horizontal="center"/>
    </xf>
    <xf numFmtId="17" fontId="6" fillId="2" borderId="0" xfId="6" applyNumberFormat="1" applyFill="1" applyAlignment="1">
      <alignment horizontal="center"/>
    </xf>
    <xf numFmtId="1" fontId="6" fillId="2" borderId="0" xfId="6" applyNumberFormat="1" applyFill="1" applyAlignment="1">
      <alignment horizontal="center"/>
    </xf>
    <xf numFmtId="2" fontId="6" fillId="2" borderId="0" xfId="6" applyNumberFormat="1" applyFill="1" applyAlignment="1">
      <alignment horizontal="center"/>
    </xf>
    <xf numFmtId="178" fontId="9" fillId="2" borderId="0" xfId="6" applyNumberFormat="1" applyFont="1" applyFill="1" applyAlignment="1" applyProtection="1">
      <alignment horizontal="center"/>
    </xf>
    <xf numFmtId="10" fontId="6" fillId="2" borderId="0" xfId="7" applyNumberFormat="1" applyFont="1" applyFill="1" applyAlignment="1">
      <alignment horizontal="center"/>
    </xf>
    <xf numFmtId="174" fontId="6" fillId="2" borderId="0" xfId="7" applyNumberFormat="1" applyFont="1" applyFill="1" applyAlignment="1">
      <alignment horizontal="center"/>
    </xf>
    <xf numFmtId="174" fontId="6" fillId="2" borderId="0" xfId="6" applyNumberFormat="1" applyFill="1" applyAlignment="1">
      <alignment horizontal="center"/>
    </xf>
    <xf numFmtId="0" fontId="6" fillId="2" borderId="0" xfId="6" quotePrefix="1" applyFill="1" applyAlignment="1">
      <alignment horizontal="center"/>
    </xf>
    <xf numFmtId="17" fontId="6" fillId="2" borderId="0" xfId="6" applyNumberFormat="1" applyFill="1"/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0" fontId="17" fillId="2" borderId="0" xfId="6" applyNumberFormat="1" applyFont="1" applyFill="1" applyAlignment="1">
      <alignment horizontal="center"/>
    </xf>
    <xf numFmtId="10" fontId="18" fillId="2" borderId="0" xfId="6" applyNumberFormat="1" applyFont="1" applyFill="1" applyAlignment="1">
      <alignment horizontal="center"/>
    </xf>
    <xf numFmtId="165" fontId="8" fillId="3" borderId="2" xfId="6" applyNumberFormat="1" applyFont="1" applyFill="1" applyBorder="1" applyAlignment="1">
      <alignment horizontal="center"/>
    </xf>
    <xf numFmtId="10" fontId="8" fillId="3" borderId="0" xfId="7" applyNumberFormat="1" applyFont="1" applyFill="1" applyBorder="1" applyAlignment="1">
      <alignment horizontal="center"/>
    </xf>
    <xf numFmtId="17" fontId="8" fillId="3" borderId="2" xfId="6" applyNumberFormat="1" applyFont="1" applyFill="1" applyBorder="1" applyAlignment="1">
      <alignment horizontal="center"/>
    </xf>
    <xf numFmtId="17" fontId="8" fillId="3" borderId="0" xfId="6" applyNumberFormat="1" applyFont="1" applyFill="1" applyBorder="1" applyAlignment="1">
      <alignment horizontal="center"/>
    </xf>
    <xf numFmtId="0" fontId="20" fillId="2" borderId="0" xfId="6" applyFont="1" applyFill="1" applyAlignment="1">
      <alignment horizontal="center"/>
    </xf>
    <xf numFmtId="9" fontId="20" fillId="2" borderId="0" xfId="7" applyFont="1" applyFill="1" applyAlignment="1">
      <alignment horizontal="center"/>
    </xf>
    <xf numFmtId="0" fontId="20" fillId="2" borderId="0" xfId="6" applyFont="1" applyFill="1" applyAlignment="1">
      <alignment horizontal="centerContinuous"/>
    </xf>
    <xf numFmtId="10" fontId="21" fillId="2" borderId="0" xfId="6" applyNumberFormat="1" applyFont="1" applyFill="1" applyAlignment="1">
      <alignment horizontal="center"/>
    </xf>
    <xf numFmtId="9" fontId="6" fillId="2" borderId="0" xfId="7" applyFont="1" applyFill="1" applyBorder="1"/>
    <xf numFmtId="175" fontId="20" fillId="2" borderId="0" xfId="7" applyNumberFormat="1" applyFont="1" applyFill="1" applyAlignment="1">
      <alignment horizontal="center"/>
    </xf>
    <xf numFmtId="168" fontId="8" fillId="2" borderId="6" xfId="6" applyNumberFormat="1" applyFont="1" applyFill="1" applyBorder="1" applyAlignment="1">
      <alignment horizontal="center"/>
    </xf>
    <xf numFmtId="10" fontId="20" fillId="2" borderId="0" xfId="7" applyNumberFormat="1" applyFont="1" applyFill="1" applyAlignment="1">
      <alignment horizontal="center"/>
    </xf>
    <xf numFmtId="1" fontId="28" fillId="2" borderId="0" xfId="6" applyNumberFormat="1" applyFont="1" applyFill="1" applyBorder="1" applyAlignment="1">
      <alignment horizontal="center"/>
    </xf>
    <xf numFmtId="10" fontId="28" fillId="2" borderId="0" xfId="7" applyNumberFormat="1" applyFont="1" applyFill="1" applyBorder="1" applyAlignment="1">
      <alignment horizontal="center"/>
    </xf>
    <xf numFmtId="0" fontId="8" fillId="2" borderId="8" xfId="6" applyFont="1" applyFill="1" applyBorder="1" applyAlignment="1">
      <alignment horizontal="centerContinuous"/>
    </xf>
    <xf numFmtId="0" fontId="6" fillId="2" borderId="9" xfId="6" applyFill="1" applyBorder="1" applyAlignment="1">
      <alignment horizontal="centerContinuous"/>
    </xf>
    <xf numFmtId="0" fontId="6" fillId="2" borderId="10" xfId="6" applyFill="1" applyBorder="1" applyAlignment="1">
      <alignment horizontal="centerContinuous"/>
    </xf>
    <xf numFmtId="0" fontId="30" fillId="2" borderId="0" xfId="6" applyFont="1" applyFill="1" applyBorder="1" applyAlignment="1">
      <alignment horizontal="centerContinuous"/>
    </xf>
    <xf numFmtId="0" fontId="31" fillId="2" borderId="0" xfId="6" applyFont="1" applyFill="1" applyBorder="1" applyAlignment="1">
      <alignment horizontal="centerContinuous"/>
    </xf>
    <xf numFmtId="0" fontId="20" fillId="2" borderId="0" xfId="6" applyFont="1" applyFill="1" applyBorder="1" applyAlignment="1">
      <alignment horizontal="centerContinuous"/>
    </xf>
    <xf numFmtId="0" fontId="20" fillId="2" borderId="0" xfId="6" applyFont="1" applyFill="1" applyBorder="1" applyAlignment="1">
      <alignment horizontal="center"/>
    </xf>
    <xf numFmtId="0" fontId="8" fillId="2" borderId="0" xfId="6" applyFont="1" applyFill="1" applyBorder="1" applyAlignment="1">
      <alignment horizontal="centerContinuous"/>
    </xf>
    <xf numFmtId="0" fontId="6" fillId="2" borderId="0" xfId="6" applyFill="1" applyBorder="1" applyAlignment="1">
      <alignment horizontal="centerContinuous"/>
    </xf>
    <xf numFmtId="0" fontId="6" fillId="2" borderId="0" xfId="6" applyFont="1" applyFill="1" applyBorder="1"/>
    <xf numFmtId="0" fontId="6" fillId="2" borderId="0" xfId="6" applyFill="1" applyBorder="1" applyAlignment="1">
      <alignment horizontal="center"/>
    </xf>
    <xf numFmtId="9" fontId="20" fillId="2" borderId="0" xfId="7" applyFont="1" applyFill="1" applyBorder="1" applyAlignment="1">
      <alignment horizontal="center"/>
    </xf>
    <xf numFmtId="10" fontId="17" fillId="2" borderId="0" xfId="6" applyNumberFormat="1" applyFont="1" applyFill="1" applyBorder="1" applyAlignment="1">
      <alignment horizontal="center"/>
    </xf>
    <xf numFmtId="175" fontId="26" fillId="2" borderId="0" xfId="7" applyNumberFormat="1" applyFont="1" applyFill="1" applyBorder="1" applyAlignment="1">
      <alignment horizontal="center"/>
    </xf>
    <xf numFmtId="0" fontId="27" fillId="2" borderId="0" xfId="6" applyFont="1" applyFill="1" applyBorder="1" applyAlignment="1">
      <alignment horizontal="centerContinuous"/>
    </xf>
    <xf numFmtId="17" fontId="6" fillId="2" borderId="0" xfId="6" applyNumberFormat="1" applyFill="1" applyBorder="1"/>
    <xf numFmtId="176" fontId="6" fillId="2" borderId="0" xfId="7" applyNumberFormat="1" applyFont="1" applyFill="1" applyBorder="1" applyAlignment="1">
      <alignment horizontal="center"/>
    </xf>
    <xf numFmtId="168" fontId="6" fillId="2" borderId="0" xfId="6" applyNumberFormat="1" applyFill="1" applyBorder="1" applyAlignment="1">
      <alignment horizontal="center"/>
    </xf>
    <xf numFmtId="165" fontId="6" fillId="2" borderId="0" xfId="6" applyNumberFormat="1" applyFill="1" applyBorder="1" applyAlignment="1">
      <alignment horizontal="center"/>
    </xf>
    <xf numFmtId="0" fontId="29" fillId="2" borderId="0" xfId="0" applyFont="1" applyFill="1" applyBorder="1"/>
    <xf numFmtId="168" fontId="29" fillId="2" borderId="0" xfId="0" quotePrefix="1" applyNumberFormat="1" applyFont="1" applyFill="1" applyBorder="1"/>
    <xf numFmtId="0" fontId="28" fillId="2" borderId="0" xfId="6" applyFont="1" applyFill="1" applyBorder="1" applyAlignment="1">
      <alignment horizontal="center"/>
    </xf>
    <xf numFmtId="2" fontId="28" fillId="2" borderId="0" xfId="6" applyNumberFormat="1" applyFont="1" applyFill="1" applyBorder="1" applyAlignment="1">
      <alignment horizontal="center"/>
    </xf>
    <xf numFmtId="0" fontId="6" fillId="2" borderId="0" xfId="6" applyFill="1" applyBorder="1" applyAlignment="1"/>
    <xf numFmtId="0" fontId="8" fillId="2" borderId="0" xfId="0" applyFont="1" applyFill="1" applyBorder="1" applyAlignment="1">
      <alignment horizontal="centerContinuous"/>
    </xf>
    <xf numFmtId="168" fontId="8" fillId="2" borderId="0" xfId="0" quotePrefix="1" applyNumberFormat="1" applyFont="1" applyFill="1" applyBorder="1" applyAlignment="1">
      <alignment horizontal="centerContinuous"/>
    </xf>
    <xf numFmtId="193" fontId="8" fillId="2" borderId="0" xfId="1" quotePrefix="1" applyNumberFormat="1" applyFont="1" applyFill="1" applyBorder="1" applyAlignment="1">
      <alignment horizontal="centerContinuous"/>
    </xf>
    <xf numFmtId="1" fontId="8" fillId="2" borderId="0" xfId="6" applyNumberFormat="1" applyFont="1" applyFill="1" applyBorder="1" applyAlignment="1">
      <alignment horizontal="centerContinuous"/>
    </xf>
    <xf numFmtId="15" fontId="32" fillId="2" borderId="0" xfId="6" applyNumberFormat="1" applyFont="1" applyFill="1" applyBorder="1" applyAlignment="1">
      <alignment horizontal="centerContinuous"/>
    </xf>
    <xf numFmtId="0" fontId="8" fillId="3" borderId="11" xfId="6" applyFont="1" applyFill="1" applyBorder="1" applyAlignment="1">
      <alignment horizontal="centerContinuous"/>
    </xf>
    <xf numFmtId="0" fontId="8" fillId="3" borderId="12" xfId="6" applyFont="1" applyFill="1" applyBorder="1" applyAlignment="1">
      <alignment horizontal="centerContinuous"/>
    </xf>
    <xf numFmtId="0" fontId="28" fillId="2" borderId="13" xfId="6" applyFont="1" applyFill="1" applyBorder="1" applyAlignment="1">
      <alignment horizontal="center"/>
    </xf>
    <xf numFmtId="165" fontId="28" fillId="2" borderId="14" xfId="6" applyNumberFormat="1" applyFont="1" applyFill="1" applyBorder="1" applyAlignment="1">
      <alignment horizontal="center"/>
    </xf>
    <xf numFmtId="0" fontId="28" fillId="2" borderId="15" xfId="6" applyFont="1" applyFill="1" applyBorder="1" applyAlignment="1">
      <alignment horizontal="center"/>
    </xf>
    <xf numFmtId="165" fontId="28" fillId="2" borderId="16" xfId="6" applyNumberFormat="1" applyFont="1" applyFill="1" applyBorder="1" applyAlignment="1">
      <alignment horizontal="center"/>
    </xf>
    <xf numFmtId="10" fontId="28" fillId="2" borderId="16" xfId="7" applyNumberFormat="1" applyFont="1" applyFill="1" applyBorder="1" applyAlignment="1">
      <alignment horizontal="center"/>
    </xf>
    <xf numFmtId="15" fontId="28" fillId="2" borderId="16" xfId="7" applyNumberFormat="1" applyFont="1" applyFill="1" applyBorder="1" applyAlignment="1">
      <alignment horizontal="center"/>
    </xf>
    <xf numFmtId="1" fontId="28" fillId="2" borderId="16" xfId="7" applyNumberFormat="1" applyFont="1" applyFill="1" applyBorder="1" applyAlignment="1">
      <alignment horizontal="center"/>
    </xf>
    <xf numFmtId="17" fontId="28" fillId="2" borderId="16" xfId="6" applyNumberFormat="1" applyFont="1" applyFill="1" applyBorder="1" applyAlignment="1">
      <alignment horizontal="center"/>
    </xf>
    <xf numFmtId="0" fontId="28" fillId="2" borderId="17" xfId="6" applyFont="1" applyFill="1" applyBorder="1" applyAlignment="1">
      <alignment horizontal="center"/>
    </xf>
    <xf numFmtId="0" fontId="28" fillId="2" borderId="18" xfId="6" applyFont="1" applyFill="1" applyBorder="1" applyAlignment="1">
      <alignment horizontal="center"/>
    </xf>
    <xf numFmtId="44" fontId="28" fillId="2" borderId="16" xfId="2" applyFont="1" applyFill="1" applyBorder="1" applyAlignment="1">
      <alignment horizontal="center"/>
    </xf>
    <xf numFmtId="44" fontId="28" fillId="2" borderId="18" xfId="2" applyFont="1" applyFill="1" applyBorder="1" applyAlignment="1">
      <alignment horizontal="center"/>
    </xf>
    <xf numFmtId="165" fontId="33" fillId="2" borderId="14" xfId="6" applyNumberFormat="1" applyFont="1" applyFill="1" applyBorder="1" applyAlignment="1">
      <alignment horizontal="centerContinuous"/>
    </xf>
    <xf numFmtId="0" fontId="0" fillId="2" borderId="0" xfId="0" applyFill="1" applyAlignment="1">
      <alignment horizontal="centerContinuous"/>
    </xf>
    <xf numFmtId="165" fontId="1" fillId="2" borderId="0" xfId="0" applyNumberFormat="1" applyFont="1" applyFill="1" applyAlignment="1">
      <alignment horizontal="center"/>
    </xf>
    <xf numFmtId="17" fontId="8" fillId="2" borderId="0" xfId="6" applyNumberFormat="1" applyFont="1" applyFill="1" applyBorder="1" applyAlignment="1">
      <alignment horizontal="center"/>
    </xf>
    <xf numFmtId="0" fontId="6" fillId="2" borderId="0" xfId="6" applyFont="1" applyFill="1"/>
    <xf numFmtId="9" fontId="17" fillId="2" borderId="0" xfId="6" applyNumberFormat="1" applyFont="1" applyFill="1" applyAlignment="1">
      <alignment horizontal="center"/>
    </xf>
    <xf numFmtId="9" fontId="6" fillId="2" borderId="0" xfId="7" applyFont="1" applyFill="1"/>
    <xf numFmtId="0" fontId="8" fillId="3" borderId="2" xfId="6" applyFont="1" applyFill="1" applyBorder="1" applyAlignment="1">
      <alignment horizontal="centerContinuous"/>
    </xf>
    <xf numFmtId="0" fontId="19" fillId="3" borderId="6" xfId="6" applyFont="1" applyFill="1" applyBorder="1" applyAlignment="1">
      <alignment horizontal="centerContinuous"/>
    </xf>
    <xf numFmtId="0" fontId="8" fillId="3" borderId="0" xfId="6" applyFont="1" applyFill="1" applyBorder="1" applyAlignment="1">
      <alignment horizontal="centerContinuous"/>
    </xf>
    <xf numFmtId="0" fontId="21" fillId="3" borderId="19" xfId="6" applyFont="1" applyFill="1" applyBorder="1" applyAlignment="1">
      <alignment horizontal="centerContinuous"/>
    </xf>
    <xf numFmtId="165" fontId="17" fillId="3" borderId="19" xfId="6" applyNumberFormat="1" applyFont="1" applyFill="1" applyBorder="1" applyAlignment="1">
      <alignment horizontal="centerContinuous"/>
    </xf>
    <xf numFmtId="0" fontId="8" fillId="3" borderId="5" xfId="6" applyFont="1" applyFill="1" applyBorder="1" applyAlignment="1">
      <alignment horizontal="centerContinuous"/>
    </xf>
    <xf numFmtId="0" fontId="17" fillId="3" borderId="7" xfId="6" applyFont="1" applyFill="1" applyBorder="1" applyAlignment="1">
      <alignment horizontal="centerContinuous"/>
    </xf>
    <xf numFmtId="174" fontId="6" fillId="2" borderId="0" xfId="6" applyNumberFormat="1" applyFill="1"/>
    <xf numFmtId="0" fontId="8" fillId="2" borderId="0" xfId="6" applyFont="1" applyFill="1"/>
    <xf numFmtId="15" fontId="28" fillId="3" borderId="5" xfId="6" applyNumberFormat="1" applyFont="1" applyFill="1" applyBorder="1" applyAlignment="1">
      <alignment horizontal="center"/>
    </xf>
    <xf numFmtId="44" fontId="8" fillId="2" borderId="0" xfId="2" applyFont="1" applyFill="1"/>
    <xf numFmtId="197" fontId="8" fillId="2" borderId="0" xfId="2" applyNumberFormat="1" applyFont="1" applyFill="1"/>
    <xf numFmtId="1" fontId="8" fillId="2" borderId="0" xfId="6" applyNumberFormat="1" applyFont="1" applyFill="1" applyAlignment="1">
      <alignment horizontal="center"/>
    </xf>
    <xf numFmtId="174" fontId="8" fillId="2" borderId="0" xfId="6" applyNumberFormat="1" applyFont="1" applyFill="1" applyAlignment="1">
      <alignment horizontal="center"/>
    </xf>
    <xf numFmtId="0" fontId="37" fillId="2" borderId="0" xfId="6" applyFont="1" applyFill="1"/>
    <xf numFmtId="10" fontId="21" fillId="2" borderId="0" xfId="6" applyNumberFormat="1" applyFont="1" applyFill="1" applyAlignment="1">
      <alignment horizontal="centerContinuous"/>
    </xf>
    <xf numFmtId="9" fontId="20" fillId="2" borderId="0" xfId="7" applyFont="1" applyFill="1" applyAlignment="1">
      <alignment horizontal="centerContinuous"/>
    </xf>
    <xf numFmtId="0" fontId="8" fillId="2" borderId="0" xfId="6" applyFont="1" applyFill="1" applyAlignment="1">
      <alignment horizontal="centerContinuous"/>
    </xf>
    <xf numFmtId="0" fontId="4" fillId="0" borderId="0" xfId="0" applyFont="1" applyFill="1" applyBorder="1" applyAlignment="1">
      <alignment horizontal="center"/>
    </xf>
    <xf numFmtId="0" fontId="38" fillId="0" borderId="0" xfId="0" applyFont="1" applyFill="1" applyBorder="1"/>
    <xf numFmtId="0" fontId="38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17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Continuous"/>
    </xf>
    <xf numFmtId="0" fontId="25" fillId="2" borderId="0" xfId="0" applyFont="1" applyFill="1" applyBorder="1" applyAlignment="1">
      <alignment horizontal="center" vertical="center"/>
    </xf>
    <xf numFmtId="0" fontId="36" fillId="2" borderId="0" xfId="0" applyFont="1" applyFill="1" applyBorder="1" applyAlignment="1">
      <alignment horizontal="center" vertical="center" wrapText="1"/>
    </xf>
    <xf numFmtId="165" fontId="46" fillId="2" borderId="20" xfId="0" applyNumberFormat="1" applyFont="1" applyFill="1" applyBorder="1" applyAlignment="1">
      <alignment horizontal="center"/>
    </xf>
    <xf numFmtId="165" fontId="46" fillId="2" borderId="21" xfId="0" applyNumberFormat="1" applyFont="1" applyFill="1" applyBorder="1" applyAlignment="1">
      <alignment horizontal="center"/>
    </xf>
    <xf numFmtId="165" fontId="46" fillId="2" borderId="22" xfId="0" applyNumberFormat="1" applyFont="1" applyFill="1" applyBorder="1" applyAlignment="1">
      <alignment horizontal="center"/>
    </xf>
    <xf numFmtId="0" fontId="49" fillId="0" borderId="0" xfId="0" applyFont="1" applyFill="1" applyBorder="1" applyAlignment="1">
      <alignment horizontal="center" vertical="center" wrapText="1"/>
    </xf>
    <xf numFmtId="1" fontId="50" fillId="0" borderId="0" xfId="0" applyNumberFormat="1" applyFont="1" applyFill="1" applyBorder="1" applyAlignment="1">
      <alignment horizontal="center"/>
    </xf>
    <xf numFmtId="1" fontId="48" fillId="0" borderId="0" xfId="0" applyNumberFormat="1" applyFont="1" applyFill="1" applyBorder="1" applyAlignment="1">
      <alignment horizontal="center"/>
    </xf>
    <xf numFmtId="165" fontId="51" fillId="0" borderId="0" xfId="0" applyNumberFormat="1" applyFont="1" applyFill="1" applyBorder="1" applyAlignment="1">
      <alignment horizontal="center"/>
    </xf>
    <xf numFmtId="0" fontId="51" fillId="0" borderId="0" xfId="0" applyFont="1" applyFill="1" applyBorder="1" applyAlignment="1">
      <alignment horizontal="center"/>
    </xf>
    <xf numFmtId="0" fontId="48" fillId="0" borderId="0" xfId="0" applyFont="1" applyFill="1" applyBorder="1" applyAlignment="1">
      <alignment horizontal="center"/>
    </xf>
    <xf numFmtId="0" fontId="48" fillId="2" borderId="0" xfId="0" applyFont="1" applyFill="1" applyBorder="1"/>
    <xf numFmtId="165" fontId="51" fillId="2" borderId="0" xfId="0" applyNumberFormat="1" applyFont="1" applyFill="1" applyBorder="1" applyAlignment="1">
      <alignment horizontal="center"/>
    </xf>
    <xf numFmtId="0" fontId="48" fillId="2" borderId="0" xfId="0" applyFont="1" applyFill="1" applyBorder="1" applyAlignment="1">
      <alignment horizontal="center"/>
    </xf>
    <xf numFmtId="0" fontId="49" fillId="0" borderId="0" xfId="0" applyFont="1" applyFill="1" applyBorder="1" applyAlignment="1">
      <alignment horizontal="centerContinuous"/>
    </xf>
    <xf numFmtId="0" fontId="49" fillId="0" borderId="0" xfId="0" applyFont="1" applyFill="1" applyBorder="1"/>
    <xf numFmtId="2" fontId="48" fillId="0" borderId="0" xfId="0" applyNumberFormat="1" applyFont="1" applyFill="1" applyBorder="1" applyAlignment="1">
      <alignment horizontal="center"/>
    </xf>
    <xf numFmtId="0" fontId="48" fillId="2" borderId="0" xfId="0" applyFont="1" applyFill="1" applyBorder="1" applyAlignment="1">
      <alignment horizontal="centerContinuous"/>
    </xf>
    <xf numFmtId="0" fontId="50" fillId="2" borderId="0" xfId="0" applyFont="1" applyFill="1" applyBorder="1" applyAlignment="1">
      <alignment horizontal="center" vertical="center" wrapText="1"/>
    </xf>
    <xf numFmtId="165" fontId="50" fillId="2" borderId="0" xfId="0" applyNumberFormat="1" applyFont="1" applyFill="1" applyBorder="1" applyAlignment="1">
      <alignment horizontal="center"/>
    </xf>
    <xf numFmtId="165" fontId="48" fillId="0" borderId="0" xfId="0" applyNumberFormat="1" applyFont="1" applyFill="1" applyBorder="1" applyAlignment="1">
      <alignment horizontal="center"/>
    </xf>
    <xf numFmtId="1" fontId="47" fillId="0" borderId="0" xfId="0" applyNumberFormat="1" applyFont="1" applyFill="1" applyBorder="1" applyAlignment="1">
      <alignment horizontal="centerContinuous" vertical="center" wrapText="1"/>
    </xf>
    <xf numFmtId="0" fontId="3" fillId="2" borderId="0" xfId="0" applyFont="1" applyFill="1" applyBorder="1" applyAlignment="1">
      <alignment horizontal="center"/>
    </xf>
    <xf numFmtId="0" fontId="10" fillId="0" borderId="0" xfId="5" applyFont="1" applyFill="1"/>
    <xf numFmtId="0" fontId="53" fillId="0" borderId="0" xfId="5" applyFont="1" applyFill="1" applyAlignment="1">
      <alignment horizontal="center"/>
    </xf>
    <xf numFmtId="0" fontId="53" fillId="0" borderId="0" xfId="5" applyFont="1" applyFill="1" applyAlignment="1">
      <alignment horizontal="center" wrapText="1"/>
    </xf>
    <xf numFmtId="17" fontId="10" fillId="0" borderId="0" xfId="5" applyNumberFormat="1" applyFont="1" applyFill="1"/>
    <xf numFmtId="165" fontId="10" fillId="0" borderId="0" xfId="5" applyNumberFormat="1" applyFont="1" applyFill="1" applyAlignment="1">
      <alignment horizontal="center"/>
    </xf>
    <xf numFmtId="0" fontId="10" fillId="0" borderId="0" xfId="5" applyFont="1" applyFill="1" applyAlignment="1">
      <alignment horizontal="center"/>
    </xf>
    <xf numFmtId="171" fontId="10" fillId="0" borderId="0" xfId="5" applyNumberFormat="1" applyFont="1" applyFill="1" applyAlignment="1">
      <alignment horizontal="center"/>
    </xf>
    <xf numFmtId="168" fontId="10" fillId="0" borderId="0" xfId="5" applyNumberFormat="1" applyFont="1" applyFill="1" applyAlignment="1">
      <alignment horizontal="center"/>
    </xf>
    <xf numFmtId="174" fontId="10" fillId="0" borderId="0" xfId="5" applyNumberFormat="1" applyFont="1" applyFill="1" applyAlignment="1">
      <alignment horizontal="center"/>
    </xf>
    <xf numFmtId="168" fontId="10" fillId="0" borderId="0" xfId="5" applyNumberFormat="1" applyFont="1" applyFill="1"/>
    <xf numFmtId="178" fontId="6" fillId="2" borderId="0" xfId="6" applyNumberFormat="1" applyFill="1"/>
    <xf numFmtId="0" fontId="40" fillId="0" borderId="0" xfId="0" applyFont="1" applyFill="1" applyBorder="1" applyAlignment="1">
      <alignment horizontal="center"/>
    </xf>
    <xf numFmtId="17" fontId="42" fillId="0" borderId="22" xfId="0" applyNumberFormat="1" applyFont="1" applyFill="1" applyBorder="1" applyAlignment="1">
      <alignment horizontal="center"/>
    </xf>
    <xf numFmtId="165" fontId="41" fillId="0" borderId="0" xfId="0" applyNumberFormat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"/>
    </xf>
    <xf numFmtId="17" fontId="6" fillId="2" borderId="0" xfId="6" applyNumberFormat="1" applyFont="1" applyFill="1" applyAlignment="1">
      <alignment horizontal="center"/>
    </xf>
    <xf numFmtId="10" fontId="52" fillId="2" borderId="0" xfId="7" applyNumberFormat="1" applyFont="1" applyFill="1" applyAlignment="1">
      <alignment horizontal="center"/>
    </xf>
    <xf numFmtId="198" fontId="28" fillId="2" borderId="16" xfId="2" applyNumberFormat="1" applyFont="1" applyFill="1" applyBorder="1" applyAlignment="1">
      <alignment horizontal="center"/>
    </xf>
    <xf numFmtId="0" fontId="8" fillId="2" borderId="0" xfId="6" applyFont="1" applyFill="1" applyBorder="1" applyAlignment="1">
      <alignment horizontal="right"/>
    </xf>
    <xf numFmtId="0" fontId="35" fillId="2" borderId="0" xfId="0" applyFont="1" applyFill="1" applyBorder="1" applyAlignment="1">
      <alignment horizontal="center" wrapText="1"/>
    </xf>
    <xf numFmtId="165" fontId="35" fillId="2" borderId="0" xfId="0" applyNumberFormat="1" applyFont="1" applyFill="1" applyBorder="1" applyAlignment="1">
      <alignment horizontal="center"/>
    </xf>
    <xf numFmtId="0" fontId="35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176" fontId="41" fillId="2" borderId="0" xfId="7" applyNumberFormat="1" applyFont="1" applyFill="1" applyBorder="1" applyAlignment="1">
      <alignment horizontal="center"/>
    </xf>
    <xf numFmtId="171" fontId="41" fillId="2" borderId="0" xfId="0" applyNumberFormat="1" applyFont="1" applyFill="1" applyBorder="1" applyAlignment="1">
      <alignment horizontal="center"/>
    </xf>
    <xf numFmtId="0" fontId="41" fillId="2" borderId="0" xfId="0" applyFont="1" applyFill="1" applyBorder="1" applyAlignment="1">
      <alignment horizontal="center"/>
    </xf>
    <xf numFmtId="0" fontId="18" fillId="2" borderId="0" xfId="6" applyFont="1" applyFill="1" applyAlignment="1">
      <alignment horizontal="center"/>
    </xf>
    <xf numFmtId="17" fontId="18" fillId="2" borderId="0" xfId="6" applyNumberFormat="1" applyFont="1" applyFill="1" applyAlignment="1">
      <alignment horizontal="center"/>
    </xf>
    <xf numFmtId="1" fontId="18" fillId="2" borderId="0" xfId="6" applyNumberFormat="1" applyFont="1" applyFill="1" applyAlignment="1">
      <alignment horizontal="center"/>
    </xf>
    <xf numFmtId="10" fontId="18" fillId="2" borderId="0" xfId="7" applyNumberFormat="1" applyFont="1" applyFill="1" applyAlignment="1">
      <alignment horizontal="center"/>
    </xf>
    <xf numFmtId="174" fontId="18" fillId="2" borderId="0" xfId="7" applyNumberFormat="1" applyFont="1" applyFill="1" applyAlignment="1">
      <alignment horizontal="center"/>
    </xf>
    <xf numFmtId="174" fontId="18" fillId="2" borderId="0" xfId="6" applyNumberFormat="1" applyFont="1" applyFill="1" applyAlignment="1">
      <alignment horizontal="center"/>
    </xf>
    <xf numFmtId="0" fontId="18" fillId="2" borderId="0" xfId="6" quotePrefix="1" applyFont="1" applyFill="1" applyAlignment="1">
      <alignment horizontal="center"/>
    </xf>
    <xf numFmtId="0" fontId="18" fillId="2" borderId="0" xfId="6" applyFont="1" applyFill="1"/>
    <xf numFmtId="0" fontId="54" fillId="2" borderId="0" xfId="6" applyFont="1" applyFill="1" applyAlignment="1">
      <alignment horizontal="center"/>
    </xf>
    <xf numFmtId="17" fontId="52" fillId="2" borderId="0" xfId="6" applyNumberFormat="1" applyFont="1" applyFill="1" applyAlignment="1">
      <alignment horizontal="center"/>
    </xf>
    <xf numFmtId="1" fontId="52" fillId="2" borderId="0" xfId="6" applyNumberFormat="1" applyFont="1" applyFill="1" applyAlignment="1">
      <alignment horizontal="center"/>
    </xf>
    <xf numFmtId="0" fontId="52" fillId="2" borderId="0" xfId="6" applyFont="1" applyFill="1" applyAlignment="1">
      <alignment horizontal="center"/>
    </xf>
    <xf numFmtId="0" fontId="52" fillId="2" borderId="0" xfId="6" quotePrefix="1" applyFont="1" applyFill="1" applyAlignment="1">
      <alignment horizontal="center"/>
    </xf>
    <xf numFmtId="174" fontId="52" fillId="2" borderId="0" xfId="7" applyNumberFormat="1" applyFont="1" applyFill="1" applyAlignment="1">
      <alignment horizontal="center"/>
    </xf>
    <xf numFmtId="174" fontId="52" fillId="2" borderId="0" xfId="6" applyNumberFormat="1" applyFont="1" applyFill="1" applyAlignment="1">
      <alignment horizontal="center"/>
    </xf>
    <xf numFmtId="0" fontId="52" fillId="2" borderId="0" xfId="6" applyFont="1" applyFill="1"/>
    <xf numFmtId="165" fontId="8" fillId="2" borderId="6" xfId="6" applyNumberFormat="1" applyFont="1" applyFill="1" applyBorder="1" applyAlignment="1">
      <alignment horizontal="center" vertical="center"/>
    </xf>
    <xf numFmtId="0" fontId="8" fillId="2" borderId="4" xfId="6" applyFont="1" applyFill="1" applyBorder="1" applyAlignment="1">
      <alignment horizontal="center" vertical="center"/>
    </xf>
    <xf numFmtId="1" fontId="8" fillId="2" borderId="7" xfId="6" applyNumberFormat="1" applyFont="1" applyFill="1" applyBorder="1" applyAlignment="1">
      <alignment horizontal="center" vertical="center"/>
    </xf>
    <xf numFmtId="0" fontId="8" fillId="3" borderId="1" xfId="6" applyFont="1" applyFill="1" applyBorder="1" applyAlignment="1">
      <alignment horizontal="center"/>
    </xf>
    <xf numFmtId="0" fontId="8" fillId="3" borderId="2" xfId="6" applyFont="1" applyFill="1" applyBorder="1" applyAlignment="1">
      <alignment horizontal="center"/>
    </xf>
    <xf numFmtId="0" fontId="8" fillId="3" borderId="3" xfId="6" applyFont="1" applyFill="1" applyBorder="1" applyAlignment="1">
      <alignment horizontal="center"/>
    </xf>
    <xf numFmtId="165" fontId="55" fillId="3" borderId="0" xfId="6" applyNumberFormat="1" applyFont="1" applyFill="1" applyBorder="1" applyAlignment="1">
      <alignment horizontal="center"/>
    </xf>
    <xf numFmtId="0" fontId="8" fillId="3" borderId="0" xfId="6" applyFont="1" applyFill="1" applyBorder="1" applyAlignment="1">
      <alignment horizontal="center"/>
    </xf>
    <xf numFmtId="0" fontId="8" fillId="3" borderId="4" xfId="6" applyFont="1" applyFill="1" applyBorder="1" applyAlignment="1">
      <alignment horizontal="center"/>
    </xf>
    <xf numFmtId="0" fontId="8" fillId="3" borderId="5" xfId="6" applyFont="1" applyFill="1" applyBorder="1" applyAlignment="1">
      <alignment horizontal="center"/>
    </xf>
    <xf numFmtId="17" fontId="8" fillId="3" borderId="6" xfId="6" applyNumberFormat="1" applyFont="1" applyFill="1" applyBorder="1" applyAlignment="1">
      <alignment horizontal="center"/>
    </xf>
    <xf numFmtId="17" fontId="8" fillId="3" borderId="19" xfId="6" applyNumberFormat="1" applyFont="1" applyFill="1" applyBorder="1" applyAlignment="1">
      <alignment horizontal="center"/>
    </xf>
    <xf numFmtId="0" fontId="8" fillId="3" borderId="19" xfId="6" applyFont="1" applyFill="1" applyBorder="1" applyAlignment="1">
      <alignment horizontal="center"/>
    </xf>
    <xf numFmtId="0" fontId="19" fillId="2" borderId="0" xfId="6" applyFont="1" applyFill="1" applyBorder="1" applyAlignment="1">
      <alignment horizontal="centerContinuous"/>
    </xf>
    <xf numFmtId="0" fontId="21" fillId="2" borderId="0" xfId="6" applyFont="1" applyFill="1" applyBorder="1" applyAlignment="1">
      <alignment horizontal="centerContinuous"/>
    </xf>
    <xf numFmtId="165" fontId="17" fillId="2" borderId="0" xfId="6" applyNumberFormat="1" applyFont="1" applyFill="1" applyBorder="1" applyAlignment="1">
      <alignment horizontal="centerContinuous"/>
    </xf>
    <xf numFmtId="0" fontId="17" fillId="2" borderId="0" xfId="6" applyFont="1" applyFill="1" applyBorder="1" applyAlignment="1">
      <alignment horizontal="centerContinuous"/>
    </xf>
    <xf numFmtId="0" fontId="56" fillId="2" borderId="0" xfId="6" applyFont="1" applyFill="1" applyAlignment="1">
      <alignment horizontal="center"/>
    </xf>
    <xf numFmtId="9" fontId="19" fillId="2" borderId="0" xfId="7" applyFont="1" applyFill="1" applyAlignment="1">
      <alignment horizontal="center"/>
    </xf>
    <xf numFmtId="9" fontId="57" fillId="2" borderId="0" xfId="7" applyNumberFormat="1" applyFont="1" applyFill="1" applyAlignment="1">
      <alignment horizontal="center"/>
    </xf>
    <xf numFmtId="9" fontId="23" fillId="2" borderId="0" xfId="7" applyNumberFormat="1" applyFont="1" applyFill="1" applyAlignment="1">
      <alignment horizontal="center"/>
    </xf>
    <xf numFmtId="0" fontId="27" fillId="2" borderId="0" xfId="6" applyFont="1" applyFill="1" applyBorder="1" applyAlignment="1">
      <alignment horizontal="center"/>
    </xf>
    <xf numFmtId="9" fontId="19" fillId="2" borderId="0" xfId="7" applyFont="1" applyFill="1" applyBorder="1" applyAlignment="1">
      <alignment horizontal="center"/>
    </xf>
    <xf numFmtId="9" fontId="57" fillId="2" borderId="0" xfId="7" applyNumberFormat="1" applyFont="1" applyFill="1" applyBorder="1" applyAlignment="1">
      <alignment horizontal="center"/>
    </xf>
    <xf numFmtId="9" fontId="23" fillId="2" borderId="0" xfId="7" applyNumberFormat="1" applyFont="1" applyFill="1" applyBorder="1" applyAlignment="1">
      <alignment horizontal="center"/>
    </xf>
    <xf numFmtId="0" fontId="8" fillId="2" borderId="0" xfId="6" applyFont="1" applyFill="1" applyAlignment="1">
      <alignment horizontal="center" vertical="center" wrapText="1"/>
    </xf>
    <xf numFmtId="10" fontId="10" fillId="0" borderId="0" xfId="7" applyNumberFormat="1" applyFont="1" applyFill="1" applyAlignment="1">
      <alignment horizontal="center"/>
    </xf>
    <xf numFmtId="175" fontId="20" fillId="2" borderId="0" xfId="7" applyNumberFormat="1" applyFont="1" applyFill="1" applyAlignment="1">
      <alignment horizontal="centerContinuous"/>
    </xf>
    <xf numFmtId="14" fontId="30" fillId="2" borderId="0" xfId="6" applyNumberFormat="1" applyFont="1" applyFill="1" applyBorder="1" applyAlignment="1">
      <alignment horizontal="centerContinuous"/>
    </xf>
    <xf numFmtId="14" fontId="0" fillId="2" borderId="0" xfId="0" applyNumberFormat="1" applyFill="1"/>
    <xf numFmtId="168" fontId="14" fillId="2" borderId="0" xfId="0" applyNumberFormat="1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58" fillId="0" borderId="0" xfId="5" applyFont="1" applyFill="1" applyAlignment="1">
      <alignment horizontal="center" wrapText="1"/>
    </xf>
    <xf numFmtId="165" fontId="19" fillId="0" borderId="0" xfId="5" applyNumberFormat="1" applyFont="1" applyFill="1" applyAlignment="1">
      <alignment horizontal="center"/>
    </xf>
    <xf numFmtId="0" fontId="19" fillId="0" borderId="0" xfId="5" applyFont="1" applyFill="1"/>
    <xf numFmtId="174" fontId="19" fillId="0" borderId="0" xfId="5" applyNumberFormat="1" applyFont="1" applyFill="1" applyAlignment="1">
      <alignment horizontal="center"/>
    </xf>
    <xf numFmtId="44" fontId="28" fillId="2" borderId="0" xfId="2" applyFont="1" applyFill="1" applyBorder="1" applyAlignment="1">
      <alignment horizontal="center"/>
    </xf>
    <xf numFmtId="2" fontId="28" fillId="2" borderId="16" xfId="6" applyNumberFormat="1" applyFont="1" applyFill="1" applyBorder="1" applyAlignment="1">
      <alignment horizontal="center"/>
    </xf>
    <xf numFmtId="15" fontId="11" fillId="2" borderId="16" xfId="6" applyNumberFormat="1" applyFont="1" applyFill="1" applyBorder="1" applyAlignment="1">
      <alignment horizontal="centerContinuous"/>
    </xf>
    <xf numFmtId="165" fontId="0" fillId="2" borderId="0" xfId="0" applyNumberFormat="1" applyFill="1" applyAlignment="1">
      <alignment horizontal="center"/>
    </xf>
    <xf numFmtId="0" fontId="19" fillId="2" borderId="0" xfId="6" applyFont="1" applyFill="1" applyAlignment="1">
      <alignment horizontal="center"/>
    </xf>
    <xf numFmtId="17" fontId="19" fillId="2" borderId="0" xfId="6" applyNumberFormat="1" applyFont="1" applyFill="1" applyAlignment="1">
      <alignment horizontal="center"/>
    </xf>
    <xf numFmtId="1" fontId="19" fillId="2" borderId="0" xfId="6" applyNumberFormat="1" applyFont="1" applyFill="1" applyAlignment="1">
      <alignment horizontal="center"/>
    </xf>
    <xf numFmtId="10" fontId="19" fillId="2" borderId="0" xfId="7" applyNumberFormat="1" applyFont="1" applyFill="1" applyAlignment="1">
      <alignment horizontal="center"/>
    </xf>
    <xf numFmtId="174" fontId="19" fillId="2" borderId="0" xfId="7" applyNumberFormat="1" applyFont="1" applyFill="1" applyAlignment="1">
      <alignment horizontal="center"/>
    </xf>
    <xf numFmtId="174" fontId="19" fillId="2" borderId="0" xfId="6" applyNumberFormat="1" applyFont="1" applyFill="1" applyAlignment="1">
      <alignment horizontal="center"/>
    </xf>
    <xf numFmtId="0" fontId="19" fillId="2" borderId="0" xfId="6" quotePrefix="1" applyFont="1" applyFill="1" applyAlignment="1">
      <alignment horizontal="center"/>
    </xf>
    <xf numFmtId="0" fontId="19" fillId="2" borderId="0" xfId="6" applyFont="1" applyFill="1"/>
    <xf numFmtId="17" fontId="22" fillId="2" borderId="0" xfId="0" applyNumberFormat="1" applyFont="1" applyFill="1" applyAlignment="1">
      <alignment horizontal="center"/>
    </xf>
    <xf numFmtId="0" fontId="22" fillId="2" borderId="0" xfId="0" applyFont="1" applyFill="1" applyAlignment="1">
      <alignment horizontal="center"/>
    </xf>
    <xf numFmtId="168" fontId="22" fillId="2" borderId="0" xfId="0" applyNumberFormat="1" applyFont="1" applyFill="1" applyAlignment="1">
      <alignment horizontal="center"/>
    </xf>
    <xf numFmtId="1" fontId="22" fillId="2" borderId="0" xfId="0" applyNumberFormat="1" applyFont="1" applyFill="1" applyAlignment="1">
      <alignment horizontal="center"/>
    </xf>
    <xf numFmtId="165" fontId="18" fillId="2" borderId="0" xfId="6" applyNumberFormat="1" applyFont="1" applyFill="1" applyAlignment="1">
      <alignment horizontal="center"/>
    </xf>
    <xf numFmtId="165" fontId="19" fillId="2" borderId="0" xfId="6" applyNumberFormat="1" applyFont="1" applyFill="1" applyAlignment="1">
      <alignment horizontal="center"/>
    </xf>
    <xf numFmtId="165" fontId="52" fillId="2" borderId="0" xfId="6" applyNumberFormat="1" applyFont="1" applyFill="1" applyAlignment="1">
      <alignment horizontal="center"/>
    </xf>
    <xf numFmtId="165" fontId="6" fillId="2" borderId="0" xfId="6" applyNumberFormat="1" applyFill="1" applyAlignment="1">
      <alignment horizontal="center"/>
    </xf>
    <xf numFmtId="1" fontId="41" fillId="2" borderId="0" xfId="0" applyNumberFormat="1" applyFont="1" applyFill="1" applyBorder="1" applyAlignment="1">
      <alignment horizontal="center"/>
    </xf>
    <xf numFmtId="0" fontId="0" fillId="0" borderId="0" xfId="0" applyBorder="1"/>
    <xf numFmtId="1" fontId="8" fillId="3" borderId="7" xfId="6" applyNumberFormat="1" applyFont="1" applyFill="1" applyBorder="1" applyAlignment="1">
      <alignment horizontal="center"/>
    </xf>
    <xf numFmtId="178" fontId="21" fillId="2" borderId="0" xfId="6" applyNumberFormat="1" applyFont="1" applyFill="1" applyBorder="1" applyAlignment="1" applyProtection="1">
      <alignment horizontal="center"/>
    </xf>
    <xf numFmtId="178" fontId="34" fillId="2" borderId="0" xfId="6" applyNumberFormat="1" applyFont="1" applyFill="1" applyBorder="1" applyAlignment="1" applyProtection="1">
      <alignment horizontal="center"/>
    </xf>
    <xf numFmtId="178" fontId="9" fillId="2" borderId="0" xfId="6" applyNumberFormat="1" applyFont="1" applyFill="1" applyBorder="1" applyAlignment="1" applyProtection="1">
      <alignment horizontal="center"/>
    </xf>
    <xf numFmtId="202" fontId="46" fillId="2" borderId="20" xfId="0" applyNumberFormat="1" applyFont="1" applyFill="1" applyBorder="1" applyAlignment="1">
      <alignment horizontal="center"/>
    </xf>
    <xf numFmtId="202" fontId="46" fillId="2" borderId="21" xfId="0" applyNumberFormat="1" applyFont="1" applyFill="1" applyBorder="1" applyAlignment="1">
      <alignment horizontal="center"/>
    </xf>
    <xf numFmtId="202" fontId="46" fillId="2" borderId="22" xfId="0" applyNumberFormat="1" applyFont="1" applyFill="1" applyBorder="1" applyAlignment="1">
      <alignment horizontal="center"/>
    </xf>
    <xf numFmtId="165" fontId="19" fillId="2" borderId="0" xfId="6" applyNumberFormat="1" applyFont="1" applyFill="1"/>
    <xf numFmtId="166" fontId="22" fillId="2" borderId="0" xfId="0" applyNumberFormat="1" applyFont="1" applyFill="1" applyAlignment="1">
      <alignment horizontal="center"/>
    </xf>
    <xf numFmtId="0" fontId="1" fillId="2" borderId="0" xfId="0" applyFont="1" applyFill="1"/>
    <xf numFmtId="165" fontId="22" fillId="2" borderId="0" xfId="0" applyNumberFormat="1" applyFont="1" applyFill="1" applyAlignment="1">
      <alignment horizontal="center"/>
    </xf>
    <xf numFmtId="174" fontId="22" fillId="2" borderId="0" xfId="0" applyNumberFormat="1" applyFont="1" applyFill="1" applyAlignment="1">
      <alignment horizontal="center"/>
    </xf>
    <xf numFmtId="171" fontId="22" fillId="2" borderId="0" xfId="0" applyNumberFormat="1" applyFont="1" applyFill="1" applyAlignment="1">
      <alignment horizontal="center"/>
    </xf>
    <xf numFmtId="0" fontId="10" fillId="0" borderId="0" xfId="0" applyFont="1" applyBorder="1"/>
    <xf numFmtId="0" fontId="10" fillId="0" borderId="0" xfId="0" applyFont="1" applyBorder="1" applyProtection="1">
      <protection locked="0"/>
    </xf>
    <xf numFmtId="0" fontId="10" fillId="0" borderId="0" xfId="0" applyFont="1" applyBorder="1" applyAlignment="1" applyProtection="1">
      <alignment horizontal="right"/>
      <protection locked="0"/>
    </xf>
    <xf numFmtId="169" fontId="10" fillId="0" borderId="0" xfId="0" applyNumberFormat="1" applyFont="1" applyBorder="1" applyProtection="1"/>
    <xf numFmtId="169" fontId="10" fillId="0" borderId="0" xfId="0" applyNumberFormat="1" applyFont="1" applyBorder="1" applyProtection="1">
      <protection locked="0"/>
    </xf>
    <xf numFmtId="178" fontId="10" fillId="0" borderId="0" xfId="0" applyNumberFormat="1" applyFont="1" applyBorder="1" applyProtection="1">
      <protection locked="0"/>
    </xf>
    <xf numFmtId="0" fontId="10" fillId="0" borderId="0" xfId="0" applyFont="1" applyBorder="1" applyAlignment="1">
      <alignment horizontal="right"/>
    </xf>
    <xf numFmtId="5" fontId="10" fillId="0" borderId="0" xfId="0" applyNumberFormat="1" applyFont="1" applyBorder="1" applyProtection="1"/>
    <xf numFmtId="37" fontId="10" fillId="0" borderId="0" xfId="0" applyNumberFormat="1" applyFont="1" applyBorder="1" applyProtection="1"/>
    <xf numFmtId="5" fontId="10" fillId="0" borderId="0" xfId="0" applyNumberFormat="1" applyFont="1" applyBorder="1" applyProtection="1">
      <protection locked="0"/>
    </xf>
    <xf numFmtId="178" fontId="10" fillId="0" borderId="0" xfId="0" applyNumberFormat="1" applyFont="1" applyBorder="1" applyProtection="1"/>
    <xf numFmtId="184" fontId="10" fillId="0" borderId="0" xfId="0" applyNumberFormat="1" applyFont="1" applyBorder="1" applyProtection="1"/>
    <xf numFmtId="183" fontId="10" fillId="0" borderId="0" xfId="0" applyNumberFormat="1" applyFont="1" applyBorder="1" applyAlignment="1" applyProtection="1">
      <alignment horizontal="left"/>
    </xf>
    <xf numFmtId="170" fontId="10" fillId="0" borderId="0" xfId="0" applyNumberFormat="1" applyFont="1" applyBorder="1" applyProtection="1"/>
    <xf numFmtId="205" fontId="10" fillId="0" borderId="0" xfId="1" applyNumberFormat="1" applyFont="1" applyBorder="1" applyProtection="1"/>
    <xf numFmtId="0" fontId="10" fillId="0" borderId="0" xfId="0" applyFont="1" applyBorder="1" applyProtection="1"/>
    <xf numFmtId="17" fontId="10" fillId="0" borderId="0" xfId="0" applyNumberFormat="1" applyFont="1" applyBorder="1" applyProtection="1">
      <protection locked="0"/>
    </xf>
    <xf numFmtId="183" fontId="10" fillId="0" borderId="0" xfId="0" applyNumberFormat="1" applyFont="1" applyBorder="1" applyProtection="1"/>
    <xf numFmtId="205" fontId="10" fillId="0" borderId="0" xfId="1" applyNumberFormat="1" applyFont="1" applyBorder="1"/>
    <xf numFmtId="205" fontId="10" fillId="0" borderId="0" xfId="1" applyNumberFormat="1" applyFont="1" applyBorder="1" applyProtection="1">
      <protection locked="0"/>
    </xf>
    <xf numFmtId="17" fontId="10" fillId="0" borderId="0" xfId="0" applyNumberFormat="1" applyFont="1" applyBorder="1"/>
    <xf numFmtId="169" fontId="10" fillId="0" borderId="0" xfId="4" applyNumberFormat="1" applyFont="1" applyBorder="1" applyAlignment="1" applyProtection="1">
      <alignment horizontal="center"/>
    </xf>
    <xf numFmtId="169" fontId="10" fillId="0" borderId="0" xfId="4" applyNumberFormat="1" applyFont="1" applyBorder="1" applyAlignment="1" applyProtection="1">
      <alignment horizontal="center"/>
      <protection locked="0"/>
    </xf>
    <xf numFmtId="44" fontId="22" fillId="2" borderId="0" xfId="2" applyFont="1" applyFill="1" applyAlignment="1">
      <alignment horizontal="center"/>
    </xf>
    <xf numFmtId="0" fontId="10" fillId="0" borderId="0" xfId="4" applyFont="1" applyBorder="1"/>
    <xf numFmtId="178" fontId="10" fillId="0" borderId="0" xfId="4" applyNumberFormat="1" applyFont="1" applyBorder="1" applyProtection="1"/>
    <xf numFmtId="0" fontId="10" fillId="0" borderId="0" xfId="4" applyFont="1" applyBorder="1" applyAlignment="1">
      <alignment horizontal="center"/>
    </xf>
    <xf numFmtId="178" fontId="10" fillId="0" borderId="0" xfId="4" applyNumberFormat="1" applyFont="1" applyBorder="1" applyProtection="1">
      <protection locked="0"/>
    </xf>
    <xf numFmtId="10" fontId="63" fillId="2" borderId="0" xfId="7" applyNumberFormat="1" applyFont="1" applyFill="1" applyAlignment="1">
      <alignment horizontal="center"/>
    </xf>
    <xf numFmtId="17" fontId="11" fillId="3" borderId="0" xfId="5" applyNumberFormat="1" applyFont="1" applyFill="1"/>
    <xf numFmtId="174" fontId="11" fillId="3" borderId="0" xfId="5" applyNumberFormat="1" applyFont="1" applyFill="1" applyAlignment="1">
      <alignment horizontal="center"/>
    </xf>
    <xf numFmtId="168" fontId="11" fillId="3" borderId="0" xfId="5" applyNumberFormat="1" applyFont="1" applyFill="1" applyAlignment="1">
      <alignment horizontal="center"/>
    </xf>
    <xf numFmtId="171" fontId="11" fillId="3" borderId="0" xfId="5" applyNumberFormat="1" applyFont="1" applyFill="1" applyAlignment="1">
      <alignment horizontal="center"/>
    </xf>
    <xf numFmtId="10" fontId="11" fillId="3" borderId="0" xfId="7" applyNumberFormat="1" applyFont="1" applyFill="1" applyAlignment="1">
      <alignment horizontal="center"/>
    </xf>
    <xf numFmtId="165" fontId="11" fillId="3" borderId="0" xfId="5" applyNumberFormat="1" applyFont="1" applyFill="1" applyAlignment="1">
      <alignment horizontal="center"/>
    </xf>
    <xf numFmtId="0" fontId="11" fillId="3" borderId="0" xfId="5" applyFont="1" applyFill="1" applyAlignment="1">
      <alignment horizontal="center"/>
    </xf>
    <xf numFmtId="174" fontId="63" fillId="3" borderId="0" xfId="5" applyNumberFormat="1" applyFont="1" applyFill="1" applyAlignment="1">
      <alignment horizontal="center"/>
    </xf>
    <xf numFmtId="165" fontId="63" fillId="3" borderId="0" xfId="5" applyNumberFormat="1" applyFont="1" applyFill="1" applyAlignment="1">
      <alignment horizontal="center"/>
    </xf>
    <xf numFmtId="190" fontId="46" fillId="2" borderId="20" xfId="0" applyNumberFormat="1" applyFont="1" applyFill="1" applyBorder="1" applyAlignment="1">
      <alignment horizontal="center"/>
    </xf>
    <xf numFmtId="190" fontId="46" fillId="2" borderId="21" xfId="0" applyNumberFormat="1" applyFont="1" applyFill="1" applyBorder="1" applyAlignment="1">
      <alignment horizontal="center"/>
    </xf>
    <xf numFmtId="190" fontId="46" fillId="2" borderId="22" xfId="0" applyNumberFormat="1" applyFont="1" applyFill="1" applyBorder="1" applyAlignment="1">
      <alignment horizontal="center"/>
    </xf>
    <xf numFmtId="17" fontId="24" fillId="2" borderId="0" xfId="0" applyNumberFormat="1" applyFont="1" applyFill="1" applyBorder="1" applyAlignment="1">
      <alignment horizontal="center"/>
    </xf>
    <xf numFmtId="204" fontId="3" fillId="2" borderId="0" xfId="0" applyNumberFormat="1" applyFont="1" applyFill="1" applyAlignment="1">
      <alignment horizontal="center"/>
    </xf>
    <xf numFmtId="226" fontId="22" fillId="2" borderId="0" xfId="2" applyNumberFormat="1" applyFont="1" applyFill="1" applyAlignment="1">
      <alignment horizontal="center"/>
    </xf>
    <xf numFmtId="226" fontId="60" fillId="2" borderId="0" xfId="2" applyNumberFormat="1" applyFont="1" applyFill="1"/>
    <xf numFmtId="0" fontId="11" fillId="4" borderId="0" xfId="5" applyFont="1" applyFill="1" applyAlignment="1">
      <alignment horizontal="center"/>
    </xf>
    <xf numFmtId="204" fontId="10" fillId="0" borderId="0" xfId="5" applyNumberFormat="1" applyFont="1" applyFill="1" applyAlignment="1">
      <alignment horizontal="center"/>
    </xf>
    <xf numFmtId="165" fontId="11" fillId="0" borderId="0" xfId="5" applyNumberFormat="1" applyFont="1" applyFill="1" applyAlignment="1">
      <alignment horizontal="center"/>
    </xf>
    <xf numFmtId="0" fontId="11" fillId="0" borderId="0" xfId="5" applyFont="1" applyFill="1" applyAlignment="1">
      <alignment horizontal="center"/>
    </xf>
    <xf numFmtId="202" fontId="3" fillId="2" borderId="0" xfId="0" applyNumberFormat="1" applyFont="1" applyFill="1" applyAlignment="1">
      <alignment horizontal="center" wrapText="1"/>
    </xf>
    <xf numFmtId="202" fontId="22" fillId="2" borderId="0" xfId="0" applyNumberFormat="1" applyFont="1" applyFill="1" applyAlignment="1">
      <alignment horizontal="center"/>
    </xf>
    <xf numFmtId="0" fontId="11" fillId="0" borderId="0" xfId="5" applyFont="1" applyFill="1"/>
    <xf numFmtId="165" fontId="52" fillId="2" borderId="0" xfId="6" applyNumberFormat="1" applyFont="1" applyFill="1" applyBorder="1" applyAlignment="1">
      <alignment horizontal="center"/>
    </xf>
    <xf numFmtId="165" fontId="19" fillId="2" borderId="0" xfId="6" applyNumberFormat="1" applyFont="1" applyFill="1" applyBorder="1" applyAlignment="1">
      <alignment horizontal="center"/>
    </xf>
    <xf numFmtId="165" fontId="18" fillId="2" borderId="0" xfId="6" applyNumberFormat="1" applyFont="1" applyFill="1" applyBorder="1" applyAlignment="1">
      <alignment horizontal="center"/>
    </xf>
    <xf numFmtId="168" fontId="50" fillId="2" borderId="0" xfId="0" applyNumberFormat="1" applyFont="1" applyFill="1" applyBorder="1" applyAlignment="1">
      <alignment horizontal="center"/>
    </xf>
    <xf numFmtId="14" fontId="18" fillId="5" borderId="23" xfId="4" applyNumberFormat="1" applyFont="1" applyFill="1" applyBorder="1" applyAlignment="1">
      <alignment horizontal="center"/>
    </xf>
    <xf numFmtId="180" fontId="10" fillId="0" borderId="0" xfId="4" applyNumberFormat="1" applyFont="1" applyProtection="1"/>
    <xf numFmtId="0" fontId="10" fillId="0" borderId="0" xfId="4" applyFont="1"/>
    <xf numFmtId="178" fontId="10" fillId="0" borderId="0" xfId="4" applyNumberFormat="1" applyFont="1" applyProtection="1"/>
    <xf numFmtId="169" fontId="10" fillId="0" borderId="0" xfId="4" applyNumberFormat="1" applyFont="1" applyProtection="1"/>
    <xf numFmtId="0" fontId="10" fillId="0" borderId="0" xfId="4" applyFont="1" applyProtection="1">
      <protection locked="0"/>
    </xf>
    <xf numFmtId="0" fontId="10" fillId="0" borderId="0" xfId="0" applyFont="1"/>
    <xf numFmtId="181" fontId="10" fillId="0" borderId="0" xfId="4" applyNumberFormat="1" applyFont="1" applyProtection="1"/>
    <xf numFmtId="2" fontId="10" fillId="0" borderId="0" xfId="4" applyNumberFormat="1" applyFont="1" applyProtection="1"/>
    <xf numFmtId="5" fontId="10" fillId="0" borderId="0" xfId="4" applyNumberFormat="1" applyFont="1" applyProtection="1"/>
    <xf numFmtId="0" fontId="10" fillId="0" borderId="0" xfId="4" applyFont="1" applyAlignment="1">
      <alignment horizontal="right"/>
    </xf>
    <xf numFmtId="10" fontId="10" fillId="0" borderId="0" xfId="4" applyNumberFormat="1" applyFont="1" applyProtection="1"/>
    <xf numFmtId="0" fontId="10" fillId="0" borderId="0" xfId="4" applyFont="1" applyAlignment="1">
      <alignment horizontal="fill"/>
    </xf>
    <xf numFmtId="37" fontId="10" fillId="0" borderId="0" xfId="4" applyNumberFormat="1" applyFont="1" applyProtection="1"/>
    <xf numFmtId="0" fontId="10" fillId="0" borderId="0" xfId="4" applyFont="1" applyAlignment="1">
      <alignment horizontal="center"/>
    </xf>
    <xf numFmtId="169" fontId="10" fillId="0" borderId="0" xfId="4" applyNumberFormat="1" applyFont="1" applyAlignment="1" applyProtection="1">
      <alignment horizontal="centerContinuous"/>
    </xf>
    <xf numFmtId="0" fontId="10" fillId="0" borderId="0" xfId="4" applyFont="1" applyAlignment="1">
      <alignment horizontal="centerContinuous"/>
    </xf>
    <xf numFmtId="169" fontId="10" fillId="0" borderId="0" xfId="4" applyNumberFormat="1" applyFont="1" applyAlignment="1" applyProtection="1">
      <alignment horizontal="center"/>
    </xf>
    <xf numFmtId="169" fontId="63" fillId="0" borderId="0" xfId="4" applyNumberFormat="1" applyFont="1" applyProtection="1"/>
    <xf numFmtId="169" fontId="10" fillId="0" borderId="0" xfId="4" applyNumberFormat="1" applyFont="1" applyProtection="1">
      <protection locked="0"/>
    </xf>
    <xf numFmtId="169" fontId="65" fillId="0" borderId="0" xfId="4" applyNumberFormat="1" applyFont="1" applyProtection="1"/>
    <xf numFmtId="169" fontId="10" fillId="0" borderId="0" xfId="4" applyNumberFormat="1" applyFont="1" applyAlignment="1" applyProtection="1">
      <alignment horizontal="right"/>
    </xf>
    <xf numFmtId="178" fontId="10" fillId="0" borderId="0" xfId="4" applyNumberFormat="1" applyFont="1" applyAlignment="1" applyProtection="1">
      <alignment horizontal="right"/>
    </xf>
    <xf numFmtId="0" fontId="66" fillId="0" borderId="0" xfId="0" applyFont="1" applyAlignment="1">
      <alignment horizontal="right"/>
    </xf>
    <xf numFmtId="178" fontId="10" fillId="0" borderId="0" xfId="4" applyNumberFormat="1" applyFont="1" applyProtection="1">
      <protection locked="0"/>
    </xf>
    <xf numFmtId="182" fontId="10" fillId="0" borderId="0" xfId="4" applyNumberFormat="1" applyFont="1" applyProtection="1"/>
    <xf numFmtId="178" fontId="10" fillId="0" borderId="0" xfId="4" applyNumberFormat="1" applyFont="1" applyAlignment="1" applyProtection="1">
      <alignment horizontal="center"/>
    </xf>
    <xf numFmtId="183" fontId="10" fillId="0" borderId="13" xfId="4" applyNumberFormat="1" applyFont="1" applyBorder="1" applyProtection="1"/>
    <xf numFmtId="169" fontId="10" fillId="0" borderId="20" xfId="4" applyNumberFormat="1" applyFont="1" applyBorder="1" applyProtection="1"/>
    <xf numFmtId="224" fontId="10" fillId="0" borderId="13" xfId="1" applyNumberFormat="1" applyFont="1" applyBorder="1" applyProtection="1">
      <protection locked="0"/>
    </xf>
    <xf numFmtId="224" fontId="10" fillId="0" borderId="24" xfId="1" applyNumberFormat="1" applyFont="1" applyBorder="1" applyProtection="1">
      <protection locked="0"/>
    </xf>
    <xf numFmtId="0" fontId="10" fillId="0" borderId="24" xfId="4" applyFont="1" applyBorder="1" applyProtection="1"/>
    <xf numFmtId="0" fontId="10" fillId="0" borderId="14" xfId="4" applyFont="1" applyBorder="1" applyProtection="1"/>
    <xf numFmtId="0" fontId="10" fillId="0" borderId="13" xfId="4" applyFont="1" applyBorder="1" applyProtection="1"/>
    <xf numFmtId="169" fontId="10" fillId="0" borderId="24" xfId="4" applyNumberFormat="1" applyFont="1" applyBorder="1" applyAlignment="1" applyProtection="1">
      <alignment horizontal="center"/>
    </xf>
    <xf numFmtId="10" fontId="10" fillId="0" borderId="13" xfId="4" applyNumberFormat="1" applyFont="1" applyBorder="1" applyProtection="1"/>
    <xf numFmtId="10" fontId="10" fillId="0" borderId="24" xfId="4" applyNumberFormat="1" applyFont="1" applyBorder="1" applyProtection="1"/>
    <xf numFmtId="178" fontId="10" fillId="0" borderId="13" xfId="4" applyNumberFormat="1" applyFont="1" applyBorder="1" applyProtection="1"/>
    <xf numFmtId="178" fontId="10" fillId="0" borderId="24" xfId="4" applyNumberFormat="1" applyFont="1" applyBorder="1" applyProtection="1"/>
    <xf numFmtId="178" fontId="10" fillId="0" borderId="14" xfId="4" applyNumberFormat="1" applyFont="1" applyBorder="1" applyProtection="1"/>
    <xf numFmtId="169" fontId="10" fillId="0" borderId="24" xfId="4" applyNumberFormat="1" applyFont="1" applyFill="1" applyBorder="1" applyAlignment="1" applyProtection="1">
      <alignment horizontal="center"/>
    </xf>
    <xf numFmtId="165" fontId="10" fillId="0" borderId="13" xfId="4" applyNumberFormat="1" applyFont="1" applyBorder="1" applyAlignment="1" applyProtection="1">
      <alignment horizontal="center"/>
    </xf>
    <xf numFmtId="165" fontId="10" fillId="0" borderId="14" xfId="4" applyNumberFormat="1" applyFont="1" applyBorder="1" applyAlignment="1">
      <alignment horizontal="center"/>
    </xf>
    <xf numFmtId="178" fontId="10" fillId="0" borderId="24" xfId="4" applyNumberFormat="1" applyFont="1" applyBorder="1" applyProtection="1">
      <protection locked="0"/>
    </xf>
    <xf numFmtId="165" fontId="10" fillId="0" borderId="13" xfId="4" applyNumberFormat="1" applyFont="1" applyBorder="1" applyAlignment="1" applyProtection="1">
      <protection locked="0"/>
    </xf>
    <xf numFmtId="169" fontId="10" fillId="0" borderId="24" xfId="4" applyNumberFormat="1" applyFont="1" applyBorder="1"/>
    <xf numFmtId="169" fontId="10" fillId="0" borderId="14" xfId="4" applyNumberFormat="1" applyFont="1" applyBorder="1"/>
    <xf numFmtId="170" fontId="66" fillId="0" borderId="13" xfId="4" applyNumberFormat="1" applyFont="1" applyFill="1" applyBorder="1" applyProtection="1"/>
    <xf numFmtId="187" fontId="66" fillId="0" borderId="24" xfId="4" applyNumberFormat="1" applyFont="1" applyFill="1" applyBorder="1" applyProtection="1"/>
    <xf numFmtId="178" fontId="10" fillId="0" borderId="24" xfId="0" applyNumberFormat="1" applyFont="1" applyBorder="1" applyProtection="1"/>
    <xf numFmtId="178" fontId="10" fillId="0" borderId="14" xfId="0" applyNumberFormat="1" applyFont="1" applyBorder="1" applyProtection="1"/>
    <xf numFmtId="0" fontId="66" fillId="0" borderId="0" xfId="0" applyFont="1"/>
    <xf numFmtId="168" fontId="10" fillId="0" borderId="0" xfId="0" applyNumberFormat="1" applyFont="1" applyBorder="1"/>
    <xf numFmtId="183" fontId="10" fillId="0" borderId="15" xfId="4" applyNumberFormat="1" applyFont="1" applyBorder="1" applyProtection="1"/>
    <xf numFmtId="169" fontId="66" fillId="0" borderId="21" xfId="4" applyNumberFormat="1" applyFont="1" applyBorder="1" applyProtection="1"/>
    <xf numFmtId="224" fontId="10" fillId="0" borderId="15" xfId="1" applyNumberFormat="1" applyFont="1" applyFill="1" applyBorder="1" applyProtection="1">
      <protection locked="0"/>
    </xf>
    <xf numFmtId="224" fontId="10" fillId="0" borderId="0" xfId="1" applyNumberFormat="1" applyFont="1" applyBorder="1" applyProtection="1">
      <protection locked="0"/>
    </xf>
    <xf numFmtId="224" fontId="10" fillId="0" borderId="15" xfId="1" applyNumberFormat="1" applyFont="1" applyBorder="1" applyProtection="1">
      <protection locked="0"/>
    </xf>
    <xf numFmtId="0" fontId="66" fillId="0" borderId="0" xfId="4" applyFont="1" applyFill="1" applyBorder="1" applyProtection="1"/>
    <xf numFmtId="0" fontId="66" fillId="0" borderId="16" xfId="4" applyFont="1" applyFill="1" applyBorder="1" applyProtection="1"/>
    <xf numFmtId="0" fontId="66" fillId="0" borderId="15" xfId="4" applyFont="1" applyFill="1" applyBorder="1" applyProtection="1"/>
    <xf numFmtId="10" fontId="66" fillId="0" borderId="15" xfId="4" applyNumberFormat="1" applyFont="1" applyFill="1" applyBorder="1" applyProtection="1"/>
    <xf numFmtId="175" fontId="67" fillId="0" borderId="0" xfId="4" applyNumberFormat="1" applyFont="1" applyBorder="1" applyProtection="1"/>
    <xf numFmtId="10" fontId="66" fillId="0" borderId="0" xfId="4" applyNumberFormat="1" applyFont="1" applyBorder="1" applyProtection="1"/>
    <xf numFmtId="178" fontId="10" fillId="0" borderId="16" xfId="4" applyNumberFormat="1" applyFont="1" applyBorder="1" applyProtection="1"/>
    <xf numFmtId="165" fontId="66" fillId="0" borderId="15" xfId="4" applyNumberFormat="1" applyFont="1" applyFill="1" applyBorder="1" applyAlignment="1" applyProtection="1">
      <alignment horizontal="center"/>
    </xf>
    <xf numFmtId="165" fontId="66" fillId="0" borderId="16" xfId="4" applyNumberFormat="1" applyFont="1" applyFill="1" applyBorder="1" applyAlignment="1">
      <alignment horizontal="center"/>
    </xf>
    <xf numFmtId="178" fontId="66" fillId="0" borderId="15" xfId="4" applyNumberFormat="1" applyFont="1" applyFill="1" applyBorder="1" applyProtection="1"/>
    <xf numFmtId="165" fontId="66" fillId="0" borderId="15" xfId="4" applyNumberFormat="1" applyFont="1" applyFill="1" applyBorder="1" applyAlignment="1" applyProtection="1">
      <protection locked="0"/>
    </xf>
    <xf numFmtId="169" fontId="10" fillId="0" borderId="0" xfId="4" applyNumberFormat="1" applyFont="1" applyBorder="1"/>
    <xf numFmtId="169" fontId="10" fillId="0" borderId="16" xfId="4" applyNumberFormat="1" applyFont="1" applyBorder="1"/>
    <xf numFmtId="170" fontId="66" fillId="0" borderId="15" xfId="4" applyNumberFormat="1" applyFont="1" applyFill="1" applyBorder="1" applyProtection="1"/>
    <xf numFmtId="187" fontId="66" fillId="0" borderId="0" xfId="4" applyNumberFormat="1" applyFont="1" applyFill="1" applyBorder="1" applyProtection="1"/>
    <xf numFmtId="178" fontId="10" fillId="0" borderId="16" xfId="0" applyNumberFormat="1" applyFont="1" applyBorder="1" applyProtection="1"/>
    <xf numFmtId="183" fontId="66" fillId="0" borderId="15" xfId="4" applyNumberFormat="1" applyFont="1" applyBorder="1" applyProtection="1"/>
    <xf numFmtId="224" fontId="66" fillId="0" borderId="15" xfId="1" applyNumberFormat="1" applyFont="1" applyBorder="1" applyProtection="1">
      <protection locked="0"/>
    </xf>
    <xf numFmtId="224" fontId="66" fillId="0" borderId="0" xfId="1" applyNumberFormat="1" applyFont="1" applyBorder="1" applyProtection="1">
      <protection locked="0"/>
    </xf>
    <xf numFmtId="0" fontId="66" fillId="0" borderId="0" xfId="4" applyFont="1" applyBorder="1" applyProtection="1"/>
    <xf numFmtId="0" fontId="66" fillId="0" borderId="16" xfId="4" applyFont="1" applyBorder="1" applyProtection="1"/>
    <xf numFmtId="0" fontId="66" fillId="0" borderId="15" xfId="4" applyFont="1" applyBorder="1" applyProtection="1"/>
    <xf numFmtId="169" fontId="66" fillId="0" borderId="0" xfId="4" applyNumberFormat="1" applyFont="1" applyBorder="1" applyAlignment="1" applyProtection="1">
      <alignment horizontal="center"/>
    </xf>
    <xf numFmtId="10" fontId="66" fillId="0" borderId="15" xfId="4" applyNumberFormat="1" applyFont="1" applyBorder="1" applyProtection="1"/>
    <xf numFmtId="10" fontId="66" fillId="0" borderId="16" xfId="4" applyNumberFormat="1" applyFont="1" applyBorder="1" applyProtection="1"/>
    <xf numFmtId="178" fontId="66" fillId="0" borderId="0" xfId="4" applyNumberFormat="1" applyFont="1" applyBorder="1" applyProtection="1"/>
    <xf numFmtId="178" fontId="66" fillId="0" borderId="16" xfId="4" applyNumberFormat="1" applyFont="1" applyBorder="1" applyProtection="1"/>
    <xf numFmtId="178" fontId="66" fillId="0" borderId="0" xfId="4" applyNumberFormat="1" applyFont="1" applyBorder="1" applyAlignment="1" applyProtection="1">
      <alignment horizontal="center"/>
    </xf>
    <xf numFmtId="165" fontId="66" fillId="0" borderId="15" xfId="4" applyNumberFormat="1" applyFont="1" applyBorder="1" applyAlignment="1" applyProtection="1">
      <alignment horizontal="center"/>
    </xf>
    <xf numFmtId="165" fontId="66" fillId="0" borderId="16" xfId="4" applyNumberFormat="1" applyFont="1" applyBorder="1" applyAlignment="1">
      <alignment horizontal="center"/>
    </xf>
    <xf numFmtId="178" fontId="66" fillId="0" borderId="0" xfId="4" applyNumberFormat="1" applyFont="1" applyBorder="1" applyProtection="1">
      <protection locked="0"/>
    </xf>
    <xf numFmtId="169" fontId="66" fillId="0" borderId="0" xfId="4" applyNumberFormat="1" applyFont="1" applyBorder="1"/>
    <xf numFmtId="169" fontId="66" fillId="0" borderId="16" xfId="4" applyNumberFormat="1" applyFont="1" applyBorder="1"/>
    <xf numFmtId="170" fontId="68" fillId="0" borderId="15" xfId="4" applyNumberFormat="1" applyFont="1" applyBorder="1" applyProtection="1"/>
    <xf numFmtId="187" fontId="66" fillId="0" borderId="0" xfId="4" applyNumberFormat="1" applyFont="1" applyBorder="1" applyProtection="1"/>
    <xf numFmtId="178" fontId="66" fillId="0" borderId="0" xfId="0" applyNumberFormat="1" applyFont="1" applyBorder="1" applyProtection="1"/>
    <xf numFmtId="178" fontId="66" fillId="0" borderId="16" xfId="0" applyNumberFormat="1" applyFont="1" applyBorder="1" applyProtection="1"/>
    <xf numFmtId="0" fontId="66" fillId="0" borderId="0" xfId="0" applyFont="1" applyBorder="1"/>
    <xf numFmtId="168" fontId="66" fillId="0" borderId="0" xfId="0" applyNumberFormat="1" applyFont="1" applyBorder="1"/>
    <xf numFmtId="37" fontId="66" fillId="0" borderId="0" xfId="0" applyNumberFormat="1" applyFont="1" applyBorder="1" applyProtection="1"/>
    <xf numFmtId="184" fontId="66" fillId="0" borderId="0" xfId="0" applyNumberFormat="1" applyFont="1" applyBorder="1" applyProtection="1"/>
    <xf numFmtId="5" fontId="66" fillId="0" borderId="0" xfId="0" applyNumberFormat="1" applyFont="1" applyBorder="1" applyProtection="1"/>
    <xf numFmtId="169" fontId="66" fillId="0" borderId="0" xfId="0" applyNumberFormat="1" applyFont="1" applyBorder="1" applyProtection="1"/>
    <xf numFmtId="169" fontId="68" fillId="0" borderId="21" xfId="4" applyNumberFormat="1" applyFont="1" applyBorder="1" applyProtection="1"/>
    <xf numFmtId="0" fontId="68" fillId="0" borderId="15" xfId="4" applyFont="1" applyBorder="1" applyProtection="1"/>
    <xf numFmtId="0" fontId="68" fillId="0" borderId="0" xfId="4" applyFont="1" applyBorder="1" applyProtection="1"/>
    <xf numFmtId="0" fontId="68" fillId="0" borderId="16" xfId="4" applyFont="1" applyBorder="1" applyProtection="1"/>
    <xf numFmtId="10" fontId="69" fillId="0" borderId="15" xfId="4" applyNumberFormat="1" applyFont="1" applyBorder="1" applyProtection="1"/>
    <xf numFmtId="10" fontId="70" fillId="0" borderId="0" xfId="4" applyNumberFormat="1" applyFont="1" applyBorder="1" applyProtection="1"/>
    <xf numFmtId="178" fontId="10" fillId="0" borderId="0" xfId="4" applyNumberFormat="1" applyFont="1" applyBorder="1" applyAlignment="1" applyProtection="1">
      <alignment horizontal="center"/>
    </xf>
    <xf numFmtId="165" fontId="69" fillId="0" borderId="15" xfId="4" applyNumberFormat="1" applyFont="1" applyBorder="1" applyAlignment="1" applyProtection="1">
      <alignment horizontal="center"/>
    </xf>
    <xf numFmtId="165" fontId="69" fillId="0" borderId="16" xfId="4" applyNumberFormat="1" applyFont="1" applyBorder="1" applyAlignment="1">
      <alignment horizontal="center"/>
    </xf>
    <xf numFmtId="178" fontId="18" fillId="0" borderId="15" xfId="4" applyNumberFormat="1" applyFont="1" applyBorder="1" applyProtection="1"/>
    <xf numFmtId="187" fontId="68" fillId="0" borderId="0" xfId="4" applyNumberFormat="1" applyFont="1" applyBorder="1" applyProtection="1"/>
    <xf numFmtId="181" fontId="10" fillId="0" borderId="0" xfId="0" applyNumberFormat="1" applyFont="1" applyBorder="1" applyProtection="1"/>
    <xf numFmtId="169" fontId="65" fillId="0" borderId="0" xfId="4" applyNumberFormat="1" applyFont="1" applyBorder="1" applyAlignment="1" applyProtection="1">
      <alignment horizontal="center"/>
      <protection locked="0"/>
    </xf>
    <xf numFmtId="169" fontId="10" fillId="0" borderId="0" xfId="0" applyNumberFormat="1" applyFont="1" applyBorder="1"/>
    <xf numFmtId="10" fontId="70" fillId="0" borderId="15" xfId="4" applyNumberFormat="1" applyFont="1" applyBorder="1" applyProtection="1"/>
    <xf numFmtId="10" fontId="67" fillId="0" borderId="0" xfId="4" applyNumberFormat="1" applyFont="1" applyBorder="1" applyProtection="1"/>
    <xf numFmtId="178" fontId="71" fillId="0" borderId="15" xfId="4" applyNumberFormat="1" applyFont="1" applyBorder="1" applyProtection="1"/>
    <xf numFmtId="169" fontId="10" fillId="0" borderId="15" xfId="4" applyNumberFormat="1" applyFont="1" applyBorder="1"/>
    <xf numFmtId="10" fontId="69" fillId="0" borderId="0" xfId="4" applyNumberFormat="1" applyFont="1" applyBorder="1" applyProtection="1"/>
    <xf numFmtId="169" fontId="17" fillId="0" borderId="0" xfId="4" applyNumberFormat="1" applyFont="1" applyBorder="1" applyAlignment="1" applyProtection="1">
      <alignment horizontal="center"/>
      <protection locked="0"/>
    </xf>
    <xf numFmtId="178" fontId="10" fillId="0" borderId="0" xfId="4" quotePrefix="1" applyNumberFormat="1" applyFont="1" applyBorder="1" applyAlignment="1" applyProtection="1">
      <alignment horizontal="center"/>
    </xf>
    <xf numFmtId="178" fontId="63" fillId="0" borderId="15" xfId="4" applyNumberFormat="1" applyFont="1" applyBorder="1" applyProtection="1">
      <protection locked="0"/>
    </xf>
    <xf numFmtId="183" fontId="11" fillId="0" borderId="15" xfId="4" applyNumberFormat="1" applyFont="1" applyBorder="1" applyProtection="1"/>
    <xf numFmtId="224" fontId="63" fillId="0" borderId="15" xfId="1" applyNumberFormat="1" applyFont="1" applyBorder="1" applyProtection="1"/>
    <xf numFmtId="178" fontId="10" fillId="0" borderId="15" xfId="4" applyNumberFormat="1" applyFont="1" applyBorder="1" applyProtection="1">
      <protection locked="0"/>
    </xf>
    <xf numFmtId="224" fontId="72" fillId="0" borderId="15" xfId="1" applyNumberFormat="1" applyFont="1" applyBorder="1" applyProtection="1"/>
    <xf numFmtId="183" fontId="10" fillId="0" borderId="17" xfId="4" applyNumberFormat="1" applyFont="1" applyBorder="1" applyProtection="1"/>
    <xf numFmtId="224" fontId="72" fillId="0" borderId="17" xfId="1" applyNumberFormat="1" applyFont="1" applyBorder="1" applyProtection="1"/>
    <xf numFmtId="224" fontId="10" fillId="0" borderId="25" xfId="1" applyNumberFormat="1" applyFont="1" applyBorder="1" applyProtection="1">
      <protection locked="0"/>
    </xf>
    <xf numFmtId="0" fontId="68" fillId="0" borderId="17" xfId="4" applyFont="1" applyBorder="1" applyProtection="1"/>
    <xf numFmtId="0" fontId="68" fillId="0" borderId="25" xfId="4" applyFont="1" applyBorder="1" applyProtection="1"/>
    <xf numFmtId="0" fontId="68" fillId="0" borderId="18" xfId="4" applyFont="1" applyBorder="1" applyProtection="1"/>
    <xf numFmtId="178" fontId="10" fillId="0" borderId="25" xfId="4" applyNumberFormat="1" applyFont="1" applyBorder="1" applyProtection="1"/>
    <xf numFmtId="178" fontId="10" fillId="0" borderId="18" xfId="4" applyNumberFormat="1" applyFont="1" applyBorder="1" applyProtection="1"/>
    <xf numFmtId="0" fontId="10" fillId="0" borderId="25" xfId="4" applyFont="1" applyBorder="1"/>
    <xf numFmtId="165" fontId="69" fillId="0" borderId="17" xfId="4" applyNumberFormat="1" applyFont="1" applyBorder="1" applyAlignment="1" applyProtection="1">
      <alignment horizontal="center"/>
    </xf>
    <xf numFmtId="165" fontId="69" fillId="0" borderId="18" xfId="4" applyNumberFormat="1" applyFont="1" applyBorder="1" applyAlignment="1">
      <alignment horizontal="center"/>
    </xf>
    <xf numFmtId="178" fontId="10" fillId="0" borderId="17" xfId="4" applyNumberFormat="1" applyFont="1" applyBorder="1" applyProtection="1">
      <protection locked="0"/>
    </xf>
    <xf numFmtId="178" fontId="10" fillId="0" borderId="25" xfId="4" applyNumberFormat="1" applyFont="1" applyBorder="1" applyProtection="1">
      <protection locked="0"/>
    </xf>
    <xf numFmtId="169" fontId="10" fillId="0" borderId="17" xfId="4" applyNumberFormat="1" applyFont="1" applyBorder="1"/>
    <xf numFmtId="169" fontId="10" fillId="0" borderId="25" xfId="4" applyNumberFormat="1" applyFont="1" applyBorder="1"/>
    <xf numFmtId="169" fontId="10" fillId="0" borderId="18" xfId="4" applyNumberFormat="1" applyFont="1" applyBorder="1"/>
    <xf numFmtId="170" fontId="68" fillId="0" borderId="17" xfId="4" applyNumberFormat="1" applyFont="1" applyBorder="1" applyProtection="1"/>
    <xf numFmtId="187" fontId="68" fillId="0" borderId="25" xfId="4" applyNumberFormat="1" applyFont="1" applyBorder="1" applyProtection="1"/>
    <xf numFmtId="178" fontId="10" fillId="0" borderId="25" xfId="0" applyNumberFormat="1" applyFont="1" applyBorder="1" applyProtection="1"/>
    <xf numFmtId="178" fontId="10" fillId="0" borderId="18" xfId="0" applyNumberFormat="1" applyFont="1" applyBorder="1" applyProtection="1"/>
    <xf numFmtId="0" fontId="10" fillId="0" borderId="0" xfId="3" applyFont="1"/>
    <xf numFmtId="0" fontId="10" fillId="0" borderId="0" xfId="3" applyNumberFormat="1" applyFont="1"/>
    <xf numFmtId="0" fontId="10" fillId="0" borderId="26" xfId="3" applyNumberFormat="1" applyFont="1" applyBorder="1"/>
    <xf numFmtId="17" fontId="10" fillId="0" borderId="0" xfId="0" applyNumberFormat="1" applyFont="1"/>
    <xf numFmtId="0" fontId="11" fillId="0" borderId="0" xfId="0" applyFont="1"/>
    <xf numFmtId="169" fontId="10" fillId="0" borderId="0" xfId="4" applyNumberFormat="1" applyFont="1" applyBorder="1" applyProtection="1"/>
    <xf numFmtId="178" fontId="71" fillId="0" borderId="0" xfId="4" applyNumberFormat="1" applyFont="1" applyBorder="1" applyProtection="1"/>
    <xf numFmtId="0" fontId="67" fillId="0" borderId="0" xfId="4" applyFont="1"/>
    <xf numFmtId="170" fontId="10" fillId="0" borderId="0" xfId="4" applyNumberFormat="1" applyFont="1"/>
    <xf numFmtId="0" fontId="68" fillId="0" borderId="0" xfId="4" applyFont="1"/>
    <xf numFmtId="10" fontId="69" fillId="5" borderId="0" xfId="4" applyNumberFormat="1" applyFont="1" applyFill="1" applyBorder="1" applyAlignment="1" applyProtection="1">
      <alignment horizontal="center"/>
    </xf>
    <xf numFmtId="170" fontId="68" fillId="0" borderId="0" xfId="4" applyNumberFormat="1" applyFont="1" applyBorder="1" applyProtection="1"/>
    <xf numFmtId="0" fontId="11" fillId="0" borderId="0" xfId="4" applyFont="1"/>
    <xf numFmtId="2" fontId="10" fillId="5" borderId="0" xfId="0" applyNumberFormat="1" applyFont="1" applyFill="1" applyAlignment="1">
      <alignment horizontal="center"/>
    </xf>
    <xf numFmtId="232" fontId="10" fillId="0" borderId="0" xfId="4" applyNumberFormat="1" applyFont="1" applyProtection="1"/>
    <xf numFmtId="170" fontId="0" fillId="0" borderId="0" xfId="0" applyNumberFormat="1"/>
    <xf numFmtId="9" fontId="10" fillId="5" borderId="0" xfId="7" applyFont="1" applyFill="1" applyAlignment="1">
      <alignment horizontal="center"/>
    </xf>
    <xf numFmtId="0" fontId="67" fillId="0" borderId="0" xfId="4" applyFont="1" applyAlignment="1">
      <alignment horizontal="center"/>
    </xf>
    <xf numFmtId="0" fontId="10" fillId="5" borderId="0" xfId="0" applyFont="1" applyFill="1" applyBorder="1" applyAlignment="1">
      <alignment horizontal="center"/>
    </xf>
    <xf numFmtId="10" fontId="70" fillId="0" borderId="25" xfId="4" applyNumberFormat="1" applyFont="1" applyBorder="1" applyProtection="1"/>
    <xf numFmtId="0" fontId="10" fillId="0" borderId="24" xfId="4" applyFont="1" applyBorder="1" applyProtection="1">
      <protection locked="0"/>
    </xf>
    <xf numFmtId="0" fontId="10" fillId="0" borderId="14" xfId="4" applyFont="1" applyBorder="1"/>
    <xf numFmtId="0" fontId="67" fillId="0" borderId="24" xfId="4" applyFont="1" applyBorder="1"/>
    <xf numFmtId="168" fontId="10" fillId="0" borderId="24" xfId="0" applyNumberFormat="1" applyFont="1" applyBorder="1"/>
    <xf numFmtId="165" fontId="66" fillId="0" borderId="24" xfId="0" applyNumberFormat="1" applyFont="1" applyBorder="1"/>
    <xf numFmtId="0" fontId="10" fillId="0" borderId="24" xfId="0" applyFont="1" applyBorder="1"/>
    <xf numFmtId="168" fontId="10" fillId="0" borderId="14" xfId="0" applyNumberFormat="1" applyFont="1" applyBorder="1"/>
    <xf numFmtId="0" fontId="10" fillId="0" borderId="16" xfId="4" applyFont="1" applyBorder="1"/>
    <xf numFmtId="0" fontId="67" fillId="0" borderId="0" xfId="4" applyFont="1" applyBorder="1"/>
    <xf numFmtId="165" fontId="66" fillId="0" borderId="0" xfId="0" applyNumberFormat="1" applyFont="1" applyBorder="1"/>
    <xf numFmtId="168" fontId="10" fillId="0" borderId="16" xfId="0" applyNumberFormat="1" applyFont="1" applyBorder="1"/>
    <xf numFmtId="10" fontId="66" fillId="0" borderId="0" xfId="4" applyNumberFormat="1" applyFont="1" applyBorder="1" applyProtection="1">
      <protection locked="0"/>
    </xf>
    <xf numFmtId="170" fontId="66" fillId="0" borderId="15" xfId="4" applyNumberFormat="1" applyFont="1" applyBorder="1" applyProtection="1"/>
    <xf numFmtId="168" fontId="66" fillId="0" borderId="16" xfId="0" applyNumberFormat="1" applyFont="1" applyBorder="1"/>
    <xf numFmtId="224" fontId="10" fillId="0" borderId="16" xfId="1" applyNumberFormat="1" applyFont="1" applyBorder="1" applyProtection="1">
      <protection locked="0"/>
    </xf>
    <xf numFmtId="187" fontId="10" fillId="5" borderId="0" xfId="4" applyNumberFormat="1" applyFont="1" applyFill="1" applyBorder="1" applyProtection="1"/>
    <xf numFmtId="0" fontId="66" fillId="0" borderId="0" xfId="4" applyFont="1" applyBorder="1" applyAlignment="1">
      <alignment horizontal="center"/>
    </xf>
    <xf numFmtId="169" fontId="59" fillId="0" borderId="0" xfId="4" applyNumberFormat="1" applyFont="1" applyBorder="1" applyAlignment="1" applyProtection="1">
      <alignment horizontal="center"/>
    </xf>
    <xf numFmtId="10" fontId="68" fillId="0" borderId="16" xfId="7" applyNumberFormat="1" applyFont="1" applyBorder="1" applyProtection="1"/>
    <xf numFmtId="0" fontId="67" fillId="0" borderId="0" xfId="4" applyFont="1" applyBorder="1" applyAlignment="1">
      <alignment horizontal="center"/>
    </xf>
    <xf numFmtId="10" fontId="10" fillId="0" borderId="0" xfId="0" applyNumberFormat="1" applyFont="1" applyBorder="1"/>
    <xf numFmtId="169" fontId="19" fillId="0" borderId="0" xfId="4" applyNumberFormat="1" applyFont="1" applyBorder="1" applyAlignment="1" applyProtection="1">
      <alignment horizontal="center"/>
      <protection locked="0"/>
    </xf>
    <xf numFmtId="0" fontId="10" fillId="0" borderId="0" xfId="4" applyFont="1" applyBorder="1" applyProtection="1">
      <protection locked="0"/>
    </xf>
    <xf numFmtId="178" fontId="74" fillId="0" borderId="15" xfId="4" applyNumberFormat="1" applyFont="1" applyBorder="1" applyProtection="1">
      <protection locked="0"/>
    </xf>
    <xf numFmtId="178" fontId="59" fillId="0" borderId="15" xfId="4" applyNumberFormat="1" applyFont="1" applyBorder="1" applyProtection="1">
      <protection locked="0"/>
    </xf>
    <xf numFmtId="178" fontId="19" fillId="0" borderId="15" xfId="4" applyNumberFormat="1" applyFont="1" applyBorder="1" applyProtection="1">
      <protection locked="0"/>
    </xf>
    <xf numFmtId="178" fontId="75" fillId="0" borderId="15" xfId="4" applyNumberFormat="1" applyFont="1" applyBorder="1" applyProtection="1">
      <protection locked="0"/>
    </xf>
    <xf numFmtId="178" fontId="76" fillId="0" borderId="15" xfId="4" applyNumberFormat="1" applyFont="1" applyBorder="1" applyProtection="1">
      <protection locked="0"/>
    </xf>
    <xf numFmtId="178" fontId="77" fillId="0" borderId="15" xfId="4" applyNumberFormat="1" applyFont="1" applyBorder="1" applyProtection="1">
      <protection locked="0"/>
    </xf>
    <xf numFmtId="169" fontId="68" fillId="0" borderId="22" xfId="4" applyNumberFormat="1" applyFont="1" applyBorder="1" applyProtection="1"/>
    <xf numFmtId="169" fontId="65" fillId="0" borderId="25" xfId="4" applyNumberFormat="1" applyFont="1" applyBorder="1" applyAlignment="1" applyProtection="1">
      <alignment horizontal="center"/>
      <protection locked="0"/>
    </xf>
    <xf numFmtId="10" fontId="68" fillId="0" borderId="18" xfId="7" applyNumberFormat="1" applyFont="1" applyBorder="1" applyProtection="1"/>
    <xf numFmtId="0" fontId="67" fillId="0" borderId="25" xfId="4" applyFont="1" applyBorder="1" applyAlignment="1">
      <alignment horizontal="center"/>
    </xf>
    <xf numFmtId="168" fontId="10" fillId="0" borderId="25" xfId="0" applyNumberFormat="1" applyFont="1" applyBorder="1"/>
    <xf numFmtId="165" fontId="66" fillId="0" borderId="25" xfId="0" applyNumberFormat="1" applyFont="1" applyBorder="1"/>
    <xf numFmtId="0" fontId="10" fillId="0" borderId="25" xfId="0" applyFont="1" applyBorder="1"/>
    <xf numFmtId="168" fontId="10" fillId="0" borderId="18" xfId="0" applyNumberFormat="1" applyFont="1" applyBorder="1"/>
    <xf numFmtId="0" fontId="67" fillId="0" borderId="0" xfId="0" applyFont="1" applyBorder="1"/>
    <xf numFmtId="0" fontId="67" fillId="0" borderId="0" xfId="0" applyFont="1"/>
    <xf numFmtId="0" fontId="38" fillId="0" borderId="24" xfId="0" applyFont="1" applyFill="1" applyBorder="1"/>
    <xf numFmtId="0" fontId="38" fillId="0" borderId="24" xfId="0" applyFont="1" applyFill="1" applyBorder="1" applyAlignment="1">
      <alignment horizontal="center"/>
    </xf>
    <xf numFmtId="0" fontId="38" fillId="0" borderId="25" xfId="0" applyFont="1" applyFill="1" applyBorder="1"/>
    <xf numFmtId="0" fontId="38" fillId="0" borderId="25" xfId="0" applyFont="1" applyFill="1" applyBorder="1" applyAlignment="1">
      <alignment horizontal="center"/>
    </xf>
    <xf numFmtId="1" fontId="38" fillId="0" borderId="25" xfId="0" applyNumberFormat="1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Continuous"/>
    </xf>
    <xf numFmtId="0" fontId="15" fillId="2" borderId="5" xfId="0" applyFont="1" applyFill="1" applyBorder="1" applyAlignment="1">
      <alignment horizontal="centerContinuous"/>
    </xf>
    <xf numFmtId="0" fontId="44" fillId="2" borderId="27" xfId="0" applyFont="1" applyFill="1" applyBorder="1" applyAlignment="1">
      <alignment horizontal="center" vertical="center" wrapText="1"/>
    </xf>
    <xf numFmtId="168" fontId="44" fillId="2" borderId="28" xfId="0" applyNumberFormat="1" applyFont="1" applyFill="1" applyBorder="1" applyAlignment="1">
      <alignment horizontal="center" vertical="center" wrapText="1"/>
    </xf>
    <xf numFmtId="176" fontId="22" fillId="2" borderId="0" xfId="7" applyNumberFormat="1" applyFont="1" applyFill="1" applyAlignment="1">
      <alignment horizontal="center"/>
    </xf>
    <xf numFmtId="17" fontId="13" fillId="2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" fontId="13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/>
    <xf numFmtId="0" fontId="3" fillId="2" borderId="5" xfId="0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17" fontId="24" fillId="4" borderId="20" xfId="0" applyNumberFormat="1" applyFont="1" applyFill="1" applyBorder="1" applyAlignment="1">
      <alignment horizontal="center"/>
    </xf>
    <xf numFmtId="17" fontId="24" fillId="4" borderId="21" xfId="0" applyNumberFormat="1" applyFont="1" applyFill="1" applyBorder="1" applyAlignment="1">
      <alignment horizontal="center"/>
    </xf>
    <xf numFmtId="17" fontId="24" fillId="4" borderId="22" xfId="0" applyNumberFormat="1" applyFont="1" applyFill="1" applyBorder="1" applyAlignment="1">
      <alignment horizontal="center"/>
    </xf>
    <xf numFmtId="0" fontId="79" fillId="4" borderId="20" xfId="0" applyFont="1" applyFill="1" applyBorder="1" applyAlignment="1">
      <alignment horizontal="center" vertical="center" wrapText="1"/>
    </xf>
    <xf numFmtId="165" fontId="79" fillId="4" borderId="21" xfId="0" applyNumberFormat="1" applyFont="1" applyFill="1" applyBorder="1" applyAlignment="1">
      <alignment horizontal="center" vertical="center"/>
    </xf>
    <xf numFmtId="165" fontId="80" fillId="4" borderId="20" xfId="0" applyNumberFormat="1" applyFont="1" applyFill="1" applyBorder="1" applyAlignment="1">
      <alignment horizontal="center"/>
    </xf>
    <xf numFmtId="165" fontId="80" fillId="4" borderId="21" xfId="0" applyNumberFormat="1" applyFont="1" applyFill="1" applyBorder="1" applyAlignment="1">
      <alignment horizontal="center"/>
    </xf>
    <xf numFmtId="165" fontId="80" fillId="4" borderId="22" xfId="0" applyNumberFormat="1" applyFont="1" applyFill="1" applyBorder="1" applyAlignment="1">
      <alignment horizontal="center"/>
    </xf>
    <xf numFmtId="0" fontId="48" fillId="4" borderId="0" xfId="0" applyFont="1" applyFill="1" applyBorder="1" applyAlignment="1">
      <alignment horizontal="center"/>
    </xf>
    <xf numFmtId="0" fontId="13" fillId="4" borderId="20" xfId="0" applyFont="1" applyFill="1" applyBorder="1" applyAlignment="1">
      <alignment horizontal="center" vertical="center" wrapText="1"/>
    </xf>
    <xf numFmtId="0" fontId="50" fillId="4" borderId="0" xfId="0" applyFont="1" applyFill="1" applyBorder="1" applyAlignment="1">
      <alignment horizontal="center" vertical="center" wrapText="1"/>
    </xf>
    <xf numFmtId="0" fontId="49" fillId="4" borderId="0" xfId="0" applyFont="1" applyFill="1" applyBorder="1" applyAlignment="1">
      <alignment horizontal="center" vertical="center" wrapText="1"/>
    </xf>
    <xf numFmtId="1" fontId="50" fillId="4" borderId="0" xfId="0" applyNumberFormat="1" applyFont="1" applyFill="1" applyBorder="1" applyAlignment="1">
      <alignment horizontal="center" vertical="center" wrapText="1"/>
    </xf>
    <xf numFmtId="165" fontId="13" fillId="4" borderId="21" xfId="0" applyNumberFormat="1" applyFont="1" applyFill="1" applyBorder="1" applyAlignment="1">
      <alignment horizontal="center" vertical="center"/>
    </xf>
    <xf numFmtId="1" fontId="50" fillId="4" borderId="0" xfId="0" applyNumberFormat="1" applyFont="1" applyFill="1" applyBorder="1" applyAlignment="1">
      <alignment horizontal="center"/>
    </xf>
    <xf numFmtId="165" fontId="50" fillId="4" borderId="0" xfId="0" applyNumberFormat="1" applyFont="1" applyFill="1" applyBorder="1" applyAlignment="1">
      <alignment horizontal="center"/>
    </xf>
    <xf numFmtId="190" fontId="41" fillId="4" borderId="20" xfId="0" applyNumberFormat="1" applyFont="1" applyFill="1" applyBorder="1" applyAlignment="1">
      <alignment horizontal="center"/>
    </xf>
    <xf numFmtId="165" fontId="38" fillId="4" borderId="24" xfId="0" applyNumberFormat="1" applyFont="1" applyFill="1" applyBorder="1" applyAlignment="1">
      <alignment horizontal="center"/>
    </xf>
    <xf numFmtId="165" fontId="41" fillId="4" borderId="20" xfId="0" applyNumberFormat="1" applyFont="1" applyFill="1" applyBorder="1" applyAlignment="1">
      <alignment horizontal="center"/>
    </xf>
    <xf numFmtId="190" fontId="41" fillId="4" borderId="21" xfId="0" applyNumberFormat="1" applyFont="1" applyFill="1" applyBorder="1" applyAlignment="1">
      <alignment horizontal="center"/>
    </xf>
    <xf numFmtId="165" fontId="38" fillId="4" borderId="0" xfId="0" applyNumberFormat="1" applyFont="1" applyFill="1" applyBorder="1" applyAlignment="1">
      <alignment horizontal="center"/>
    </xf>
    <xf numFmtId="165" fontId="41" fillId="4" borderId="21" xfId="0" applyNumberFormat="1" applyFont="1" applyFill="1" applyBorder="1" applyAlignment="1">
      <alignment horizontal="center"/>
    </xf>
    <xf numFmtId="190" fontId="41" fillId="4" borderId="22" xfId="0" applyNumberFormat="1" applyFont="1" applyFill="1" applyBorder="1" applyAlignment="1">
      <alignment horizontal="center"/>
    </xf>
    <xf numFmtId="165" fontId="38" fillId="4" borderId="25" xfId="0" applyNumberFormat="1" applyFont="1" applyFill="1" applyBorder="1" applyAlignment="1">
      <alignment horizontal="center"/>
    </xf>
    <xf numFmtId="165" fontId="41" fillId="4" borderId="22" xfId="0" applyNumberFormat="1" applyFont="1" applyFill="1" applyBorder="1" applyAlignment="1">
      <alignment horizontal="center"/>
    </xf>
    <xf numFmtId="190" fontId="13" fillId="4" borderId="21" xfId="0" applyNumberFormat="1" applyFont="1" applyFill="1" applyBorder="1" applyAlignment="1">
      <alignment horizontal="center" vertical="center"/>
    </xf>
    <xf numFmtId="165" fontId="78" fillId="3" borderId="20" xfId="0" applyNumberFormat="1" applyFont="1" applyFill="1" applyBorder="1" applyAlignment="1">
      <alignment horizontal="center"/>
    </xf>
    <xf numFmtId="165" fontId="78" fillId="3" borderId="21" xfId="0" applyNumberFormat="1" applyFont="1" applyFill="1" applyBorder="1" applyAlignment="1">
      <alignment horizontal="center"/>
    </xf>
    <xf numFmtId="165" fontId="78" fillId="3" borderId="22" xfId="0" applyNumberFormat="1" applyFont="1" applyFill="1" applyBorder="1" applyAlignment="1">
      <alignment horizontal="center"/>
    </xf>
    <xf numFmtId="0" fontId="51" fillId="4" borderId="0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 vertical="center"/>
    </xf>
    <xf numFmtId="0" fontId="35" fillId="6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15" fontId="3" fillId="6" borderId="0" xfId="0" applyNumberFormat="1" applyFont="1" applyFill="1" applyBorder="1" applyAlignment="1">
      <alignment horizontal="center" vertical="center"/>
    </xf>
    <xf numFmtId="17" fontId="5" fillId="6" borderId="0" xfId="0" applyNumberFormat="1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48" fillId="6" borderId="0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24" fillId="6" borderId="0" xfId="0" applyFont="1" applyFill="1" applyBorder="1" applyAlignment="1">
      <alignment horizontal="center" wrapText="1"/>
    </xf>
    <xf numFmtId="17" fontId="13" fillId="6" borderId="0" xfId="0" applyNumberFormat="1" applyFont="1" applyFill="1" applyBorder="1" applyAlignment="1">
      <alignment horizontal="center" vertical="center"/>
    </xf>
    <xf numFmtId="0" fontId="4" fillId="6" borderId="0" xfId="0" applyFont="1" applyFill="1" applyBorder="1"/>
    <xf numFmtId="0" fontId="48" fillId="6" borderId="0" xfId="0" applyFont="1" applyFill="1" applyBorder="1"/>
    <xf numFmtId="2" fontId="48" fillId="6" borderId="0" xfId="0" applyNumberFormat="1" applyFont="1" applyFill="1" applyBorder="1" applyAlignment="1">
      <alignment horizontal="center"/>
    </xf>
    <xf numFmtId="0" fontId="48" fillId="6" borderId="0" xfId="0" applyFont="1" applyFill="1" applyBorder="1" applyAlignment="1">
      <alignment horizontal="centerContinuous"/>
    </xf>
    <xf numFmtId="0" fontId="48" fillId="6" borderId="0" xfId="0" applyFont="1" applyFill="1"/>
    <xf numFmtId="0" fontId="24" fillId="6" borderId="0" xfId="0" applyFont="1" applyFill="1" applyBorder="1" applyAlignment="1">
      <alignment horizontal="center"/>
    </xf>
    <xf numFmtId="0" fontId="49" fillId="6" borderId="0" xfId="0" applyFont="1" applyFill="1" applyBorder="1"/>
    <xf numFmtId="168" fontId="48" fillId="6" borderId="0" xfId="0" applyNumberFormat="1" applyFont="1" applyFill="1" applyBorder="1"/>
    <xf numFmtId="0" fontId="0" fillId="6" borderId="0" xfId="0" applyFill="1" applyBorder="1"/>
    <xf numFmtId="201" fontId="14" fillId="6" borderId="0" xfId="0" applyNumberFormat="1" applyFont="1" applyFill="1" applyBorder="1" applyAlignment="1">
      <alignment horizontal="center"/>
    </xf>
    <xf numFmtId="0" fontId="45" fillId="6" borderId="0" xfId="0" applyFont="1" applyFill="1" applyBorder="1" applyAlignment="1">
      <alignment horizontal="center" vertical="center" wrapText="1"/>
    </xf>
    <xf numFmtId="165" fontId="46" fillId="6" borderId="0" xfId="0" applyNumberFormat="1" applyFont="1" applyFill="1" applyBorder="1" applyAlignment="1">
      <alignment horizontal="center"/>
    </xf>
    <xf numFmtId="0" fontId="50" fillId="6" borderId="0" xfId="0" applyFont="1" applyFill="1" applyBorder="1" applyAlignment="1">
      <alignment horizontal="center" vertical="center" wrapText="1"/>
    </xf>
    <xf numFmtId="1" fontId="50" fillId="6" borderId="0" xfId="0" applyNumberFormat="1" applyFont="1" applyFill="1" applyBorder="1" applyAlignment="1">
      <alignment horizontal="center" vertical="center" wrapText="1"/>
    </xf>
    <xf numFmtId="165" fontId="50" fillId="6" borderId="0" xfId="0" applyNumberFormat="1" applyFont="1" applyFill="1" applyBorder="1" applyAlignment="1">
      <alignment horizontal="center"/>
    </xf>
    <xf numFmtId="165" fontId="51" fillId="6" borderId="0" xfId="0" applyNumberFormat="1" applyFont="1" applyFill="1" applyBorder="1" applyAlignment="1">
      <alignment horizontal="center"/>
    </xf>
    <xf numFmtId="0" fontId="49" fillId="6" borderId="0" xfId="0" applyFont="1" applyFill="1" applyBorder="1" applyAlignment="1">
      <alignment horizontal="center" vertical="center" wrapText="1"/>
    </xf>
    <xf numFmtId="1" fontId="50" fillId="6" borderId="0" xfId="0" applyNumberFormat="1" applyFont="1" applyFill="1" applyBorder="1" applyAlignment="1">
      <alignment horizontal="center"/>
    </xf>
    <xf numFmtId="202" fontId="49" fillId="6" borderId="0" xfId="0" applyNumberFormat="1" applyFont="1" applyFill="1" applyBorder="1" applyAlignment="1">
      <alignment horizontal="center" vertical="center" wrapText="1"/>
    </xf>
    <xf numFmtId="165" fontId="41" fillId="6" borderId="0" xfId="0" applyNumberFormat="1" applyFont="1" applyFill="1" applyBorder="1" applyAlignment="1">
      <alignment horizontal="center"/>
    </xf>
    <xf numFmtId="0" fontId="51" fillId="6" borderId="0" xfId="0" applyFont="1" applyFill="1" applyBorder="1" applyAlignment="1">
      <alignment horizontal="center"/>
    </xf>
    <xf numFmtId="0" fontId="0" fillId="6" borderId="0" xfId="0" applyFill="1"/>
    <xf numFmtId="1" fontId="14" fillId="6" borderId="0" xfId="0" applyNumberFormat="1" applyFont="1" applyFill="1" applyBorder="1" applyAlignment="1">
      <alignment horizontal="center"/>
    </xf>
    <xf numFmtId="168" fontId="79" fillId="4" borderId="21" xfId="0" applyNumberFormat="1" applyFont="1" applyFill="1" applyBorder="1" applyAlignment="1">
      <alignment horizontal="center" vertical="center"/>
    </xf>
    <xf numFmtId="165" fontId="79" fillId="4" borderId="22" xfId="0" applyNumberFormat="1" applyFont="1" applyFill="1" applyBorder="1" applyAlignment="1">
      <alignment horizontal="center" vertical="center"/>
    </xf>
    <xf numFmtId="165" fontId="43" fillId="4" borderId="22" xfId="0" applyNumberFormat="1" applyFont="1" applyFill="1" applyBorder="1" applyAlignment="1">
      <alignment horizontal="center"/>
    </xf>
    <xf numFmtId="165" fontId="39" fillId="4" borderId="21" xfId="0" applyNumberFormat="1" applyFont="1" applyFill="1" applyBorder="1" applyAlignment="1">
      <alignment horizontal="center"/>
    </xf>
    <xf numFmtId="165" fontId="39" fillId="4" borderId="22" xfId="0" applyNumberFormat="1" applyFont="1" applyFill="1" applyBorder="1" applyAlignment="1">
      <alignment horizontal="center"/>
    </xf>
    <xf numFmtId="165" fontId="43" fillId="4" borderId="21" xfId="0" applyNumberFormat="1" applyFont="1" applyFill="1" applyBorder="1" applyAlignment="1">
      <alignment horizontal="center"/>
    </xf>
    <xf numFmtId="165" fontId="39" fillId="4" borderId="20" xfId="0" applyNumberFormat="1" applyFont="1" applyFill="1" applyBorder="1" applyAlignment="1">
      <alignment horizontal="center"/>
    </xf>
    <xf numFmtId="165" fontId="43" fillId="4" borderId="20" xfId="0" applyNumberFormat="1" applyFont="1" applyFill="1" applyBorder="1" applyAlignment="1">
      <alignment horizontal="center"/>
    </xf>
    <xf numFmtId="165" fontId="46" fillId="2" borderId="29" xfId="0" applyNumberFormat="1" applyFont="1" applyFill="1" applyBorder="1" applyAlignment="1">
      <alignment horizontal="center" wrapText="1"/>
    </xf>
    <xf numFmtId="190" fontId="80" fillId="4" borderId="20" xfId="0" applyNumberFormat="1" applyFont="1" applyFill="1" applyBorder="1" applyAlignment="1">
      <alignment horizontal="center"/>
    </xf>
    <xf numFmtId="190" fontId="80" fillId="4" borderId="21" xfId="0" applyNumberFormat="1" applyFont="1" applyFill="1" applyBorder="1" applyAlignment="1">
      <alignment horizontal="center"/>
    </xf>
    <xf numFmtId="190" fontId="80" fillId="4" borderId="22" xfId="0" applyNumberFormat="1" applyFont="1" applyFill="1" applyBorder="1" applyAlignment="1">
      <alignment horizontal="center"/>
    </xf>
    <xf numFmtId="190" fontId="79" fillId="4" borderId="21" xfId="0" applyNumberFormat="1" applyFont="1" applyFill="1" applyBorder="1" applyAlignment="1">
      <alignment horizontal="center" vertical="center"/>
    </xf>
    <xf numFmtId="202" fontId="46" fillId="2" borderId="29" xfId="0" applyNumberFormat="1" applyFont="1" applyFill="1" applyBorder="1" applyAlignment="1">
      <alignment horizontal="center"/>
    </xf>
    <xf numFmtId="165" fontId="78" fillId="3" borderId="29" xfId="0" applyNumberFormat="1" applyFont="1" applyFill="1" applyBorder="1" applyAlignment="1">
      <alignment horizontal="center"/>
    </xf>
    <xf numFmtId="165" fontId="82" fillId="6" borderId="0" xfId="0" applyNumberFormat="1" applyFont="1" applyFill="1" applyBorder="1" applyAlignment="1">
      <alignment horizontal="center"/>
    </xf>
    <xf numFmtId="190" fontId="82" fillId="6" borderId="0" xfId="0" applyNumberFormat="1" applyFont="1" applyFill="1" applyBorder="1" applyAlignment="1">
      <alignment horizontal="center"/>
    </xf>
    <xf numFmtId="165" fontId="46" fillId="2" borderId="20" xfId="0" applyNumberFormat="1" applyFont="1" applyFill="1" applyBorder="1" applyAlignment="1">
      <alignment horizontal="center" wrapText="1"/>
    </xf>
    <xf numFmtId="166" fontId="81" fillId="2" borderId="0" xfId="0" applyNumberFormat="1" applyFont="1" applyFill="1" applyBorder="1" applyAlignment="1">
      <alignment horizontal="center"/>
    </xf>
    <xf numFmtId="1" fontId="46" fillId="2" borderId="0" xfId="0" applyNumberFormat="1" applyFont="1" applyFill="1" applyBorder="1" applyAlignment="1">
      <alignment horizontal="center"/>
    </xf>
    <xf numFmtId="1" fontId="81" fillId="2" borderId="0" xfId="0" applyNumberFormat="1" applyFont="1" applyFill="1" applyBorder="1" applyAlignment="1">
      <alignment horizontal="center"/>
    </xf>
    <xf numFmtId="165" fontId="78" fillId="3" borderId="20" xfId="0" applyNumberFormat="1" applyFont="1" applyFill="1" applyBorder="1" applyAlignment="1">
      <alignment horizontal="center" wrapText="1"/>
    </xf>
    <xf numFmtId="165" fontId="46" fillId="2" borderId="0" xfId="0" applyNumberFormat="1" applyFont="1" applyFill="1" applyBorder="1" applyAlignment="1">
      <alignment horizontal="center" wrapText="1"/>
    </xf>
    <xf numFmtId="1" fontId="38" fillId="0" borderId="24" xfId="0" applyNumberFormat="1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168" fontId="80" fillId="4" borderId="21" xfId="0" applyNumberFormat="1" applyFont="1" applyFill="1" applyBorder="1" applyAlignment="1">
      <alignment horizontal="center"/>
    </xf>
    <xf numFmtId="168" fontId="80" fillId="4" borderId="22" xfId="0" applyNumberFormat="1" applyFont="1" applyFill="1" applyBorder="1" applyAlignment="1">
      <alignment horizontal="center"/>
    </xf>
    <xf numFmtId="168" fontId="80" fillId="4" borderId="20" xfId="0" applyNumberFormat="1" applyFont="1" applyFill="1" applyBorder="1" applyAlignment="1">
      <alignment horizontal="center"/>
    </xf>
  </cellXfs>
  <cellStyles count="8">
    <cellStyle name="Comma" xfId="1" builtinId="3"/>
    <cellStyle name="Currency" xfId="2" builtinId="4"/>
    <cellStyle name="Normal" xfId="0" builtinId="0"/>
    <cellStyle name="Normal_m1" xfId="3"/>
    <cellStyle name="Normal_m1_1" xfId="4"/>
    <cellStyle name="Normal_MIDS DATA" xfId="5"/>
    <cellStyle name="Normal_OPTION MODEL" xfId="6"/>
    <cellStyle name="Percent" xfId="7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1</xdr:row>
          <xdr:rowOff>28575</xdr:rowOff>
        </xdr:from>
        <xdr:to>
          <xdr:col>2</xdr:col>
          <xdr:colOff>552450</xdr:colOff>
          <xdr:row>2</xdr:row>
          <xdr:rowOff>38100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91F0202B-1BFE-1E3B-E62D-435D7BA625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Setup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76200</xdr:colOff>
          <xdr:row>1</xdr:row>
          <xdr:rowOff>28575</xdr:rowOff>
        </xdr:from>
        <xdr:to>
          <xdr:col>6</xdr:col>
          <xdr:colOff>38100</xdr:colOff>
          <xdr:row>2</xdr:row>
          <xdr:rowOff>38100</xdr:rowOff>
        </xdr:to>
        <xdr:sp macro="" textlink="">
          <xdr:nvSpPr>
            <xdr:cNvPr id="4098" name="Butto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A9596829-6AFB-185C-7535-FAF59B9C5A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Paste to pos.xls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odels\LAVO_MOD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Redmond/Positions/TERM_09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Sheet1"/>
      <sheetName val="CND-SWAP"/>
      <sheetName val="SWAPTION"/>
    </sheetNames>
    <sheetDataSet>
      <sheetData sheetId="0" refreshError="1"/>
      <sheetData sheetId="1"/>
      <sheetData sheetId="2"/>
      <sheetData sheetId="3">
        <row r="40">
          <cell r="AT40">
            <v>1.4079999999999999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ids"/>
      <sheetName val="Spreads"/>
      <sheetName val="POS"/>
      <sheetName val="WOJO"/>
      <sheetName val="Index-Tolls Positions"/>
      <sheetName val="Whalley's Pos"/>
      <sheetName val="Swaps"/>
      <sheetName val="p1"/>
      <sheetName val="p0"/>
      <sheetName val="p_chgs"/>
      <sheetName val="pl_book"/>
      <sheetName val="pl"/>
      <sheetName val="m1"/>
      <sheetName val="m0"/>
      <sheetName val="m_chg"/>
      <sheetName val="Input"/>
      <sheetName val="basis_upload"/>
      <sheetName val="index_upload"/>
      <sheetName val="tolls_upload"/>
      <sheetName val="Curve"/>
      <sheetName val="Codes"/>
      <sheetName val="prn"/>
      <sheetName val="opts"/>
      <sheetName val="index"/>
      <sheetName val="Tables"/>
      <sheetName val="Summary"/>
      <sheetName val="Houston "/>
      <sheetName val="OP Options"/>
      <sheetName val="OP Swaps"/>
      <sheetName val="BC Opts"/>
      <sheetName val="BC"/>
      <sheetName val="Basis Macro"/>
      <sheetName val="Index Macro"/>
      <sheetName val="Curve Load Macro"/>
      <sheetName val="Setup Macro"/>
    </sheetNames>
    <definedNames>
      <definedName name="Paste_to_pos2"/>
      <definedName name="Setup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X16358"/>
  <sheetViews>
    <sheetView tabSelected="1" topLeftCell="B1" zoomScale="98" workbookViewId="0">
      <selection activeCell="B1" sqref="B1"/>
    </sheetView>
  </sheetViews>
  <sheetFormatPr defaultRowHeight="12.75" x14ac:dyDescent="0.2"/>
  <cols>
    <col min="1" max="1" width="7" style="30" hidden="1" customWidth="1"/>
    <col min="2" max="2" width="10.7109375" style="129" customWidth="1"/>
    <col min="3" max="3" width="9.28515625" style="121" hidden="1" customWidth="1"/>
    <col min="4" max="4" width="8.85546875" style="121" hidden="1" customWidth="1"/>
    <col min="5" max="5" width="7.5703125" style="121" hidden="1" customWidth="1"/>
    <col min="6" max="6" width="11.7109375" style="121" customWidth="1"/>
    <col min="7" max="7" width="13.140625" style="118" hidden="1" customWidth="1"/>
    <col min="8" max="8" width="15.28515625" style="118" hidden="1" customWidth="1"/>
    <col min="9" max="9" width="10.7109375" style="118" customWidth="1"/>
    <col min="10" max="10" width="7.42578125" style="142" customWidth="1"/>
    <col min="11" max="11" width="11.7109375" style="118" customWidth="1"/>
    <col min="12" max="12" width="14.85546875" style="142" hidden="1" customWidth="1"/>
    <col min="13" max="13" width="11.85546875" style="118" customWidth="1"/>
    <col min="14" max="15" width="14.85546875" style="142" hidden="1" customWidth="1"/>
    <col min="16" max="16" width="6.7109375" style="557" bestFit="1" customWidth="1"/>
    <col min="17" max="17" width="11.7109375" style="121" customWidth="1"/>
    <col min="18" max="18" width="10.7109375" style="142" customWidth="1"/>
    <col min="19" max="19" width="14.85546875" style="142" hidden="1" customWidth="1"/>
    <col min="20" max="20" width="11.85546875" style="142" hidden="1" customWidth="1"/>
    <col min="21" max="21" width="10.7109375" style="142" customWidth="1"/>
    <col min="22" max="22" width="7.42578125" style="142" customWidth="1"/>
    <col min="23" max="23" width="11.7109375" style="121" customWidth="1"/>
    <col min="24" max="24" width="14.85546875" style="145" hidden="1" customWidth="1"/>
    <col min="25" max="25" width="10.7109375" style="121" customWidth="1"/>
    <col min="26" max="27" width="14.85546875" style="142" hidden="1" customWidth="1"/>
    <col min="28" max="28" width="4.7109375" style="585" customWidth="1"/>
    <col min="29" max="29" width="11.7109375" style="121" customWidth="1"/>
    <col min="30" max="30" width="12.140625" style="142" customWidth="1"/>
    <col min="31" max="32" width="14.85546875" style="142" hidden="1" customWidth="1"/>
    <col min="33" max="36" width="13.28515625" style="154" customWidth="1"/>
    <col min="37" max="37" width="12.28515625" style="1" bestFit="1" customWidth="1"/>
    <col min="38" max="38" width="11" style="1" customWidth="1"/>
    <col min="39" max="39" width="9.140625" style="1"/>
    <col min="40" max="40" width="15.85546875" style="1" bestFit="1" customWidth="1"/>
    <col min="41" max="41" width="11.85546875" style="1" customWidth="1"/>
    <col min="42" max="42" width="11.42578125" style="1" customWidth="1"/>
    <col min="43" max="16384" width="9.140625" style="1"/>
  </cols>
  <sheetData>
    <row r="1" spans="1:50" ht="15.75" customHeight="1" thickBot="1" x14ac:dyDescent="0.25">
      <c r="B1" s="636"/>
      <c r="C1" s="130"/>
      <c r="D1" s="130"/>
      <c r="E1" s="130"/>
      <c r="F1" s="583"/>
      <c r="G1" s="584"/>
      <c r="H1" s="584"/>
      <c r="I1" s="584"/>
      <c r="J1" s="585"/>
      <c r="K1" s="584"/>
      <c r="L1" s="585"/>
      <c r="M1" s="584"/>
      <c r="N1" s="585"/>
      <c r="O1" s="585"/>
      <c r="P1" s="585"/>
      <c r="Q1" s="586"/>
      <c r="R1" s="585"/>
      <c r="S1" s="585"/>
      <c r="T1" s="585"/>
      <c r="U1" s="585"/>
      <c r="V1" s="585"/>
      <c r="W1" s="586"/>
      <c r="X1" s="585"/>
      <c r="Y1" s="587"/>
      <c r="Z1" s="585"/>
      <c r="AA1" s="585"/>
      <c r="AC1" s="586"/>
      <c r="AD1" s="585"/>
      <c r="AE1" s="145"/>
      <c r="AF1" s="145"/>
    </row>
    <row r="2" spans="1:50" ht="18" x14ac:dyDescent="0.25">
      <c r="A2" s="31"/>
      <c r="B2" s="579"/>
      <c r="C2" s="536"/>
      <c r="D2" s="536">
        <f>YEAR(I2)</f>
        <v>2000</v>
      </c>
      <c r="E2" s="536">
        <f>MONTH(I2)</f>
        <v>2</v>
      </c>
      <c r="F2" s="583"/>
      <c r="G2" s="542"/>
      <c r="H2" s="542"/>
      <c r="I2" s="541">
        <v>36557</v>
      </c>
      <c r="J2" s="543" t="s">
        <v>186</v>
      </c>
      <c r="K2" s="544">
        <f>((D3-D2)*12)+(E3-E2+1)</f>
        <v>2</v>
      </c>
      <c r="L2" s="149"/>
      <c r="M2" s="538" t="s">
        <v>0</v>
      </c>
      <c r="N2" s="146"/>
      <c r="O2" s="146"/>
      <c r="P2" s="592"/>
      <c r="Q2" s="582"/>
      <c r="R2" s="585"/>
      <c r="S2" s="590"/>
      <c r="T2" s="590"/>
      <c r="U2" s="590"/>
      <c r="V2" s="592"/>
      <c r="W2" s="582"/>
      <c r="X2" s="593"/>
      <c r="Y2" s="594"/>
      <c r="Z2" s="595"/>
      <c r="AA2" s="595"/>
      <c r="AB2" s="592"/>
      <c r="AC2" s="582"/>
      <c r="AD2" s="590"/>
      <c r="AE2" s="146"/>
      <c r="AF2" s="146"/>
      <c r="AG2" s="174"/>
      <c r="AH2" s="175"/>
      <c r="AN2" s="227">
        <f>VALUE(V2)</f>
        <v>0</v>
      </c>
    </row>
    <row r="3" spans="1:50" ht="22.15" customHeight="1" thickBot="1" x14ac:dyDescent="0.3">
      <c r="A3" s="31"/>
      <c r="B3" s="579"/>
      <c r="C3" s="537"/>
      <c r="D3" s="537">
        <f>YEAR(I3)</f>
        <v>2000</v>
      </c>
      <c r="E3" s="537">
        <f>MONTH(I3)</f>
        <v>3</v>
      </c>
      <c r="F3" s="583"/>
      <c r="G3" s="546"/>
      <c r="H3" s="546"/>
      <c r="I3" s="545">
        <v>36586</v>
      </c>
      <c r="J3" s="547" t="s">
        <v>187</v>
      </c>
      <c r="K3" s="548">
        <f>K2/12</f>
        <v>0.16666666666666666</v>
      </c>
      <c r="L3" s="143"/>
      <c r="M3" s="539">
        <v>1.4564999999999999</v>
      </c>
      <c r="N3" s="147"/>
      <c r="O3" s="147"/>
      <c r="P3" s="590"/>
      <c r="Q3" s="582"/>
      <c r="R3" s="596"/>
      <c r="S3" s="590"/>
      <c r="T3" s="590"/>
      <c r="U3" s="585"/>
      <c r="V3" s="590"/>
      <c r="W3" s="582"/>
      <c r="X3" s="593"/>
      <c r="Y3" s="597"/>
      <c r="Z3" s="595"/>
      <c r="AA3" s="595"/>
      <c r="AB3" s="590"/>
      <c r="AC3" s="582"/>
      <c r="AD3" s="590"/>
      <c r="AE3" s="147"/>
      <c r="AF3" s="147"/>
      <c r="AG3" s="176"/>
      <c r="AH3" s="176"/>
      <c r="AN3" s="228"/>
    </row>
    <row r="4" spans="1:50" ht="21.75" customHeight="1" x14ac:dyDescent="0.25">
      <c r="A4" s="31"/>
      <c r="B4" s="579"/>
      <c r="C4" s="131"/>
      <c r="D4" s="131"/>
      <c r="E4" s="131"/>
      <c r="F4" s="588"/>
      <c r="G4" s="589"/>
      <c r="H4" s="589"/>
      <c r="I4" s="581"/>
      <c r="J4" s="590"/>
      <c r="K4" s="589"/>
      <c r="L4" s="590"/>
      <c r="M4" s="589"/>
      <c r="N4" s="591"/>
      <c r="O4" s="591"/>
      <c r="P4" s="590"/>
      <c r="Q4" s="582"/>
      <c r="R4" s="590"/>
      <c r="S4" s="590"/>
      <c r="T4" s="590"/>
      <c r="U4" s="585"/>
      <c r="V4" s="590"/>
      <c r="W4" s="582"/>
      <c r="X4" s="593"/>
      <c r="Y4" s="598"/>
      <c r="Z4" s="590"/>
      <c r="AA4" s="590"/>
      <c r="AB4" s="590"/>
      <c r="AC4" s="582"/>
      <c r="AD4" s="590"/>
      <c r="AE4" s="148"/>
      <c r="AF4" s="148"/>
    </row>
    <row r="5" spans="1:50" ht="62.25" customHeight="1" x14ac:dyDescent="0.2">
      <c r="A5" s="32"/>
      <c r="B5" s="580"/>
      <c r="C5" s="132"/>
      <c r="D5" s="133" t="s">
        <v>1</v>
      </c>
      <c r="E5" s="133" t="s">
        <v>2</v>
      </c>
      <c r="F5" s="552" t="s">
        <v>190</v>
      </c>
      <c r="G5" s="122" t="s">
        <v>3</v>
      </c>
      <c r="H5" s="122" t="s">
        <v>4</v>
      </c>
      <c r="I5" s="599"/>
      <c r="J5" s="601"/>
      <c r="K5" s="558" t="s">
        <v>5</v>
      </c>
      <c r="L5" s="559" t="s">
        <v>3</v>
      </c>
      <c r="M5" s="558" t="s">
        <v>6</v>
      </c>
      <c r="N5" s="560" t="s">
        <v>3</v>
      </c>
      <c r="O5" s="560" t="s">
        <v>4</v>
      </c>
      <c r="P5" s="601"/>
      <c r="Q5" s="552" t="s">
        <v>191</v>
      </c>
      <c r="R5" s="605"/>
      <c r="S5" s="605" t="s">
        <v>3</v>
      </c>
      <c r="T5" s="605" t="s">
        <v>4</v>
      </c>
      <c r="U5" s="590"/>
      <c r="V5" s="601"/>
      <c r="W5" s="552" t="s">
        <v>7</v>
      </c>
      <c r="X5" s="150"/>
      <c r="Y5" s="610"/>
      <c r="Z5" s="153" t="s">
        <v>8</v>
      </c>
      <c r="AA5" s="153"/>
      <c r="AB5" s="601"/>
      <c r="AC5" s="552" t="s">
        <v>178</v>
      </c>
      <c r="AD5" s="605"/>
      <c r="AE5" s="137" t="s">
        <v>3</v>
      </c>
      <c r="AF5" s="137" t="s">
        <v>4</v>
      </c>
      <c r="AG5" s="177" t="s">
        <v>9</v>
      </c>
      <c r="AH5" s="177" t="s">
        <v>10</v>
      </c>
      <c r="AI5" s="177" t="s">
        <v>11</v>
      </c>
      <c r="AJ5" s="177" t="s">
        <v>12</v>
      </c>
      <c r="AK5" s="177" t="s">
        <v>200</v>
      </c>
    </row>
    <row r="6" spans="1:50" ht="18" x14ac:dyDescent="0.25">
      <c r="A6" s="31"/>
      <c r="B6" s="581"/>
      <c r="C6" s="31"/>
      <c r="D6" s="31"/>
      <c r="E6" s="31"/>
      <c r="F6" s="553">
        <f>G6/H6</f>
        <v>2.7780479451885145</v>
      </c>
      <c r="G6" s="123">
        <f>SUM(G8:G186)</f>
        <v>165.83445315936348</v>
      </c>
      <c r="H6" s="123">
        <f>SUM(H8:H186)</f>
        <v>59.694597224854654</v>
      </c>
      <c r="I6" s="600"/>
      <c r="J6" s="602"/>
      <c r="K6" s="574">
        <f>L6/O6</f>
        <v>-0.26906690924337134</v>
      </c>
      <c r="L6" s="561">
        <f>SUM(L8:L186)</f>
        <v>-16.046430608434928</v>
      </c>
      <c r="M6" s="562">
        <f>N6/O6</f>
        <v>2.0138194204175934</v>
      </c>
      <c r="N6" s="563">
        <f>SUM(N8:N186)</f>
        <v>120.09880248195424</v>
      </c>
      <c r="O6" s="563">
        <f>SUM(O8:O186)</f>
        <v>59.637324610292055</v>
      </c>
      <c r="P6" s="602"/>
      <c r="Q6" s="553">
        <f>S6/T6</f>
        <v>2.2828863296609647</v>
      </c>
      <c r="R6" s="603"/>
      <c r="S6" s="606">
        <f>SUM(S8:S186)</f>
        <v>136.14523309038915</v>
      </c>
      <c r="T6" s="606">
        <f>SUM(T8:T186)</f>
        <v>59.637324610292055</v>
      </c>
      <c r="U6" s="607"/>
      <c r="V6" s="602"/>
      <c r="W6" s="612">
        <f>Z6/AA6</f>
        <v>1.4537730000000002</v>
      </c>
      <c r="X6" s="324"/>
      <c r="Y6" s="611"/>
      <c r="Z6" s="152">
        <f>SUM(Z8:Z186)</f>
        <v>87.226380000000006</v>
      </c>
      <c r="AA6" s="152">
        <f>SUM(AA8:AA186)</f>
        <v>60</v>
      </c>
      <c r="AB6" s="602"/>
      <c r="AC6" s="624">
        <f>AE6/AF6</f>
        <v>-0.26749803831007246</v>
      </c>
      <c r="AD6" s="606"/>
      <c r="AE6" s="138">
        <f>SUM(AE8:AE186)</f>
        <v>-15.95286734331413</v>
      </c>
      <c r="AF6" s="138">
        <f>SUM(AF8:AF186)</f>
        <v>59.637324610292055</v>
      </c>
      <c r="AK6" s="540">
        <v>7.0000000000000007E-2</v>
      </c>
    </row>
    <row r="7" spans="1:50" ht="26.25" x14ac:dyDescent="0.25">
      <c r="A7" s="254">
        <v>0</v>
      </c>
      <c r="B7" s="582">
        <f ca="1">TODAY()</f>
        <v>36536</v>
      </c>
      <c r="C7" s="31"/>
      <c r="D7" s="31"/>
      <c r="E7" s="31"/>
      <c r="F7" s="553"/>
      <c r="G7" s="124"/>
      <c r="H7" s="124"/>
      <c r="I7" s="633" t="s">
        <v>189</v>
      </c>
      <c r="J7" s="603"/>
      <c r="K7" s="562"/>
      <c r="L7" s="564"/>
      <c r="M7" s="562"/>
      <c r="N7" s="139"/>
      <c r="O7" s="139"/>
      <c r="P7" s="603"/>
      <c r="Q7" s="553"/>
      <c r="R7" s="633" t="s">
        <v>188</v>
      </c>
      <c r="S7" s="139"/>
      <c r="T7" s="139"/>
      <c r="U7" s="629" t="s">
        <v>131</v>
      </c>
      <c r="V7" s="603"/>
      <c r="W7" s="613"/>
      <c r="X7" s="151"/>
      <c r="Y7" s="634" t="s">
        <v>192</v>
      </c>
      <c r="Z7" s="152"/>
      <c r="AA7" s="152"/>
      <c r="AB7" s="603"/>
      <c r="AC7" s="613"/>
      <c r="AD7" s="620" t="s">
        <v>13</v>
      </c>
      <c r="AE7" s="139"/>
      <c r="AF7" s="139"/>
      <c r="AK7" s="177"/>
      <c r="AL7" s="318"/>
      <c r="AM7" s="318"/>
      <c r="AN7" s="313"/>
      <c r="AO7" s="292"/>
      <c r="AQ7" s="265"/>
    </row>
    <row r="8" spans="1:50" ht="15" x14ac:dyDescent="0.25">
      <c r="A8" s="254" t="e">
        <f>#REF!+1</f>
        <v>#REF!</v>
      </c>
      <c r="B8" s="549">
        <v>36557</v>
      </c>
      <c r="C8" s="531" t="b">
        <f t="shared" ref="C8:C36" si="0">IF(B8&gt;=$I$2,IF(B8&lt;=$I$3,TRUE,FALSE),FALSE)</f>
        <v>1</v>
      </c>
      <c r="D8" s="532">
        <f t="shared" ref="D8:D20" si="1">IF(C8=TRUE,1,0)</f>
        <v>1</v>
      </c>
      <c r="E8" s="532">
        <f t="shared" ref="E8:E18" si="2">B9-B8</f>
        <v>29</v>
      </c>
      <c r="F8" s="554">
        <v>2.76</v>
      </c>
      <c r="G8" s="635">
        <f t="shared" ref="G8:G36" si="3">E8*D8*AH8*F8</f>
        <v>79.799176918014794</v>
      </c>
      <c r="H8" s="635">
        <f t="shared" ref="H8:H36" si="4">IF(D8=0,0,(D8*E8*AH8))</f>
        <v>28.912745260150288</v>
      </c>
      <c r="I8" s="575">
        <f>POS!AB21</f>
        <v>2.7</v>
      </c>
      <c r="J8" s="626">
        <f>AVERAGE(I8:I9)</f>
        <v>2.7125000000000004</v>
      </c>
      <c r="K8" s="565">
        <f t="shared" ref="K8:K36" si="5">M8-Q8</f>
        <v>-0.27004301223031457</v>
      </c>
      <c r="L8" s="566">
        <f t="shared" ref="L8:L36" si="6">E8*D8*K8*AJ8</f>
        <v>-7.8034533421674075</v>
      </c>
      <c r="M8" s="567">
        <f t="shared" ref="M8:M36" si="7">F8*1.054615/W8</f>
        <v>1.9999569877696854</v>
      </c>
      <c r="N8" s="140">
        <f t="shared" ref="N8:N36" si="8">E8*D8*AJ8*M8</f>
        <v>57.79290829081652</v>
      </c>
      <c r="O8" s="140">
        <f t="shared" ref="O8:O36" si="9">IF(D8=0,0,(E8*D8*AJ8))</f>
        <v>28.89707560924402</v>
      </c>
      <c r="P8" s="628"/>
      <c r="Q8" s="554">
        <f t="shared" ref="Q8:Q63" si="10">R8+U8</f>
        <v>2.27</v>
      </c>
      <c r="R8" s="575">
        <f>'MIDS DATA'!K12</f>
        <v>2.2160000000000002</v>
      </c>
      <c r="S8" s="134">
        <f t="shared" ref="S8:S36" si="11">E8*D8*Q8*AJ8</f>
        <v>65.596361632983914</v>
      </c>
      <c r="T8" s="134">
        <f t="shared" ref="T8:T36" si="12">IF(D8=0,0,(E8*D8*AJ8))</f>
        <v>28.89707560924402</v>
      </c>
      <c r="U8" s="260">
        <v>5.3999999999999999E-2</v>
      </c>
      <c r="V8" s="625">
        <f>AVERAGE(U8:U9)</f>
        <v>4.8000000000000001E-2</v>
      </c>
      <c r="W8" s="637">
        <f t="shared" ref="W8:W36" si="13">$M$3-X8</f>
        <v>1.4553999999999998</v>
      </c>
      <c r="X8" s="144">
        <f>Y8/10000</f>
        <v>1.1000000000000001E-3</v>
      </c>
      <c r="Y8" s="630">
        <v>11</v>
      </c>
      <c r="Z8" s="140">
        <f t="shared" ref="Z8:Z36" si="14">E8*D8*W9</f>
        <v>42.174700000000001</v>
      </c>
      <c r="AA8" s="140">
        <f t="shared" ref="AA8:AA18" si="15">IF(D8=0,0,(E8*D8))</f>
        <v>29</v>
      </c>
      <c r="AB8" s="608"/>
      <c r="AC8" s="622">
        <v>-0.25859391527723319</v>
      </c>
      <c r="AD8" s="308">
        <f>'MIDS DATA'!I12</f>
        <v>-0.25859391527723319</v>
      </c>
      <c r="AE8" s="140">
        <f t="shared" ref="AE8:AE36" si="16">E8*D8*AJ8*AC8</f>
        <v>-7.4726079218566497</v>
      </c>
      <c r="AF8" s="140">
        <f t="shared" ref="AF8:AF36" si="17">IF(D8=0,0,(E8*D8*AJ8))</f>
        <v>28.89707560924402</v>
      </c>
      <c r="AG8" s="178">
        <f>'MIDS DATA'!C12</f>
        <v>5.0658903117911012E-2</v>
      </c>
      <c r="AH8" s="179">
        <f>'MIDS DATA'!D12</f>
        <v>0.99699121586725126</v>
      </c>
      <c r="AI8" s="178">
        <f>'MIDS DATA'!E12</f>
        <v>5.9907934171005019E-2</v>
      </c>
      <c r="AJ8" s="179">
        <f>'MIDS DATA'!F12</f>
        <v>0.99645088307737995</v>
      </c>
      <c r="AK8" s="311">
        <f>'MIDS DATA'!B12</f>
        <v>1.454711172211</v>
      </c>
      <c r="AL8" s="319"/>
      <c r="AM8" s="311"/>
      <c r="AN8" s="312"/>
      <c r="AO8" s="268"/>
      <c r="AP8" s="310"/>
      <c r="AQ8" s="247"/>
      <c r="AR8" s="247"/>
      <c r="AS8" s="247"/>
      <c r="AT8" s="247"/>
      <c r="AU8" s="247"/>
      <c r="AV8" s="247"/>
      <c r="AW8" s="247"/>
      <c r="AX8" s="247"/>
    </row>
    <row r="9" spans="1:50" ht="15" x14ac:dyDescent="0.25">
      <c r="A9" s="254" t="e">
        <f t="shared" ref="A9:A70" si="18">A8+1</f>
        <v>#REF!</v>
      </c>
      <c r="B9" s="551">
        <v>36586</v>
      </c>
      <c r="C9" s="533" t="b">
        <f t="shared" si="0"/>
        <v>1</v>
      </c>
      <c r="D9" s="534">
        <f t="shared" si="1"/>
        <v>1</v>
      </c>
      <c r="E9" s="534">
        <f t="shared" si="2"/>
        <v>31</v>
      </c>
      <c r="F9" s="556">
        <v>2.7949999999999999</v>
      </c>
      <c r="G9" s="535">
        <f t="shared" si="3"/>
        <v>86.035276241348697</v>
      </c>
      <c r="H9" s="535">
        <f t="shared" si="4"/>
        <v>30.781851964704366</v>
      </c>
      <c r="I9" s="577">
        <f>POS!AB22</f>
        <v>2.7250000000000001</v>
      </c>
      <c r="J9" s="604"/>
      <c r="K9" s="571">
        <f t="shared" si="5"/>
        <v>-0.26814933301244537</v>
      </c>
      <c r="L9" s="572">
        <f t="shared" si="6"/>
        <v>-8.2429772662675216</v>
      </c>
      <c r="M9" s="573">
        <f t="shared" si="7"/>
        <v>2.0268506669875546</v>
      </c>
      <c r="N9" s="140">
        <f t="shared" si="8"/>
        <v>62.305894191137718</v>
      </c>
      <c r="O9" s="140">
        <f t="shared" si="9"/>
        <v>30.740249001048035</v>
      </c>
      <c r="P9" s="628"/>
      <c r="Q9" s="556">
        <f t="shared" si="10"/>
        <v>2.2949999999999999</v>
      </c>
      <c r="R9" s="577">
        <f>'MIDS DATA'!K13</f>
        <v>2.2530000000000001</v>
      </c>
      <c r="S9" s="136">
        <f t="shared" si="11"/>
        <v>70.548871457405241</v>
      </c>
      <c r="T9" s="136">
        <f t="shared" si="12"/>
        <v>30.740249001048035</v>
      </c>
      <c r="U9" s="262">
        <v>4.2000000000000003E-2</v>
      </c>
      <c r="V9" s="604"/>
      <c r="W9" s="638">
        <f t="shared" si="13"/>
        <v>1.4542999999999999</v>
      </c>
      <c r="X9" s="144">
        <f t="shared" ref="X9:X72" si="19">Y9/10000</f>
        <v>2.2000000000000001E-3</v>
      </c>
      <c r="Y9" s="630">
        <v>22</v>
      </c>
      <c r="Z9" s="140">
        <f t="shared" si="14"/>
        <v>45.051679999999998</v>
      </c>
      <c r="AA9" s="140">
        <f t="shared" si="15"/>
        <v>31</v>
      </c>
      <c r="AB9" s="608"/>
      <c r="AC9" s="623">
        <v>-0.27586827358387245</v>
      </c>
      <c r="AD9" s="309">
        <f>'MIDS DATA'!I13</f>
        <v>-0.27586827358387245</v>
      </c>
      <c r="AE9" s="140">
        <f t="shared" si="16"/>
        <v>-8.4802594214574807</v>
      </c>
      <c r="AF9" s="140">
        <f t="shared" si="17"/>
        <v>30.740249001048035</v>
      </c>
      <c r="AG9" s="178">
        <f>'MIDS DATA'!C13</f>
        <v>5.1220639352069997E-2</v>
      </c>
      <c r="AH9" s="179">
        <f>'MIDS DATA'!D13</f>
        <v>0.99296296660336658</v>
      </c>
      <c r="AI9" s="178">
        <f>'MIDS DATA'!E13</f>
        <v>6.1178766547915008E-2</v>
      </c>
      <c r="AJ9" s="179">
        <f>'MIDS DATA'!F13</f>
        <v>0.9916209355176786</v>
      </c>
      <c r="AK9" s="311">
        <f>'MIDS DATA'!B13</f>
        <v>1.453532830718</v>
      </c>
      <c r="AL9" s="319"/>
      <c r="AM9" s="311"/>
      <c r="AN9" s="312"/>
      <c r="AO9" s="268"/>
      <c r="AP9" s="310"/>
      <c r="AQ9" s="247"/>
      <c r="AR9" s="247"/>
      <c r="AS9" s="247"/>
      <c r="AT9" s="247"/>
      <c r="AU9" s="247"/>
      <c r="AV9" s="247"/>
      <c r="AW9" s="247"/>
      <c r="AX9" s="247"/>
    </row>
    <row r="10" spans="1:50" ht="15" x14ac:dyDescent="0.25">
      <c r="A10" s="254" t="e">
        <f t="shared" si="18"/>
        <v>#REF!</v>
      </c>
      <c r="B10" s="550">
        <v>36617</v>
      </c>
      <c r="C10" s="119" t="b">
        <f t="shared" si="0"/>
        <v>0</v>
      </c>
      <c r="D10" s="120">
        <f t="shared" si="1"/>
        <v>0</v>
      </c>
      <c r="E10" s="120">
        <f t="shared" si="2"/>
        <v>30</v>
      </c>
      <c r="F10" s="555">
        <v>2.8</v>
      </c>
      <c r="G10" s="125">
        <f t="shared" si="3"/>
        <v>0</v>
      </c>
      <c r="H10" s="125">
        <f t="shared" si="4"/>
        <v>0</v>
      </c>
      <c r="I10" s="576">
        <f>POS!AB23</f>
        <v>2.73</v>
      </c>
      <c r="J10" s="626">
        <f>AVERAGE(I10:I16)</f>
        <v>2.7914285714285714</v>
      </c>
      <c r="K10" s="568">
        <f t="shared" si="5"/>
        <v>-0.2730983705824066</v>
      </c>
      <c r="L10" s="569">
        <f t="shared" si="6"/>
        <v>0</v>
      </c>
      <c r="M10" s="570">
        <f t="shared" si="7"/>
        <v>2.0319016294175936</v>
      </c>
      <c r="N10" s="140">
        <f t="shared" si="8"/>
        <v>0</v>
      </c>
      <c r="O10" s="140">
        <f t="shared" si="9"/>
        <v>0</v>
      </c>
      <c r="P10" s="627"/>
      <c r="Q10" s="555">
        <f t="shared" si="10"/>
        <v>2.3050000000000002</v>
      </c>
      <c r="R10" s="576">
        <f>'MIDS DATA'!K14</f>
        <v>2.2730000000000001</v>
      </c>
      <c r="S10" s="134">
        <f t="shared" si="11"/>
        <v>0</v>
      </c>
      <c r="T10" s="134">
        <f t="shared" si="12"/>
        <v>0</v>
      </c>
      <c r="U10" s="260">
        <v>3.2000000000000001E-2</v>
      </c>
      <c r="V10" s="625">
        <f>AVERAGE(U10:U16)</f>
        <v>1.8142857142857145E-2</v>
      </c>
      <c r="W10" s="637">
        <f t="shared" si="13"/>
        <v>1.4532799999999999</v>
      </c>
      <c r="X10" s="144">
        <f t="shared" si="19"/>
        <v>3.2200000000000002E-3</v>
      </c>
      <c r="Y10" s="630">
        <v>32.200000000000003</v>
      </c>
      <c r="Z10" s="140">
        <f t="shared" si="14"/>
        <v>0</v>
      </c>
      <c r="AA10" s="140">
        <f t="shared" si="15"/>
        <v>0</v>
      </c>
      <c r="AB10" s="608"/>
      <c r="AC10" s="622">
        <v>-0.29068567204610174</v>
      </c>
      <c r="AD10" s="307">
        <f>'MIDS DATA'!I14</f>
        <v>-0.29068567204610174</v>
      </c>
      <c r="AE10" s="140">
        <f t="shared" si="16"/>
        <v>0</v>
      </c>
      <c r="AF10" s="140">
        <f t="shared" si="17"/>
        <v>0</v>
      </c>
      <c r="AG10" s="178">
        <f>'MIDS DATA'!C14</f>
        <v>5.1783504590529016E-2</v>
      </c>
      <c r="AH10" s="179">
        <f>'MIDS DATA'!D14</f>
        <v>0.9885879800977454</v>
      </c>
      <c r="AI10" s="178">
        <f>'MIDS DATA'!E14</f>
        <v>6.1572551566255025E-2</v>
      </c>
      <c r="AJ10" s="179">
        <f>'MIDS DATA'!F14</f>
        <v>0.98647750667936962</v>
      </c>
      <c r="AK10" s="311">
        <f>'MIDS DATA'!B14</f>
        <v>1.4523927458930004</v>
      </c>
      <c r="AL10" s="319"/>
      <c r="AM10" s="311"/>
      <c r="AN10" s="312"/>
      <c r="AO10" s="268"/>
      <c r="AP10" s="310"/>
      <c r="AQ10" s="247"/>
      <c r="AR10" s="247"/>
      <c r="AS10" s="247"/>
      <c r="AT10" s="247"/>
      <c r="AU10" s="247"/>
      <c r="AV10" s="247"/>
      <c r="AW10" s="247"/>
      <c r="AX10" s="247"/>
    </row>
    <row r="11" spans="1:50" ht="15" x14ac:dyDescent="0.25">
      <c r="A11" s="254" t="e">
        <f t="shared" si="18"/>
        <v>#REF!</v>
      </c>
      <c r="B11" s="550">
        <v>36647</v>
      </c>
      <c r="C11" s="119" t="b">
        <f t="shared" si="0"/>
        <v>0</v>
      </c>
      <c r="D11" s="120">
        <f t="shared" si="1"/>
        <v>0</v>
      </c>
      <c r="E11" s="120">
        <f t="shared" si="2"/>
        <v>31</v>
      </c>
      <c r="F11" s="555">
        <v>2.7650000000000001</v>
      </c>
      <c r="G11" s="125">
        <f t="shared" si="3"/>
        <v>0</v>
      </c>
      <c r="H11" s="125">
        <f t="shared" si="4"/>
        <v>0</v>
      </c>
      <c r="I11" s="576">
        <f>POS!AB24</f>
        <v>2.74</v>
      </c>
      <c r="J11" s="604"/>
      <c r="K11" s="568">
        <f t="shared" si="5"/>
        <v>-0.30661075200683197</v>
      </c>
      <c r="L11" s="569">
        <f t="shared" si="6"/>
        <v>0</v>
      </c>
      <c r="M11" s="570">
        <f t="shared" si="7"/>
        <v>2.008389247993168</v>
      </c>
      <c r="N11" s="140">
        <f t="shared" si="8"/>
        <v>0</v>
      </c>
      <c r="O11" s="140">
        <f t="shared" si="9"/>
        <v>0</v>
      </c>
      <c r="P11" s="627"/>
      <c r="Q11" s="555">
        <f t="shared" si="10"/>
        <v>2.3149999999999999</v>
      </c>
      <c r="R11" s="576">
        <f>'MIDS DATA'!K15</f>
        <v>2.2930000000000001</v>
      </c>
      <c r="S11" s="135">
        <f t="shared" si="11"/>
        <v>0</v>
      </c>
      <c r="T11" s="135">
        <f t="shared" si="12"/>
        <v>0</v>
      </c>
      <c r="U11" s="261">
        <v>2.1999999999999999E-2</v>
      </c>
      <c r="V11" s="604"/>
      <c r="W11" s="637">
        <f t="shared" si="13"/>
        <v>1.4519149999999998</v>
      </c>
      <c r="X11" s="144">
        <f t="shared" si="19"/>
        <v>4.5850000000000005E-3</v>
      </c>
      <c r="Y11" s="631">
        <f>(Y$13+Y$10)/2</f>
        <v>45.85</v>
      </c>
      <c r="Z11" s="140">
        <f t="shared" si="14"/>
        <v>0</v>
      </c>
      <c r="AA11" s="140">
        <f t="shared" si="15"/>
        <v>0</v>
      </c>
      <c r="AB11" s="608"/>
      <c r="AC11" s="622">
        <v>-0.30213166585188822</v>
      </c>
      <c r="AD11" s="308">
        <f>'MIDS DATA'!I15</f>
        <v>-0.30213166585188822</v>
      </c>
      <c r="AE11" s="140">
        <f t="shared" si="16"/>
        <v>0</v>
      </c>
      <c r="AF11" s="140">
        <f t="shared" si="17"/>
        <v>0</v>
      </c>
      <c r="AG11" s="178">
        <f>'MIDS DATA'!C15</f>
        <v>5.2562854394100009E-2</v>
      </c>
      <c r="AH11" s="179">
        <f>'MIDS DATA'!D15</f>
        <v>0.98421621470219589</v>
      </c>
      <c r="AI11" s="178">
        <f>'MIDS DATA'!E15</f>
        <v>6.1910744267139009E-2</v>
      </c>
      <c r="AJ11" s="179">
        <f>'MIDS DATA'!F15</f>
        <v>0.98147733233967061</v>
      </c>
      <c r="AK11" s="311">
        <f>'MIDS DATA'!B15</f>
        <v>1.4514496264950003</v>
      </c>
      <c r="AL11" s="319"/>
      <c r="AM11" s="311"/>
      <c r="AN11" s="312"/>
      <c r="AO11" s="268"/>
      <c r="AP11" s="310"/>
      <c r="AQ11" s="247"/>
      <c r="AR11" s="247"/>
      <c r="AS11" s="247"/>
      <c r="AT11" s="247"/>
      <c r="AU11" s="247"/>
      <c r="AV11" s="247"/>
      <c r="AW11" s="247"/>
      <c r="AX11" s="247"/>
    </row>
    <row r="12" spans="1:50" ht="15" x14ac:dyDescent="0.25">
      <c r="A12" s="254" t="e">
        <f t="shared" si="18"/>
        <v>#REF!</v>
      </c>
      <c r="B12" s="550">
        <v>36678</v>
      </c>
      <c r="C12" s="119" t="b">
        <f t="shared" si="0"/>
        <v>0</v>
      </c>
      <c r="D12" s="120">
        <f t="shared" si="1"/>
        <v>0</v>
      </c>
      <c r="E12" s="120">
        <f t="shared" si="2"/>
        <v>30</v>
      </c>
      <c r="F12" s="555">
        <v>2.77</v>
      </c>
      <c r="G12" s="125">
        <f t="shared" si="3"/>
        <v>0</v>
      </c>
      <c r="H12" s="125">
        <f t="shared" si="4"/>
        <v>0</v>
      </c>
      <c r="I12" s="576">
        <f>POS!AB25</f>
        <v>2.76</v>
      </c>
      <c r="J12" s="604"/>
      <c r="K12" s="568">
        <f t="shared" si="5"/>
        <v>-0.32297894504843594</v>
      </c>
      <c r="L12" s="569">
        <f t="shared" si="6"/>
        <v>0</v>
      </c>
      <c r="M12" s="570">
        <f t="shared" si="7"/>
        <v>2.012021054951564</v>
      </c>
      <c r="N12" s="140">
        <f t="shared" si="8"/>
        <v>0</v>
      </c>
      <c r="O12" s="140">
        <f t="shared" si="9"/>
        <v>0</v>
      </c>
      <c r="P12" s="627"/>
      <c r="Q12" s="555">
        <f t="shared" si="10"/>
        <v>2.335</v>
      </c>
      <c r="R12" s="576">
        <f>'MIDS DATA'!K16</f>
        <v>2.3149999999999999</v>
      </c>
      <c r="S12" s="135">
        <f t="shared" si="11"/>
        <v>0</v>
      </c>
      <c r="T12" s="135">
        <f t="shared" si="12"/>
        <v>0</v>
      </c>
      <c r="U12" s="261">
        <v>0.02</v>
      </c>
      <c r="V12" s="604"/>
      <c r="W12" s="637">
        <f t="shared" si="13"/>
        <v>1.4519149999999998</v>
      </c>
      <c r="X12" s="144">
        <f t="shared" si="19"/>
        <v>4.5850000000000005E-3</v>
      </c>
      <c r="Y12" s="631">
        <f>(Y$13+Y$10)/2</f>
        <v>45.85</v>
      </c>
      <c r="Z12" s="140">
        <f t="shared" si="14"/>
        <v>0</v>
      </c>
      <c r="AA12" s="140">
        <f t="shared" si="15"/>
        <v>0</v>
      </c>
      <c r="AB12" s="608"/>
      <c r="AC12" s="622">
        <v>-0.30831435126282525</v>
      </c>
      <c r="AD12" s="308">
        <f>'MIDS DATA'!I16</f>
        <v>-0.30831435126282525</v>
      </c>
      <c r="AE12" s="140">
        <f t="shared" si="16"/>
        <v>0</v>
      </c>
      <c r="AF12" s="140">
        <f t="shared" si="17"/>
        <v>0</v>
      </c>
      <c r="AG12" s="178">
        <f>'MIDS DATA'!C16</f>
        <v>5.3438361717923002E-2</v>
      </c>
      <c r="AH12" s="179">
        <f>'MIDS DATA'!D16</f>
        <v>0.97956452358094759</v>
      </c>
      <c r="AI12" s="178">
        <f>'MIDS DATA'!E16</f>
        <v>6.2446385089572017E-2</v>
      </c>
      <c r="AJ12" s="179">
        <f>'MIDS DATA'!F16</f>
        <v>0.97621284940454134</v>
      </c>
      <c r="AK12" s="311">
        <f>'MIDS DATA'!B16</f>
        <v>1.4505198668420005</v>
      </c>
      <c r="AL12" s="249"/>
      <c r="AM12" s="311"/>
      <c r="AN12" s="312"/>
      <c r="AO12" s="268"/>
      <c r="AP12" s="310"/>
      <c r="AQ12" s="247"/>
      <c r="AR12" s="247"/>
      <c r="AS12" s="247"/>
      <c r="AT12" s="247"/>
      <c r="AU12" s="247"/>
      <c r="AV12" s="247"/>
      <c r="AW12" s="247"/>
      <c r="AX12" s="247"/>
    </row>
    <row r="13" spans="1:50" ht="15" x14ac:dyDescent="0.25">
      <c r="A13" s="254" t="e">
        <f t="shared" si="18"/>
        <v>#REF!</v>
      </c>
      <c r="B13" s="550">
        <v>36708</v>
      </c>
      <c r="C13" s="119" t="b">
        <f t="shared" si="0"/>
        <v>0</v>
      </c>
      <c r="D13" s="120">
        <f t="shared" si="1"/>
        <v>0</v>
      </c>
      <c r="E13" s="120">
        <f t="shared" si="2"/>
        <v>31</v>
      </c>
      <c r="F13" s="555">
        <v>2.78</v>
      </c>
      <c r="G13" s="125">
        <f t="shared" si="3"/>
        <v>0</v>
      </c>
      <c r="H13" s="125">
        <f t="shared" si="4"/>
        <v>0</v>
      </c>
      <c r="I13" s="576">
        <f>POS!AB26</f>
        <v>2.78</v>
      </c>
      <c r="J13" s="604"/>
      <c r="K13" s="568">
        <f t="shared" si="5"/>
        <v>-0.33881513908517435</v>
      </c>
      <c r="L13" s="569">
        <f t="shared" si="6"/>
        <v>0</v>
      </c>
      <c r="M13" s="570">
        <f t="shared" si="7"/>
        <v>2.0211848609148255</v>
      </c>
      <c r="N13" s="140">
        <f t="shared" si="8"/>
        <v>0</v>
      </c>
      <c r="O13" s="140">
        <f t="shared" si="9"/>
        <v>0</v>
      </c>
      <c r="P13" s="627"/>
      <c r="Q13" s="555">
        <f t="shared" si="10"/>
        <v>2.36</v>
      </c>
      <c r="R13" s="576">
        <f>'MIDS DATA'!K17</f>
        <v>2.34</v>
      </c>
      <c r="S13" s="135">
        <f t="shared" si="11"/>
        <v>0</v>
      </c>
      <c r="T13" s="135">
        <f t="shared" si="12"/>
        <v>0</v>
      </c>
      <c r="U13" s="261">
        <v>0.02</v>
      </c>
      <c r="V13" s="604"/>
      <c r="W13" s="637">
        <f t="shared" si="13"/>
        <v>1.45055</v>
      </c>
      <c r="X13" s="144">
        <f t="shared" si="19"/>
        <v>5.9500000000000004E-3</v>
      </c>
      <c r="Y13" s="632">
        <v>59.5</v>
      </c>
      <c r="Z13" s="140">
        <f t="shared" si="14"/>
        <v>0</v>
      </c>
      <c r="AA13" s="140">
        <f t="shared" si="15"/>
        <v>0</v>
      </c>
      <c r="AB13" s="608"/>
      <c r="AC13" s="622">
        <v>-0.3175924105394814</v>
      </c>
      <c r="AD13" s="308">
        <f>'MIDS DATA'!I17</f>
        <v>-0.3175924105394814</v>
      </c>
      <c r="AE13" s="140">
        <f t="shared" si="16"/>
        <v>0</v>
      </c>
      <c r="AF13" s="140">
        <f t="shared" si="17"/>
        <v>0</v>
      </c>
      <c r="AG13" s="178">
        <f>'MIDS DATA'!C17</f>
        <v>5.4288692650282001E-2</v>
      </c>
      <c r="AH13" s="179">
        <f>'MIDS DATA'!D17</f>
        <v>0.97494819858925086</v>
      </c>
      <c r="AI13" s="178">
        <f>'MIDS DATA'!E17</f>
        <v>6.3006318604036993E-2</v>
      </c>
      <c r="AJ13" s="179">
        <f>'MIDS DATA'!F17</f>
        <v>0.97104506408182312</v>
      </c>
      <c r="AK13" s="311">
        <f>'MIDS DATA'!B17</f>
        <v>1.4496730111570002</v>
      </c>
      <c r="AL13" s="249"/>
      <c r="AM13" s="311"/>
      <c r="AN13" s="312"/>
      <c r="AO13" s="268"/>
      <c r="AP13" s="310"/>
      <c r="AQ13" s="247"/>
      <c r="AR13" s="247"/>
      <c r="AS13" s="247"/>
      <c r="AT13" s="247"/>
      <c r="AU13" s="247"/>
      <c r="AV13" s="247"/>
      <c r="AW13" s="247"/>
      <c r="AX13" s="247"/>
    </row>
    <row r="14" spans="1:50" ht="15" x14ac:dyDescent="0.25">
      <c r="A14" s="254" t="e">
        <f t="shared" si="18"/>
        <v>#REF!</v>
      </c>
      <c r="B14" s="550">
        <v>36739</v>
      </c>
      <c r="C14" s="119" t="b">
        <f t="shared" si="0"/>
        <v>0</v>
      </c>
      <c r="D14" s="120">
        <f t="shared" si="1"/>
        <v>0</v>
      </c>
      <c r="E14" s="120">
        <f t="shared" si="2"/>
        <v>31</v>
      </c>
      <c r="F14" s="555">
        <v>2.82</v>
      </c>
      <c r="G14" s="125">
        <f t="shared" si="3"/>
        <v>0</v>
      </c>
      <c r="H14" s="125">
        <f t="shared" si="4"/>
        <v>0</v>
      </c>
      <c r="I14" s="576">
        <f>POS!AB27</f>
        <v>2.81</v>
      </c>
      <c r="J14" s="604"/>
      <c r="K14" s="568">
        <f t="shared" si="5"/>
        <v>-0.32869629493384256</v>
      </c>
      <c r="L14" s="569">
        <f t="shared" si="6"/>
        <v>0</v>
      </c>
      <c r="M14" s="570">
        <f t="shared" si="7"/>
        <v>2.0513037050661578</v>
      </c>
      <c r="N14" s="140">
        <f t="shared" si="8"/>
        <v>0</v>
      </c>
      <c r="O14" s="140">
        <f t="shared" si="9"/>
        <v>0</v>
      </c>
      <c r="P14" s="627"/>
      <c r="Q14" s="555">
        <f t="shared" si="10"/>
        <v>2.3800000000000003</v>
      </c>
      <c r="R14" s="576">
        <f>'MIDS DATA'!K18</f>
        <v>2.3650000000000002</v>
      </c>
      <c r="S14" s="135">
        <f t="shared" si="11"/>
        <v>0</v>
      </c>
      <c r="T14" s="135">
        <f t="shared" si="12"/>
        <v>0</v>
      </c>
      <c r="U14" s="261">
        <v>1.4999999999999999E-2</v>
      </c>
      <c r="V14" s="604"/>
      <c r="W14" s="637">
        <f t="shared" si="13"/>
        <v>1.4498166666666665</v>
      </c>
      <c r="X14" s="144">
        <f t="shared" si="19"/>
        <v>6.6833333333333328E-3</v>
      </c>
      <c r="Y14" s="631">
        <f>((Y$19-Y$13)/6)+Y13</f>
        <v>66.833333333333329</v>
      </c>
      <c r="Z14" s="140">
        <f t="shared" si="14"/>
        <v>0</v>
      </c>
      <c r="AA14" s="140">
        <f t="shared" si="15"/>
        <v>0</v>
      </c>
      <c r="AB14" s="608"/>
      <c r="AC14" s="622">
        <v>-0.31956347209288882</v>
      </c>
      <c r="AD14" s="308">
        <f>'MIDS DATA'!I18</f>
        <v>-0.31956347209288882</v>
      </c>
      <c r="AE14" s="140">
        <f t="shared" si="16"/>
        <v>0</v>
      </c>
      <c r="AF14" s="140">
        <f t="shared" si="17"/>
        <v>0</v>
      </c>
      <c r="AG14" s="178">
        <f>'MIDS DATA'!C18</f>
        <v>5.4994684120162E-2</v>
      </c>
      <c r="AH14" s="179">
        <f>'MIDS DATA'!D18</f>
        <v>0.97015347173348787</v>
      </c>
      <c r="AI14" s="178">
        <f>'MIDS DATA'!E18</f>
        <v>6.3475475376822021E-2</v>
      </c>
      <c r="AJ14" s="179">
        <f>'MIDS DATA'!F18</f>
        <v>0.96570057271269538</v>
      </c>
      <c r="AK14" s="311">
        <f>'MIDS DATA'!B18</f>
        <v>1.4488194131510002</v>
      </c>
      <c r="AL14" s="249"/>
      <c r="AM14" s="311"/>
      <c r="AN14" s="312"/>
      <c r="AO14" s="268"/>
      <c r="AP14" s="310"/>
      <c r="AQ14" s="247"/>
      <c r="AR14" s="247"/>
      <c r="AS14" s="247"/>
      <c r="AT14" s="247"/>
      <c r="AU14" s="247"/>
      <c r="AV14" s="247"/>
      <c r="AW14" s="247"/>
      <c r="AX14" s="247"/>
    </row>
    <row r="15" spans="1:50" ht="15" x14ac:dyDescent="0.25">
      <c r="A15" s="254" t="e">
        <f t="shared" si="18"/>
        <v>#REF!</v>
      </c>
      <c r="B15" s="550">
        <v>36770</v>
      </c>
      <c r="C15" s="119" t="b">
        <f t="shared" si="0"/>
        <v>0</v>
      </c>
      <c r="D15" s="120">
        <f t="shared" si="1"/>
        <v>0</v>
      </c>
      <c r="E15" s="120">
        <f t="shared" si="2"/>
        <v>30</v>
      </c>
      <c r="F15" s="555">
        <v>2.84</v>
      </c>
      <c r="G15" s="125">
        <f t="shared" si="3"/>
        <v>0</v>
      </c>
      <c r="H15" s="125">
        <f t="shared" si="4"/>
        <v>0</v>
      </c>
      <c r="I15" s="576">
        <f>POS!AB28</f>
        <v>2.83</v>
      </c>
      <c r="J15" s="604"/>
      <c r="K15" s="568">
        <f t="shared" si="5"/>
        <v>-0.3231025820921265</v>
      </c>
      <c r="L15" s="569">
        <f t="shared" si="6"/>
        <v>0</v>
      </c>
      <c r="M15" s="570">
        <f t="shared" si="7"/>
        <v>2.0668974179078732</v>
      </c>
      <c r="N15" s="140">
        <f t="shared" si="8"/>
        <v>0</v>
      </c>
      <c r="O15" s="140">
        <f t="shared" si="9"/>
        <v>0</v>
      </c>
      <c r="P15" s="627"/>
      <c r="Q15" s="555">
        <f t="shared" si="10"/>
        <v>2.3899999999999997</v>
      </c>
      <c r="R15" s="576">
        <f>'MIDS DATA'!K19</f>
        <v>2.3849999999999998</v>
      </c>
      <c r="S15" s="135">
        <f t="shared" si="11"/>
        <v>0</v>
      </c>
      <c r="T15" s="135">
        <f t="shared" si="12"/>
        <v>0</v>
      </c>
      <c r="U15" s="261">
        <v>5.0000000000000001E-3</v>
      </c>
      <c r="V15" s="604"/>
      <c r="W15" s="637">
        <f t="shared" si="13"/>
        <v>1.4490833333333333</v>
      </c>
      <c r="X15" s="144">
        <f t="shared" si="19"/>
        <v>7.416666666666666E-3</v>
      </c>
      <c r="Y15" s="631">
        <f>((Y$19-Y$13)/6)+Y14</f>
        <v>74.166666666666657</v>
      </c>
      <c r="Z15" s="140">
        <f t="shared" si="14"/>
        <v>0</v>
      </c>
      <c r="AA15" s="140">
        <f t="shared" si="15"/>
        <v>0</v>
      </c>
      <c r="AB15" s="608"/>
      <c r="AC15" s="622">
        <v>-0.32387267137771492</v>
      </c>
      <c r="AD15" s="308">
        <f>'MIDS DATA'!I19</f>
        <v>-0.32387267137771492</v>
      </c>
      <c r="AE15" s="140">
        <f t="shared" si="16"/>
        <v>0</v>
      </c>
      <c r="AF15" s="140">
        <f t="shared" si="17"/>
        <v>0</v>
      </c>
      <c r="AG15" s="178">
        <f>'MIDS DATA'!C19</f>
        <v>5.5700675756054016E-2</v>
      </c>
      <c r="AH15" s="179">
        <f>'MIDS DATA'!D19</f>
        <v>0.96526986361396838</v>
      </c>
      <c r="AI15" s="178">
        <f>'MIDS DATA'!E19</f>
        <v>6.3944632222617009E-2</v>
      </c>
      <c r="AJ15" s="179">
        <f>'MIDS DATA'!F19</f>
        <v>0.96031142462244612</v>
      </c>
      <c r="AK15" s="311">
        <f>'MIDS DATA'!B19</f>
        <v>1.4480233261450004</v>
      </c>
      <c r="AL15" s="249"/>
      <c r="AM15" s="311"/>
      <c r="AN15" s="312"/>
      <c r="AO15" s="268"/>
      <c r="AP15" s="310"/>
      <c r="AQ15" s="247"/>
      <c r="AR15" s="247"/>
      <c r="AS15" s="247"/>
      <c r="AT15" s="247"/>
      <c r="AU15" s="247"/>
      <c r="AV15" s="247"/>
      <c r="AW15" s="247"/>
      <c r="AX15" s="247"/>
    </row>
    <row r="16" spans="1:50" ht="15" x14ac:dyDescent="0.25">
      <c r="A16" s="254" t="e">
        <f t="shared" si="18"/>
        <v>#REF!</v>
      </c>
      <c r="B16" s="551">
        <v>36800</v>
      </c>
      <c r="C16" s="119" t="b">
        <f t="shared" si="0"/>
        <v>0</v>
      </c>
      <c r="D16" s="120">
        <f t="shared" si="1"/>
        <v>0</v>
      </c>
      <c r="E16" s="120">
        <f t="shared" si="2"/>
        <v>31</v>
      </c>
      <c r="F16" s="555">
        <v>2.9</v>
      </c>
      <c r="G16" s="125">
        <f t="shared" si="3"/>
        <v>0</v>
      </c>
      <c r="H16" s="125">
        <f t="shared" si="4"/>
        <v>0</v>
      </c>
      <c r="I16" s="577">
        <f>POS!AB29</f>
        <v>2.89</v>
      </c>
      <c r="J16" s="604"/>
      <c r="K16" s="571">
        <f t="shared" si="5"/>
        <v>-0.30836710739807316</v>
      </c>
      <c r="L16" s="569">
        <f t="shared" si="6"/>
        <v>0</v>
      </c>
      <c r="M16" s="573">
        <f t="shared" si="7"/>
        <v>2.1116328926019268</v>
      </c>
      <c r="N16" s="140">
        <f t="shared" si="8"/>
        <v>0</v>
      </c>
      <c r="O16" s="140">
        <f t="shared" si="9"/>
        <v>0</v>
      </c>
      <c r="P16" s="627"/>
      <c r="Q16" s="556">
        <f t="shared" si="10"/>
        <v>2.42</v>
      </c>
      <c r="R16" s="577">
        <f>'MIDS DATA'!K20</f>
        <v>2.407</v>
      </c>
      <c r="S16" s="136">
        <f t="shared" si="11"/>
        <v>0</v>
      </c>
      <c r="T16" s="136">
        <f t="shared" si="12"/>
        <v>0</v>
      </c>
      <c r="U16" s="262">
        <v>1.2999999999999999E-2</v>
      </c>
      <c r="V16" s="604"/>
      <c r="W16" s="638">
        <f t="shared" si="13"/>
        <v>1.4483499999999998</v>
      </c>
      <c r="X16" s="144">
        <f t="shared" si="19"/>
        <v>8.1499999999999993E-3</v>
      </c>
      <c r="Y16" s="631">
        <f>((Y$19-Y$13)/6)+Y15</f>
        <v>81.499999999999986</v>
      </c>
      <c r="Z16" s="140">
        <f t="shared" si="14"/>
        <v>0</v>
      </c>
      <c r="AA16" s="140">
        <f t="shared" si="15"/>
        <v>0</v>
      </c>
      <c r="AB16" s="608"/>
      <c r="AC16" s="623">
        <v>-0.30110236557436965</v>
      </c>
      <c r="AD16" s="309">
        <f>'MIDS DATA'!I20</f>
        <v>-0.30110236557436965</v>
      </c>
      <c r="AE16" s="140">
        <f t="shared" si="16"/>
        <v>0</v>
      </c>
      <c r="AF16" s="140">
        <f t="shared" si="17"/>
        <v>0</v>
      </c>
      <c r="AG16" s="178">
        <f>'MIDS DATA'!C20</f>
        <v>5.6351413644208002E-2</v>
      </c>
      <c r="AH16" s="179">
        <f>'MIDS DATA'!D20</f>
        <v>0.96048272223250841</v>
      </c>
      <c r="AI16" s="178">
        <f>'MIDS DATA'!E20</f>
        <v>6.4386670889519021E-2</v>
      </c>
      <c r="AJ16" s="179">
        <f>'MIDS DATA'!F20</f>
        <v>0.95506268510795322</v>
      </c>
      <c r="AK16" s="311">
        <f>'MIDS DATA'!B20</f>
        <v>1.4472865633050003</v>
      </c>
      <c r="AL16" s="249"/>
      <c r="AM16" s="311"/>
      <c r="AN16" s="312"/>
      <c r="AO16" s="268"/>
      <c r="AP16" s="310"/>
      <c r="AQ16" s="247"/>
      <c r="AR16" s="247"/>
      <c r="AS16" s="247"/>
      <c r="AT16" s="247"/>
      <c r="AU16" s="247"/>
      <c r="AV16" s="247"/>
      <c r="AW16" s="247"/>
      <c r="AX16" s="247"/>
    </row>
    <row r="17" spans="1:50" ht="15" x14ac:dyDescent="0.25">
      <c r="A17" s="254" t="e">
        <f t="shared" si="18"/>
        <v>#REF!</v>
      </c>
      <c r="B17" s="549">
        <v>36831</v>
      </c>
      <c r="C17" s="119" t="b">
        <f t="shared" si="0"/>
        <v>0</v>
      </c>
      <c r="D17" s="120">
        <f t="shared" si="1"/>
        <v>0</v>
      </c>
      <c r="E17" s="120">
        <f t="shared" si="2"/>
        <v>30</v>
      </c>
      <c r="F17" s="554">
        <v>3.0327946613471939</v>
      </c>
      <c r="G17" s="125">
        <f t="shared" si="3"/>
        <v>0</v>
      </c>
      <c r="H17" s="125">
        <f t="shared" si="4"/>
        <v>0</v>
      </c>
      <c r="I17" s="575">
        <f>POS!AB30</f>
        <v>3.0327946613471939</v>
      </c>
      <c r="J17" s="626">
        <f>AVERAGE(I17:I21)</f>
        <v>3.1105466345245505</v>
      </c>
      <c r="K17" s="565">
        <f t="shared" si="5"/>
        <v>-0.33255407731558462</v>
      </c>
      <c r="L17" s="566">
        <f t="shared" si="6"/>
        <v>0</v>
      </c>
      <c r="M17" s="567">
        <f t="shared" si="7"/>
        <v>2.2094459226844156</v>
      </c>
      <c r="N17" s="140">
        <f t="shared" si="8"/>
        <v>0</v>
      </c>
      <c r="O17" s="140">
        <f t="shared" si="9"/>
        <v>0</v>
      </c>
      <c r="P17" s="604"/>
      <c r="Q17" s="554">
        <f t="shared" si="10"/>
        <v>2.5420000000000003</v>
      </c>
      <c r="R17" s="575">
        <f>'MIDS DATA'!K21</f>
        <v>2.5420000000000003</v>
      </c>
      <c r="S17" s="134">
        <f t="shared" si="11"/>
        <v>0</v>
      </c>
      <c r="T17" s="134">
        <f t="shared" si="12"/>
        <v>0</v>
      </c>
      <c r="U17" s="260">
        <v>0</v>
      </c>
      <c r="V17" s="625">
        <f>AVERAGE(U17:U21)</f>
        <v>0</v>
      </c>
      <c r="W17" s="639">
        <f t="shared" si="13"/>
        <v>1.4476166666666666</v>
      </c>
      <c r="X17" s="144">
        <f t="shared" si="19"/>
        <v>8.8833333333333316E-3</v>
      </c>
      <c r="Y17" s="631">
        <f>((Y$19-Y$13)/6)+Y16</f>
        <v>88.833333333333314</v>
      </c>
      <c r="Z17" s="140">
        <f t="shared" si="14"/>
        <v>0</v>
      </c>
      <c r="AA17" s="140">
        <f t="shared" si="15"/>
        <v>0</v>
      </c>
      <c r="AB17" s="608"/>
      <c r="AC17" s="621">
        <v>-0.33</v>
      </c>
      <c r="AD17" s="307">
        <f>'MIDS DATA'!I21</f>
        <v>-0.33</v>
      </c>
      <c r="AE17" s="140">
        <f t="shared" si="16"/>
        <v>0</v>
      </c>
      <c r="AF17" s="140">
        <f t="shared" si="17"/>
        <v>0</v>
      </c>
      <c r="AG17" s="178">
        <f>'MIDS DATA'!C21</f>
        <v>5.6978110871987009E-2</v>
      </c>
      <c r="AH17" s="179">
        <f>'MIDS DATA'!D21</f>
        <v>0.95549116121189426</v>
      </c>
      <c r="AI17" s="178">
        <f>'MIDS DATA'!E21</f>
        <v>6.482112610677801E-2</v>
      </c>
      <c r="AJ17" s="179">
        <f>'MIDS DATA'!F21</f>
        <v>0.94961564293522138</v>
      </c>
      <c r="AK17" s="311">
        <f>'MIDS DATA'!B21</f>
        <v>1.4465498210770003</v>
      </c>
      <c r="AL17" s="249"/>
      <c r="AM17" s="311"/>
      <c r="AN17" s="312"/>
      <c r="AO17" s="268"/>
      <c r="AP17" s="310"/>
      <c r="AQ17" s="247"/>
      <c r="AR17" s="247"/>
      <c r="AS17" s="247"/>
      <c r="AT17" s="247"/>
      <c r="AU17" s="247"/>
      <c r="AV17" s="247"/>
      <c r="AW17" s="247"/>
      <c r="AX17" s="247"/>
    </row>
    <row r="18" spans="1:50" ht="15" x14ac:dyDescent="0.25">
      <c r="A18" s="254" t="e">
        <f t="shared" si="18"/>
        <v>#REF!</v>
      </c>
      <c r="B18" s="550">
        <v>36861</v>
      </c>
      <c r="C18" s="119" t="b">
        <f t="shared" si="0"/>
        <v>0</v>
      </c>
      <c r="D18" s="120">
        <f t="shared" si="1"/>
        <v>0</v>
      </c>
      <c r="E18" s="120">
        <f t="shared" si="2"/>
        <v>31</v>
      </c>
      <c r="F18" s="555">
        <v>3.2095487335265682</v>
      </c>
      <c r="G18" s="125">
        <f t="shared" si="3"/>
        <v>0</v>
      </c>
      <c r="H18" s="125">
        <f t="shared" si="4"/>
        <v>0</v>
      </c>
      <c r="I18" s="576">
        <f>POS!AB31</f>
        <v>3.2095487335265682</v>
      </c>
      <c r="J18" s="604"/>
      <c r="K18" s="568">
        <f t="shared" si="5"/>
        <v>-0.33260043707178299</v>
      </c>
      <c r="L18" s="569">
        <f t="shared" si="6"/>
        <v>0</v>
      </c>
      <c r="M18" s="570">
        <f t="shared" si="7"/>
        <v>2.3393995629282172</v>
      </c>
      <c r="N18" s="140">
        <f t="shared" si="8"/>
        <v>0</v>
      </c>
      <c r="O18" s="140">
        <f t="shared" si="9"/>
        <v>0</v>
      </c>
      <c r="P18" s="604"/>
      <c r="Q18" s="555">
        <f t="shared" si="10"/>
        <v>2.6720000000000002</v>
      </c>
      <c r="R18" s="576">
        <f>'MIDS DATA'!K22</f>
        <v>2.6720000000000002</v>
      </c>
      <c r="S18" s="135">
        <f t="shared" si="11"/>
        <v>0</v>
      </c>
      <c r="T18" s="135">
        <f t="shared" si="12"/>
        <v>0</v>
      </c>
      <c r="U18" s="261">
        <v>0</v>
      </c>
      <c r="V18" s="604"/>
      <c r="W18" s="637">
        <f t="shared" si="13"/>
        <v>1.4468833333333333</v>
      </c>
      <c r="X18" s="144">
        <f t="shared" si="19"/>
        <v>9.616666666666664E-3</v>
      </c>
      <c r="Y18" s="631">
        <f>((Y$19-Y$13)/6)+Y17</f>
        <v>96.166666666666643</v>
      </c>
      <c r="Z18" s="140">
        <f t="shared" si="14"/>
        <v>0</v>
      </c>
      <c r="AA18" s="140">
        <f t="shared" si="15"/>
        <v>0</v>
      </c>
      <c r="AB18" s="608"/>
      <c r="AC18" s="622">
        <v>-0.33</v>
      </c>
      <c r="AD18" s="308">
        <f>'MIDS DATA'!I22</f>
        <v>-0.33</v>
      </c>
      <c r="AE18" s="140">
        <f t="shared" si="16"/>
        <v>0</v>
      </c>
      <c r="AF18" s="140">
        <f t="shared" si="17"/>
        <v>0</v>
      </c>
      <c r="AG18" s="178">
        <f>'MIDS DATA'!C22</f>
        <v>5.7584592184594011E-2</v>
      </c>
      <c r="AH18" s="179">
        <f>'MIDS DATA'!D22</f>
        <v>0.95059183349367049</v>
      </c>
      <c r="AI18" s="178">
        <f>'MIDS DATA'!E22</f>
        <v>6.5241566699184017E-2</v>
      </c>
      <c r="AJ18" s="179">
        <f>'MIDS DATA'!F22</f>
        <v>0.94430972963559345</v>
      </c>
      <c r="AK18" s="311">
        <f>'MIDS DATA'!B22</f>
        <v>1.4458811479930003</v>
      </c>
      <c r="AL18" s="249"/>
      <c r="AM18" s="311"/>
      <c r="AN18" s="312"/>
      <c r="AO18" s="268"/>
      <c r="AP18" s="310"/>
      <c r="AQ18" s="247"/>
      <c r="AR18" s="247"/>
      <c r="AS18" s="247"/>
      <c r="AT18" s="247"/>
      <c r="AU18" s="247"/>
      <c r="AV18" s="247"/>
      <c r="AW18" s="247"/>
      <c r="AX18" s="247"/>
    </row>
    <row r="19" spans="1:50" ht="15" x14ac:dyDescent="0.25">
      <c r="A19" s="254" t="e">
        <f t="shared" si="18"/>
        <v>#REF!</v>
      </c>
      <c r="B19" s="550">
        <v>36892</v>
      </c>
      <c r="C19" s="119" t="b">
        <f t="shared" si="0"/>
        <v>0</v>
      </c>
      <c r="D19" s="120">
        <f t="shared" si="1"/>
        <v>0</v>
      </c>
      <c r="E19" s="120">
        <f t="shared" ref="E19:E50" si="20">B20-B19</f>
        <v>31</v>
      </c>
      <c r="F19" s="555">
        <v>3.2545996072033794</v>
      </c>
      <c r="G19" s="125">
        <f t="shared" si="3"/>
        <v>0</v>
      </c>
      <c r="H19" s="125">
        <f t="shared" si="4"/>
        <v>0</v>
      </c>
      <c r="I19" s="576">
        <f>POS!AB32</f>
        <v>3.2545996072033794</v>
      </c>
      <c r="J19" s="604"/>
      <c r="K19" s="568">
        <f t="shared" si="5"/>
        <v>-0.33256047799274491</v>
      </c>
      <c r="L19" s="569">
        <f t="shared" si="6"/>
        <v>0</v>
      </c>
      <c r="M19" s="570">
        <f t="shared" si="7"/>
        <v>2.3734395220072555</v>
      </c>
      <c r="N19" s="140">
        <f t="shared" si="8"/>
        <v>0</v>
      </c>
      <c r="O19" s="140">
        <f t="shared" si="9"/>
        <v>0</v>
      </c>
      <c r="P19" s="604"/>
      <c r="Q19" s="555">
        <f t="shared" si="10"/>
        <v>2.7060000000000004</v>
      </c>
      <c r="R19" s="576">
        <f>'MIDS DATA'!K23</f>
        <v>2.7060000000000004</v>
      </c>
      <c r="S19" s="135">
        <f t="shared" si="11"/>
        <v>0</v>
      </c>
      <c r="T19" s="135">
        <f t="shared" si="12"/>
        <v>0</v>
      </c>
      <c r="U19" s="261">
        <v>0</v>
      </c>
      <c r="V19" s="604"/>
      <c r="W19" s="637">
        <f t="shared" si="13"/>
        <v>1.4461499999999998</v>
      </c>
      <c r="X19" s="144">
        <f t="shared" si="19"/>
        <v>1.035E-2</v>
      </c>
      <c r="Y19" s="632">
        <v>103.5</v>
      </c>
      <c r="Z19" s="140">
        <f t="shared" si="14"/>
        <v>0</v>
      </c>
      <c r="AA19" s="140">
        <f t="shared" ref="AA19:AA50" si="21">IF(D19=0,0,(E19*D19))</f>
        <v>0</v>
      </c>
      <c r="AB19" s="608"/>
      <c r="AC19" s="622">
        <v>-0.33</v>
      </c>
      <c r="AD19" s="308">
        <f>'MIDS DATA'!I23</f>
        <v>-0.33</v>
      </c>
      <c r="AE19" s="140">
        <f t="shared" si="16"/>
        <v>0</v>
      </c>
      <c r="AF19" s="140">
        <f t="shared" si="17"/>
        <v>0</v>
      </c>
      <c r="AG19" s="178">
        <f>'MIDS DATA'!C23</f>
        <v>5.8168036539584016E-2</v>
      </c>
      <c r="AH19" s="179">
        <f>'MIDS DATA'!D23</f>
        <v>0.94549838939385145</v>
      </c>
      <c r="AI19" s="178">
        <f>'MIDS DATA'!E23</f>
        <v>6.5662023574155001E-2</v>
      </c>
      <c r="AJ19" s="179">
        <f>'MIDS DATA'!F23</f>
        <v>0.93880463826111693</v>
      </c>
      <c r="AK19" s="311">
        <f>'MIDS DATA'!B23</f>
        <v>1.445195641068</v>
      </c>
      <c r="AL19" s="249"/>
      <c r="AM19" s="311"/>
      <c r="AN19" s="312"/>
      <c r="AO19" s="268"/>
      <c r="AP19" s="310"/>
      <c r="AQ19" s="247"/>
      <c r="AR19" s="247"/>
      <c r="AS19" s="247"/>
      <c r="AT19" s="247"/>
      <c r="AU19" s="247"/>
      <c r="AV19" s="247"/>
      <c r="AW19" s="247"/>
      <c r="AX19" s="247"/>
    </row>
    <row r="20" spans="1:50" ht="15" x14ac:dyDescent="0.25">
      <c r="A20" s="254" t="e">
        <f t="shared" si="18"/>
        <v>#REF!</v>
      </c>
      <c r="B20" s="550">
        <v>36923</v>
      </c>
      <c r="C20" s="119" t="b">
        <f t="shared" si="0"/>
        <v>0</v>
      </c>
      <c r="D20" s="120">
        <f t="shared" si="1"/>
        <v>0</v>
      </c>
      <c r="E20" s="120">
        <f t="shared" si="20"/>
        <v>28</v>
      </c>
      <c r="F20" s="555">
        <v>3.1010694781486676</v>
      </c>
      <c r="G20" s="125">
        <f t="shared" si="3"/>
        <v>0</v>
      </c>
      <c r="H20" s="125">
        <f t="shared" si="4"/>
        <v>0</v>
      </c>
      <c r="I20" s="576">
        <f>POS!AB33</f>
        <v>3.1010694781486676</v>
      </c>
      <c r="J20" s="604"/>
      <c r="K20" s="568">
        <f t="shared" si="5"/>
        <v>-0.332591255235271</v>
      </c>
      <c r="L20" s="569">
        <f t="shared" si="6"/>
        <v>0</v>
      </c>
      <c r="M20" s="570">
        <f t="shared" si="7"/>
        <v>2.2624087447647292</v>
      </c>
      <c r="N20" s="140">
        <f t="shared" si="8"/>
        <v>0</v>
      </c>
      <c r="O20" s="140">
        <f t="shared" si="9"/>
        <v>0</v>
      </c>
      <c r="P20" s="604"/>
      <c r="Q20" s="555">
        <f t="shared" si="10"/>
        <v>2.5950000000000002</v>
      </c>
      <c r="R20" s="576">
        <f>'MIDS DATA'!K24</f>
        <v>2.5950000000000002</v>
      </c>
      <c r="S20" s="135">
        <f t="shared" si="11"/>
        <v>0</v>
      </c>
      <c r="T20" s="135">
        <f t="shared" si="12"/>
        <v>0</v>
      </c>
      <c r="U20" s="261">
        <v>0</v>
      </c>
      <c r="V20" s="604"/>
      <c r="W20" s="637">
        <f t="shared" si="13"/>
        <v>1.4455541666666665</v>
      </c>
      <c r="X20" s="144">
        <f t="shared" si="19"/>
        <v>1.0945833333333333E-2</v>
      </c>
      <c r="Y20" s="631">
        <f t="shared" ref="Y20:Y30" si="22">((Y$31-Y$19)/12)+Y19</f>
        <v>109.45833333333333</v>
      </c>
      <c r="Z20" s="140">
        <f t="shared" si="14"/>
        <v>0</v>
      </c>
      <c r="AA20" s="140">
        <f t="shared" si="21"/>
        <v>0</v>
      </c>
      <c r="AB20" s="608"/>
      <c r="AC20" s="622">
        <v>-0.33</v>
      </c>
      <c r="AD20" s="308">
        <f>'MIDS DATA'!I24</f>
        <v>-0.33</v>
      </c>
      <c r="AE20" s="140">
        <f t="shared" si="16"/>
        <v>0</v>
      </c>
      <c r="AF20" s="140">
        <f t="shared" si="17"/>
        <v>0</v>
      </c>
      <c r="AG20" s="178">
        <f>'MIDS DATA'!C24</f>
        <v>5.8698959340675004E-2</v>
      </c>
      <c r="AH20" s="179">
        <f>'MIDS DATA'!D24</f>
        <v>0.94039285216896795</v>
      </c>
      <c r="AI20" s="178">
        <f>'MIDS DATA'!E24</f>
        <v>6.6060316267875008E-2</v>
      </c>
      <c r="AJ20" s="179">
        <f>'MIDS DATA'!F24</f>
        <v>0.93328849352720078</v>
      </c>
      <c r="AK20" s="311">
        <f>'MIDS DATA'!B24</f>
        <v>1.4445041763080002</v>
      </c>
      <c r="AL20" s="249"/>
      <c r="AM20" s="311"/>
      <c r="AN20" s="312"/>
      <c r="AO20" s="268"/>
      <c r="AP20" s="310"/>
      <c r="AQ20" s="247"/>
      <c r="AR20" s="247"/>
      <c r="AS20" s="247"/>
      <c r="AT20" s="247"/>
      <c r="AU20" s="247"/>
      <c r="AV20" s="247"/>
      <c r="AW20" s="247"/>
      <c r="AX20" s="247"/>
    </row>
    <row r="21" spans="1:50" ht="15" x14ac:dyDescent="0.25">
      <c r="A21" s="254" t="e">
        <f t="shared" si="18"/>
        <v>#REF!</v>
      </c>
      <c r="B21" s="551">
        <v>36951</v>
      </c>
      <c r="C21" s="119" t="b">
        <f t="shared" si="0"/>
        <v>0</v>
      </c>
      <c r="D21" s="120">
        <f t="shared" ref="D21:D36" si="23">IF(C21=TRUE,1,0)</f>
        <v>0</v>
      </c>
      <c r="E21" s="120">
        <f t="shared" si="20"/>
        <v>31</v>
      </c>
      <c r="F21" s="556">
        <v>2.9547206923969407</v>
      </c>
      <c r="G21" s="125">
        <f t="shared" si="3"/>
        <v>0</v>
      </c>
      <c r="H21" s="125">
        <f t="shared" si="4"/>
        <v>0</v>
      </c>
      <c r="I21" s="577">
        <f>POS!AB34</f>
        <v>2.9547206923969407</v>
      </c>
      <c r="J21" s="604"/>
      <c r="K21" s="571">
        <f t="shared" si="5"/>
        <v>-0.33247223644589585</v>
      </c>
      <c r="L21" s="572">
        <f t="shared" si="6"/>
        <v>0</v>
      </c>
      <c r="M21" s="573">
        <f t="shared" si="7"/>
        <v>2.1565277635541045</v>
      </c>
      <c r="N21" s="140">
        <f t="shared" si="8"/>
        <v>0</v>
      </c>
      <c r="O21" s="140">
        <f t="shared" si="9"/>
        <v>0</v>
      </c>
      <c r="P21" s="604"/>
      <c r="Q21" s="556">
        <f t="shared" si="10"/>
        <v>2.4890000000000003</v>
      </c>
      <c r="R21" s="577">
        <f>'MIDS DATA'!K25</f>
        <v>2.4890000000000003</v>
      </c>
      <c r="S21" s="136">
        <f t="shared" si="11"/>
        <v>0</v>
      </c>
      <c r="T21" s="136">
        <f t="shared" si="12"/>
        <v>0</v>
      </c>
      <c r="U21" s="262">
        <v>0</v>
      </c>
      <c r="V21" s="604"/>
      <c r="W21" s="638">
        <f t="shared" si="13"/>
        <v>1.4449583333333333</v>
      </c>
      <c r="X21" s="144">
        <f t="shared" si="19"/>
        <v>1.1541666666666665E-2</v>
      </c>
      <c r="Y21" s="631">
        <f t="shared" si="22"/>
        <v>115.41666666666666</v>
      </c>
      <c r="Z21" s="140">
        <f t="shared" si="14"/>
        <v>0</v>
      </c>
      <c r="AA21" s="140">
        <f t="shared" si="21"/>
        <v>0</v>
      </c>
      <c r="AB21" s="608"/>
      <c r="AC21" s="623">
        <v>-0.33</v>
      </c>
      <c r="AD21" s="309">
        <f>'MIDS DATA'!I25</f>
        <v>-0.33</v>
      </c>
      <c r="AE21" s="140">
        <f t="shared" si="16"/>
        <v>0</v>
      </c>
      <c r="AF21" s="140">
        <f t="shared" si="17"/>
        <v>0</v>
      </c>
      <c r="AG21" s="178">
        <f>'MIDS DATA'!C25</f>
        <v>5.9178502596408E-2</v>
      </c>
      <c r="AH21" s="179">
        <f>'MIDS DATA'!D25</f>
        <v>0.93573479226264322</v>
      </c>
      <c r="AI21" s="178">
        <f>'MIDS DATA'!E25</f>
        <v>6.6420064552535019E-2</v>
      </c>
      <c r="AJ21" s="179">
        <f>'MIDS DATA'!F25</f>
        <v>0.92828187486588576</v>
      </c>
      <c r="AK21" s="311">
        <f>'MIDS DATA'!B25</f>
        <v>1.4439072694940001</v>
      </c>
      <c r="AL21" s="249"/>
      <c r="AM21" s="311"/>
      <c r="AN21" s="312"/>
      <c r="AO21" s="268"/>
      <c r="AP21" s="310"/>
      <c r="AQ21" s="247"/>
      <c r="AR21" s="247"/>
      <c r="AS21" s="247"/>
      <c r="AT21" s="247"/>
      <c r="AU21" s="247"/>
      <c r="AV21" s="247"/>
      <c r="AW21" s="247"/>
      <c r="AX21" s="247"/>
    </row>
    <row r="22" spans="1:50" ht="15" x14ac:dyDescent="0.25">
      <c r="A22" s="254" t="e">
        <f t="shared" si="18"/>
        <v>#REF!</v>
      </c>
      <c r="B22" s="549">
        <v>36982</v>
      </c>
      <c r="C22" s="119" t="b">
        <f t="shared" si="0"/>
        <v>0</v>
      </c>
      <c r="D22" s="120">
        <f t="shared" si="23"/>
        <v>0</v>
      </c>
      <c r="E22" s="120">
        <f t="shared" si="20"/>
        <v>30</v>
      </c>
      <c r="F22" s="554">
        <v>2.79462579723933</v>
      </c>
      <c r="G22" s="125">
        <f t="shared" si="3"/>
        <v>0</v>
      </c>
      <c r="H22" s="125">
        <f t="shared" si="4"/>
        <v>0</v>
      </c>
      <c r="I22" s="575">
        <f>POS!AB35</f>
        <v>2.79462579723933</v>
      </c>
      <c r="J22" s="626">
        <f>AVERAGE(I22:I28)</f>
        <v>2.8030539251650999</v>
      </c>
      <c r="K22" s="568">
        <f t="shared" si="5"/>
        <v>-0.34747742678478888</v>
      </c>
      <c r="L22" s="569">
        <f t="shared" si="6"/>
        <v>0</v>
      </c>
      <c r="M22" s="570">
        <f t="shared" si="7"/>
        <v>2.0405225732152115</v>
      </c>
      <c r="N22" s="140">
        <f t="shared" si="8"/>
        <v>0</v>
      </c>
      <c r="O22" s="140">
        <f t="shared" si="9"/>
        <v>0</v>
      </c>
      <c r="P22" s="604"/>
      <c r="Q22" s="555">
        <f t="shared" si="10"/>
        <v>2.3880000000000003</v>
      </c>
      <c r="R22" s="575">
        <f>'MIDS DATA'!K26</f>
        <v>2.3880000000000003</v>
      </c>
      <c r="S22" s="134">
        <f t="shared" si="11"/>
        <v>0</v>
      </c>
      <c r="T22" s="134">
        <f t="shared" si="12"/>
        <v>0</v>
      </c>
      <c r="U22" s="260">
        <v>0</v>
      </c>
      <c r="V22" s="625">
        <f>AVERAGE(U22:U28)</f>
        <v>0</v>
      </c>
      <c r="W22" s="637">
        <f t="shared" si="13"/>
        <v>1.4443625</v>
      </c>
      <c r="X22" s="144">
        <f t="shared" si="19"/>
        <v>1.2137499999999999E-2</v>
      </c>
      <c r="Y22" s="631">
        <f t="shared" si="22"/>
        <v>121.37499999999999</v>
      </c>
      <c r="Z22" s="140">
        <f t="shared" si="14"/>
        <v>0</v>
      </c>
      <c r="AA22" s="140">
        <f t="shared" si="21"/>
        <v>0</v>
      </c>
      <c r="AB22" s="608"/>
      <c r="AC22" s="622">
        <v>-0.34499999999999997</v>
      </c>
      <c r="AD22" s="307">
        <f>'MIDS DATA'!I26</f>
        <v>-0.34499999999999997</v>
      </c>
      <c r="AE22" s="140">
        <f t="shared" si="16"/>
        <v>0</v>
      </c>
      <c r="AF22" s="140">
        <f t="shared" si="17"/>
        <v>0</v>
      </c>
      <c r="AG22" s="178">
        <f>'MIDS DATA'!C26</f>
        <v>5.9628306979612015E-2</v>
      </c>
      <c r="AH22" s="179">
        <f>'MIDS DATA'!D26</f>
        <v>0.93061689053050289</v>
      </c>
      <c r="AI22" s="178">
        <f>'MIDS DATA'!E26</f>
        <v>6.6773642540117001E-2</v>
      </c>
      <c r="AJ22" s="179">
        <f>'MIDS DATA'!F26</f>
        <v>0.92276163434555691</v>
      </c>
      <c r="AK22" s="311">
        <f>'MIDS DATA'!B26</f>
        <v>1.4432142511660002</v>
      </c>
      <c r="AL22" s="249"/>
      <c r="AM22" s="311"/>
      <c r="AN22" s="312"/>
      <c r="AO22" s="268"/>
      <c r="AP22" s="310"/>
      <c r="AQ22" s="247"/>
      <c r="AR22" s="247"/>
      <c r="AS22" s="247"/>
      <c r="AT22" s="247"/>
      <c r="AU22" s="247"/>
      <c r="AV22" s="247"/>
      <c r="AW22" s="247"/>
      <c r="AX22" s="247"/>
    </row>
    <row r="23" spans="1:50" ht="15" x14ac:dyDescent="0.25">
      <c r="A23" s="254" t="e">
        <f t="shared" si="18"/>
        <v>#REF!</v>
      </c>
      <c r="B23" s="550">
        <v>37012</v>
      </c>
      <c r="C23" s="119" t="b">
        <f t="shared" si="0"/>
        <v>0</v>
      </c>
      <c r="D23" s="120">
        <f t="shared" si="23"/>
        <v>0</v>
      </c>
      <c r="E23" s="120">
        <f t="shared" si="20"/>
        <v>31</v>
      </c>
      <c r="F23" s="555">
        <v>2.7604428780659087</v>
      </c>
      <c r="G23" s="125">
        <f t="shared" si="3"/>
        <v>0</v>
      </c>
      <c r="H23" s="125">
        <f t="shared" si="4"/>
        <v>0</v>
      </c>
      <c r="I23" s="576">
        <f>POS!AB36</f>
        <v>2.7604428780659087</v>
      </c>
      <c r="J23" s="604"/>
      <c r="K23" s="568">
        <f t="shared" si="5"/>
        <v>-0.34760459964573354</v>
      </c>
      <c r="L23" s="569">
        <f t="shared" si="6"/>
        <v>0</v>
      </c>
      <c r="M23" s="570">
        <f t="shared" si="7"/>
        <v>2.0163954003542668</v>
      </c>
      <c r="N23" s="140">
        <f t="shared" si="8"/>
        <v>0</v>
      </c>
      <c r="O23" s="140">
        <f t="shared" si="9"/>
        <v>0</v>
      </c>
      <c r="P23" s="604"/>
      <c r="Q23" s="555">
        <f t="shared" si="10"/>
        <v>2.3640000000000003</v>
      </c>
      <c r="R23" s="576">
        <f>'MIDS DATA'!K27</f>
        <v>2.3640000000000003</v>
      </c>
      <c r="S23" s="135">
        <f t="shared" si="11"/>
        <v>0</v>
      </c>
      <c r="T23" s="135">
        <f t="shared" si="12"/>
        <v>0</v>
      </c>
      <c r="U23" s="261">
        <v>0</v>
      </c>
      <c r="V23" s="604"/>
      <c r="W23" s="637">
        <f t="shared" si="13"/>
        <v>1.4437666666666666</v>
      </c>
      <c r="X23" s="144">
        <f t="shared" si="19"/>
        <v>1.2733333333333331E-2</v>
      </c>
      <c r="Y23" s="631">
        <f t="shared" si="22"/>
        <v>127.33333333333331</v>
      </c>
      <c r="Z23" s="140">
        <f t="shared" si="14"/>
        <v>0</v>
      </c>
      <c r="AA23" s="140">
        <f t="shared" si="21"/>
        <v>0</v>
      </c>
      <c r="AB23" s="608"/>
      <c r="AC23" s="622">
        <v>-0.34499999999999997</v>
      </c>
      <c r="AD23" s="308">
        <f>'MIDS DATA'!I27</f>
        <v>-0.34499999999999997</v>
      </c>
      <c r="AE23" s="140">
        <f t="shared" si="16"/>
        <v>0</v>
      </c>
      <c r="AF23" s="140">
        <f t="shared" si="17"/>
        <v>0</v>
      </c>
      <c r="AG23" s="178">
        <f>'MIDS DATA'!C27</f>
        <v>5.9954906702513008E-2</v>
      </c>
      <c r="AH23" s="179">
        <f>'MIDS DATA'!D27</f>
        <v>0.92575306751662079</v>
      </c>
      <c r="AI23" s="178">
        <f>'MIDS DATA'!E27</f>
        <v>6.7039012548038013E-2</v>
      </c>
      <c r="AJ23" s="179">
        <f>'MIDS DATA'!F27</f>
        <v>0.91748908721443267</v>
      </c>
      <c r="AK23" s="311">
        <f>'MIDS DATA'!B27</f>
        <v>1.4425070931950001</v>
      </c>
      <c r="AL23" s="249"/>
      <c r="AM23" s="311"/>
      <c r="AN23" s="312"/>
      <c r="AO23" s="268"/>
      <c r="AP23" s="310"/>
      <c r="AQ23" s="247"/>
      <c r="AR23" s="247"/>
      <c r="AS23" s="247"/>
      <c r="AT23" s="247"/>
      <c r="AU23" s="247"/>
      <c r="AV23" s="247"/>
      <c r="AW23" s="247"/>
      <c r="AX23" s="247"/>
    </row>
    <row r="24" spans="1:50" ht="15" x14ac:dyDescent="0.25">
      <c r="A24" s="254" t="e">
        <f t="shared" si="18"/>
        <v>#REF!</v>
      </c>
      <c r="B24" s="550">
        <v>37043</v>
      </c>
      <c r="C24" s="119" t="b">
        <f t="shared" si="0"/>
        <v>0</v>
      </c>
      <c r="D24" s="120">
        <f t="shared" si="23"/>
        <v>0</v>
      </c>
      <c r="E24" s="120">
        <f t="shared" si="20"/>
        <v>30</v>
      </c>
      <c r="F24" s="555">
        <v>2.7782056448836183</v>
      </c>
      <c r="G24" s="125">
        <f t="shared" si="3"/>
        <v>0</v>
      </c>
      <c r="H24" s="125">
        <f t="shared" si="4"/>
        <v>0</v>
      </c>
      <c r="I24" s="576">
        <f>POS!AB37</f>
        <v>2.7782056448836183</v>
      </c>
      <c r="J24" s="604"/>
      <c r="K24" s="568">
        <f t="shared" si="5"/>
        <v>-0.34779174017009717</v>
      </c>
      <c r="L24" s="569">
        <f t="shared" si="6"/>
        <v>0</v>
      </c>
      <c r="M24" s="570">
        <f t="shared" si="7"/>
        <v>2.0302082598299029</v>
      </c>
      <c r="N24" s="140">
        <f t="shared" si="8"/>
        <v>0</v>
      </c>
      <c r="O24" s="140">
        <f t="shared" si="9"/>
        <v>0</v>
      </c>
      <c r="P24" s="604"/>
      <c r="Q24" s="555">
        <f t="shared" si="10"/>
        <v>2.3780000000000001</v>
      </c>
      <c r="R24" s="576">
        <f>'MIDS DATA'!K28</f>
        <v>2.3780000000000001</v>
      </c>
      <c r="S24" s="135">
        <f t="shared" si="11"/>
        <v>0</v>
      </c>
      <c r="T24" s="135">
        <f t="shared" si="12"/>
        <v>0</v>
      </c>
      <c r="U24" s="261">
        <v>0</v>
      </c>
      <c r="V24" s="604"/>
      <c r="W24" s="637">
        <f t="shared" si="13"/>
        <v>1.4431708333333333</v>
      </c>
      <c r="X24" s="144">
        <f t="shared" si="19"/>
        <v>1.3329166666666666E-2</v>
      </c>
      <c r="Y24" s="631">
        <f t="shared" si="22"/>
        <v>133.29166666666666</v>
      </c>
      <c r="Z24" s="140">
        <f t="shared" si="14"/>
        <v>0</v>
      </c>
      <c r="AA24" s="140">
        <f t="shared" si="21"/>
        <v>0</v>
      </c>
      <c r="AB24" s="608"/>
      <c r="AC24" s="622">
        <v>-0.34499999999999997</v>
      </c>
      <c r="AD24" s="308">
        <f>'MIDS DATA'!I28</f>
        <v>-0.34499999999999997</v>
      </c>
      <c r="AE24" s="140">
        <f t="shared" si="16"/>
        <v>0</v>
      </c>
      <c r="AF24" s="140">
        <f t="shared" si="17"/>
        <v>0</v>
      </c>
      <c r="AG24" s="178">
        <f>'MIDS DATA'!C28</f>
        <v>6.0292393120079009E-2</v>
      </c>
      <c r="AH24" s="179">
        <f>'MIDS DATA'!D28</f>
        <v>0.92070349995761158</v>
      </c>
      <c r="AI24" s="178">
        <f>'MIDS DATA'!E28</f>
        <v>6.7313228247387016E-2</v>
      </c>
      <c r="AJ24" s="179">
        <f>'MIDS DATA'!F28</f>
        <v>0.91203206346373233</v>
      </c>
      <c r="AK24" s="311">
        <f>'MIDS DATA'!B28</f>
        <v>1.4417917043130004</v>
      </c>
      <c r="AL24" s="249"/>
      <c r="AM24" s="311"/>
      <c r="AN24" s="312"/>
      <c r="AO24" s="268"/>
      <c r="AP24" s="310"/>
      <c r="AQ24" s="247"/>
      <c r="AR24" s="247"/>
      <c r="AS24" s="247"/>
      <c r="AT24" s="247"/>
      <c r="AU24" s="247"/>
      <c r="AV24" s="247"/>
      <c r="AW24" s="247"/>
      <c r="AX24" s="247"/>
    </row>
    <row r="25" spans="1:50" ht="15" x14ac:dyDescent="0.25">
      <c r="A25" s="254" t="e">
        <f t="shared" si="18"/>
        <v>#REF!</v>
      </c>
      <c r="B25" s="550">
        <v>37073</v>
      </c>
      <c r="C25" s="119" t="b">
        <f t="shared" si="0"/>
        <v>0</v>
      </c>
      <c r="D25" s="120">
        <f t="shared" si="23"/>
        <v>0</v>
      </c>
      <c r="E25" s="120">
        <f t="shared" si="20"/>
        <v>31</v>
      </c>
      <c r="F25" s="555">
        <v>2.7933418865617559</v>
      </c>
      <c r="G25" s="125">
        <f t="shared" si="3"/>
        <v>0</v>
      </c>
      <c r="H25" s="125">
        <f t="shared" si="4"/>
        <v>0</v>
      </c>
      <c r="I25" s="576">
        <f>POS!AB38</f>
        <v>2.7933418865617559</v>
      </c>
      <c r="J25" s="604"/>
      <c r="K25" s="568">
        <f t="shared" si="5"/>
        <v>-0.34788762892998504</v>
      </c>
      <c r="L25" s="569">
        <f t="shared" si="6"/>
        <v>0</v>
      </c>
      <c r="M25" s="570">
        <f t="shared" si="7"/>
        <v>2.0421123710700151</v>
      </c>
      <c r="N25" s="140">
        <f t="shared" si="8"/>
        <v>0</v>
      </c>
      <c r="O25" s="140">
        <f t="shared" si="9"/>
        <v>0</v>
      </c>
      <c r="P25" s="604"/>
      <c r="Q25" s="555">
        <f t="shared" si="10"/>
        <v>2.39</v>
      </c>
      <c r="R25" s="576">
        <f>'MIDS DATA'!K29</f>
        <v>2.39</v>
      </c>
      <c r="S25" s="135">
        <f t="shared" si="11"/>
        <v>0</v>
      </c>
      <c r="T25" s="135">
        <f t="shared" si="12"/>
        <v>0</v>
      </c>
      <c r="U25" s="261">
        <v>0</v>
      </c>
      <c r="V25" s="604"/>
      <c r="W25" s="637">
        <f t="shared" si="13"/>
        <v>1.4425749999999999</v>
      </c>
      <c r="X25" s="144">
        <f t="shared" si="19"/>
        <v>1.3925E-2</v>
      </c>
      <c r="Y25" s="631">
        <f t="shared" si="22"/>
        <v>139.25</v>
      </c>
      <c r="Z25" s="140">
        <f t="shared" si="14"/>
        <v>0</v>
      </c>
      <c r="AA25" s="140">
        <f t="shared" si="21"/>
        <v>0</v>
      </c>
      <c r="AB25" s="608"/>
      <c r="AC25" s="622">
        <v>-0.34499999999999997</v>
      </c>
      <c r="AD25" s="308">
        <f>'MIDS DATA'!I29</f>
        <v>-0.34499999999999997</v>
      </c>
      <c r="AE25" s="140">
        <f t="shared" si="16"/>
        <v>0</v>
      </c>
      <c r="AF25" s="140">
        <f t="shared" si="17"/>
        <v>0</v>
      </c>
      <c r="AG25" s="178">
        <f>'MIDS DATA'!C29</f>
        <v>6.0618992915041012E-2</v>
      </c>
      <c r="AH25" s="179">
        <f>'MIDS DATA'!D29</f>
        <v>0.91579462128344791</v>
      </c>
      <c r="AI25" s="178">
        <f>'MIDS DATA'!E29</f>
        <v>6.7565844203733003E-2</v>
      </c>
      <c r="AJ25" s="179">
        <f>'MIDS DATA'!F29</f>
        <v>0.90675961978490272</v>
      </c>
      <c r="AK25" s="311">
        <f>'MIDS DATA'!B29</f>
        <v>1.4411403997400001</v>
      </c>
      <c r="AL25" s="249"/>
      <c r="AM25" s="311"/>
      <c r="AN25" s="312"/>
      <c r="AO25" s="268"/>
      <c r="AP25" s="310"/>
      <c r="AQ25" s="247"/>
      <c r="AR25" s="247"/>
      <c r="AS25" s="247"/>
      <c r="AT25" s="247"/>
      <c r="AU25" s="247"/>
      <c r="AV25" s="247"/>
      <c r="AW25" s="247"/>
      <c r="AX25" s="247"/>
    </row>
    <row r="26" spans="1:50" ht="15" x14ac:dyDescent="0.25">
      <c r="A26" s="254" t="e">
        <f t="shared" si="18"/>
        <v>#REF!</v>
      </c>
      <c r="B26" s="550">
        <v>37104</v>
      </c>
      <c r="C26" s="119" t="b">
        <f t="shared" si="0"/>
        <v>0</v>
      </c>
      <c r="D26" s="120">
        <f t="shared" si="23"/>
        <v>0</v>
      </c>
      <c r="E26" s="120">
        <f t="shared" si="20"/>
        <v>31</v>
      </c>
      <c r="F26" s="555">
        <v>2.8099242787726793</v>
      </c>
      <c r="G26" s="125">
        <f t="shared" si="3"/>
        <v>0</v>
      </c>
      <c r="H26" s="125">
        <f t="shared" si="4"/>
        <v>0</v>
      </c>
      <c r="I26" s="576">
        <f>POS!AB39</f>
        <v>2.8099242787726793</v>
      </c>
      <c r="J26" s="604"/>
      <c r="K26" s="568">
        <f t="shared" si="5"/>
        <v>-0.34791601421112794</v>
      </c>
      <c r="L26" s="569">
        <f t="shared" si="6"/>
        <v>0</v>
      </c>
      <c r="M26" s="570">
        <f t="shared" si="7"/>
        <v>2.0550839857888721</v>
      </c>
      <c r="N26" s="140">
        <f t="shared" si="8"/>
        <v>0</v>
      </c>
      <c r="O26" s="140">
        <f t="shared" si="9"/>
        <v>0</v>
      </c>
      <c r="P26" s="604"/>
      <c r="Q26" s="555">
        <f t="shared" si="10"/>
        <v>2.403</v>
      </c>
      <c r="R26" s="576">
        <f>'MIDS DATA'!K30</f>
        <v>2.403</v>
      </c>
      <c r="S26" s="135">
        <f t="shared" si="11"/>
        <v>0</v>
      </c>
      <c r="T26" s="135">
        <f t="shared" si="12"/>
        <v>0</v>
      </c>
      <c r="U26" s="261">
        <v>0</v>
      </c>
      <c r="V26" s="604"/>
      <c r="W26" s="637">
        <f t="shared" si="13"/>
        <v>1.4419791666666666</v>
      </c>
      <c r="X26" s="144">
        <f t="shared" si="19"/>
        <v>1.4520833333333334E-2</v>
      </c>
      <c r="Y26" s="631">
        <f t="shared" si="22"/>
        <v>145.20833333333334</v>
      </c>
      <c r="Z26" s="140">
        <f t="shared" si="14"/>
        <v>0</v>
      </c>
      <c r="AA26" s="140">
        <f t="shared" si="21"/>
        <v>0</v>
      </c>
      <c r="AB26" s="608"/>
      <c r="AC26" s="622">
        <v>-0.34499999999999997</v>
      </c>
      <c r="AD26" s="308">
        <f>'MIDS DATA'!I30</f>
        <v>-0.34499999999999997</v>
      </c>
      <c r="AE26" s="140">
        <f t="shared" si="16"/>
        <v>0</v>
      </c>
      <c r="AF26" s="140">
        <f t="shared" si="17"/>
        <v>0</v>
      </c>
      <c r="AG26" s="178">
        <f>'MIDS DATA'!C30</f>
        <v>6.0956479407057014E-2</v>
      </c>
      <c r="AH26" s="179">
        <f>'MIDS DATA'!D30</f>
        <v>0.91069985687575938</v>
      </c>
      <c r="AI26" s="178">
        <f>'MIDS DATA'!E30</f>
        <v>6.7802727116879027E-2</v>
      </c>
      <c r="AJ26" s="179">
        <f>'MIDS DATA'!F30</f>
        <v>0.90133828105388869</v>
      </c>
      <c r="AK26" s="311">
        <f>'MIDS DATA'!B30</f>
        <v>1.4405381291860002</v>
      </c>
      <c r="AL26" s="249"/>
      <c r="AM26" s="311"/>
      <c r="AN26" s="312"/>
      <c r="AO26" s="268"/>
      <c r="AP26" s="310"/>
      <c r="AQ26" s="247"/>
      <c r="AR26" s="247"/>
      <c r="AS26" s="247"/>
      <c r="AT26" s="247"/>
      <c r="AU26" s="247"/>
      <c r="AV26" s="247"/>
      <c r="AW26" s="247"/>
      <c r="AX26" s="247"/>
    </row>
    <row r="27" spans="1:50" ht="15" x14ac:dyDescent="0.25">
      <c r="A27" s="254" t="e">
        <f t="shared" si="18"/>
        <v>#REF!</v>
      </c>
      <c r="B27" s="550">
        <v>37135</v>
      </c>
      <c r="C27" s="119" t="b">
        <f t="shared" si="0"/>
        <v>0</v>
      </c>
      <c r="D27" s="120">
        <f t="shared" si="23"/>
        <v>0</v>
      </c>
      <c r="E27" s="120">
        <f t="shared" si="20"/>
        <v>30</v>
      </c>
      <c r="F27" s="555">
        <v>2.8224449530438358</v>
      </c>
      <c r="G27" s="125">
        <f t="shared" si="3"/>
        <v>0</v>
      </c>
      <c r="H27" s="125">
        <f t="shared" si="4"/>
        <v>0</v>
      </c>
      <c r="I27" s="576">
        <f>POS!AB40</f>
        <v>2.8224449530438358</v>
      </c>
      <c r="J27" s="604"/>
      <c r="K27" s="568">
        <f t="shared" si="5"/>
        <v>-0.34790550687118271</v>
      </c>
      <c r="L27" s="569">
        <f t="shared" si="6"/>
        <v>0</v>
      </c>
      <c r="M27" s="570">
        <f t="shared" si="7"/>
        <v>2.0650944931288175</v>
      </c>
      <c r="N27" s="140">
        <f t="shared" si="8"/>
        <v>0</v>
      </c>
      <c r="O27" s="140">
        <f t="shared" si="9"/>
        <v>0</v>
      </c>
      <c r="P27" s="604"/>
      <c r="Q27" s="555">
        <f t="shared" si="10"/>
        <v>2.4130000000000003</v>
      </c>
      <c r="R27" s="576">
        <f>'MIDS DATA'!K31</f>
        <v>2.4130000000000003</v>
      </c>
      <c r="S27" s="135">
        <f t="shared" si="11"/>
        <v>0</v>
      </c>
      <c r="T27" s="135">
        <f t="shared" si="12"/>
        <v>0</v>
      </c>
      <c r="U27" s="261">
        <v>0</v>
      </c>
      <c r="V27" s="604"/>
      <c r="W27" s="637">
        <f t="shared" si="13"/>
        <v>1.4413833333333332</v>
      </c>
      <c r="X27" s="144">
        <f t="shared" si="19"/>
        <v>1.5116666666666669E-2</v>
      </c>
      <c r="Y27" s="631">
        <f t="shared" si="22"/>
        <v>151.16666666666669</v>
      </c>
      <c r="Z27" s="140">
        <f t="shared" si="14"/>
        <v>0</v>
      </c>
      <c r="AA27" s="140">
        <f t="shared" si="21"/>
        <v>0</v>
      </c>
      <c r="AB27" s="608"/>
      <c r="AC27" s="622">
        <v>-0.34499999999999997</v>
      </c>
      <c r="AD27" s="308">
        <f>'MIDS DATA'!I31</f>
        <v>-0.34499999999999997</v>
      </c>
      <c r="AE27" s="140">
        <f t="shared" si="16"/>
        <v>0</v>
      </c>
      <c r="AF27" s="140">
        <f t="shared" si="17"/>
        <v>0</v>
      </c>
      <c r="AG27" s="178">
        <f>'MIDS DATA'!C31</f>
        <v>6.1293965936900015E-2</v>
      </c>
      <c r="AH27" s="179">
        <f>'MIDS DATA'!D31</f>
        <v>0.90558316599685795</v>
      </c>
      <c r="AI27" s="178">
        <f>'MIDS DATA'!E31</f>
        <v>6.8039610048599014E-2</v>
      </c>
      <c r="AJ27" s="179">
        <f>'MIDS DATA'!F31</f>
        <v>0.89591454780573343</v>
      </c>
      <c r="AK27" s="311">
        <f>'MIDS DATA'!B31</f>
        <v>1.4399600978620002</v>
      </c>
      <c r="AL27" s="249"/>
      <c r="AM27" s="311"/>
      <c r="AN27" s="312"/>
      <c r="AO27" s="268"/>
      <c r="AP27" s="310"/>
      <c r="AQ27" s="247"/>
      <c r="AR27" s="247"/>
      <c r="AS27" s="247"/>
      <c r="AT27" s="247"/>
      <c r="AU27" s="247"/>
      <c r="AV27" s="247"/>
      <c r="AW27" s="247"/>
      <c r="AX27" s="247"/>
    </row>
    <row r="28" spans="1:50" ht="15" x14ac:dyDescent="0.25">
      <c r="A28" s="254" t="e">
        <f t="shared" si="18"/>
        <v>#REF!</v>
      </c>
      <c r="B28" s="551">
        <v>37165</v>
      </c>
      <c r="C28" s="119" t="b">
        <f t="shared" si="0"/>
        <v>0</v>
      </c>
      <c r="D28" s="120">
        <f t="shared" si="23"/>
        <v>0</v>
      </c>
      <c r="E28" s="120">
        <f t="shared" si="20"/>
        <v>31</v>
      </c>
      <c r="F28" s="556">
        <v>2.8623920375885739</v>
      </c>
      <c r="G28" s="125">
        <f t="shared" si="3"/>
        <v>0</v>
      </c>
      <c r="H28" s="125">
        <f t="shared" si="4"/>
        <v>0</v>
      </c>
      <c r="I28" s="577">
        <f>POS!AB41</f>
        <v>2.8623920375885739</v>
      </c>
      <c r="J28" s="604"/>
      <c r="K28" s="571">
        <f t="shared" si="5"/>
        <v>-0.34781137661072536</v>
      </c>
      <c r="L28" s="569">
        <f t="shared" si="6"/>
        <v>0</v>
      </c>
      <c r="M28" s="573">
        <f t="shared" si="7"/>
        <v>2.0951886233892747</v>
      </c>
      <c r="N28" s="140">
        <f t="shared" si="8"/>
        <v>0</v>
      </c>
      <c r="O28" s="140">
        <f t="shared" si="9"/>
        <v>0</v>
      </c>
      <c r="P28" s="604"/>
      <c r="Q28" s="556">
        <f t="shared" si="10"/>
        <v>2.4430000000000001</v>
      </c>
      <c r="R28" s="577">
        <f>'MIDS DATA'!K32</f>
        <v>2.4430000000000001</v>
      </c>
      <c r="S28" s="136">
        <f t="shared" si="11"/>
        <v>0</v>
      </c>
      <c r="T28" s="136">
        <f t="shared" si="12"/>
        <v>0</v>
      </c>
      <c r="U28" s="262">
        <v>0</v>
      </c>
      <c r="V28" s="604"/>
      <c r="W28" s="638">
        <f t="shared" si="13"/>
        <v>1.4407874999999999</v>
      </c>
      <c r="X28" s="144">
        <f t="shared" si="19"/>
        <v>1.5712500000000004E-2</v>
      </c>
      <c r="Y28" s="631">
        <f t="shared" si="22"/>
        <v>157.12500000000003</v>
      </c>
      <c r="Z28" s="140">
        <f t="shared" si="14"/>
        <v>0</v>
      </c>
      <c r="AA28" s="140">
        <f t="shared" si="21"/>
        <v>0</v>
      </c>
      <c r="AB28" s="608"/>
      <c r="AC28" s="623">
        <v>-0.34499999999999997</v>
      </c>
      <c r="AD28" s="309">
        <f>'MIDS DATA'!I32</f>
        <v>-0.34499999999999997</v>
      </c>
      <c r="AE28" s="140">
        <f t="shared" si="16"/>
        <v>0</v>
      </c>
      <c r="AF28" s="140">
        <f t="shared" si="17"/>
        <v>0</v>
      </c>
      <c r="AG28" s="178">
        <f>'MIDS DATA'!C32</f>
        <v>6.162056584049902E-2</v>
      </c>
      <c r="AH28" s="179">
        <f>'MIDS DATA'!D32</f>
        <v>0.90061131385220494</v>
      </c>
      <c r="AI28" s="178">
        <f>'MIDS DATA'!E32</f>
        <v>6.8254387582894011E-2</v>
      </c>
      <c r="AJ28" s="179">
        <f>'MIDS DATA'!F32</f>
        <v>0.89068539609210229</v>
      </c>
      <c r="AK28" s="311">
        <f>'MIDS DATA'!B32</f>
        <v>1.4394584812250002</v>
      </c>
      <c r="AL28" s="249"/>
      <c r="AM28" s="311"/>
      <c r="AN28" s="312"/>
      <c r="AO28" s="268"/>
      <c r="AP28" s="310"/>
      <c r="AQ28" s="247"/>
      <c r="AR28" s="247"/>
      <c r="AS28" s="247"/>
      <c r="AT28" s="247"/>
      <c r="AU28" s="247"/>
      <c r="AV28" s="247"/>
      <c r="AW28" s="247"/>
      <c r="AX28" s="247"/>
    </row>
    <row r="29" spans="1:50" ht="15" x14ac:dyDescent="0.25">
      <c r="A29" s="254" t="e">
        <f t="shared" si="18"/>
        <v>#REF!</v>
      </c>
      <c r="B29" s="549">
        <v>37196</v>
      </c>
      <c r="C29" s="119" t="b">
        <f t="shared" si="0"/>
        <v>0</v>
      </c>
      <c r="D29" s="120">
        <f t="shared" si="23"/>
        <v>0</v>
      </c>
      <c r="E29" s="120">
        <f t="shared" si="20"/>
        <v>30</v>
      </c>
      <c r="F29" s="554">
        <v>3.0429378723335376</v>
      </c>
      <c r="G29" s="125">
        <f t="shared" si="3"/>
        <v>0</v>
      </c>
      <c r="H29" s="125">
        <f t="shared" si="4"/>
        <v>0</v>
      </c>
      <c r="I29" s="575">
        <f>POS!AB42</f>
        <v>3.0429378723335376</v>
      </c>
      <c r="J29" s="604"/>
      <c r="K29" s="565">
        <f t="shared" si="5"/>
        <v>-0.34273552763391413</v>
      </c>
      <c r="L29" s="566">
        <f t="shared" si="6"/>
        <v>0</v>
      </c>
      <c r="M29" s="567">
        <f t="shared" si="7"/>
        <v>2.228264472366086</v>
      </c>
      <c r="N29" s="140">
        <f t="shared" si="8"/>
        <v>0</v>
      </c>
      <c r="O29" s="140">
        <f t="shared" si="9"/>
        <v>0</v>
      </c>
      <c r="P29" s="604"/>
      <c r="Q29" s="554">
        <f t="shared" si="10"/>
        <v>2.5710000000000002</v>
      </c>
      <c r="R29" s="575">
        <f>'MIDS DATA'!K33</f>
        <v>2.5710000000000002</v>
      </c>
      <c r="S29" s="134">
        <f t="shared" si="11"/>
        <v>0</v>
      </c>
      <c r="T29" s="134">
        <f t="shared" si="12"/>
        <v>0</v>
      </c>
      <c r="U29" s="260">
        <v>0</v>
      </c>
      <c r="V29" s="604"/>
      <c r="W29" s="639">
        <f t="shared" si="13"/>
        <v>1.4401916666666665</v>
      </c>
      <c r="X29" s="144">
        <f t="shared" si="19"/>
        <v>1.6308333333333338E-2</v>
      </c>
      <c r="Y29" s="631">
        <f t="shared" si="22"/>
        <v>163.08333333333337</v>
      </c>
      <c r="Z29" s="140">
        <f t="shared" si="14"/>
        <v>0</v>
      </c>
      <c r="AA29" s="140">
        <f t="shared" si="21"/>
        <v>0</v>
      </c>
      <c r="AB29" s="608"/>
      <c r="AC29" s="621">
        <v>-0.34</v>
      </c>
      <c r="AD29" s="307">
        <f>'MIDS DATA'!I33</f>
        <v>-0.34</v>
      </c>
      <c r="AE29" s="140">
        <f t="shared" si="16"/>
        <v>0</v>
      </c>
      <c r="AF29" s="140">
        <f t="shared" si="17"/>
        <v>0</v>
      </c>
      <c r="AG29" s="178">
        <f>'MIDS DATA'!C33</f>
        <v>6.1958052444756016E-2</v>
      </c>
      <c r="AH29" s="179">
        <f>'MIDS DATA'!D33</f>
        <v>0.89545352615108886</v>
      </c>
      <c r="AI29" s="178">
        <f>'MIDS DATA'!E33</f>
        <v>6.8452526945276995E-2</v>
      </c>
      <c r="AJ29" s="179">
        <f>'MIDS DATA'!F33</f>
        <v>0.88531916960681734</v>
      </c>
      <c r="AK29" s="311">
        <f>'MIDS DATA'!B33</f>
        <v>1.4390272791720002</v>
      </c>
      <c r="AL29" s="249"/>
      <c r="AM29" s="311"/>
      <c r="AN29" s="312"/>
      <c r="AO29" s="268"/>
      <c r="AP29" s="310"/>
      <c r="AQ29" s="267"/>
      <c r="AR29" s="247"/>
      <c r="AS29" s="247"/>
      <c r="AT29" s="247"/>
      <c r="AU29" s="247"/>
      <c r="AV29" s="247"/>
      <c r="AW29" s="247"/>
      <c r="AX29" s="247"/>
    </row>
    <row r="30" spans="1:50" ht="15" x14ac:dyDescent="0.25">
      <c r="A30" s="254" t="e">
        <f t="shared" si="18"/>
        <v>#REF!</v>
      </c>
      <c r="B30" s="550">
        <v>37226</v>
      </c>
      <c r="C30" s="119" t="b">
        <f t="shared" si="0"/>
        <v>0</v>
      </c>
      <c r="D30" s="120">
        <f t="shared" si="23"/>
        <v>0</v>
      </c>
      <c r="E30" s="120">
        <f t="shared" si="20"/>
        <v>31</v>
      </c>
      <c r="F30" s="555">
        <v>3.2125684180295431</v>
      </c>
      <c r="G30" s="125">
        <f t="shared" si="3"/>
        <v>0</v>
      </c>
      <c r="H30" s="125">
        <f t="shared" si="4"/>
        <v>0</v>
      </c>
      <c r="I30" s="576">
        <f>POS!AB43</f>
        <v>3.2125684180295431</v>
      </c>
      <c r="J30" s="604"/>
      <c r="K30" s="568">
        <f t="shared" si="5"/>
        <v>-0.34254581255950178</v>
      </c>
      <c r="L30" s="569">
        <f t="shared" si="6"/>
        <v>0</v>
      </c>
      <c r="M30" s="570">
        <f t="shared" si="7"/>
        <v>2.3534541874404984</v>
      </c>
      <c r="N30" s="140">
        <f t="shared" si="8"/>
        <v>0</v>
      </c>
      <c r="O30" s="140">
        <f t="shared" si="9"/>
        <v>0</v>
      </c>
      <c r="P30" s="604"/>
      <c r="Q30" s="555">
        <f t="shared" si="10"/>
        <v>2.6960000000000002</v>
      </c>
      <c r="R30" s="576">
        <f>'MIDS DATA'!K34</f>
        <v>2.6960000000000002</v>
      </c>
      <c r="S30" s="135">
        <f t="shared" si="11"/>
        <v>0</v>
      </c>
      <c r="T30" s="135">
        <f t="shared" si="12"/>
        <v>0</v>
      </c>
      <c r="U30" s="261">
        <v>0</v>
      </c>
      <c r="V30" s="604"/>
      <c r="W30" s="637">
        <f t="shared" si="13"/>
        <v>1.4395958333333332</v>
      </c>
      <c r="X30" s="144">
        <f t="shared" si="19"/>
        <v>1.6904166666666672E-2</v>
      </c>
      <c r="Y30" s="631">
        <f t="shared" si="22"/>
        <v>169.04166666666671</v>
      </c>
      <c r="Z30" s="140">
        <f t="shared" si="14"/>
        <v>0</v>
      </c>
      <c r="AA30" s="140">
        <f t="shared" si="21"/>
        <v>0</v>
      </c>
      <c r="AB30" s="608"/>
      <c r="AC30" s="622">
        <v>-0.34</v>
      </c>
      <c r="AD30" s="308">
        <f>'MIDS DATA'!I34</f>
        <v>-0.34</v>
      </c>
      <c r="AE30" s="140">
        <f t="shared" si="16"/>
        <v>0</v>
      </c>
      <c r="AF30" s="140">
        <f t="shared" si="17"/>
        <v>0</v>
      </c>
      <c r="AG30" s="178">
        <f>'MIDS DATA'!C34</f>
        <v>6.2284652420357002E-2</v>
      </c>
      <c r="AH30" s="179">
        <f>'MIDS DATA'!D34</f>
        <v>0.8904432159775203</v>
      </c>
      <c r="AI30" s="178">
        <f>'MIDS DATA'!E34</f>
        <v>6.8644274727694007E-2</v>
      </c>
      <c r="AJ30" s="179">
        <f>'MIDS DATA'!F34</f>
        <v>0.88012960741336876</v>
      </c>
      <c r="AK30" s="311">
        <f>'MIDS DATA'!B34</f>
        <v>1.4386415894960005</v>
      </c>
      <c r="AL30" s="249"/>
      <c r="AM30" s="311"/>
      <c r="AN30" s="312"/>
      <c r="AO30" s="268"/>
      <c r="AP30" s="310"/>
      <c r="AQ30" s="267"/>
      <c r="AR30" s="247"/>
      <c r="AS30" s="247"/>
      <c r="AT30" s="247"/>
      <c r="AU30" s="247"/>
      <c r="AV30" s="247"/>
      <c r="AW30" s="247"/>
      <c r="AX30" s="247"/>
    </row>
    <row r="31" spans="1:50" ht="15" x14ac:dyDescent="0.25">
      <c r="A31" s="254" t="e">
        <f t="shared" si="18"/>
        <v>#REF!</v>
      </c>
      <c r="B31" s="550">
        <v>37257</v>
      </c>
      <c r="C31" s="119" t="b">
        <f t="shared" si="0"/>
        <v>0</v>
      </c>
      <c r="D31" s="120">
        <f t="shared" si="23"/>
        <v>0</v>
      </c>
      <c r="E31" s="120">
        <f t="shared" si="20"/>
        <v>31</v>
      </c>
      <c r="F31" s="555">
        <v>3.2486041414326814</v>
      </c>
      <c r="G31" s="125">
        <f t="shared" si="3"/>
        <v>0</v>
      </c>
      <c r="H31" s="125">
        <f t="shared" si="4"/>
        <v>0</v>
      </c>
      <c r="I31" s="576">
        <f>POS!AB44</f>
        <v>3.2486041414326814</v>
      </c>
      <c r="J31" s="604"/>
      <c r="K31" s="568">
        <f t="shared" si="5"/>
        <v>-0.34216146169768757</v>
      </c>
      <c r="L31" s="569">
        <f t="shared" si="6"/>
        <v>0</v>
      </c>
      <c r="M31" s="570">
        <f t="shared" si="7"/>
        <v>2.3808385383023127</v>
      </c>
      <c r="N31" s="140">
        <f t="shared" si="8"/>
        <v>0</v>
      </c>
      <c r="O31" s="140">
        <f t="shared" si="9"/>
        <v>0</v>
      </c>
      <c r="P31" s="604"/>
      <c r="Q31" s="555">
        <f t="shared" si="10"/>
        <v>2.7230000000000003</v>
      </c>
      <c r="R31" s="576">
        <f>'MIDS DATA'!K35</f>
        <v>2.7230000000000003</v>
      </c>
      <c r="S31" s="135">
        <f t="shared" si="11"/>
        <v>0</v>
      </c>
      <c r="T31" s="135">
        <f t="shared" si="12"/>
        <v>0</v>
      </c>
      <c r="U31" s="261">
        <v>0</v>
      </c>
      <c r="V31" s="604"/>
      <c r="W31" s="637">
        <f t="shared" si="13"/>
        <v>1.4389999999999998</v>
      </c>
      <c r="X31" s="144">
        <f t="shared" si="19"/>
        <v>1.7500000000000002E-2</v>
      </c>
      <c r="Y31" s="632">
        <v>175</v>
      </c>
      <c r="Z31" s="140">
        <f t="shared" si="14"/>
        <v>0</v>
      </c>
      <c r="AA31" s="140">
        <f t="shared" si="21"/>
        <v>0</v>
      </c>
      <c r="AB31" s="608"/>
      <c r="AC31" s="622">
        <v>-0.34</v>
      </c>
      <c r="AD31" s="308">
        <f>'MIDS DATA'!I35</f>
        <v>-0.34</v>
      </c>
      <c r="AE31" s="140">
        <f t="shared" si="16"/>
        <v>0</v>
      </c>
      <c r="AF31" s="140">
        <f t="shared" si="17"/>
        <v>0</v>
      </c>
      <c r="AG31" s="178">
        <f>'MIDS DATA'!C35</f>
        <v>6.2622139099005006E-2</v>
      </c>
      <c r="AH31" s="179">
        <f>'MIDS DATA'!D35</f>
        <v>0.88524704349153105</v>
      </c>
      <c r="AI31" s="178">
        <f>'MIDS DATA'!E35</f>
        <v>6.8835025559080013E-2</v>
      </c>
      <c r="AJ31" s="179">
        <f>'MIDS DATA'!F35</f>
        <v>0.87478340987861636</v>
      </c>
      <c r="AK31" s="311">
        <f>'MIDS DATA'!B35</f>
        <v>1.4382959677060001</v>
      </c>
      <c r="AL31" s="249"/>
      <c r="AM31" s="311"/>
      <c r="AN31" s="312"/>
      <c r="AO31" s="268"/>
      <c r="AP31" s="310"/>
      <c r="AQ31" s="267"/>
      <c r="AR31" s="247"/>
      <c r="AS31" s="247"/>
      <c r="AT31" s="247"/>
      <c r="AU31" s="247"/>
      <c r="AV31" s="247"/>
      <c r="AW31" s="247"/>
      <c r="AX31" s="247"/>
    </row>
    <row r="32" spans="1:50" ht="15" x14ac:dyDescent="0.25">
      <c r="A32" s="254" t="e">
        <f t="shared" si="18"/>
        <v>#REF!</v>
      </c>
      <c r="B32" s="550">
        <v>37288</v>
      </c>
      <c r="C32" s="119" t="b">
        <f t="shared" si="0"/>
        <v>0</v>
      </c>
      <c r="D32" s="120">
        <f t="shared" si="23"/>
        <v>0</v>
      </c>
      <c r="E32" s="120">
        <f t="shared" si="20"/>
        <v>28</v>
      </c>
      <c r="F32" s="555">
        <v>3.1039977443088982</v>
      </c>
      <c r="G32" s="125">
        <f t="shared" si="3"/>
        <v>0</v>
      </c>
      <c r="H32" s="125">
        <f t="shared" si="4"/>
        <v>0</v>
      </c>
      <c r="I32" s="576">
        <f>POS!AB45</f>
        <v>3.1039977443088982</v>
      </c>
      <c r="J32" s="604"/>
      <c r="K32" s="568">
        <f t="shared" si="5"/>
        <v>-0.34234996099108184</v>
      </c>
      <c r="L32" s="569">
        <f t="shared" si="6"/>
        <v>0</v>
      </c>
      <c r="M32" s="570">
        <f t="shared" si="7"/>
        <v>2.2756500390089185</v>
      </c>
      <c r="N32" s="140">
        <f t="shared" si="8"/>
        <v>0</v>
      </c>
      <c r="O32" s="140">
        <f t="shared" si="9"/>
        <v>0</v>
      </c>
      <c r="P32" s="604"/>
      <c r="Q32" s="555">
        <f t="shared" si="10"/>
        <v>2.6180000000000003</v>
      </c>
      <c r="R32" s="576">
        <f>'MIDS DATA'!K36</f>
        <v>2.6180000000000003</v>
      </c>
      <c r="S32" s="135">
        <f t="shared" si="11"/>
        <v>0</v>
      </c>
      <c r="T32" s="135">
        <f t="shared" si="12"/>
        <v>0</v>
      </c>
      <c r="U32" s="261">
        <v>0</v>
      </c>
      <c r="V32" s="604"/>
      <c r="W32" s="637">
        <f t="shared" si="13"/>
        <v>1.4384999999999999</v>
      </c>
      <c r="X32" s="144">
        <f t="shared" si="19"/>
        <v>1.7999999999999999E-2</v>
      </c>
      <c r="Y32" s="631">
        <f t="shared" ref="Y32:Y42" si="24">((Y$43-Y$31)/12)+Y31</f>
        <v>180</v>
      </c>
      <c r="Z32" s="140">
        <f t="shared" si="14"/>
        <v>0</v>
      </c>
      <c r="AA32" s="140">
        <f t="shared" si="21"/>
        <v>0</v>
      </c>
      <c r="AB32" s="608"/>
      <c r="AC32" s="622">
        <v>-0.34</v>
      </c>
      <c r="AD32" s="308">
        <f>'MIDS DATA'!I36</f>
        <v>-0.34</v>
      </c>
      <c r="AE32" s="140">
        <f t="shared" si="16"/>
        <v>0</v>
      </c>
      <c r="AF32" s="140">
        <f t="shared" si="17"/>
        <v>0</v>
      </c>
      <c r="AG32" s="178">
        <f>'MIDS DATA'!C36</f>
        <v>6.2821293949421028E-2</v>
      </c>
      <c r="AH32" s="179">
        <f>'MIDS DATA'!D36</f>
        <v>0.88027575547908765</v>
      </c>
      <c r="AI32" s="178">
        <f>'MIDS DATA'!E36</f>
        <v>6.9015546092804012E-2</v>
      </c>
      <c r="AJ32" s="179">
        <f>'MIDS DATA'!F36</f>
        <v>0.86946022612461638</v>
      </c>
      <c r="AK32" s="311">
        <f>'MIDS DATA'!B36</f>
        <v>1.4376169640560001</v>
      </c>
      <c r="AL32" s="249"/>
      <c r="AM32" s="311"/>
      <c r="AN32" s="312"/>
      <c r="AO32" s="268"/>
      <c r="AP32" s="310"/>
      <c r="AQ32" s="267"/>
      <c r="AR32" s="247"/>
      <c r="AS32" s="247"/>
      <c r="AT32" s="247"/>
      <c r="AU32" s="247"/>
      <c r="AV32" s="247"/>
      <c r="AW32" s="247"/>
      <c r="AX32" s="247"/>
    </row>
    <row r="33" spans="1:50" ht="15" x14ac:dyDescent="0.25">
      <c r="A33" s="254" t="e">
        <f t="shared" si="18"/>
        <v>#REF!</v>
      </c>
      <c r="B33" s="551">
        <v>37316</v>
      </c>
      <c r="C33" s="119" t="b">
        <f t="shared" si="0"/>
        <v>0</v>
      </c>
      <c r="D33" s="120">
        <f t="shared" si="23"/>
        <v>0</v>
      </c>
      <c r="E33" s="120">
        <f t="shared" si="20"/>
        <v>31</v>
      </c>
      <c r="F33" s="556">
        <v>2.9593568262795888</v>
      </c>
      <c r="G33" s="125">
        <f t="shared" si="3"/>
        <v>0</v>
      </c>
      <c r="H33" s="125">
        <f t="shared" si="4"/>
        <v>0</v>
      </c>
      <c r="I33" s="577">
        <f>POS!AB46</f>
        <v>2.9593568262795888</v>
      </c>
      <c r="J33" s="604"/>
      <c r="K33" s="571">
        <f t="shared" si="5"/>
        <v>-0.34263692674071766</v>
      </c>
      <c r="L33" s="572">
        <f t="shared" si="6"/>
        <v>0</v>
      </c>
      <c r="M33" s="573">
        <f t="shared" si="7"/>
        <v>2.1703630732592827</v>
      </c>
      <c r="N33" s="140">
        <f t="shared" si="8"/>
        <v>0</v>
      </c>
      <c r="O33" s="140">
        <f t="shared" si="9"/>
        <v>0</v>
      </c>
      <c r="P33" s="604"/>
      <c r="Q33" s="556">
        <f t="shared" si="10"/>
        <v>2.5130000000000003</v>
      </c>
      <c r="R33" s="577">
        <f>'MIDS DATA'!K37</f>
        <v>2.5130000000000003</v>
      </c>
      <c r="S33" s="136">
        <f t="shared" si="11"/>
        <v>0</v>
      </c>
      <c r="T33" s="136">
        <f t="shared" si="12"/>
        <v>0</v>
      </c>
      <c r="U33" s="262">
        <v>0</v>
      </c>
      <c r="V33" s="604"/>
      <c r="W33" s="638">
        <f t="shared" si="13"/>
        <v>1.4379999999999999</v>
      </c>
      <c r="X33" s="144">
        <f t="shared" si="19"/>
        <v>1.8499999999999999E-2</v>
      </c>
      <c r="Y33" s="631">
        <f t="shared" si="24"/>
        <v>185</v>
      </c>
      <c r="Z33" s="140">
        <f t="shared" si="14"/>
        <v>0</v>
      </c>
      <c r="AA33" s="140">
        <f t="shared" si="21"/>
        <v>0</v>
      </c>
      <c r="AB33" s="608"/>
      <c r="AC33" s="623">
        <v>-0.34</v>
      </c>
      <c r="AD33" s="309">
        <f>'MIDS DATA'!I37</f>
        <v>-0.34</v>
      </c>
      <c r="AE33" s="140">
        <f t="shared" si="16"/>
        <v>0</v>
      </c>
      <c r="AF33" s="140">
        <f t="shared" si="17"/>
        <v>0</v>
      </c>
      <c r="AG33" s="178">
        <f>'MIDS DATA'!C37</f>
        <v>6.2950061932334989E-2</v>
      </c>
      <c r="AH33" s="179">
        <f>'MIDS DATA'!D37</f>
        <v>0.87587771719882768</v>
      </c>
      <c r="AI33" s="178">
        <f>'MIDS DATA'!E37</f>
        <v>6.9178596906725023E-2</v>
      </c>
      <c r="AJ33" s="179">
        <f>'MIDS DATA'!F37</f>
        <v>0.86465804569124605</v>
      </c>
      <c r="AK33" s="311">
        <f>'MIDS DATA'!B37</f>
        <v>1.4368555801689999</v>
      </c>
      <c r="AL33" s="249"/>
      <c r="AM33" s="311"/>
      <c r="AN33" s="312"/>
      <c r="AO33" s="268"/>
      <c r="AP33" s="310"/>
      <c r="AQ33" s="267"/>
      <c r="AR33" s="247"/>
      <c r="AS33" s="247"/>
      <c r="AT33" s="247"/>
      <c r="AU33" s="247"/>
      <c r="AV33" s="247"/>
      <c r="AW33" s="247"/>
      <c r="AX33" s="247"/>
    </row>
    <row r="34" spans="1:50" ht="15" x14ac:dyDescent="0.25">
      <c r="A34" s="254" t="e">
        <f t="shared" si="18"/>
        <v>#REF!</v>
      </c>
      <c r="B34" s="549">
        <v>37347</v>
      </c>
      <c r="C34" s="119" t="b">
        <f t="shared" si="0"/>
        <v>0</v>
      </c>
      <c r="D34" s="120">
        <f t="shared" si="23"/>
        <v>0</v>
      </c>
      <c r="E34" s="120">
        <f t="shared" si="20"/>
        <v>30</v>
      </c>
      <c r="F34" s="555">
        <v>2.8134582952389451</v>
      </c>
      <c r="G34" s="125">
        <f t="shared" si="3"/>
        <v>0</v>
      </c>
      <c r="H34" s="125">
        <f t="shared" si="4"/>
        <v>0</v>
      </c>
      <c r="I34" s="575">
        <f>POS!AB47</f>
        <v>2.8134582952389451</v>
      </c>
      <c r="J34" s="604"/>
      <c r="K34" s="568">
        <f t="shared" si="5"/>
        <v>-0.35291977736805569</v>
      </c>
      <c r="L34" s="569">
        <f t="shared" si="6"/>
        <v>0</v>
      </c>
      <c r="M34" s="570">
        <f t="shared" si="7"/>
        <v>2.0640802226319446</v>
      </c>
      <c r="N34" s="140">
        <f t="shared" si="8"/>
        <v>0</v>
      </c>
      <c r="O34" s="140">
        <f t="shared" si="9"/>
        <v>0</v>
      </c>
      <c r="P34" s="604"/>
      <c r="Q34" s="555">
        <f t="shared" si="10"/>
        <v>2.4170000000000003</v>
      </c>
      <c r="R34" s="575">
        <f>'MIDS DATA'!K38</f>
        <v>2.4170000000000003</v>
      </c>
      <c r="S34" s="134">
        <f t="shared" si="11"/>
        <v>0</v>
      </c>
      <c r="T34" s="134">
        <f t="shared" si="12"/>
        <v>0</v>
      </c>
      <c r="U34" s="260">
        <v>0</v>
      </c>
      <c r="V34" s="604"/>
      <c r="W34" s="637">
        <f t="shared" si="13"/>
        <v>1.4375</v>
      </c>
      <c r="X34" s="144">
        <f t="shared" si="19"/>
        <v>1.9E-2</v>
      </c>
      <c r="Y34" s="631">
        <f t="shared" si="24"/>
        <v>190</v>
      </c>
      <c r="Z34" s="140">
        <f t="shared" si="14"/>
        <v>0</v>
      </c>
      <c r="AA34" s="140">
        <f t="shared" si="21"/>
        <v>0</v>
      </c>
      <c r="AB34" s="608"/>
      <c r="AC34" s="622">
        <v>-0.35</v>
      </c>
      <c r="AD34" s="307">
        <f>'MIDS DATA'!I38</f>
        <v>-0.35</v>
      </c>
      <c r="AE34" s="140">
        <f t="shared" si="16"/>
        <v>0</v>
      </c>
      <c r="AF34" s="140">
        <f t="shared" si="17"/>
        <v>0</v>
      </c>
      <c r="AG34" s="178">
        <f>'MIDS DATA'!C38</f>
        <v>6.3092626491263001E-2</v>
      </c>
      <c r="AH34" s="179">
        <f>'MIDS DATA'!D38</f>
        <v>0.87101465735920025</v>
      </c>
      <c r="AI34" s="178">
        <f>'MIDS DATA'!E38</f>
        <v>6.9338051302397008E-2</v>
      </c>
      <c r="AJ34" s="179">
        <f>'MIDS DATA'!F38</f>
        <v>0.85938698142976078</v>
      </c>
      <c r="AK34" s="311">
        <f>'MIDS DATA'!B38</f>
        <v>1.4360696928600001</v>
      </c>
      <c r="AL34" s="249"/>
      <c r="AM34" s="311"/>
      <c r="AN34" s="312"/>
      <c r="AO34" s="268"/>
      <c r="AP34" s="310"/>
      <c r="AQ34" s="267"/>
      <c r="AR34" s="247"/>
      <c r="AS34" s="247"/>
      <c r="AT34" s="247"/>
      <c r="AU34" s="247"/>
      <c r="AV34" s="247"/>
      <c r="AW34" s="247"/>
      <c r="AX34" s="247"/>
    </row>
    <row r="35" spans="1:50" ht="15" x14ac:dyDescent="0.25">
      <c r="A35" s="254" t="e">
        <f t="shared" si="18"/>
        <v>#REF!</v>
      </c>
      <c r="B35" s="550">
        <v>37377</v>
      </c>
      <c r="C35" s="119" t="b">
        <f t="shared" si="0"/>
        <v>0</v>
      </c>
      <c r="D35" s="120">
        <f t="shared" si="23"/>
        <v>0</v>
      </c>
      <c r="E35" s="120">
        <f t="shared" si="20"/>
        <v>31</v>
      </c>
      <c r="F35" s="555">
        <v>2.7835869244599167</v>
      </c>
      <c r="G35" s="125">
        <f t="shared" si="3"/>
        <v>0</v>
      </c>
      <c r="H35" s="125">
        <f t="shared" si="4"/>
        <v>0</v>
      </c>
      <c r="I35" s="576">
        <f>POS!AB48</f>
        <v>2.7835869244599167</v>
      </c>
      <c r="J35" s="604"/>
      <c r="K35" s="568">
        <f t="shared" si="5"/>
        <v>-0.35312420018142232</v>
      </c>
      <c r="L35" s="569">
        <f t="shared" si="6"/>
        <v>0</v>
      </c>
      <c r="M35" s="570">
        <f t="shared" si="7"/>
        <v>2.0428757998185776</v>
      </c>
      <c r="N35" s="140">
        <f t="shared" si="8"/>
        <v>0</v>
      </c>
      <c r="O35" s="140">
        <f t="shared" si="9"/>
        <v>0</v>
      </c>
      <c r="P35" s="604"/>
      <c r="Q35" s="555">
        <f t="shared" si="10"/>
        <v>2.3959999999999999</v>
      </c>
      <c r="R35" s="576">
        <f>'MIDS DATA'!K39</f>
        <v>2.3959999999999999</v>
      </c>
      <c r="S35" s="135">
        <f t="shared" si="11"/>
        <v>0</v>
      </c>
      <c r="T35" s="135">
        <f t="shared" si="12"/>
        <v>0</v>
      </c>
      <c r="U35" s="261">
        <v>0</v>
      </c>
      <c r="V35" s="604"/>
      <c r="W35" s="637">
        <f t="shared" si="13"/>
        <v>1.4369999999999998</v>
      </c>
      <c r="X35" s="144">
        <f t="shared" si="19"/>
        <v>1.95E-2</v>
      </c>
      <c r="Y35" s="631">
        <f t="shared" si="24"/>
        <v>195</v>
      </c>
      <c r="Z35" s="140">
        <f t="shared" si="14"/>
        <v>0</v>
      </c>
      <c r="AA35" s="140">
        <f t="shared" si="21"/>
        <v>0</v>
      </c>
      <c r="AB35" s="608"/>
      <c r="AC35" s="622">
        <v>-0.35</v>
      </c>
      <c r="AD35" s="308">
        <f>'MIDS DATA'!I39</f>
        <v>-0.35</v>
      </c>
      <c r="AE35" s="140">
        <f t="shared" si="16"/>
        <v>0</v>
      </c>
      <c r="AF35" s="140">
        <f t="shared" si="17"/>
        <v>0</v>
      </c>
      <c r="AG35" s="178">
        <f>'MIDS DATA'!C39</f>
        <v>6.323059219987201E-2</v>
      </c>
      <c r="AH35" s="179">
        <f>'MIDS DATA'!D39</f>
        <v>0.8663148467747398</v>
      </c>
      <c r="AI35" s="178">
        <f>'MIDS DATA'!E39</f>
        <v>6.9461144070955008E-2</v>
      </c>
      <c r="AJ35" s="179">
        <f>'MIDS DATA'!F39</f>
        <v>0.85435470917611089</v>
      </c>
      <c r="AK35" s="311">
        <f>'MIDS DATA'!B39</f>
        <v>1.435405711717</v>
      </c>
      <c r="AL35" s="249"/>
      <c r="AM35" s="311"/>
      <c r="AN35" s="312"/>
      <c r="AO35" s="268"/>
      <c r="AP35" s="310"/>
      <c r="AQ35" s="267"/>
      <c r="AR35" s="247"/>
      <c r="AS35" s="247"/>
      <c r="AT35" s="247"/>
      <c r="AU35" s="247"/>
      <c r="AV35" s="247"/>
      <c r="AW35" s="247"/>
      <c r="AX35" s="247"/>
    </row>
    <row r="36" spans="1:50" ht="15" x14ac:dyDescent="0.25">
      <c r="A36" s="254" t="e">
        <f t="shared" si="18"/>
        <v>#REF!</v>
      </c>
      <c r="B36" s="550">
        <v>37408</v>
      </c>
      <c r="C36" s="119" t="b">
        <f t="shared" si="0"/>
        <v>0</v>
      </c>
      <c r="D36" s="120">
        <f t="shared" si="23"/>
        <v>0</v>
      </c>
      <c r="E36" s="120">
        <f t="shared" si="20"/>
        <v>30</v>
      </c>
      <c r="F36" s="555">
        <v>2.7917830848282996</v>
      </c>
      <c r="G36" s="125">
        <f t="shared" si="3"/>
        <v>0</v>
      </c>
      <c r="H36" s="125">
        <f t="shared" si="4"/>
        <v>0</v>
      </c>
      <c r="I36" s="576">
        <f>POS!AB49</f>
        <v>2.7917830848282996</v>
      </c>
      <c r="J36" s="604"/>
      <c r="K36" s="568">
        <f t="shared" si="5"/>
        <v>-0.35339588026021751</v>
      </c>
      <c r="L36" s="569">
        <f t="shared" si="6"/>
        <v>0</v>
      </c>
      <c r="M36" s="570">
        <f t="shared" si="7"/>
        <v>2.0496041197397825</v>
      </c>
      <c r="N36" s="140">
        <f t="shared" si="8"/>
        <v>0</v>
      </c>
      <c r="O36" s="140">
        <f t="shared" si="9"/>
        <v>0</v>
      </c>
      <c r="P36" s="604"/>
      <c r="Q36" s="555">
        <f t="shared" si="10"/>
        <v>2.403</v>
      </c>
      <c r="R36" s="576">
        <f>'MIDS DATA'!K40</f>
        <v>2.403</v>
      </c>
      <c r="S36" s="135">
        <f t="shared" si="11"/>
        <v>0</v>
      </c>
      <c r="T36" s="135">
        <f t="shared" si="12"/>
        <v>0</v>
      </c>
      <c r="U36" s="261">
        <v>0</v>
      </c>
      <c r="V36" s="604"/>
      <c r="W36" s="637">
        <f t="shared" si="13"/>
        <v>1.4364999999999999</v>
      </c>
      <c r="X36" s="144">
        <f t="shared" si="19"/>
        <v>0.02</v>
      </c>
      <c r="Y36" s="631">
        <f t="shared" si="24"/>
        <v>200</v>
      </c>
      <c r="Z36" s="140">
        <f t="shared" si="14"/>
        <v>0</v>
      </c>
      <c r="AA36" s="140">
        <f t="shared" si="21"/>
        <v>0</v>
      </c>
      <c r="AB36" s="608"/>
      <c r="AC36" s="622">
        <v>-0.35</v>
      </c>
      <c r="AD36" s="308">
        <f>'MIDS DATA'!I40</f>
        <v>-0.35</v>
      </c>
      <c r="AE36" s="140">
        <f t="shared" si="16"/>
        <v>0</v>
      </c>
      <c r="AF36" s="140">
        <f t="shared" si="17"/>
        <v>0</v>
      </c>
      <c r="AG36" s="178">
        <f>'MIDS DATA'!C40</f>
        <v>6.337315677206902E-2</v>
      </c>
      <c r="AH36" s="179">
        <f>'MIDS DATA'!D40</f>
        <v>0.86146515139838631</v>
      </c>
      <c r="AI36" s="178">
        <f>'MIDS DATA'!E40</f>
        <v>6.958833993706301E-2</v>
      </c>
      <c r="AJ36" s="179">
        <f>'MIDS DATA'!F40</f>
        <v>0.84916823057403712</v>
      </c>
      <c r="AK36" s="311">
        <f>'MIDS DATA'!B40</f>
        <v>1.4347235725020002</v>
      </c>
      <c r="AL36" s="249"/>
      <c r="AM36" s="311"/>
      <c r="AN36" s="312"/>
      <c r="AO36" s="268"/>
      <c r="AP36" s="310"/>
      <c r="AQ36" s="267"/>
      <c r="AR36" s="247"/>
      <c r="AS36" s="247"/>
      <c r="AT36" s="247"/>
      <c r="AU36" s="247"/>
      <c r="AV36" s="247"/>
      <c r="AW36" s="247"/>
      <c r="AX36" s="247"/>
    </row>
    <row r="37" spans="1:50" ht="15" x14ac:dyDescent="0.25">
      <c r="A37" s="254" t="e">
        <f t="shared" si="18"/>
        <v>#REF!</v>
      </c>
      <c r="B37" s="550">
        <v>37438</v>
      </c>
      <c r="C37" s="119" t="b">
        <f t="shared" ref="C37:C68" si="25">IF(B37&gt;=$I$2,IF(B37&lt;=$I$3,TRUE,FALSE),FALSE)</f>
        <v>0</v>
      </c>
      <c r="D37" s="120">
        <f t="shared" ref="D37:D52" si="26">IF(C37=TRUE,1,0)</f>
        <v>0</v>
      </c>
      <c r="E37" s="120">
        <f t="shared" si="20"/>
        <v>31</v>
      </c>
      <c r="F37" s="555">
        <v>2.7987195979945199</v>
      </c>
      <c r="G37" s="125">
        <f t="shared" ref="G37:G68" si="27">E37*D37*AH37*F37</f>
        <v>0</v>
      </c>
      <c r="H37" s="125">
        <f t="shared" ref="H37:H68" si="28">IF(D37=0,0,(D37*E37*AH37))</f>
        <v>0</v>
      </c>
      <c r="I37" s="576">
        <f>POS!AB50</f>
        <v>2.7987195979945199</v>
      </c>
      <c r="J37" s="604"/>
      <c r="K37" s="568">
        <f t="shared" ref="K37:K64" si="29">M37-Q37</f>
        <v>-0.353587974346107</v>
      </c>
      <c r="L37" s="569">
        <f t="shared" ref="L37:L64" si="30">E37*D37*K37*AJ37</f>
        <v>0</v>
      </c>
      <c r="M37" s="570">
        <f t="shared" ref="M37:M64" si="31">F37*1.054615/W37</f>
        <v>2.0554120256538932</v>
      </c>
      <c r="N37" s="140">
        <f t="shared" ref="N37:N68" si="32">E37*D37*AJ37*M37</f>
        <v>0</v>
      </c>
      <c r="O37" s="140">
        <f t="shared" ref="O37:O68" si="33">IF(D37=0,0,(E37*D37*AJ37))</f>
        <v>0</v>
      </c>
      <c r="P37" s="604"/>
      <c r="Q37" s="555">
        <f t="shared" si="10"/>
        <v>2.4090000000000003</v>
      </c>
      <c r="R37" s="576">
        <f>'MIDS DATA'!K41</f>
        <v>2.4090000000000003</v>
      </c>
      <c r="S37" s="135">
        <f t="shared" ref="S37:S68" si="34">E37*D37*Q37*AJ37</f>
        <v>0</v>
      </c>
      <c r="T37" s="135">
        <f t="shared" ref="T37:T68" si="35">IF(D37=0,0,(E37*D37*AJ37))</f>
        <v>0</v>
      </c>
      <c r="U37" s="261">
        <v>0</v>
      </c>
      <c r="V37" s="604"/>
      <c r="W37" s="637">
        <f t="shared" ref="W37:W68" si="36">$M$3-X37</f>
        <v>1.4359999999999999</v>
      </c>
      <c r="X37" s="144">
        <f t="shared" si="19"/>
        <v>2.0500000000000001E-2</v>
      </c>
      <c r="Y37" s="631">
        <f t="shared" si="24"/>
        <v>205</v>
      </c>
      <c r="Z37" s="140">
        <f t="shared" ref="Z37:Z68" si="37">E37*D37*W38</f>
        <v>0</v>
      </c>
      <c r="AA37" s="140">
        <f t="shared" si="21"/>
        <v>0</v>
      </c>
      <c r="AB37" s="608"/>
      <c r="AC37" s="622">
        <v>-0.35</v>
      </c>
      <c r="AD37" s="308">
        <f>'MIDS DATA'!I41</f>
        <v>-0.35</v>
      </c>
      <c r="AE37" s="140">
        <f t="shared" ref="AE37:AE68" si="38">E37*D37*AJ37*AC37</f>
        <v>0</v>
      </c>
      <c r="AF37" s="140">
        <f t="shared" ref="AF37:AF68" si="39">IF(D37=0,0,(E37*D37*AJ37))</f>
        <v>0</v>
      </c>
      <c r="AG37" s="178">
        <f>'MIDS DATA'!C41</f>
        <v>6.3511122493518007E-2</v>
      </c>
      <c r="AH37" s="179">
        <f>'MIDS DATA'!D41</f>
        <v>0.85677863201936388</v>
      </c>
      <c r="AI37" s="178">
        <f>'MIDS DATA'!E41</f>
        <v>6.9702731844404009E-2</v>
      </c>
      <c r="AJ37" s="179">
        <f>'MIDS DATA'!F41</f>
        <v>0.8441798290866469</v>
      </c>
      <c r="AK37" s="311">
        <f>'MIDS DATA'!B41</f>
        <v>1.4340970879950004</v>
      </c>
      <c r="AL37" s="249"/>
      <c r="AM37" s="311"/>
      <c r="AN37" s="312"/>
      <c r="AO37" s="268"/>
      <c r="AP37" s="310"/>
      <c r="AQ37" s="267"/>
      <c r="AR37" s="247"/>
      <c r="AS37" s="247"/>
      <c r="AT37" s="247"/>
      <c r="AU37" s="247"/>
      <c r="AV37" s="247"/>
      <c r="AW37" s="247"/>
      <c r="AX37" s="247"/>
    </row>
    <row r="38" spans="1:50" ht="15" x14ac:dyDescent="0.25">
      <c r="A38" s="254" t="e">
        <f t="shared" si="18"/>
        <v>#REF!</v>
      </c>
      <c r="B38" s="550">
        <v>37469</v>
      </c>
      <c r="C38" s="119" t="b">
        <f t="shared" si="25"/>
        <v>0</v>
      </c>
      <c r="D38" s="120">
        <f t="shared" si="26"/>
        <v>0</v>
      </c>
      <c r="E38" s="120">
        <f t="shared" si="20"/>
        <v>31</v>
      </c>
      <c r="F38" s="555">
        <v>2.8084367950498512</v>
      </c>
      <c r="G38" s="125">
        <f t="shared" si="27"/>
        <v>0</v>
      </c>
      <c r="H38" s="125">
        <f t="shared" si="28"/>
        <v>0</v>
      </c>
      <c r="I38" s="576">
        <f>POS!AB51</f>
        <v>2.8084367950498512</v>
      </c>
      <c r="J38" s="604"/>
      <c r="K38" s="568">
        <f t="shared" si="29"/>
        <v>-0.35373314481957596</v>
      </c>
      <c r="L38" s="569">
        <f t="shared" si="30"/>
        <v>0</v>
      </c>
      <c r="M38" s="570">
        <f t="shared" si="31"/>
        <v>2.0632668551804243</v>
      </c>
      <c r="N38" s="140">
        <f t="shared" si="32"/>
        <v>0</v>
      </c>
      <c r="O38" s="140">
        <f t="shared" si="33"/>
        <v>0</v>
      </c>
      <c r="P38" s="604"/>
      <c r="Q38" s="555">
        <f t="shared" si="10"/>
        <v>2.4170000000000003</v>
      </c>
      <c r="R38" s="576">
        <f>'MIDS DATA'!K42</f>
        <v>2.4170000000000003</v>
      </c>
      <c r="S38" s="135">
        <f t="shared" si="34"/>
        <v>0</v>
      </c>
      <c r="T38" s="135">
        <f t="shared" si="35"/>
        <v>0</v>
      </c>
      <c r="U38" s="261">
        <v>0</v>
      </c>
      <c r="V38" s="604"/>
      <c r="W38" s="637">
        <f t="shared" si="36"/>
        <v>1.4355</v>
      </c>
      <c r="X38" s="144">
        <f t="shared" si="19"/>
        <v>2.1000000000000001E-2</v>
      </c>
      <c r="Y38" s="631">
        <f t="shared" si="24"/>
        <v>210</v>
      </c>
      <c r="Z38" s="140">
        <f t="shared" si="37"/>
        <v>0</v>
      </c>
      <c r="AA38" s="140">
        <f t="shared" si="21"/>
        <v>0</v>
      </c>
      <c r="AB38" s="608"/>
      <c r="AC38" s="622">
        <v>-0.35</v>
      </c>
      <c r="AD38" s="308">
        <f>'MIDS DATA'!I42</f>
        <v>-0.35</v>
      </c>
      <c r="AE38" s="140">
        <f t="shared" si="38"/>
        <v>0</v>
      </c>
      <c r="AF38" s="140">
        <f t="shared" si="39"/>
        <v>0</v>
      </c>
      <c r="AG38" s="178">
        <f>'MIDS DATA'!C42</f>
        <v>6.3653687078981017E-2</v>
      </c>
      <c r="AH38" s="179">
        <f>'MIDS DATA'!D42</f>
        <v>0.85194303761779566</v>
      </c>
      <c r="AI38" s="178">
        <f>'MIDS DATA'!E42</f>
        <v>6.9806582293442013E-2</v>
      </c>
      <c r="AJ38" s="179">
        <f>'MIDS DATA'!F42</f>
        <v>0.83906969855382485</v>
      </c>
      <c r="AK38" s="311">
        <f>'MIDS DATA'!B42</f>
        <v>1.4335065753450003</v>
      </c>
      <c r="AL38" s="249"/>
      <c r="AM38" s="311"/>
      <c r="AN38" s="312"/>
      <c r="AO38" s="268"/>
      <c r="AP38" s="310"/>
      <c r="AQ38" s="267"/>
      <c r="AR38" s="247"/>
      <c r="AS38" s="247"/>
      <c r="AT38" s="247"/>
      <c r="AU38" s="247"/>
      <c r="AV38" s="247"/>
      <c r="AW38" s="247"/>
      <c r="AX38" s="247"/>
    </row>
    <row r="39" spans="1:50" ht="15" x14ac:dyDescent="0.25">
      <c r="A39" s="254" t="e">
        <f t="shared" si="18"/>
        <v>#REF!</v>
      </c>
      <c r="B39" s="550">
        <v>37500</v>
      </c>
      <c r="C39" s="119" t="b">
        <f t="shared" si="25"/>
        <v>0</v>
      </c>
      <c r="D39" s="120">
        <f t="shared" si="26"/>
        <v>0</v>
      </c>
      <c r="E39" s="120">
        <f t="shared" si="20"/>
        <v>30</v>
      </c>
      <c r="F39" s="555">
        <v>2.8113728187340858</v>
      </c>
      <c r="G39" s="125">
        <f t="shared" si="27"/>
        <v>0</v>
      </c>
      <c r="H39" s="125">
        <f t="shared" si="28"/>
        <v>0</v>
      </c>
      <c r="I39" s="576">
        <f>POS!AB52</f>
        <v>2.8113728187340858</v>
      </c>
      <c r="J39" s="604"/>
      <c r="K39" s="568">
        <f t="shared" si="29"/>
        <v>-0.35385648416080251</v>
      </c>
      <c r="L39" s="569">
        <f t="shared" si="30"/>
        <v>0</v>
      </c>
      <c r="M39" s="570">
        <f t="shared" si="31"/>
        <v>2.0661435158391974</v>
      </c>
      <c r="N39" s="140">
        <f t="shared" si="32"/>
        <v>0</v>
      </c>
      <c r="O39" s="140">
        <f t="shared" si="33"/>
        <v>0</v>
      </c>
      <c r="P39" s="604"/>
      <c r="Q39" s="555">
        <f t="shared" si="10"/>
        <v>2.42</v>
      </c>
      <c r="R39" s="576">
        <f>'MIDS DATA'!K43</f>
        <v>2.42</v>
      </c>
      <c r="S39" s="135">
        <f t="shared" si="34"/>
        <v>0</v>
      </c>
      <c r="T39" s="135">
        <f t="shared" si="35"/>
        <v>0</v>
      </c>
      <c r="U39" s="261">
        <v>0</v>
      </c>
      <c r="V39" s="604"/>
      <c r="W39" s="637">
        <f t="shared" si="36"/>
        <v>1.4349999999999998</v>
      </c>
      <c r="X39" s="144">
        <f t="shared" si="19"/>
        <v>2.1499999999999998E-2</v>
      </c>
      <c r="Y39" s="631">
        <f t="shared" si="24"/>
        <v>215</v>
      </c>
      <c r="Z39" s="140">
        <f t="shared" si="37"/>
        <v>0</v>
      </c>
      <c r="AA39" s="140">
        <f t="shared" si="21"/>
        <v>0</v>
      </c>
      <c r="AB39" s="608"/>
      <c r="AC39" s="622">
        <v>-0.35</v>
      </c>
      <c r="AD39" s="308">
        <f>'MIDS DATA'!I43</f>
        <v>-0.35</v>
      </c>
      <c r="AE39" s="140">
        <f t="shared" si="38"/>
        <v>0</v>
      </c>
      <c r="AF39" s="140">
        <f t="shared" si="39"/>
        <v>0</v>
      </c>
      <c r="AG39" s="178">
        <f>'MIDS DATA'!C43</f>
        <v>6.3796251671185009E-2</v>
      </c>
      <c r="AH39" s="179">
        <f>'MIDS DATA'!D43</f>
        <v>0.847114887631504</v>
      </c>
      <c r="AI39" s="178">
        <f>'MIDS DATA'!E43</f>
        <v>6.9910432746046997E-2</v>
      </c>
      <c r="AJ39" s="179">
        <f>'MIDS DATA'!F43</f>
        <v>0.83397630638919396</v>
      </c>
      <c r="AK39" s="311">
        <f>'MIDS DATA'!B43</f>
        <v>1.432925488233</v>
      </c>
      <c r="AL39" s="249"/>
      <c r="AM39" s="311"/>
      <c r="AN39" s="312"/>
      <c r="AO39" s="268"/>
      <c r="AP39" s="310"/>
      <c r="AQ39" s="267"/>
      <c r="AR39" s="247"/>
      <c r="AS39" s="247"/>
      <c r="AT39" s="247"/>
      <c r="AU39" s="247"/>
      <c r="AV39" s="247"/>
      <c r="AW39" s="247"/>
      <c r="AX39" s="247"/>
    </row>
    <row r="40" spans="1:50" ht="15" x14ac:dyDescent="0.25">
      <c r="A40" s="254" t="e">
        <f t="shared" si="18"/>
        <v>#REF!</v>
      </c>
      <c r="B40" s="551">
        <v>37530</v>
      </c>
      <c r="C40" s="119" t="b">
        <f t="shared" si="25"/>
        <v>0</v>
      </c>
      <c r="D40" s="120">
        <f t="shared" si="26"/>
        <v>0</v>
      </c>
      <c r="E40" s="120">
        <f t="shared" si="20"/>
        <v>31</v>
      </c>
      <c r="F40" s="556">
        <v>2.8551416479302087</v>
      </c>
      <c r="G40" s="125">
        <f t="shared" si="27"/>
        <v>0</v>
      </c>
      <c r="H40" s="125">
        <f t="shared" si="28"/>
        <v>0</v>
      </c>
      <c r="I40" s="577">
        <f>POS!AB53</f>
        <v>2.8551416479302087</v>
      </c>
      <c r="J40" s="604"/>
      <c r="K40" s="571">
        <f t="shared" si="29"/>
        <v>-0.3539583764155334</v>
      </c>
      <c r="L40" s="569">
        <f t="shared" si="30"/>
        <v>0</v>
      </c>
      <c r="M40" s="573">
        <f t="shared" si="31"/>
        <v>2.0990416235844669</v>
      </c>
      <c r="N40" s="140">
        <f t="shared" si="32"/>
        <v>0</v>
      </c>
      <c r="O40" s="140">
        <f t="shared" si="33"/>
        <v>0</v>
      </c>
      <c r="P40" s="604"/>
      <c r="Q40" s="556">
        <f t="shared" si="10"/>
        <v>2.4530000000000003</v>
      </c>
      <c r="R40" s="577">
        <f>'MIDS DATA'!K44</f>
        <v>2.4530000000000003</v>
      </c>
      <c r="S40" s="136">
        <f t="shared" si="34"/>
        <v>0</v>
      </c>
      <c r="T40" s="136">
        <f t="shared" si="35"/>
        <v>0</v>
      </c>
      <c r="U40" s="262">
        <v>0</v>
      </c>
      <c r="V40" s="604"/>
      <c r="W40" s="638">
        <f t="shared" si="36"/>
        <v>1.4344999999999999</v>
      </c>
      <c r="X40" s="144">
        <f t="shared" si="19"/>
        <v>2.1999999999999999E-2</v>
      </c>
      <c r="Y40" s="631">
        <f t="shared" si="24"/>
        <v>220</v>
      </c>
      <c r="Z40" s="140">
        <f t="shared" si="37"/>
        <v>0</v>
      </c>
      <c r="AA40" s="140">
        <f t="shared" si="21"/>
        <v>0</v>
      </c>
      <c r="AB40" s="608"/>
      <c r="AC40" s="623">
        <v>-0.35</v>
      </c>
      <c r="AD40" s="309">
        <f>'MIDS DATA'!I44</f>
        <v>-0.35</v>
      </c>
      <c r="AE40" s="140">
        <f t="shared" si="38"/>
        <v>0</v>
      </c>
      <c r="AF40" s="140">
        <f t="shared" si="39"/>
        <v>0</v>
      </c>
      <c r="AG40" s="178">
        <f>'MIDS DATA'!C44</f>
        <v>6.3934217412000005E-2</v>
      </c>
      <c r="AH40" s="179">
        <f>'MIDS DATA'!D44</f>
        <v>0.84244974717836352</v>
      </c>
      <c r="AI40" s="178">
        <f>'MIDS DATA'!E44</f>
        <v>7.0003897388147024E-2</v>
      </c>
      <c r="AJ40" s="179">
        <f>'MIDS DATA'!F44</f>
        <v>0.82907857557564235</v>
      </c>
      <c r="AK40" s="311">
        <f>'MIDS DATA'!B44</f>
        <v>1.4323986336180001</v>
      </c>
      <c r="AL40" s="249"/>
      <c r="AM40" s="311"/>
      <c r="AN40" s="312"/>
      <c r="AO40" s="268"/>
      <c r="AP40" s="310"/>
      <c r="AQ40" s="267"/>
      <c r="AR40" s="247"/>
      <c r="AS40" s="247"/>
      <c r="AT40" s="247"/>
      <c r="AU40" s="247"/>
      <c r="AV40" s="247"/>
      <c r="AW40" s="247"/>
      <c r="AX40" s="247"/>
    </row>
    <row r="41" spans="1:50" ht="15" x14ac:dyDescent="0.25">
      <c r="A41" s="254" t="e">
        <f t="shared" si="18"/>
        <v>#REF!</v>
      </c>
      <c r="B41" s="549">
        <v>37561</v>
      </c>
      <c r="C41" s="119" t="b">
        <f t="shared" si="25"/>
        <v>0</v>
      </c>
      <c r="D41" s="120">
        <f t="shared" si="26"/>
        <v>0</v>
      </c>
      <c r="E41" s="120">
        <f t="shared" si="20"/>
        <v>30</v>
      </c>
      <c r="F41" s="554">
        <v>3.0468766007256631</v>
      </c>
      <c r="G41" s="125">
        <f t="shared" si="27"/>
        <v>0</v>
      </c>
      <c r="H41" s="125">
        <f t="shared" si="28"/>
        <v>0</v>
      </c>
      <c r="I41" s="575">
        <f>POS!AB54</f>
        <v>3.0468766007256631</v>
      </c>
      <c r="J41" s="604"/>
      <c r="K41" s="565">
        <f t="shared" si="29"/>
        <v>-0.34921773621039343</v>
      </c>
      <c r="L41" s="566">
        <f t="shared" si="30"/>
        <v>0</v>
      </c>
      <c r="M41" s="567">
        <f t="shared" si="31"/>
        <v>2.2407822637896064</v>
      </c>
      <c r="N41" s="140">
        <f t="shared" si="32"/>
        <v>0</v>
      </c>
      <c r="O41" s="140">
        <f t="shared" si="33"/>
        <v>0</v>
      </c>
      <c r="P41" s="604"/>
      <c r="Q41" s="554">
        <f t="shared" si="10"/>
        <v>2.59</v>
      </c>
      <c r="R41" s="575">
        <f>'MIDS DATA'!K45</f>
        <v>2.59</v>
      </c>
      <c r="S41" s="134">
        <f t="shared" si="34"/>
        <v>0</v>
      </c>
      <c r="T41" s="134">
        <f t="shared" si="35"/>
        <v>0</v>
      </c>
      <c r="U41" s="260">
        <v>0</v>
      </c>
      <c r="V41" s="604"/>
      <c r="W41" s="639">
        <f t="shared" si="36"/>
        <v>1.4339999999999999</v>
      </c>
      <c r="X41" s="144">
        <f t="shared" si="19"/>
        <v>2.2499999999999999E-2</v>
      </c>
      <c r="Y41" s="631">
        <f t="shared" si="24"/>
        <v>225</v>
      </c>
      <c r="Z41" s="140">
        <f t="shared" si="37"/>
        <v>0</v>
      </c>
      <c r="AA41" s="140">
        <f t="shared" si="21"/>
        <v>0</v>
      </c>
      <c r="AB41" s="608"/>
      <c r="AC41" s="621">
        <v>-0.34499999999999997</v>
      </c>
      <c r="AD41" s="307">
        <f>'MIDS DATA'!I45</f>
        <v>-0.34499999999999997</v>
      </c>
      <c r="AE41" s="140">
        <f t="shared" si="38"/>
        <v>0</v>
      </c>
      <c r="AF41" s="140">
        <f t="shared" si="39"/>
        <v>0</v>
      </c>
      <c r="AG41" s="178">
        <f>'MIDS DATA'!C45</f>
        <v>6.4076782017462003E-2</v>
      </c>
      <c r="AH41" s="179">
        <f>'MIDS DATA'!D45</f>
        <v>0.83763678583520185</v>
      </c>
      <c r="AI41" s="178">
        <f>'MIDS DATA'!E45</f>
        <v>7.0090363072926029E-2</v>
      </c>
      <c r="AJ41" s="179">
        <f>'MIDS DATA'!F45</f>
        <v>0.82405758979406674</v>
      </c>
      <c r="AK41" s="311">
        <f>'MIDS DATA'!B45</f>
        <v>1.4319044271070001</v>
      </c>
      <c r="AL41" s="249"/>
      <c r="AM41" s="311"/>
      <c r="AN41" s="312"/>
      <c r="AO41" s="268"/>
      <c r="AP41" s="310"/>
      <c r="AQ41" s="267"/>
      <c r="AR41" s="247"/>
      <c r="AS41" s="247"/>
      <c r="AT41" s="247"/>
      <c r="AU41" s="247"/>
      <c r="AV41" s="247"/>
      <c r="AW41" s="247"/>
      <c r="AX41" s="247"/>
    </row>
    <row r="42" spans="1:50" ht="15" x14ac:dyDescent="0.25">
      <c r="A42" s="254" t="e">
        <f t="shared" si="18"/>
        <v>#REF!</v>
      </c>
      <c r="B42" s="550">
        <v>37591</v>
      </c>
      <c r="C42" s="119" t="b">
        <f t="shared" si="25"/>
        <v>0</v>
      </c>
      <c r="D42" s="120">
        <f t="shared" si="26"/>
        <v>0</v>
      </c>
      <c r="E42" s="120">
        <f t="shared" si="20"/>
        <v>31</v>
      </c>
      <c r="F42" s="555">
        <v>3.2127653843961128</v>
      </c>
      <c r="G42" s="125">
        <f t="shared" si="27"/>
        <v>0</v>
      </c>
      <c r="H42" s="125">
        <f t="shared" si="28"/>
        <v>0</v>
      </c>
      <c r="I42" s="576">
        <f>POS!AB55</f>
        <v>3.2127653843961128</v>
      </c>
      <c r="J42" s="604"/>
      <c r="K42" s="568">
        <f t="shared" si="29"/>
        <v>-0.34939304787938141</v>
      </c>
      <c r="L42" s="569">
        <f t="shared" si="30"/>
        <v>0</v>
      </c>
      <c r="M42" s="570">
        <f t="shared" si="31"/>
        <v>2.3636069521206187</v>
      </c>
      <c r="N42" s="140">
        <f t="shared" si="32"/>
        <v>0</v>
      </c>
      <c r="O42" s="140">
        <f t="shared" si="33"/>
        <v>0</v>
      </c>
      <c r="P42" s="604"/>
      <c r="Q42" s="555">
        <f t="shared" si="10"/>
        <v>2.7130000000000001</v>
      </c>
      <c r="R42" s="576">
        <f>'MIDS DATA'!K46</f>
        <v>2.7130000000000001</v>
      </c>
      <c r="S42" s="135">
        <f t="shared" si="34"/>
        <v>0</v>
      </c>
      <c r="T42" s="135">
        <f t="shared" si="35"/>
        <v>0</v>
      </c>
      <c r="U42" s="261">
        <v>0</v>
      </c>
      <c r="V42" s="604"/>
      <c r="W42" s="637">
        <f t="shared" si="36"/>
        <v>1.4335</v>
      </c>
      <c r="X42" s="144">
        <f t="shared" si="19"/>
        <v>2.3E-2</v>
      </c>
      <c r="Y42" s="631">
        <f t="shared" si="24"/>
        <v>230</v>
      </c>
      <c r="Z42" s="140">
        <f t="shared" si="37"/>
        <v>0</v>
      </c>
      <c r="AA42" s="140">
        <f t="shared" si="21"/>
        <v>0</v>
      </c>
      <c r="AB42" s="608"/>
      <c r="AC42" s="622">
        <v>-0.34499999999999997</v>
      </c>
      <c r="AD42" s="308">
        <f>'MIDS DATA'!I46</f>
        <v>-0.34499999999999997</v>
      </c>
      <c r="AE42" s="140">
        <f t="shared" si="38"/>
        <v>0</v>
      </c>
      <c r="AF42" s="140">
        <f t="shared" si="39"/>
        <v>0</v>
      </c>
      <c r="AG42" s="178">
        <f>'MIDS DATA'!C46</f>
        <v>6.4214747771106029E-2</v>
      </c>
      <c r="AH42" s="179">
        <f>'MIDS DATA'!D46</f>
        <v>0.83298668702797074</v>
      </c>
      <c r="AI42" s="178">
        <f>'MIDS DATA'!E46</f>
        <v>7.0174039544421002E-2</v>
      </c>
      <c r="AJ42" s="179">
        <f>'MIDS DATA'!F46</f>
        <v>0.81921647214438387</v>
      </c>
      <c r="AK42" s="311">
        <f>'MIDS DATA'!B46</f>
        <v>1.4314389338680003</v>
      </c>
      <c r="AL42" s="249"/>
      <c r="AM42" s="311"/>
      <c r="AN42" s="312"/>
      <c r="AO42" s="268"/>
      <c r="AP42" s="310"/>
      <c r="AQ42" s="267"/>
      <c r="AR42" s="247"/>
      <c r="AS42" s="247"/>
      <c r="AT42" s="247"/>
      <c r="AU42" s="247"/>
      <c r="AV42" s="247"/>
      <c r="AW42" s="247"/>
      <c r="AX42" s="247"/>
    </row>
    <row r="43" spans="1:50" ht="15" x14ac:dyDescent="0.25">
      <c r="A43" s="254" t="e">
        <f t="shared" si="18"/>
        <v>#REF!</v>
      </c>
      <c r="B43" s="550">
        <v>37622</v>
      </c>
      <c r="C43" s="119" t="b">
        <f t="shared" si="25"/>
        <v>0</v>
      </c>
      <c r="D43" s="120">
        <f t="shared" si="26"/>
        <v>0</v>
      </c>
      <c r="E43" s="120">
        <f t="shared" si="20"/>
        <v>31</v>
      </c>
      <c r="F43" s="555">
        <v>3.2524030932501322</v>
      </c>
      <c r="G43" s="125">
        <f t="shared" si="27"/>
        <v>0</v>
      </c>
      <c r="H43" s="125">
        <f t="shared" si="28"/>
        <v>0</v>
      </c>
      <c r="I43" s="576">
        <f>POS!AB56</f>
        <v>3.2524030932501322</v>
      </c>
      <c r="J43" s="604"/>
      <c r="K43" s="568">
        <f t="shared" si="29"/>
        <v>-0.34939700754501857</v>
      </c>
      <c r="L43" s="569">
        <f t="shared" si="30"/>
        <v>0</v>
      </c>
      <c r="M43" s="570">
        <f t="shared" si="31"/>
        <v>2.3936029924549818</v>
      </c>
      <c r="N43" s="140">
        <f t="shared" si="32"/>
        <v>0</v>
      </c>
      <c r="O43" s="140">
        <f t="shared" si="33"/>
        <v>0</v>
      </c>
      <c r="P43" s="604"/>
      <c r="Q43" s="555">
        <f t="shared" si="10"/>
        <v>2.7430000000000003</v>
      </c>
      <c r="R43" s="576">
        <f>'MIDS DATA'!K47</f>
        <v>2.7430000000000003</v>
      </c>
      <c r="S43" s="135">
        <f t="shared" si="34"/>
        <v>0</v>
      </c>
      <c r="T43" s="135">
        <f t="shared" si="35"/>
        <v>0</v>
      </c>
      <c r="U43" s="261">
        <v>0</v>
      </c>
      <c r="V43" s="604"/>
      <c r="W43" s="637">
        <f t="shared" si="36"/>
        <v>1.4329999999999998</v>
      </c>
      <c r="X43" s="144">
        <f t="shared" si="19"/>
        <v>2.35E-2</v>
      </c>
      <c r="Y43" s="632">
        <v>235</v>
      </c>
      <c r="Z43" s="140">
        <f t="shared" si="37"/>
        <v>0</v>
      </c>
      <c r="AA43" s="140">
        <f t="shared" si="21"/>
        <v>0</v>
      </c>
      <c r="AB43" s="608"/>
      <c r="AC43" s="622">
        <v>-0.34499999999999997</v>
      </c>
      <c r="AD43" s="308">
        <f>'MIDS DATA'!I47</f>
        <v>-0.34499999999999997</v>
      </c>
      <c r="AE43" s="140">
        <f t="shared" si="38"/>
        <v>0</v>
      </c>
      <c r="AF43" s="140">
        <f t="shared" si="39"/>
        <v>0</v>
      </c>
      <c r="AG43" s="178">
        <f>'MIDS DATA'!C47</f>
        <v>6.4357312389834997E-2</v>
      </c>
      <c r="AH43" s="179">
        <f>'MIDS DATA'!D47</f>
        <v>0.82818961997938567</v>
      </c>
      <c r="AI43" s="178">
        <f>'MIDS DATA'!E47</f>
        <v>7.0260638407260004E-2</v>
      </c>
      <c r="AJ43" s="179">
        <f>'MIDS DATA'!F47</f>
        <v>0.81423219689899073</v>
      </c>
      <c r="AK43" s="311">
        <f>'MIDS DATA'!B47</f>
        <v>1.4309705579450003</v>
      </c>
      <c r="AL43" s="249"/>
      <c r="AM43" s="311"/>
      <c r="AN43" s="312"/>
      <c r="AO43" s="268"/>
      <c r="AP43" s="310"/>
      <c r="AQ43" s="267"/>
      <c r="AR43" s="247"/>
      <c r="AS43" s="247"/>
      <c r="AT43" s="247"/>
      <c r="AU43" s="247"/>
      <c r="AV43" s="247"/>
      <c r="AW43" s="247"/>
      <c r="AX43" s="247"/>
    </row>
    <row r="44" spans="1:50" ht="15" x14ac:dyDescent="0.25">
      <c r="A44" s="254" t="e">
        <f t="shared" si="18"/>
        <v>#REF!</v>
      </c>
      <c r="B44" s="550">
        <v>37653</v>
      </c>
      <c r="C44" s="119" t="b">
        <f t="shared" si="25"/>
        <v>0</v>
      </c>
      <c r="D44" s="120">
        <f t="shared" si="26"/>
        <v>0</v>
      </c>
      <c r="E44" s="120">
        <f t="shared" si="20"/>
        <v>28</v>
      </c>
      <c r="F44" s="555">
        <v>3.1390509037467837</v>
      </c>
      <c r="G44" s="125">
        <f t="shared" si="27"/>
        <v>0</v>
      </c>
      <c r="H44" s="125">
        <f t="shared" si="28"/>
        <v>0</v>
      </c>
      <c r="I44" s="576">
        <f>POS!AB57</f>
        <v>3.1390509037467837</v>
      </c>
      <c r="J44" s="604"/>
      <c r="K44" s="568">
        <f t="shared" si="29"/>
        <v>-0.34931042404753354</v>
      </c>
      <c r="L44" s="569">
        <f t="shared" si="30"/>
        <v>0</v>
      </c>
      <c r="M44" s="570">
        <f t="shared" si="31"/>
        <v>2.3111895759524668</v>
      </c>
      <c r="N44" s="140">
        <f t="shared" si="32"/>
        <v>0</v>
      </c>
      <c r="O44" s="140">
        <f t="shared" si="33"/>
        <v>0</v>
      </c>
      <c r="P44" s="604"/>
      <c r="Q44" s="555">
        <f t="shared" si="10"/>
        <v>2.6605000000000003</v>
      </c>
      <c r="R44" s="576">
        <f>'MIDS DATA'!K48</f>
        <v>2.6605000000000003</v>
      </c>
      <c r="S44" s="135">
        <f t="shared" si="34"/>
        <v>0</v>
      </c>
      <c r="T44" s="135">
        <f t="shared" si="35"/>
        <v>0</v>
      </c>
      <c r="U44" s="261">
        <v>0</v>
      </c>
      <c r="V44" s="604"/>
      <c r="W44" s="637">
        <f t="shared" si="36"/>
        <v>1.432375</v>
      </c>
      <c r="X44" s="144">
        <f t="shared" si="19"/>
        <v>2.4125000000000001E-2</v>
      </c>
      <c r="Y44" s="631">
        <f t="shared" ref="Y44:Y54" si="40">((Y$55-Y$43)/12)+Y43</f>
        <v>241.25</v>
      </c>
      <c r="Z44" s="140">
        <f t="shared" si="37"/>
        <v>0</v>
      </c>
      <c r="AA44" s="140">
        <f t="shared" si="21"/>
        <v>0</v>
      </c>
      <c r="AB44" s="608"/>
      <c r="AC44" s="622">
        <v>-0.34499999999999997</v>
      </c>
      <c r="AD44" s="308">
        <f>'MIDS DATA'!I48</f>
        <v>-0.34499999999999997</v>
      </c>
      <c r="AE44" s="140">
        <f t="shared" si="38"/>
        <v>0</v>
      </c>
      <c r="AF44" s="140">
        <f t="shared" si="39"/>
        <v>0</v>
      </c>
      <c r="AG44" s="178">
        <f>'MIDS DATA'!C48</f>
        <v>6.4450735341223017E-2</v>
      </c>
      <c r="AH44" s="179">
        <f>'MIDS DATA'!D48</f>
        <v>0.82352089224059877</v>
      </c>
      <c r="AI44" s="178">
        <f>'MIDS DATA'!E48</f>
        <v>7.0347398982891024E-2</v>
      </c>
      <c r="AJ44" s="179">
        <f>'MIDS DATA'!F48</f>
        <v>0.80926637596128848</v>
      </c>
      <c r="AK44" s="311">
        <f>'MIDS DATA'!B48</f>
        <v>1.4303064091139999</v>
      </c>
      <c r="AL44" s="249"/>
      <c r="AM44" s="311"/>
      <c r="AN44" s="312"/>
      <c r="AO44" s="268"/>
      <c r="AP44" s="310"/>
      <c r="AQ44" s="267"/>
      <c r="AR44" s="247"/>
      <c r="AS44" s="247"/>
      <c r="AT44" s="247"/>
      <c r="AU44" s="247"/>
      <c r="AV44" s="247"/>
      <c r="AW44" s="247"/>
      <c r="AX44" s="247"/>
    </row>
    <row r="45" spans="1:50" ht="15" x14ac:dyDescent="0.25">
      <c r="A45" s="254" t="e">
        <f t="shared" si="18"/>
        <v>#REF!</v>
      </c>
      <c r="B45" s="551">
        <v>37681</v>
      </c>
      <c r="C45" s="119" t="b">
        <f t="shared" si="25"/>
        <v>0</v>
      </c>
      <c r="D45" s="120">
        <f t="shared" si="26"/>
        <v>0</v>
      </c>
      <c r="E45" s="120">
        <f t="shared" si="20"/>
        <v>31</v>
      </c>
      <c r="F45" s="556">
        <v>2.9952870161080356</v>
      </c>
      <c r="G45" s="125">
        <f t="shared" si="27"/>
        <v>0</v>
      </c>
      <c r="H45" s="125">
        <f t="shared" si="28"/>
        <v>0</v>
      </c>
      <c r="I45" s="577">
        <f>POS!AB58</f>
        <v>2.9952870161080356</v>
      </c>
      <c r="J45" s="604"/>
      <c r="K45" s="571">
        <f t="shared" si="29"/>
        <v>-0.34919679309043028</v>
      </c>
      <c r="L45" s="572">
        <f t="shared" si="30"/>
        <v>0</v>
      </c>
      <c r="M45" s="573">
        <f t="shared" si="31"/>
        <v>2.20630320690957</v>
      </c>
      <c r="N45" s="140">
        <f t="shared" si="32"/>
        <v>0</v>
      </c>
      <c r="O45" s="140">
        <f t="shared" si="33"/>
        <v>0</v>
      </c>
      <c r="P45" s="604"/>
      <c r="Q45" s="556">
        <f t="shared" si="10"/>
        <v>2.5555000000000003</v>
      </c>
      <c r="R45" s="577">
        <f>'MIDS DATA'!K49</f>
        <v>2.5555000000000003</v>
      </c>
      <c r="S45" s="136">
        <f t="shared" si="34"/>
        <v>0</v>
      </c>
      <c r="T45" s="136">
        <f t="shared" si="35"/>
        <v>0</v>
      </c>
      <c r="U45" s="262">
        <v>0</v>
      </c>
      <c r="V45" s="604"/>
      <c r="W45" s="638">
        <f t="shared" si="36"/>
        <v>1.4317499999999999</v>
      </c>
      <c r="X45" s="144">
        <f t="shared" si="19"/>
        <v>2.4750000000000001E-2</v>
      </c>
      <c r="Y45" s="631">
        <f t="shared" si="40"/>
        <v>247.5</v>
      </c>
      <c r="Z45" s="140">
        <f t="shared" si="37"/>
        <v>0</v>
      </c>
      <c r="AA45" s="140">
        <f t="shared" si="21"/>
        <v>0</v>
      </c>
      <c r="AB45" s="608"/>
      <c r="AC45" s="623">
        <v>-0.34499999999999997</v>
      </c>
      <c r="AD45" s="309">
        <f>'MIDS DATA'!I49</f>
        <v>-0.34499999999999997</v>
      </c>
      <c r="AE45" s="140">
        <f t="shared" si="38"/>
        <v>0</v>
      </c>
      <c r="AF45" s="140">
        <f t="shared" si="39"/>
        <v>0</v>
      </c>
      <c r="AG45" s="178">
        <f>'MIDS DATA'!C49</f>
        <v>6.4516959443386007E-2</v>
      </c>
      <c r="AH45" s="179">
        <f>'MIDS DATA'!D49</f>
        <v>0.81936101261229055</v>
      </c>
      <c r="AI45" s="178">
        <f>'MIDS DATA'!E49</f>
        <v>7.0425763375923017E-2</v>
      </c>
      <c r="AJ45" s="179">
        <f>'MIDS DATA'!F49</f>
        <v>0.80479732046918395</v>
      </c>
      <c r="AK45" s="311">
        <f>'MIDS DATA'!B49</f>
        <v>1.4296292866170002</v>
      </c>
      <c r="AL45" s="249"/>
      <c r="AM45" s="311"/>
      <c r="AN45" s="312"/>
      <c r="AO45" s="268"/>
      <c r="AP45" s="310"/>
      <c r="AQ45" s="267"/>
      <c r="AR45" s="247"/>
      <c r="AS45" s="247"/>
      <c r="AT45" s="247"/>
      <c r="AU45" s="247"/>
      <c r="AV45" s="247"/>
      <c r="AW45" s="247"/>
      <c r="AX45" s="247"/>
    </row>
    <row r="46" spans="1:50" ht="15" x14ac:dyDescent="0.25">
      <c r="A46" s="254" t="e">
        <f t="shared" si="18"/>
        <v>#REF!</v>
      </c>
      <c r="B46" s="549">
        <v>37712</v>
      </c>
      <c r="C46" s="119" t="b">
        <f t="shared" si="25"/>
        <v>0</v>
      </c>
      <c r="D46" s="120">
        <f t="shared" si="26"/>
        <v>0</v>
      </c>
      <c r="E46" s="120">
        <f t="shared" si="20"/>
        <v>30</v>
      </c>
      <c r="F46" s="554">
        <v>2.7622071047580445</v>
      </c>
      <c r="G46" s="125">
        <f t="shared" si="27"/>
        <v>0</v>
      </c>
      <c r="H46" s="125">
        <f t="shared" si="28"/>
        <v>0</v>
      </c>
      <c r="I46" s="575">
        <f>POS!AB59</f>
        <v>2.7622071047580445</v>
      </c>
      <c r="J46" s="604"/>
      <c r="K46" s="568">
        <f t="shared" si="29"/>
        <v>-0.42399293682633932</v>
      </c>
      <c r="L46" s="569">
        <f t="shared" si="30"/>
        <v>0</v>
      </c>
      <c r="M46" s="570">
        <f t="shared" si="31"/>
        <v>2.0355070631736609</v>
      </c>
      <c r="N46" s="140">
        <f t="shared" si="32"/>
        <v>0</v>
      </c>
      <c r="O46" s="140">
        <f t="shared" si="33"/>
        <v>0</v>
      </c>
      <c r="P46" s="604"/>
      <c r="Q46" s="555">
        <f t="shared" si="10"/>
        <v>2.4595000000000002</v>
      </c>
      <c r="R46" s="575">
        <f>'MIDS DATA'!K50</f>
        <v>2.4595000000000002</v>
      </c>
      <c r="S46" s="134">
        <f t="shared" si="34"/>
        <v>0</v>
      </c>
      <c r="T46" s="134">
        <f t="shared" si="35"/>
        <v>0</v>
      </c>
      <c r="U46" s="260">
        <v>0</v>
      </c>
      <c r="V46" s="604"/>
      <c r="W46" s="637">
        <f t="shared" si="36"/>
        <v>1.431125</v>
      </c>
      <c r="X46" s="144">
        <f t="shared" si="19"/>
        <v>2.5375000000000002E-2</v>
      </c>
      <c r="Y46" s="631">
        <f t="shared" si="40"/>
        <v>253.75</v>
      </c>
      <c r="Z46" s="140">
        <f t="shared" si="37"/>
        <v>0</v>
      </c>
      <c r="AA46" s="140">
        <f t="shared" si="21"/>
        <v>0</v>
      </c>
      <c r="AB46" s="608"/>
      <c r="AC46" s="622">
        <v>-0.42</v>
      </c>
      <c r="AD46" s="307">
        <f>'MIDS DATA'!I50</f>
        <v>-0.42</v>
      </c>
      <c r="AE46" s="140">
        <f t="shared" si="38"/>
        <v>0</v>
      </c>
      <c r="AF46" s="140">
        <f t="shared" si="39"/>
        <v>0</v>
      </c>
      <c r="AG46" s="178">
        <f>'MIDS DATA'!C50</f>
        <v>6.4590278986762006E-2</v>
      </c>
      <c r="AH46" s="179">
        <f>'MIDS DATA'!D50</f>
        <v>0.81477059568851606</v>
      </c>
      <c r="AI46" s="178">
        <f>'MIDS DATA'!E50</f>
        <v>7.050277340911501E-2</v>
      </c>
      <c r="AJ46" s="179">
        <f>'MIDS DATA'!F50</f>
        <v>0.79989167627281255</v>
      </c>
      <c r="AK46" s="311">
        <f>'MIDS DATA'!B50</f>
        <v>1.4289204114329999</v>
      </c>
      <c r="AL46" s="249"/>
      <c r="AM46" s="311"/>
      <c r="AN46" s="312"/>
      <c r="AO46" s="268"/>
      <c r="AP46" s="310"/>
      <c r="AQ46" s="267"/>
      <c r="AR46" s="247"/>
      <c r="AS46" s="247"/>
      <c r="AT46" s="247"/>
      <c r="AU46" s="247"/>
      <c r="AV46" s="247"/>
      <c r="AW46" s="247"/>
      <c r="AX46" s="247"/>
    </row>
    <row r="47" spans="1:50" ht="15" x14ac:dyDescent="0.25">
      <c r="A47" s="254" t="e">
        <f t="shared" si="18"/>
        <v>#REF!</v>
      </c>
      <c r="B47" s="550">
        <v>37742</v>
      </c>
      <c r="C47" s="119" t="b">
        <f t="shared" si="25"/>
        <v>0</v>
      </c>
      <c r="D47" s="120">
        <f t="shared" si="26"/>
        <v>0</v>
      </c>
      <c r="E47" s="120">
        <f t="shared" si="20"/>
        <v>31</v>
      </c>
      <c r="F47" s="555">
        <v>2.7325659369361319</v>
      </c>
      <c r="G47" s="125">
        <f t="shared" si="27"/>
        <v>0</v>
      </c>
      <c r="H47" s="125">
        <f t="shared" si="28"/>
        <v>0</v>
      </c>
      <c r="I47" s="576">
        <f>POS!AB60</f>
        <v>2.7325659369361319</v>
      </c>
      <c r="J47" s="604"/>
      <c r="K47" s="568">
        <f t="shared" si="29"/>
        <v>-0.42395611633561758</v>
      </c>
      <c r="L47" s="569">
        <f t="shared" si="30"/>
        <v>0</v>
      </c>
      <c r="M47" s="570">
        <f t="shared" si="31"/>
        <v>2.0145438836643823</v>
      </c>
      <c r="N47" s="140">
        <f t="shared" si="32"/>
        <v>0</v>
      </c>
      <c r="O47" s="140">
        <f t="shared" si="33"/>
        <v>0</v>
      </c>
      <c r="P47" s="604"/>
      <c r="Q47" s="555">
        <f t="shared" si="10"/>
        <v>2.4384999999999999</v>
      </c>
      <c r="R47" s="576">
        <f>'MIDS DATA'!K51</f>
        <v>2.4384999999999999</v>
      </c>
      <c r="S47" s="135">
        <f t="shared" si="34"/>
        <v>0</v>
      </c>
      <c r="T47" s="135">
        <f t="shared" si="35"/>
        <v>0</v>
      </c>
      <c r="U47" s="261">
        <v>0</v>
      </c>
      <c r="V47" s="604"/>
      <c r="W47" s="637">
        <f t="shared" si="36"/>
        <v>1.4304999999999999</v>
      </c>
      <c r="X47" s="144">
        <f t="shared" si="19"/>
        <v>2.5999999999999999E-2</v>
      </c>
      <c r="Y47" s="631">
        <f t="shared" si="40"/>
        <v>260</v>
      </c>
      <c r="Z47" s="140">
        <f t="shared" si="37"/>
        <v>0</v>
      </c>
      <c r="AA47" s="140">
        <f t="shared" si="21"/>
        <v>0</v>
      </c>
      <c r="AB47" s="608"/>
      <c r="AC47" s="622">
        <v>-0.42</v>
      </c>
      <c r="AD47" s="308">
        <f>'MIDS DATA'!I51</f>
        <v>-0.42</v>
      </c>
      <c r="AE47" s="140">
        <f t="shared" si="38"/>
        <v>0</v>
      </c>
      <c r="AF47" s="140">
        <f t="shared" si="39"/>
        <v>0</v>
      </c>
      <c r="AG47" s="178">
        <f>'MIDS DATA'!C51</f>
        <v>6.466123338527402E-2</v>
      </c>
      <c r="AH47" s="179">
        <f>'MIDS DATA'!D51</f>
        <v>0.81034344874560726</v>
      </c>
      <c r="AI47" s="178">
        <f>'MIDS DATA'!E51</f>
        <v>7.0564277097944009E-2</v>
      </c>
      <c r="AJ47" s="179">
        <f>'MIDS DATA'!F51</f>
        <v>0.79519625082473255</v>
      </c>
      <c r="AK47" s="311">
        <f>'MIDS DATA'!B51</f>
        <v>1.4282933302750001</v>
      </c>
      <c r="AL47" s="249"/>
      <c r="AM47" s="311"/>
      <c r="AN47" s="312"/>
      <c r="AO47" s="268"/>
      <c r="AP47" s="310"/>
      <c r="AQ47" s="267"/>
      <c r="AR47" s="247"/>
      <c r="AS47" s="247"/>
      <c r="AT47" s="247"/>
      <c r="AU47" s="247"/>
      <c r="AV47" s="247"/>
      <c r="AW47" s="247"/>
      <c r="AX47" s="247"/>
    </row>
    <row r="48" spans="1:50" ht="15" x14ac:dyDescent="0.25">
      <c r="A48" s="254" t="e">
        <f t="shared" si="18"/>
        <v>#REF!</v>
      </c>
      <c r="B48" s="550">
        <v>37773</v>
      </c>
      <c r="C48" s="119" t="b">
        <f t="shared" si="25"/>
        <v>0</v>
      </c>
      <c r="D48" s="120">
        <f t="shared" si="26"/>
        <v>0</v>
      </c>
      <c r="E48" s="120">
        <f t="shared" si="20"/>
        <v>30</v>
      </c>
      <c r="F48" s="555">
        <v>2.7408032199759877</v>
      </c>
      <c r="G48" s="125">
        <f t="shared" si="27"/>
        <v>0</v>
      </c>
      <c r="H48" s="125">
        <f t="shared" si="28"/>
        <v>0</v>
      </c>
      <c r="I48" s="576">
        <f>POS!AB61</f>
        <v>2.7408032199759877</v>
      </c>
      <c r="J48" s="604"/>
      <c r="K48" s="568">
        <f t="shared" si="29"/>
        <v>-0.42400008718595927</v>
      </c>
      <c r="L48" s="569">
        <f t="shared" si="30"/>
        <v>0</v>
      </c>
      <c r="M48" s="570">
        <f t="shared" si="31"/>
        <v>2.0214999128140407</v>
      </c>
      <c r="N48" s="140">
        <f t="shared" si="32"/>
        <v>0</v>
      </c>
      <c r="O48" s="140">
        <f t="shared" si="33"/>
        <v>0</v>
      </c>
      <c r="P48" s="604"/>
      <c r="Q48" s="555">
        <f t="shared" si="10"/>
        <v>2.4455</v>
      </c>
      <c r="R48" s="576">
        <f>'MIDS DATA'!K52</f>
        <v>2.4455</v>
      </c>
      <c r="S48" s="135">
        <f t="shared" si="34"/>
        <v>0</v>
      </c>
      <c r="T48" s="135">
        <f t="shared" si="35"/>
        <v>0</v>
      </c>
      <c r="U48" s="261">
        <v>0</v>
      </c>
      <c r="V48" s="604"/>
      <c r="W48" s="637">
        <f t="shared" si="36"/>
        <v>1.429875</v>
      </c>
      <c r="X48" s="144">
        <f t="shared" si="19"/>
        <v>2.6624999999999999E-2</v>
      </c>
      <c r="Y48" s="631">
        <f t="shared" si="40"/>
        <v>266.25</v>
      </c>
      <c r="Z48" s="140">
        <f t="shared" si="37"/>
        <v>0</v>
      </c>
      <c r="AA48" s="140">
        <f t="shared" si="21"/>
        <v>0</v>
      </c>
      <c r="AB48" s="608"/>
      <c r="AC48" s="622">
        <v>-0.42</v>
      </c>
      <c r="AD48" s="308">
        <f>'MIDS DATA'!I52</f>
        <v>-0.42</v>
      </c>
      <c r="AE48" s="140">
        <f t="shared" si="38"/>
        <v>0</v>
      </c>
      <c r="AF48" s="140">
        <f t="shared" si="39"/>
        <v>0</v>
      </c>
      <c r="AG48" s="178">
        <f>'MIDS DATA'!C52</f>
        <v>6.4734552932157005E-2</v>
      </c>
      <c r="AH48" s="179">
        <f>'MIDS DATA'!D52</f>
        <v>0.80578444895971357</v>
      </c>
      <c r="AI48" s="178">
        <f>'MIDS DATA'!E52</f>
        <v>7.0627830911048017E-2</v>
      </c>
      <c r="AJ48" s="179">
        <f>'MIDS DATA'!F52</f>
        <v>0.79036516696700998</v>
      </c>
      <c r="AK48" s="311">
        <f>'MIDS DATA'!B52</f>
        <v>1.4276479299210001</v>
      </c>
      <c r="AL48" s="249"/>
      <c r="AM48" s="311"/>
      <c r="AN48" s="312"/>
      <c r="AO48" s="268"/>
      <c r="AP48" s="310"/>
      <c r="AQ48" s="267"/>
      <c r="AR48" s="247"/>
      <c r="AS48" s="247"/>
      <c r="AT48" s="247"/>
      <c r="AU48" s="247"/>
      <c r="AV48" s="247"/>
      <c r="AW48" s="247"/>
      <c r="AX48" s="247"/>
    </row>
    <row r="49" spans="1:50" ht="15" x14ac:dyDescent="0.25">
      <c r="A49" s="254" t="e">
        <f t="shared" si="18"/>
        <v>#REF!</v>
      </c>
      <c r="B49" s="550">
        <v>37803</v>
      </c>
      <c r="C49" s="119" t="b">
        <f t="shared" si="25"/>
        <v>0</v>
      </c>
      <c r="D49" s="120">
        <f t="shared" si="26"/>
        <v>0</v>
      </c>
      <c r="E49" s="120">
        <f t="shared" si="20"/>
        <v>31</v>
      </c>
      <c r="F49" s="555">
        <v>2.7477502457489087</v>
      </c>
      <c r="G49" s="125">
        <f t="shared" si="27"/>
        <v>0</v>
      </c>
      <c r="H49" s="125">
        <f t="shared" si="28"/>
        <v>0</v>
      </c>
      <c r="I49" s="576">
        <f>POS!AB62</f>
        <v>2.7477502457489087</v>
      </c>
      <c r="J49" s="604"/>
      <c r="K49" s="568">
        <f t="shared" si="29"/>
        <v>-0.42399002944167519</v>
      </c>
      <c r="L49" s="569">
        <f t="shared" si="30"/>
        <v>0</v>
      </c>
      <c r="M49" s="570">
        <f t="shared" si="31"/>
        <v>2.027509970558325</v>
      </c>
      <c r="N49" s="140">
        <f t="shared" si="32"/>
        <v>0</v>
      </c>
      <c r="O49" s="140">
        <f t="shared" si="33"/>
        <v>0</v>
      </c>
      <c r="P49" s="604"/>
      <c r="Q49" s="555">
        <f t="shared" si="10"/>
        <v>2.4515000000000002</v>
      </c>
      <c r="R49" s="576">
        <f>'MIDS DATA'!K53</f>
        <v>2.4515000000000002</v>
      </c>
      <c r="S49" s="135">
        <f t="shared" si="34"/>
        <v>0</v>
      </c>
      <c r="T49" s="135">
        <f t="shared" si="35"/>
        <v>0</v>
      </c>
      <c r="U49" s="261">
        <v>0</v>
      </c>
      <c r="V49" s="604"/>
      <c r="W49" s="637">
        <f t="shared" si="36"/>
        <v>1.4292499999999999</v>
      </c>
      <c r="X49" s="144">
        <f t="shared" si="19"/>
        <v>2.725E-2</v>
      </c>
      <c r="Y49" s="631">
        <f t="shared" si="40"/>
        <v>272.5</v>
      </c>
      <c r="Z49" s="140">
        <f t="shared" si="37"/>
        <v>0</v>
      </c>
      <c r="AA49" s="140">
        <f t="shared" si="21"/>
        <v>0</v>
      </c>
      <c r="AB49" s="608"/>
      <c r="AC49" s="622">
        <v>-0.42</v>
      </c>
      <c r="AD49" s="308">
        <f>'MIDS DATA'!I53</f>
        <v>-0.42</v>
      </c>
      <c r="AE49" s="140">
        <f t="shared" si="38"/>
        <v>0</v>
      </c>
      <c r="AF49" s="140">
        <f t="shared" si="39"/>
        <v>0</v>
      </c>
      <c r="AG49" s="178">
        <f>'MIDS DATA'!C53</f>
        <v>6.4805507334062026E-2</v>
      </c>
      <c r="AH49" s="179">
        <f>'MIDS DATA'!D53</f>
        <v>0.80138774414296676</v>
      </c>
      <c r="AI49" s="178">
        <f>'MIDS DATA'!E53</f>
        <v>7.0686518174743015E-2</v>
      </c>
      <c r="AJ49" s="179">
        <f>'MIDS DATA'!F53</f>
        <v>0.7857175014167711</v>
      </c>
      <c r="AK49" s="311">
        <f>'MIDS DATA'!B53</f>
        <v>1.4270393223130002</v>
      </c>
      <c r="AL49" s="249"/>
      <c r="AM49" s="311"/>
      <c r="AN49" s="312"/>
      <c r="AO49" s="268"/>
      <c r="AP49" s="310"/>
      <c r="AQ49" s="267"/>
      <c r="AR49" s="247"/>
      <c r="AS49" s="247"/>
      <c r="AT49" s="247"/>
      <c r="AU49" s="247"/>
      <c r="AV49" s="247"/>
      <c r="AW49" s="247"/>
      <c r="AX49" s="247"/>
    </row>
    <row r="50" spans="1:50" ht="15" x14ac:dyDescent="0.25">
      <c r="A50" s="254" t="e">
        <f t="shared" si="18"/>
        <v>#REF!</v>
      </c>
      <c r="B50" s="550">
        <v>37834</v>
      </c>
      <c r="C50" s="119" t="b">
        <f t="shared" si="25"/>
        <v>0</v>
      </c>
      <c r="D50" s="120">
        <f t="shared" si="26"/>
        <v>0</v>
      </c>
      <c r="E50" s="120">
        <f t="shared" si="20"/>
        <v>31</v>
      </c>
      <c r="F50" s="555">
        <v>2.7573997604486431</v>
      </c>
      <c r="G50" s="125">
        <f t="shared" si="27"/>
        <v>0</v>
      </c>
      <c r="H50" s="125">
        <f t="shared" si="28"/>
        <v>0</v>
      </c>
      <c r="I50" s="576">
        <f>POS!AB63</f>
        <v>2.7573997604486431</v>
      </c>
      <c r="J50" s="604"/>
      <c r="K50" s="568">
        <f t="shared" si="29"/>
        <v>-0.42397972815431206</v>
      </c>
      <c r="L50" s="569">
        <f t="shared" si="30"/>
        <v>0</v>
      </c>
      <c r="M50" s="570">
        <f t="shared" si="31"/>
        <v>2.0355202718456882</v>
      </c>
      <c r="N50" s="140">
        <f t="shared" si="32"/>
        <v>0</v>
      </c>
      <c r="O50" s="140">
        <f t="shared" si="33"/>
        <v>0</v>
      </c>
      <c r="P50" s="604"/>
      <c r="Q50" s="555">
        <f t="shared" si="10"/>
        <v>2.4595000000000002</v>
      </c>
      <c r="R50" s="576">
        <f>'MIDS DATA'!K54</f>
        <v>2.4595000000000002</v>
      </c>
      <c r="S50" s="135">
        <f t="shared" si="34"/>
        <v>0</v>
      </c>
      <c r="T50" s="135">
        <f t="shared" si="35"/>
        <v>0</v>
      </c>
      <c r="U50" s="261">
        <v>0</v>
      </c>
      <c r="V50" s="604"/>
      <c r="W50" s="637">
        <f t="shared" si="36"/>
        <v>1.4286249999999998</v>
      </c>
      <c r="X50" s="144">
        <f t="shared" si="19"/>
        <v>2.7875E-2</v>
      </c>
      <c r="Y50" s="631">
        <f t="shared" si="40"/>
        <v>278.75</v>
      </c>
      <c r="Z50" s="140">
        <f t="shared" si="37"/>
        <v>0</v>
      </c>
      <c r="AA50" s="140">
        <f t="shared" si="21"/>
        <v>0</v>
      </c>
      <c r="AB50" s="608"/>
      <c r="AC50" s="622">
        <v>-0.42</v>
      </c>
      <c r="AD50" s="308">
        <f>'MIDS DATA'!I54</f>
        <v>-0.42</v>
      </c>
      <c r="AE50" s="140">
        <f t="shared" si="38"/>
        <v>0</v>
      </c>
      <c r="AF50" s="140">
        <f t="shared" si="39"/>
        <v>0</v>
      </c>
      <c r="AG50" s="178">
        <f>'MIDS DATA'!C54</f>
        <v>6.4878826884451013E-2</v>
      </c>
      <c r="AH50" s="179">
        <f>'MIDS DATA'!D54</f>
        <v>0.79686023960519814</v>
      </c>
      <c r="AI50" s="178">
        <f>'MIDS DATA'!E54</f>
        <v>7.0743108850886E-2</v>
      </c>
      <c r="AJ50" s="179">
        <f>'MIDS DATA'!F54</f>
        <v>0.78094686059674934</v>
      </c>
      <c r="AK50" s="311">
        <f>'MIDS DATA'!B54</f>
        <v>1.426433518833</v>
      </c>
      <c r="AL50" s="249"/>
      <c r="AM50" s="311"/>
      <c r="AN50" s="312"/>
      <c r="AO50" s="268"/>
      <c r="AP50" s="310"/>
      <c r="AQ50" s="267"/>
      <c r="AR50" s="247"/>
      <c r="AS50" s="247"/>
      <c r="AT50" s="247"/>
      <c r="AU50" s="247"/>
      <c r="AV50" s="247"/>
      <c r="AW50" s="247"/>
      <c r="AX50" s="247"/>
    </row>
    <row r="51" spans="1:50" ht="15" x14ac:dyDescent="0.25">
      <c r="A51" s="254" t="e">
        <f t="shared" si="18"/>
        <v>#REF!</v>
      </c>
      <c r="B51" s="550">
        <v>37865</v>
      </c>
      <c r="C51" s="119" t="b">
        <f t="shared" si="25"/>
        <v>0</v>
      </c>
      <c r="D51" s="120">
        <f t="shared" si="26"/>
        <v>0</v>
      </c>
      <c r="E51" s="120">
        <f t="shared" ref="E51:E82" si="41">B52-B51</f>
        <v>30</v>
      </c>
      <c r="F51" s="555">
        <v>2.7602911219886366</v>
      </c>
      <c r="G51" s="125">
        <f t="shared" si="27"/>
        <v>0</v>
      </c>
      <c r="H51" s="125">
        <f t="shared" si="28"/>
        <v>0</v>
      </c>
      <c r="I51" s="576">
        <f>POS!AB64</f>
        <v>2.7602911219886366</v>
      </c>
      <c r="J51" s="604"/>
      <c r="K51" s="568">
        <f t="shared" si="29"/>
        <v>-0.42395348626327278</v>
      </c>
      <c r="L51" s="569">
        <f t="shared" si="30"/>
        <v>0</v>
      </c>
      <c r="M51" s="570">
        <f t="shared" si="31"/>
        <v>2.0385465137367271</v>
      </c>
      <c r="N51" s="140">
        <f t="shared" si="32"/>
        <v>0</v>
      </c>
      <c r="O51" s="140">
        <f t="shared" si="33"/>
        <v>0</v>
      </c>
      <c r="P51" s="604"/>
      <c r="Q51" s="555">
        <f t="shared" si="10"/>
        <v>2.4624999999999999</v>
      </c>
      <c r="R51" s="576">
        <f>'MIDS DATA'!K55</f>
        <v>2.4624999999999999</v>
      </c>
      <c r="S51" s="135">
        <f t="shared" si="34"/>
        <v>0</v>
      </c>
      <c r="T51" s="135">
        <f t="shared" si="35"/>
        <v>0</v>
      </c>
      <c r="U51" s="261">
        <v>0</v>
      </c>
      <c r="V51" s="604"/>
      <c r="W51" s="637">
        <f t="shared" si="36"/>
        <v>1.4279999999999999</v>
      </c>
      <c r="X51" s="144">
        <f t="shared" si="19"/>
        <v>2.8500000000000001E-2</v>
      </c>
      <c r="Y51" s="631">
        <f t="shared" si="40"/>
        <v>285</v>
      </c>
      <c r="Z51" s="140">
        <f t="shared" si="37"/>
        <v>0</v>
      </c>
      <c r="AA51" s="140">
        <f t="shared" ref="AA51:AA82" si="42">IF(D51=0,0,(E51*D51))</f>
        <v>0</v>
      </c>
      <c r="AB51" s="608"/>
      <c r="AC51" s="622">
        <v>-0.42</v>
      </c>
      <c r="AD51" s="308">
        <f>'MIDS DATA'!I55</f>
        <v>-0.42</v>
      </c>
      <c r="AE51" s="140">
        <f t="shared" si="38"/>
        <v>0</v>
      </c>
      <c r="AF51" s="140">
        <f t="shared" si="39"/>
        <v>0</v>
      </c>
      <c r="AG51" s="178">
        <f>'MIDS DATA'!C55</f>
        <v>6.4952146436623004E-2</v>
      </c>
      <c r="AH51" s="179">
        <f>'MIDS DATA'!D55</f>
        <v>0.79234876907918406</v>
      </c>
      <c r="AI51" s="178">
        <f>'MIDS DATA'!E55</f>
        <v>7.0799699528087012E-2</v>
      </c>
      <c r="AJ51" s="179">
        <f>'MIDS DATA'!F55</f>
        <v>0.77619798826848685</v>
      </c>
      <c r="AK51" s="311">
        <f>'MIDS DATA'!B55</f>
        <v>1.4258319265610002</v>
      </c>
      <c r="AL51" s="249"/>
      <c r="AM51" s="311"/>
      <c r="AN51" s="312"/>
      <c r="AO51" s="268"/>
      <c r="AP51" s="310"/>
      <c r="AQ51" s="267"/>
      <c r="AR51" s="247"/>
      <c r="AS51" s="247"/>
      <c r="AT51" s="247"/>
      <c r="AU51" s="247"/>
      <c r="AV51" s="247"/>
      <c r="AW51" s="247"/>
      <c r="AX51" s="247"/>
    </row>
    <row r="52" spans="1:50" ht="15" x14ac:dyDescent="0.25">
      <c r="A52" s="254" t="e">
        <f t="shared" si="18"/>
        <v>#REF!</v>
      </c>
      <c r="B52" s="551">
        <v>37895</v>
      </c>
      <c r="C52" s="119" t="b">
        <f t="shared" si="25"/>
        <v>0</v>
      </c>
      <c r="D52" s="120">
        <f t="shared" si="26"/>
        <v>0</v>
      </c>
      <c r="E52" s="120">
        <f t="shared" si="41"/>
        <v>31</v>
      </c>
      <c r="F52" s="556">
        <v>2.8037737790850641</v>
      </c>
      <c r="G52" s="125">
        <f t="shared" si="27"/>
        <v>0</v>
      </c>
      <c r="H52" s="125">
        <f t="shared" si="28"/>
        <v>0</v>
      </c>
      <c r="I52" s="577">
        <f>POS!AB65</f>
        <v>2.8037737790850641</v>
      </c>
      <c r="J52" s="604"/>
      <c r="K52" s="571">
        <f t="shared" si="29"/>
        <v>-0.42393374444011211</v>
      </c>
      <c r="L52" s="569">
        <f t="shared" si="30"/>
        <v>0</v>
      </c>
      <c r="M52" s="573">
        <f t="shared" si="31"/>
        <v>2.0715662555598882</v>
      </c>
      <c r="N52" s="140">
        <f t="shared" si="32"/>
        <v>0</v>
      </c>
      <c r="O52" s="140">
        <f t="shared" si="33"/>
        <v>0</v>
      </c>
      <c r="P52" s="604"/>
      <c r="Q52" s="556">
        <f t="shared" si="10"/>
        <v>2.4955000000000003</v>
      </c>
      <c r="R52" s="577">
        <f>'MIDS DATA'!K56</f>
        <v>2.4955000000000003</v>
      </c>
      <c r="S52" s="136">
        <f t="shared" si="34"/>
        <v>0</v>
      </c>
      <c r="T52" s="136">
        <f t="shared" si="35"/>
        <v>0</v>
      </c>
      <c r="U52" s="262">
        <v>0</v>
      </c>
      <c r="V52" s="604"/>
      <c r="W52" s="638">
        <f t="shared" si="36"/>
        <v>1.4273749999999998</v>
      </c>
      <c r="X52" s="144">
        <f t="shared" si="19"/>
        <v>2.9125000000000002E-2</v>
      </c>
      <c r="Y52" s="631">
        <f t="shared" si="40"/>
        <v>291.25</v>
      </c>
      <c r="Z52" s="140">
        <f t="shared" si="37"/>
        <v>0</v>
      </c>
      <c r="AA52" s="140">
        <f t="shared" si="42"/>
        <v>0</v>
      </c>
      <c r="AB52" s="608"/>
      <c r="AC52" s="623">
        <v>-0.42</v>
      </c>
      <c r="AD52" s="309">
        <f>'MIDS DATA'!I56</f>
        <v>-0.42</v>
      </c>
      <c r="AE52" s="140">
        <f t="shared" si="38"/>
        <v>0</v>
      </c>
      <c r="AF52" s="140">
        <f t="shared" si="39"/>
        <v>0</v>
      </c>
      <c r="AG52" s="178">
        <f>'MIDS DATA'!C56</f>
        <v>6.5023100843646001E-2</v>
      </c>
      <c r="AH52" s="179">
        <f>'MIDS DATA'!D56</f>
        <v>0.78799811343564818</v>
      </c>
      <c r="AI52" s="178">
        <f>'MIDS DATA'!E56</f>
        <v>7.0852189706528013E-2</v>
      </c>
      <c r="AJ52" s="179">
        <f>'MIDS DATA'!F56</f>
        <v>0.77162930289057041</v>
      </c>
      <c r="AK52" s="311">
        <f>'MIDS DATA'!B56</f>
        <v>1.4252654050910001</v>
      </c>
      <c r="AL52" s="249"/>
      <c r="AM52" s="311"/>
      <c r="AN52" s="312"/>
      <c r="AO52" s="268"/>
      <c r="AP52" s="310"/>
      <c r="AQ52" s="267"/>
      <c r="AR52" s="247"/>
      <c r="AS52" s="247"/>
      <c r="AT52" s="247"/>
      <c r="AU52" s="247"/>
      <c r="AV52" s="247"/>
      <c r="AW52" s="247"/>
      <c r="AX52" s="247"/>
    </row>
    <row r="53" spans="1:50" ht="15" x14ac:dyDescent="0.25">
      <c r="A53" s="254" t="e">
        <f t="shared" si="18"/>
        <v>#REF!</v>
      </c>
      <c r="B53" s="549">
        <v>37926</v>
      </c>
      <c r="C53" s="119" t="b">
        <f t="shared" si="25"/>
        <v>0</v>
      </c>
      <c r="D53" s="120">
        <f t="shared" ref="D53:D68" si="43">IF(C53=TRUE,1,0)</f>
        <v>0</v>
      </c>
      <c r="E53" s="120">
        <f t="shared" si="41"/>
        <v>30</v>
      </c>
      <c r="F53" s="554">
        <v>3.0281700349540026</v>
      </c>
      <c r="G53" s="125">
        <f t="shared" si="27"/>
        <v>0</v>
      </c>
      <c r="H53" s="125">
        <f t="shared" si="28"/>
        <v>0</v>
      </c>
      <c r="I53" s="575">
        <f>POS!AB66</f>
        <v>3.0281700349540026</v>
      </c>
      <c r="J53" s="604"/>
      <c r="K53" s="565">
        <f t="shared" si="29"/>
        <v>-0.39415863577149723</v>
      </c>
      <c r="L53" s="566">
        <f t="shared" si="30"/>
        <v>0</v>
      </c>
      <c r="M53" s="567">
        <f t="shared" si="31"/>
        <v>2.2383413642285026</v>
      </c>
      <c r="N53" s="140">
        <f t="shared" si="32"/>
        <v>0</v>
      </c>
      <c r="O53" s="140">
        <f t="shared" si="33"/>
        <v>0</v>
      </c>
      <c r="P53" s="604"/>
      <c r="Q53" s="554">
        <f t="shared" si="10"/>
        <v>2.6324999999999998</v>
      </c>
      <c r="R53" s="575">
        <f>'MIDS DATA'!K57</f>
        <v>2.6324999999999998</v>
      </c>
      <c r="S53" s="134">
        <f t="shared" si="34"/>
        <v>0</v>
      </c>
      <c r="T53" s="134">
        <f t="shared" si="35"/>
        <v>0</v>
      </c>
      <c r="U53" s="260">
        <v>0</v>
      </c>
      <c r="V53" s="604"/>
      <c r="W53" s="639">
        <f t="shared" si="36"/>
        <v>1.42675</v>
      </c>
      <c r="X53" s="144">
        <f t="shared" si="19"/>
        <v>2.9749999999999999E-2</v>
      </c>
      <c r="Y53" s="631">
        <f t="shared" si="40"/>
        <v>297.5</v>
      </c>
      <c r="Z53" s="140">
        <f t="shared" si="37"/>
        <v>0</v>
      </c>
      <c r="AA53" s="140">
        <f t="shared" si="42"/>
        <v>0</v>
      </c>
      <c r="AB53" s="604"/>
      <c r="AC53" s="621">
        <v>-0.39</v>
      </c>
      <c r="AD53" s="307">
        <f>'MIDS DATA'!I57</f>
        <v>-0.39</v>
      </c>
      <c r="AE53" s="140">
        <f t="shared" si="38"/>
        <v>0</v>
      </c>
      <c r="AF53" s="140">
        <f t="shared" si="39"/>
        <v>0</v>
      </c>
      <c r="AG53" s="178">
        <f>'MIDS DATA'!C57</f>
        <v>6.5096420399323007E-2</v>
      </c>
      <c r="AH53" s="179">
        <f>'MIDS DATA'!D57</f>
        <v>0.78351824592812824</v>
      </c>
      <c r="AI53" s="178">
        <f>'MIDS DATA'!E57</f>
        <v>7.0903569292886007E-2</v>
      </c>
      <c r="AJ53" s="179">
        <f>'MIDS DATA'!F57</f>
        <v>0.76693793918876685</v>
      </c>
      <c r="AK53" s="311">
        <f>'MIDS DATA'!B57</f>
        <v>1.4246996496760003</v>
      </c>
      <c r="AL53" s="248"/>
      <c r="AM53" s="248"/>
      <c r="AN53" s="248"/>
      <c r="AO53" s="268"/>
      <c r="AP53" s="310"/>
      <c r="AQ53" s="247"/>
      <c r="AR53" s="247"/>
      <c r="AS53" s="247"/>
      <c r="AT53" s="247"/>
      <c r="AU53" s="247"/>
      <c r="AV53" s="247"/>
      <c r="AW53" s="247"/>
      <c r="AX53" s="247"/>
    </row>
    <row r="54" spans="1:50" ht="15" x14ac:dyDescent="0.25">
      <c r="A54" s="254" t="e">
        <f t="shared" si="18"/>
        <v>#REF!</v>
      </c>
      <c r="B54" s="550">
        <v>37956</v>
      </c>
      <c r="C54" s="119" t="b">
        <f t="shared" si="25"/>
        <v>0</v>
      </c>
      <c r="D54" s="120">
        <f t="shared" si="43"/>
        <v>0</v>
      </c>
      <c r="E54" s="120">
        <f t="shared" si="41"/>
        <v>31</v>
      </c>
      <c r="F54" s="555">
        <v>3.1930476040634401</v>
      </c>
      <c r="G54" s="125">
        <f t="shared" si="27"/>
        <v>0</v>
      </c>
      <c r="H54" s="125">
        <f t="shared" si="28"/>
        <v>0</v>
      </c>
      <c r="I54" s="576">
        <f>POS!AB67</f>
        <v>3.1930476040634401</v>
      </c>
      <c r="J54" s="604"/>
      <c r="K54" s="568">
        <f t="shared" si="29"/>
        <v>-0.39425123221361025</v>
      </c>
      <c r="L54" s="569">
        <f t="shared" si="30"/>
        <v>0</v>
      </c>
      <c r="M54" s="570">
        <f t="shared" si="31"/>
        <v>2.3612487677863898</v>
      </c>
      <c r="N54" s="140">
        <f t="shared" si="32"/>
        <v>0</v>
      </c>
      <c r="O54" s="140">
        <f t="shared" si="33"/>
        <v>0</v>
      </c>
      <c r="P54" s="604"/>
      <c r="Q54" s="555">
        <f t="shared" si="10"/>
        <v>2.7555000000000001</v>
      </c>
      <c r="R54" s="576">
        <f>'MIDS DATA'!K58</f>
        <v>2.7555000000000001</v>
      </c>
      <c r="S54" s="135">
        <f t="shared" si="34"/>
        <v>0</v>
      </c>
      <c r="T54" s="135">
        <f t="shared" si="35"/>
        <v>0</v>
      </c>
      <c r="U54" s="261">
        <v>0</v>
      </c>
      <c r="V54" s="604"/>
      <c r="W54" s="637">
        <f t="shared" si="36"/>
        <v>1.4261249999999999</v>
      </c>
      <c r="X54" s="144">
        <f t="shared" si="19"/>
        <v>3.0374999999999999E-2</v>
      </c>
      <c r="Y54" s="631">
        <f t="shared" si="40"/>
        <v>303.75</v>
      </c>
      <c r="Z54" s="140">
        <f t="shared" si="37"/>
        <v>0</v>
      </c>
      <c r="AA54" s="140">
        <f t="shared" si="42"/>
        <v>0</v>
      </c>
      <c r="AB54" s="604"/>
      <c r="AC54" s="622">
        <v>-0.39</v>
      </c>
      <c r="AD54" s="308">
        <f>'MIDS DATA'!I58</f>
        <v>-0.39</v>
      </c>
      <c r="AE54" s="140">
        <f t="shared" si="38"/>
        <v>0</v>
      </c>
      <c r="AF54" s="140">
        <f t="shared" si="39"/>
        <v>0</v>
      </c>
      <c r="AG54" s="178">
        <f>'MIDS DATA'!C58</f>
        <v>6.5167374809739997E-2</v>
      </c>
      <c r="AH54" s="179">
        <f>'MIDS DATA'!D58</f>
        <v>0.77919820587486632</v>
      </c>
      <c r="AI54" s="178">
        <f>'MIDS DATA'!E58</f>
        <v>7.0953291474062014E-2</v>
      </c>
      <c r="AJ54" s="179">
        <f>'MIDS DATA'!F58</f>
        <v>0.76241895789422398</v>
      </c>
      <c r="AK54" s="311">
        <f>'MIDS DATA'!B58</f>
        <v>1.4241572745520004</v>
      </c>
      <c r="AL54" s="248"/>
      <c r="AM54" s="248"/>
      <c r="AN54" s="248"/>
      <c r="AO54" s="268"/>
      <c r="AP54" s="249"/>
      <c r="AQ54" s="247"/>
      <c r="AR54" s="247"/>
      <c r="AS54" s="247"/>
      <c r="AT54" s="247"/>
      <c r="AU54" s="247"/>
      <c r="AV54" s="247"/>
      <c r="AW54" s="247"/>
      <c r="AX54" s="247"/>
    </row>
    <row r="55" spans="1:50" ht="15" x14ac:dyDescent="0.25">
      <c r="A55" s="254" t="e">
        <f t="shared" si="18"/>
        <v>#REF!</v>
      </c>
      <c r="B55" s="550">
        <v>37987</v>
      </c>
      <c r="C55" s="119" t="b">
        <f t="shared" si="25"/>
        <v>0</v>
      </c>
      <c r="D55" s="120">
        <f t="shared" si="43"/>
        <v>0</v>
      </c>
      <c r="E55" s="120">
        <f t="shared" si="41"/>
        <v>31</v>
      </c>
      <c r="F55" s="555">
        <v>3.2389748681131443</v>
      </c>
      <c r="G55" s="125">
        <f t="shared" si="27"/>
        <v>0</v>
      </c>
      <c r="H55" s="125">
        <f t="shared" si="28"/>
        <v>0</v>
      </c>
      <c r="I55" s="576">
        <f>POS!AB68</f>
        <v>3.2389748681131443</v>
      </c>
      <c r="J55" s="604"/>
      <c r="K55" s="568">
        <f t="shared" si="29"/>
        <v>-0.39423800032610057</v>
      </c>
      <c r="L55" s="569">
        <f t="shared" si="30"/>
        <v>0</v>
      </c>
      <c r="M55" s="570">
        <f t="shared" si="31"/>
        <v>2.3962619996738996</v>
      </c>
      <c r="N55" s="140">
        <f t="shared" si="32"/>
        <v>0</v>
      </c>
      <c r="O55" s="140">
        <f t="shared" si="33"/>
        <v>0</v>
      </c>
      <c r="P55" s="604"/>
      <c r="Q55" s="555">
        <f t="shared" si="10"/>
        <v>2.7905000000000002</v>
      </c>
      <c r="R55" s="576">
        <f>'MIDS DATA'!K59</f>
        <v>2.7905000000000002</v>
      </c>
      <c r="S55" s="135">
        <f t="shared" si="34"/>
        <v>0</v>
      </c>
      <c r="T55" s="135">
        <f t="shared" si="35"/>
        <v>0</v>
      </c>
      <c r="U55" s="261">
        <v>0</v>
      </c>
      <c r="V55" s="604"/>
      <c r="W55" s="637">
        <f t="shared" si="36"/>
        <v>1.4255</v>
      </c>
      <c r="X55" s="144">
        <f t="shared" si="19"/>
        <v>3.1E-2</v>
      </c>
      <c r="Y55" s="632">
        <v>310</v>
      </c>
      <c r="Z55" s="140">
        <f t="shared" si="37"/>
        <v>0</v>
      </c>
      <c r="AA55" s="140">
        <f t="shared" si="42"/>
        <v>0</v>
      </c>
      <c r="AB55" s="604"/>
      <c r="AC55" s="622">
        <v>-0.39</v>
      </c>
      <c r="AD55" s="308">
        <f>'MIDS DATA'!I59</f>
        <v>-0.39</v>
      </c>
      <c r="AE55" s="140">
        <f t="shared" si="38"/>
        <v>0</v>
      </c>
      <c r="AF55" s="140">
        <f t="shared" si="39"/>
        <v>0</v>
      </c>
      <c r="AG55" s="178">
        <f>'MIDS DATA'!C59</f>
        <v>6.5240694368923005E-2</v>
      </c>
      <c r="AH55" s="179">
        <f>'MIDS DATA'!D59</f>
        <v>0.7747500062566941</v>
      </c>
      <c r="AI55" s="178">
        <f>'MIDS DATA'!E59</f>
        <v>7.1009016435577013E-2</v>
      </c>
      <c r="AJ55" s="179">
        <f>'MIDS DATA'!F59</f>
        <v>0.75775839797080924</v>
      </c>
      <c r="AK55" s="311">
        <f>'MIDS DATA'!B59</f>
        <v>1.4235783663620001</v>
      </c>
      <c r="AL55" s="248"/>
      <c r="AM55" s="248"/>
      <c r="AN55" s="248"/>
      <c r="AO55" s="268"/>
      <c r="AP55" s="266"/>
      <c r="AQ55" s="247"/>
      <c r="AR55" s="247"/>
      <c r="AS55" s="247"/>
      <c r="AT55" s="247"/>
      <c r="AU55" s="247"/>
      <c r="AV55" s="247"/>
      <c r="AW55" s="247"/>
      <c r="AX55" s="247"/>
    </row>
    <row r="56" spans="1:50" ht="15" x14ac:dyDescent="0.25">
      <c r="A56" s="254" t="e">
        <f t="shared" si="18"/>
        <v>#REF!</v>
      </c>
      <c r="B56" s="550">
        <v>38018</v>
      </c>
      <c r="C56" s="119" t="b">
        <f t="shared" si="25"/>
        <v>0</v>
      </c>
      <c r="D56" s="120">
        <f t="shared" si="43"/>
        <v>0</v>
      </c>
      <c r="E56" s="120">
        <f t="shared" si="41"/>
        <v>29</v>
      </c>
      <c r="F56" s="555">
        <v>3.1263392219346673</v>
      </c>
      <c r="G56" s="125">
        <f t="shared" si="27"/>
        <v>0</v>
      </c>
      <c r="H56" s="125">
        <f t="shared" si="28"/>
        <v>0</v>
      </c>
      <c r="I56" s="576">
        <f>POS!AB69</f>
        <v>3.1263392219346673</v>
      </c>
      <c r="J56" s="604"/>
      <c r="K56" s="568">
        <f t="shared" si="29"/>
        <v>-0.39418901941650031</v>
      </c>
      <c r="L56" s="569">
        <f t="shared" si="30"/>
        <v>0</v>
      </c>
      <c r="M56" s="570">
        <f t="shared" si="31"/>
        <v>2.3138109805834999</v>
      </c>
      <c r="N56" s="140">
        <f t="shared" si="32"/>
        <v>0</v>
      </c>
      <c r="O56" s="140">
        <f t="shared" si="33"/>
        <v>0</v>
      </c>
      <c r="P56" s="604"/>
      <c r="Q56" s="555">
        <f t="shared" si="10"/>
        <v>2.7080000000000002</v>
      </c>
      <c r="R56" s="576">
        <f>'MIDS DATA'!K60</f>
        <v>2.7080000000000002</v>
      </c>
      <c r="S56" s="135">
        <f t="shared" si="34"/>
        <v>0</v>
      </c>
      <c r="T56" s="135">
        <f t="shared" si="35"/>
        <v>0</v>
      </c>
      <c r="U56" s="261">
        <v>0</v>
      </c>
      <c r="V56" s="604"/>
      <c r="W56" s="637">
        <f t="shared" si="36"/>
        <v>1.4249583333333333</v>
      </c>
      <c r="X56" s="144">
        <f t="shared" si="19"/>
        <v>3.1541666666666669E-2</v>
      </c>
      <c r="Y56" s="631">
        <f t="shared" ref="Y56:Y66" si="44">((Y$67-Y$55)/12)+Y55</f>
        <v>315.41666666666669</v>
      </c>
      <c r="Z56" s="140">
        <f t="shared" si="37"/>
        <v>0</v>
      </c>
      <c r="AA56" s="140">
        <f t="shared" si="42"/>
        <v>0</v>
      </c>
      <c r="AB56" s="604"/>
      <c r="AC56" s="622">
        <v>-0.39</v>
      </c>
      <c r="AD56" s="308">
        <f>'MIDS DATA'!I60</f>
        <v>-0.39</v>
      </c>
      <c r="AE56" s="140">
        <f t="shared" si="38"/>
        <v>0</v>
      </c>
      <c r="AF56" s="140">
        <f t="shared" si="39"/>
        <v>0</v>
      </c>
      <c r="AG56" s="178">
        <f>'MIDS DATA'!C60</f>
        <v>6.5314013929888004E-2</v>
      </c>
      <c r="AH56" s="179">
        <f>'MIDS DATA'!D60</f>
        <v>0.77031792334984772</v>
      </c>
      <c r="AI56" s="178">
        <f>'MIDS DATA'!E60</f>
        <v>7.1069376463213013E-2</v>
      </c>
      <c r="AJ56" s="179">
        <f>'MIDS DATA'!F60</f>
        <v>0.7531057652782589</v>
      </c>
      <c r="AK56" s="311">
        <f>'MIDS DATA'!B60</f>
        <v>1.422977978489</v>
      </c>
      <c r="AL56" s="248"/>
      <c r="AM56" s="248"/>
      <c r="AN56" s="248"/>
      <c r="AO56" s="268"/>
      <c r="AP56" s="266"/>
      <c r="AQ56" s="247"/>
      <c r="AR56" s="247"/>
      <c r="AS56" s="247"/>
      <c r="AT56" s="247"/>
      <c r="AU56" s="247"/>
      <c r="AV56" s="247"/>
      <c r="AW56" s="247"/>
      <c r="AX56" s="247"/>
    </row>
    <row r="57" spans="1:50" ht="15" x14ac:dyDescent="0.25">
      <c r="A57" s="254" t="e">
        <f t="shared" si="18"/>
        <v>#REF!</v>
      </c>
      <c r="B57" s="551">
        <v>38047</v>
      </c>
      <c r="C57" s="119" t="b">
        <f t="shared" si="25"/>
        <v>0</v>
      </c>
      <c r="D57" s="120">
        <f t="shared" si="43"/>
        <v>0</v>
      </c>
      <c r="E57" s="120">
        <f t="shared" si="41"/>
        <v>31</v>
      </c>
      <c r="F57" s="556">
        <v>2.9835515603126752</v>
      </c>
      <c r="G57" s="125">
        <f t="shared" si="27"/>
        <v>0</v>
      </c>
      <c r="H57" s="125">
        <f t="shared" si="28"/>
        <v>0</v>
      </c>
      <c r="I57" s="577">
        <f>POS!AB70</f>
        <v>2.9835515603126752</v>
      </c>
      <c r="J57" s="604"/>
      <c r="K57" s="571">
        <f t="shared" si="29"/>
        <v>-0.39402680949220015</v>
      </c>
      <c r="L57" s="572">
        <f t="shared" si="30"/>
        <v>0</v>
      </c>
      <c r="M57" s="573">
        <f t="shared" si="31"/>
        <v>2.2089731905078001</v>
      </c>
      <c r="N57" s="140">
        <f t="shared" si="32"/>
        <v>0</v>
      </c>
      <c r="O57" s="140">
        <f t="shared" si="33"/>
        <v>0</v>
      </c>
      <c r="P57" s="604"/>
      <c r="Q57" s="556">
        <f t="shared" si="10"/>
        <v>2.6030000000000002</v>
      </c>
      <c r="R57" s="577">
        <f>'MIDS DATA'!K61</f>
        <v>2.6030000000000002</v>
      </c>
      <c r="S57" s="136">
        <f t="shared" si="34"/>
        <v>0</v>
      </c>
      <c r="T57" s="136">
        <f t="shared" si="35"/>
        <v>0</v>
      </c>
      <c r="U57" s="262">
        <v>0</v>
      </c>
      <c r="V57" s="604"/>
      <c r="W57" s="638">
        <f t="shared" si="36"/>
        <v>1.4244166666666667</v>
      </c>
      <c r="X57" s="144">
        <f t="shared" si="19"/>
        <v>3.2083333333333339E-2</v>
      </c>
      <c r="Y57" s="631">
        <f t="shared" si="44"/>
        <v>320.83333333333337</v>
      </c>
      <c r="Z57" s="140">
        <f t="shared" si="37"/>
        <v>0</v>
      </c>
      <c r="AA57" s="140">
        <f t="shared" si="42"/>
        <v>0</v>
      </c>
      <c r="AB57" s="604"/>
      <c r="AC57" s="623">
        <v>-0.39</v>
      </c>
      <c r="AD57" s="309">
        <f>'MIDS DATA'!I61</f>
        <v>-0.39</v>
      </c>
      <c r="AE57" s="140">
        <f t="shared" si="38"/>
        <v>0</v>
      </c>
      <c r="AF57" s="140">
        <f t="shared" si="39"/>
        <v>0</v>
      </c>
      <c r="AG57" s="178">
        <f>'MIDS DATA'!C61</f>
        <v>6.5382603198210015E-2</v>
      </c>
      <c r="AH57" s="179">
        <f>'MIDS DATA'!D61</f>
        <v>0.76618638490831703</v>
      </c>
      <c r="AI57" s="178">
        <f>'MIDS DATA'!E61</f>
        <v>7.1125842296608011E-2</v>
      </c>
      <c r="AJ57" s="179">
        <f>'MIDS DATA'!F61</f>
        <v>0.74877246546859821</v>
      </c>
      <c r="AK57" s="311">
        <f>'MIDS DATA'!B61</f>
        <v>1.4224193289730003</v>
      </c>
      <c r="AL57" s="248"/>
      <c r="AM57" s="248"/>
      <c r="AN57" s="248"/>
      <c r="AO57" s="268"/>
      <c r="AP57" s="266"/>
      <c r="AQ57" s="247"/>
      <c r="AR57" s="247"/>
      <c r="AS57" s="247"/>
      <c r="AT57" s="247"/>
      <c r="AU57" s="247"/>
      <c r="AV57" s="247"/>
      <c r="AW57" s="247"/>
      <c r="AX57" s="247"/>
    </row>
    <row r="58" spans="1:50" ht="15" x14ac:dyDescent="0.25">
      <c r="A58" s="254" t="e">
        <f t="shared" si="18"/>
        <v>#REF!</v>
      </c>
      <c r="B58" s="549">
        <v>38078</v>
      </c>
      <c r="C58" s="119" t="b">
        <f t="shared" si="25"/>
        <v>0</v>
      </c>
      <c r="D58" s="120">
        <f t="shared" si="43"/>
        <v>0</v>
      </c>
      <c r="E58" s="120">
        <f t="shared" si="41"/>
        <v>30</v>
      </c>
      <c r="F58" s="555">
        <v>2.731740886228597</v>
      </c>
      <c r="G58" s="125">
        <f t="shared" si="27"/>
        <v>0</v>
      </c>
      <c r="H58" s="125">
        <f t="shared" si="28"/>
        <v>0</v>
      </c>
      <c r="I58" s="575">
        <f>POS!AB71</f>
        <v>2.731740886228597</v>
      </c>
      <c r="J58" s="604"/>
      <c r="K58" s="568">
        <f t="shared" si="29"/>
        <v>-0.48369394102012331</v>
      </c>
      <c r="L58" s="569">
        <f t="shared" si="30"/>
        <v>0</v>
      </c>
      <c r="M58" s="570">
        <f t="shared" si="31"/>
        <v>2.0233060589798768</v>
      </c>
      <c r="N58" s="140">
        <f t="shared" si="32"/>
        <v>0</v>
      </c>
      <c r="O58" s="140">
        <f t="shared" si="33"/>
        <v>0</v>
      </c>
      <c r="P58" s="604"/>
      <c r="Q58" s="555">
        <f t="shared" si="10"/>
        <v>2.5070000000000001</v>
      </c>
      <c r="R58" s="575">
        <f>'MIDS DATA'!K62</f>
        <v>2.5070000000000001</v>
      </c>
      <c r="S58" s="134">
        <f t="shared" si="34"/>
        <v>0</v>
      </c>
      <c r="T58" s="134">
        <f t="shared" si="35"/>
        <v>0</v>
      </c>
      <c r="U58" s="260">
        <v>0</v>
      </c>
      <c r="V58" s="604"/>
      <c r="W58" s="637">
        <f t="shared" si="36"/>
        <v>1.423875</v>
      </c>
      <c r="X58" s="144">
        <f t="shared" si="19"/>
        <v>3.2625000000000008E-2</v>
      </c>
      <c r="Y58" s="631">
        <f t="shared" si="44"/>
        <v>326.25000000000006</v>
      </c>
      <c r="Z58" s="140">
        <f t="shared" si="37"/>
        <v>0</v>
      </c>
      <c r="AA58" s="140">
        <f t="shared" si="42"/>
        <v>0</v>
      </c>
      <c r="AB58" s="604"/>
      <c r="AC58" s="622">
        <v>-0.48</v>
      </c>
      <c r="AD58" s="307">
        <f>'MIDS DATA'!I62</f>
        <v>-0.48</v>
      </c>
      <c r="AE58" s="140">
        <f t="shared" si="38"/>
        <v>0</v>
      </c>
      <c r="AF58" s="140">
        <f t="shared" si="39"/>
        <v>0</v>
      </c>
      <c r="AG58" s="178">
        <f>'MIDS DATA'!C62</f>
        <v>6.5455922762624019E-2</v>
      </c>
      <c r="AH58" s="179">
        <f>'MIDS DATA'!D62</f>
        <v>0.76178553689512662</v>
      </c>
      <c r="AI58" s="178">
        <f>'MIDS DATA'!E62</f>
        <v>7.1177729859772013E-2</v>
      </c>
      <c r="AJ58" s="179">
        <f>'MIDS DATA'!F62</f>
        <v>0.74418648556598721</v>
      </c>
      <c r="AK58" s="311">
        <f>'MIDS DATA'!B62</f>
        <v>1.4218745004740001</v>
      </c>
      <c r="AL58" s="248"/>
      <c r="AM58" s="248"/>
      <c r="AN58" s="248"/>
      <c r="AO58" s="268"/>
      <c r="AP58" s="266"/>
      <c r="AQ58" s="247"/>
      <c r="AR58" s="247"/>
      <c r="AS58" s="247"/>
      <c r="AT58" s="247"/>
      <c r="AU58" s="247"/>
      <c r="AV58" s="247"/>
      <c r="AW58" s="247"/>
      <c r="AX58" s="247"/>
    </row>
    <row r="59" spans="1:50" ht="15" x14ac:dyDescent="0.25">
      <c r="A59" s="254" t="e">
        <f t="shared" si="18"/>
        <v>#REF!</v>
      </c>
      <c r="B59" s="550">
        <v>38108</v>
      </c>
      <c r="C59" s="119" t="b">
        <f t="shared" si="25"/>
        <v>0</v>
      </c>
      <c r="D59" s="120">
        <f t="shared" si="43"/>
        <v>0</v>
      </c>
      <c r="E59" s="120">
        <f t="shared" si="41"/>
        <v>31</v>
      </c>
      <c r="F59" s="555">
        <v>2.7025449733202058</v>
      </c>
      <c r="G59" s="125">
        <f t="shared" si="27"/>
        <v>0</v>
      </c>
      <c r="H59" s="125">
        <f t="shared" si="28"/>
        <v>0</v>
      </c>
      <c r="I59" s="576">
        <f>POS!AB72</f>
        <v>2.7025449733202058</v>
      </c>
      <c r="J59" s="604"/>
      <c r="K59" s="568">
        <f t="shared" si="29"/>
        <v>-0.48355658053530082</v>
      </c>
      <c r="L59" s="569">
        <f t="shared" si="30"/>
        <v>0</v>
      </c>
      <c r="M59" s="570">
        <f t="shared" si="31"/>
        <v>2.0024434194646994</v>
      </c>
      <c r="N59" s="140">
        <f t="shared" si="32"/>
        <v>0</v>
      </c>
      <c r="O59" s="140">
        <f t="shared" si="33"/>
        <v>0</v>
      </c>
      <c r="P59" s="604"/>
      <c r="Q59" s="555">
        <f t="shared" si="10"/>
        <v>2.4860000000000002</v>
      </c>
      <c r="R59" s="576">
        <f>'MIDS DATA'!K63</f>
        <v>2.4860000000000002</v>
      </c>
      <c r="S59" s="135">
        <f t="shared" si="34"/>
        <v>0</v>
      </c>
      <c r="T59" s="135">
        <f t="shared" si="35"/>
        <v>0</v>
      </c>
      <c r="U59" s="261">
        <v>0</v>
      </c>
      <c r="V59" s="604"/>
      <c r="W59" s="637">
        <f t="shared" si="36"/>
        <v>1.4233333333333333</v>
      </c>
      <c r="X59" s="144">
        <f t="shared" si="19"/>
        <v>3.3166666666666678E-2</v>
      </c>
      <c r="Y59" s="631">
        <f t="shared" si="44"/>
        <v>331.66666666666674</v>
      </c>
      <c r="Z59" s="140">
        <f t="shared" si="37"/>
        <v>0</v>
      </c>
      <c r="AA59" s="140">
        <f t="shared" si="42"/>
        <v>0</v>
      </c>
      <c r="AB59" s="604"/>
      <c r="AC59" s="622">
        <v>-0.48</v>
      </c>
      <c r="AD59" s="308">
        <f>'MIDS DATA'!I63</f>
        <v>-0.48</v>
      </c>
      <c r="AE59" s="140">
        <f t="shared" si="38"/>
        <v>0</v>
      </c>
      <c r="AF59" s="140">
        <f t="shared" si="39"/>
        <v>0</v>
      </c>
      <c r="AG59" s="178">
        <f>'MIDS DATA'!C63</f>
        <v>6.5526877181493012E-2</v>
      </c>
      <c r="AH59" s="179">
        <f>'MIDS DATA'!D63</f>
        <v>0.75754203620503568</v>
      </c>
      <c r="AI59" s="178">
        <f>'MIDS DATA'!E63</f>
        <v>7.1219197859117997E-2</v>
      </c>
      <c r="AJ59" s="179">
        <f>'MIDS DATA'!F63</f>
        <v>0.73979610414947083</v>
      </c>
      <c r="AK59" s="311">
        <f>'MIDS DATA'!B63</f>
        <v>1.4214039328870005</v>
      </c>
      <c r="AL59" s="248"/>
      <c r="AM59" s="248"/>
      <c r="AN59" s="248"/>
      <c r="AO59" s="268"/>
      <c r="AP59" s="266"/>
      <c r="AQ59" s="247"/>
      <c r="AR59" s="247"/>
      <c r="AS59" s="247"/>
      <c r="AT59" s="247"/>
      <c r="AU59" s="247"/>
      <c r="AV59" s="247"/>
      <c r="AW59" s="247"/>
      <c r="AX59" s="247"/>
    </row>
    <row r="60" spans="1:50" ht="15" x14ac:dyDescent="0.25">
      <c r="A60" s="254" t="e">
        <f t="shared" si="18"/>
        <v>#REF!</v>
      </c>
      <c r="B60" s="550">
        <v>38139</v>
      </c>
      <c r="C60" s="119" t="b">
        <f t="shared" si="25"/>
        <v>0</v>
      </c>
      <c r="D60" s="120">
        <f t="shared" si="43"/>
        <v>0</v>
      </c>
      <c r="E60" s="120">
        <f t="shared" si="41"/>
        <v>30</v>
      </c>
      <c r="F60" s="555">
        <v>2.7110615420281579</v>
      </c>
      <c r="G60" s="125">
        <f t="shared" si="27"/>
        <v>0</v>
      </c>
      <c r="H60" s="125">
        <f t="shared" si="28"/>
        <v>0</v>
      </c>
      <c r="I60" s="576">
        <f>POS!AB73</f>
        <v>2.7110615420281579</v>
      </c>
      <c r="J60" s="604"/>
      <c r="K60" s="568">
        <f t="shared" si="29"/>
        <v>-0.48348150538833234</v>
      </c>
      <c r="L60" s="569">
        <f t="shared" si="30"/>
        <v>0</v>
      </c>
      <c r="M60" s="570">
        <f t="shared" si="31"/>
        <v>2.009518494611668</v>
      </c>
      <c r="N60" s="140">
        <f t="shared" si="32"/>
        <v>0</v>
      </c>
      <c r="O60" s="140">
        <f t="shared" si="33"/>
        <v>0</v>
      </c>
      <c r="P60" s="604"/>
      <c r="Q60" s="555">
        <f t="shared" si="10"/>
        <v>2.4930000000000003</v>
      </c>
      <c r="R60" s="576">
        <f>'MIDS DATA'!K64</f>
        <v>2.4930000000000003</v>
      </c>
      <c r="S60" s="135">
        <f t="shared" si="34"/>
        <v>0</v>
      </c>
      <c r="T60" s="135">
        <f t="shared" si="35"/>
        <v>0</v>
      </c>
      <c r="U60" s="261">
        <v>0</v>
      </c>
      <c r="V60" s="604"/>
      <c r="W60" s="637">
        <f t="shared" si="36"/>
        <v>1.4227916666666665</v>
      </c>
      <c r="X60" s="144">
        <f t="shared" si="19"/>
        <v>3.370833333333334E-2</v>
      </c>
      <c r="Y60" s="631">
        <f t="shared" si="44"/>
        <v>337.08333333333343</v>
      </c>
      <c r="Z60" s="140">
        <f t="shared" si="37"/>
        <v>0</v>
      </c>
      <c r="AA60" s="140">
        <f t="shared" si="42"/>
        <v>0</v>
      </c>
      <c r="AB60" s="604"/>
      <c r="AC60" s="622">
        <v>-0.48</v>
      </c>
      <c r="AD60" s="308">
        <f>'MIDS DATA'!I64</f>
        <v>-0.48</v>
      </c>
      <c r="AE60" s="140">
        <f t="shared" si="38"/>
        <v>0</v>
      </c>
      <c r="AF60" s="140">
        <f t="shared" si="39"/>
        <v>0</v>
      </c>
      <c r="AG60" s="178">
        <f>'MIDS DATA'!C64</f>
        <v>6.5600196749412018E-2</v>
      </c>
      <c r="AH60" s="179">
        <f>'MIDS DATA'!D64</f>
        <v>0.75317299522622094</v>
      </c>
      <c r="AI60" s="178">
        <f>'MIDS DATA'!E64</f>
        <v>7.1262048125706023E-2</v>
      </c>
      <c r="AJ60" s="179">
        <f>'MIDS DATA'!F64</f>
        <v>0.73528150735843545</v>
      </c>
      <c r="AK60" s="311">
        <f>'MIDS DATA'!B64</f>
        <v>1.4209248615430001</v>
      </c>
      <c r="AL60" s="248"/>
      <c r="AM60" s="248"/>
      <c r="AN60" s="248"/>
      <c r="AO60" s="268"/>
      <c r="AP60" s="266"/>
      <c r="AQ60" s="247"/>
      <c r="AR60" s="247"/>
      <c r="AS60" s="247"/>
      <c r="AT60" s="247"/>
      <c r="AU60" s="247"/>
      <c r="AV60" s="247"/>
      <c r="AW60" s="247"/>
      <c r="AX60" s="247"/>
    </row>
    <row r="61" spans="1:50" ht="15" x14ac:dyDescent="0.25">
      <c r="A61" s="254" t="e">
        <f t="shared" si="18"/>
        <v>#REF!</v>
      </c>
      <c r="B61" s="550">
        <v>38169</v>
      </c>
      <c r="C61" s="119" t="b">
        <f t="shared" si="25"/>
        <v>0</v>
      </c>
      <c r="D61" s="120">
        <f t="shared" si="43"/>
        <v>0</v>
      </c>
      <c r="E61" s="120">
        <f t="shared" si="41"/>
        <v>31</v>
      </c>
      <c r="F61" s="555">
        <v>2.7182682904299136</v>
      </c>
      <c r="G61" s="125">
        <f t="shared" si="27"/>
        <v>0</v>
      </c>
      <c r="H61" s="125">
        <f t="shared" si="28"/>
        <v>0</v>
      </c>
      <c r="I61" s="576">
        <f>POS!AB74</f>
        <v>2.7182682904299136</v>
      </c>
      <c r="J61" s="604"/>
      <c r="K61" s="568">
        <f t="shared" si="29"/>
        <v>-0.48337228819705125</v>
      </c>
      <c r="L61" s="569">
        <f t="shared" si="30"/>
        <v>0</v>
      </c>
      <c r="M61" s="570">
        <f t="shared" si="31"/>
        <v>2.0156277118029489</v>
      </c>
      <c r="N61" s="140">
        <f t="shared" si="32"/>
        <v>0</v>
      </c>
      <c r="O61" s="140">
        <f t="shared" si="33"/>
        <v>0</v>
      </c>
      <c r="P61" s="604"/>
      <c r="Q61" s="555">
        <f t="shared" si="10"/>
        <v>2.4990000000000001</v>
      </c>
      <c r="R61" s="576">
        <f>'MIDS DATA'!K65</f>
        <v>2.4990000000000001</v>
      </c>
      <c r="S61" s="135">
        <f t="shared" si="34"/>
        <v>0</v>
      </c>
      <c r="T61" s="135">
        <f t="shared" si="35"/>
        <v>0</v>
      </c>
      <c r="U61" s="261">
        <v>0</v>
      </c>
      <c r="V61" s="604"/>
      <c r="W61" s="637">
        <f t="shared" si="36"/>
        <v>1.4222499999999998</v>
      </c>
      <c r="X61" s="144">
        <f t="shared" si="19"/>
        <v>3.425000000000001E-2</v>
      </c>
      <c r="Y61" s="631">
        <f t="shared" si="44"/>
        <v>342.50000000000011</v>
      </c>
      <c r="Z61" s="140">
        <f t="shared" si="37"/>
        <v>0</v>
      </c>
      <c r="AA61" s="140">
        <f t="shared" si="42"/>
        <v>0</v>
      </c>
      <c r="AB61" s="604"/>
      <c r="AC61" s="622">
        <v>-0.48</v>
      </c>
      <c r="AD61" s="308">
        <f>'MIDS DATA'!I65</f>
        <v>-0.48</v>
      </c>
      <c r="AE61" s="140">
        <f t="shared" si="38"/>
        <v>0</v>
      </c>
      <c r="AF61" s="140">
        <f t="shared" si="39"/>
        <v>0</v>
      </c>
      <c r="AG61" s="178">
        <f>'MIDS DATA'!C65</f>
        <v>6.5671151171674019E-2</v>
      </c>
      <c r="AH61" s="179">
        <f>'MIDS DATA'!D65</f>
        <v>0.74896029886345805</v>
      </c>
      <c r="AI61" s="178">
        <f>'MIDS DATA'!E65</f>
        <v>7.1303516126208E-2</v>
      </c>
      <c r="AJ61" s="179">
        <f>'MIDS DATA'!F65</f>
        <v>0.73093389063248015</v>
      </c>
      <c r="AK61" s="311">
        <f>'MIDS DATA'!B65</f>
        <v>1.4204681869380003</v>
      </c>
      <c r="AL61" s="248"/>
      <c r="AM61" s="248"/>
      <c r="AN61" s="248"/>
      <c r="AO61" s="268"/>
      <c r="AP61" s="266"/>
      <c r="AQ61" s="247"/>
      <c r="AR61" s="247"/>
      <c r="AS61" s="247"/>
      <c r="AT61" s="247"/>
      <c r="AU61" s="247"/>
      <c r="AV61" s="247"/>
      <c r="AW61" s="247"/>
      <c r="AX61" s="247"/>
    </row>
    <row r="62" spans="1:50" ht="15" x14ac:dyDescent="0.25">
      <c r="A62" s="254" t="e">
        <f t="shared" si="18"/>
        <v>#REF!</v>
      </c>
      <c r="B62" s="550">
        <v>38200</v>
      </c>
      <c r="C62" s="119" t="b">
        <f t="shared" si="25"/>
        <v>0</v>
      </c>
      <c r="D62" s="120">
        <f t="shared" si="43"/>
        <v>0</v>
      </c>
      <c r="E62" s="120">
        <f t="shared" si="41"/>
        <v>31</v>
      </c>
      <c r="F62" s="555">
        <v>2.7281461897953947</v>
      </c>
      <c r="G62" s="125">
        <f t="shared" si="27"/>
        <v>0</v>
      </c>
      <c r="H62" s="125">
        <f t="shared" si="28"/>
        <v>0</v>
      </c>
      <c r="I62" s="576">
        <f>POS!AB75</f>
        <v>2.7281461897953947</v>
      </c>
      <c r="J62" s="604"/>
      <c r="K62" s="568">
        <f t="shared" si="29"/>
        <v>-0.483276971518253</v>
      </c>
      <c r="L62" s="569">
        <f t="shared" si="30"/>
        <v>0</v>
      </c>
      <c r="M62" s="570">
        <f t="shared" si="31"/>
        <v>2.0237230284817471</v>
      </c>
      <c r="N62" s="140">
        <f t="shared" si="32"/>
        <v>0</v>
      </c>
      <c r="O62" s="140">
        <f t="shared" si="33"/>
        <v>0</v>
      </c>
      <c r="P62" s="604"/>
      <c r="Q62" s="555">
        <f t="shared" si="10"/>
        <v>2.5070000000000001</v>
      </c>
      <c r="R62" s="576">
        <f>'MIDS DATA'!K66</f>
        <v>2.5070000000000001</v>
      </c>
      <c r="S62" s="135">
        <f t="shared" si="34"/>
        <v>0</v>
      </c>
      <c r="T62" s="135">
        <f t="shared" si="35"/>
        <v>0</v>
      </c>
      <c r="U62" s="261">
        <v>0</v>
      </c>
      <c r="V62" s="604"/>
      <c r="W62" s="637">
        <f t="shared" si="36"/>
        <v>1.4217083333333331</v>
      </c>
      <c r="X62" s="144">
        <f t="shared" si="19"/>
        <v>3.4791666666666679E-2</v>
      </c>
      <c r="Y62" s="631">
        <f t="shared" si="44"/>
        <v>347.9166666666668</v>
      </c>
      <c r="Z62" s="140">
        <f t="shared" si="37"/>
        <v>0</v>
      </c>
      <c r="AA62" s="140">
        <f t="shared" si="42"/>
        <v>0</v>
      </c>
      <c r="AB62" s="604"/>
      <c r="AC62" s="622">
        <v>-0.48</v>
      </c>
      <c r="AD62" s="308">
        <f>'MIDS DATA'!I66</f>
        <v>-0.48</v>
      </c>
      <c r="AE62" s="140">
        <f t="shared" si="38"/>
        <v>0</v>
      </c>
      <c r="AF62" s="140">
        <f t="shared" si="39"/>
        <v>0</v>
      </c>
      <c r="AG62" s="178">
        <f>'MIDS DATA'!C66</f>
        <v>6.5744470743098013E-2</v>
      </c>
      <c r="AH62" s="179">
        <f>'MIDS DATA'!D66</f>
        <v>0.74462311185730434</v>
      </c>
      <c r="AI62" s="178">
        <f>'MIDS DATA'!E66</f>
        <v>7.1346366394000021E-2</v>
      </c>
      <c r="AJ62" s="179">
        <f>'MIDS DATA'!F66</f>
        <v>0.72646334088797393</v>
      </c>
      <c r="AK62" s="311">
        <f>'MIDS DATA'!B66</f>
        <v>1.4200034565470003</v>
      </c>
      <c r="AL62" s="248"/>
      <c r="AM62" s="248"/>
      <c r="AN62" s="248"/>
      <c r="AO62" s="268"/>
      <c r="AP62" s="266"/>
      <c r="AQ62" s="247"/>
      <c r="AR62" s="247"/>
      <c r="AS62" s="247"/>
      <c r="AT62" s="247"/>
      <c r="AU62" s="247"/>
      <c r="AV62" s="247"/>
      <c r="AW62" s="247"/>
      <c r="AX62" s="247"/>
    </row>
    <row r="63" spans="1:50" ht="15" x14ac:dyDescent="0.25">
      <c r="A63" s="254" t="e">
        <f t="shared" si="18"/>
        <v>#REF!</v>
      </c>
      <c r="B63" s="550">
        <v>38231</v>
      </c>
      <c r="C63" s="119" t="b">
        <f t="shared" si="25"/>
        <v>0</v>
      </c>
      <c r="D63" s="120">
        <f t="shared" si="43"/>
        <v>0</v>
      </c>
      <c r="E63" s="120">
        <f t="shared" si="41"/>
        <v>30</v>
      </c>
      <c r="F63" s="555">
        <v>2.7313037276138616</v>
      </c>
      <c r="G63" s="125">
        <f t="shared" si="27"/>
        <v>0</v>
      </c>
      <c r="H63" s="125">
        <f t="shared" si="28"/>
        <v>0</v>
      </c>
      <c r="I63" s="576">
        <f>POS!AB76</f>
        <v>2.7313037276138616</v>
      </c>
      <c r="J63" s="604"/>
      <c r="K63" s="568">
        <f t="shared" si="29"/>
        <v>-0.4831625091843601</v>
      </c>
      <c r="L63" s="569">
        <f t="shared" si="30"/>
        <v>0</v>
      </c>
      <c r="M63" s="570">
        <f t="shared" si="31"/>
        <v>2.0268374908156397</v>
      </c>
      <c r="N63" s="140">
        <f t="shared" si="32"/>
        <v>0</v>
      </c>
      <c r="O63" s="140">
        <f t="shared" si="33"/>
        <v>0</v>
      </c>
      <c r="P63" s="604"/>
      <c r="Q63" s="555">
        <f t="shared" si="10"/>
        <v>2.5099999999999998</v>
      </c>
      <c r="R63" s="576">
        <f>'MIDS DATA'!K67</f>
        <v>2.5099999999999998</v>
      </c>
      <c r="S63" s="135">
        <f t="shared" si="34"/>
        <v>0</v>
      </c>
      <c r="T63" s="135">
        <f t="shared" si="35"/>
        <v>0</v>
      </c>
      <c r="U63" s="261">
        <v>0</v>
      </c>
      <c r="V63" s="604"/>
      <c r="W63" s="637">
        <f t="shared" si="36"/>
        <v>1.4211666666666665</v>
      </c>
      <c r="X63" s="144">
        <f t="shared" si="19"/>
        <v>3.5333333333333349E-2</v>
      </c>
      <c r="Y63" s="631">
        <f t="shared" si="44"/>
        <v>353.33333333333348</v>
      </c>
      <c r="Z63" s="140">
        <f t="shared" si="37"/>
        <v>0</v>
      </c>
      <c r="AA63" s="140">
        <f t="shared" si="42"/>
        <v>0</v>
      </c>
      <c r="AB63" s="604"/>
      <c r="AC63" s="622">
        <v>-0.48</v>
      </c>
      <c r="AD63" s="308">
        <f>'MIDS DATA'!I67</f>
        <v>-0.48</v>
      </c>
      <c r="AE63" s="140">
        <f t="shared" si="38"/>
        <v>0</v>
      </c>
      <c r="AF63" s="140">
        <f t="shared" si="39"/>
        <v>0</v>
      </c>
      <c r="AG63" s="178">
        <f>'MIDS DATA'!C67</f>
        <v>6.5817790316302999E-2</v>
      </c>
      <c r="AH63" s="179">
        <f>'MIDS DATA'!D67</f>
        <v>0.74030212931170125</v>
      </c>
      <c r="AI63" s="178">
        <f>'MIDS DATA'!E67</f>
        <v>7.1389216662379004E-2</v>
      </c>
      <c r="AJ63" s="179">
        <f>'MIDS DATA'!F67</f>
        <v>0.72201506596593967</v>
      </c>
      <c r="AK63" s="311">
        <f>'MIDS DATA'!B67</f>
        <v>1.4195460027790003</v>
      </c>
      <c r="AL63" s="248"/>
      <c r="AM63" s="248"/>
      <c r="AN63" s="248"/>
      <c r="AO63" s="268"/>
      <c r="AP63" s="266"/>
      <c r="AQ63" s="247"/>
      <c r="AR63" s="247"/>
      <c r="AS63" s="247"/>
      <c r="AT63" s="247"/>
      <c r="AU63" s="247"/>
      <c r="AV63" s="247"/>
      <c r="AW63" s="247"/>
      <c r="AX63" s="247"/>
    </row>
    <row r="64" spans="1:50" ht="15" x14ac:dyDescent="0.25">
      <c r="A64" s="254" t="e">
        <f t="shared" si="18"/>
        <v>#REF!</v>
      </c>
      <c r="B64" s="551">
        <v>38261</v>
      </c>
      <c r="C64" s="119" t="b">
        <f t="shared" si="25"/>
        <v>0</v>
      </c>
      <c r="D64" s="120">
        <f t="shared" si="43"/>
        <v>0</v>
      </c>
      <c r="E64" s="120">
        <f t="shared" si="41"/>
        <v>31</v>
      </c>
      <c r="F64" s="556">
        <v>2.7748521385484755</v>
      </c>
      <c r="G64" s="125">
        <f t="shared" si="27"/>
        <v>0</v>
      </c>
      <c r="H64" s="125">
        <f t="shared" si="28"/>
        <v>0</v>
      </c>
      <c r="I64" s="577">
        <f>POS!AB77</f>
        <v>2.7748521385484755</v>
      </c>
      <c r="J64" s="604"/>
      <c r="K64" s="571">
        <f t="shared" si="29"/>
        <v>-0.48306110824791837</v>
      </c>
      <c r="L64" s="569">
        <f t="shared" si="30"/>
        <v>0</v>
      </c>
      <c r="M64" s="573">
        <f t="shared" si="31"/>
        <v>2.0599388917520818</v>
      </c>
      <c r="N64" s="140">
        <f t="shared" si="32"/>
        <v>0</v>
      </c>
      <c r="O64" s="140">
        <f t="shared" si="33"/>
        <v>0</v>
      </c>
      <c r="P64" s="604"/>
      <c r="Q64" s="556">
        <f t="shared" ref="Q64:Q127" si="45">R64+U64</f>
        <v>2.5430000000000001</v>
      </c>
      <c r="R64" s="577">
        <f>'MIDS DATA'!K68</f>
        <v>2.5430000000000001</v>
      </c>
      <c r="S64" s="136">
        <f t="shared" si="34"/>
        <v>0</v>
      </c>
      <c r="T64" s="136">
        <f t="shared" si="35"/>
        <v>0</v>
      </c>
      <c r="U64" s="262">
        <v>0</v>
      </c>
      <c r="V64" s="604"/>
      <c r="W64" s="638">
        <f t="shared" si="36"/>
        <v>1.4206249999999998</v>
      </c>
      <c r="X64" s="144">
        <f t="shared" si="19"/>
        <v>3.5875000000000018E-2</v>
      </c>
      <c r="Y64" s="631">
        <f t="shared" si="44"/>
        <v>358.75000000000017</v>
      </c>
      <c r="Z64" s="140">
        <f t="shared" si="37"/>
        <v>0</v>
      </c>
      <c r="AA64" s="140">
        <f t="shared" si="42"/>
        <v>0</v>
      </c>
      <c r="AB64" s="604"/>
      <c r="AC64" s="623">
        <v>-0.48</v>
      </c>
      <c r="AD64" s="309">
        <f>'MIDS DATA'!I68</f>
        <v>-0.48</v>
      </c>
      <c r="AE64" s="140">
        <f t="shared" si="38"/>
        <v>0</v>
      </c>
      <c r="AF64" s="140">
        <f t="shared" si="39"/>
        <v>0</v>
      </c>
      <c r="AG64" s="178">
        <f>'MIDS DATA'!C68</f>
        <v>6.5888744743681033E-2</v>
      </c>
      <c r="AH64" s="179">
        <f>'MIDS DATA'!D68</f>
        <v>0.73613597168791822</v>
      </c>
      <c r="AI64" s="178">
        <f>'MIDS DATA'!E68</f>
        <v>7.1430684664624017E-2</v>
      </c>
      <c r="AJ64" s="179">
        <f>'MIDS DATA'!F68</f>
        <v>0.71773142269878099</v>
      </c>
      <c r="AK64" s="311">
        <f>'MIDS DATA'!B68</f>
        <v>1.4191102268</v>
      </c>
      <c r="AL64" s="248"/>
      <c r="AM64" s="248"/>
      <c r="AN64" s="248"/>
      <c r="AO64" s="268"/>
      <c r="AP64" s="266"/>
      <c r="AQ64" s="247"/>
      <c r="AR64" s="247"/>
      <c r="AS64" s="247"/>
      <c r="AT64" s="247"/>
      <c r="AU64" s="247"/>
      <c r="AV64" s="247"/>
      <c r="AW64" s="247"/>
      <c r="AX64" s="247"/>
    </row>
    <row r="65" spans="1:50" ht="15" x14ac:dyDescent="0.25">
      <c r="A65" s="254" t="e">
        <f t="shared" si="18"/>
        <v>#REF!</v>
      </c>
      <c r="B65" s="549">
        <v>38292</v>
      </c>
      <c r="C65" s="119" t="b">
        <f t="shared" si="25"/>
        <v>0</v>
      </c>
      <c r="D65" s="120">
        <f t="shared" si="43"/>
        <v>0</v>
      </c>
      <c r="E65" s="120">
        <f t="shared" si="41"/>
        <v>30</v>
      </c>
      <c r="F65" s="554">
        <v>3.0657717872879173</v>
      </c>
      <c r="G65" s="125">
        <f t="shared" si="27"/>
        <v>0</v>
      </c>
      <c r="H65" s="125">
        <f t="shared" si="28"/>
        <v>0</v>
      </c>
      <c r="I65" s="575">
        <f>POS!AB78</f>
        <v>3.0657717872879173</v>
      </c>
      <c r="J65" s="604"/>
      <c r="K65" s="565"/>
      <c r="L65" s="569"/>
      <c r="M65" s="567"/>
      <c r="N65" s="140">
        <f t="shared" si="32"/>
        <v>0</v>
      </c>
      <c r="O65" s="140">
        <f t="shared" si="33"/>
        <v>0</v>
      </c>
      <c r="P65" s="604"/>
      <c r="Q65" s="554">
        <f t="shared" si="45"/>
        <v>2.68</v>
      </c>
      <c r="R65" s="575">
        <f>'MIDS DATA'!K69</f>
        <v>2.68</v>
      </c>
      <c r="S65" s="134">
        <f t="shared" si="34"/>
        <v>0</v>
      </c>
      <c r="T65" s="134">
        <f t="shared" si="35"/>
        <v>0</v>
      </c>
      <c r="U65" s="260">
        <v>0</v>
      </c>
      <c r="V65" s="604"/>
      <c r="W65" s="639">
        <f t="shared" si="36"/>
        <v>1.4200833333333331</v>
      </c>
      <c r="X65" s="144">
        <f t="shared" si="19"/>
        <v>3.6416666666666687E-2</v>
      </c>
      <c r="Y65" s="631">
        <f t="shared" si="44"/>
        <v>364.16666666666686</v>
      </c>
      <c r="Z65" s="140">
        <f t="shared" si="37"/>
        <v>0</v>
      </c>
      <c r="AA65" s="140">
        <f t="shared" si="42"/>
        <v>0</v>
      </c>
      <c r="AB65" s="604"/>
      <c r="AC65" s="621">
        <v>-0.4</v>
      </c>
      <c r="AD65" s="307">
        <f>'MIDS DATA'!I69</f>
        <v>-0.4</v>
      </c>
      <c r="AE65" s="140">
        <f t="shared" si="38"/>
        <v>0</v>
      </c>
      <c r="AF65" s="140">
        <f t="shared" si="39"/>
        <v>0</v>
      </c>
      <c r="AG65" s="178">
        <f>'MIDS DATA'!C69</f>
        <v>6.5962064320389993E-2</v>
      </c>
      <c r="AH65" s="179">
        <f>'MIDS DATA'!D69</f>
        <v>0.73184690441835343</v>
      </c>
      <c r="AI65" s="178">
        <f>'MIDS DATA'!E69</f>
        <v>7.1473534934206009E-2</v>
      </c>
      <c r="AJ65" s="179">
        <f>'MIDS DATA'!F69</f>
        <v>0.71332676284847807</v>
      </c>
      <c r="AK65" s="311">
        <f>'MIDS DATA'!B69</f>
        <v>1.4186670696530002</v>
      </c>
      <c r="AL65" s="248"/>
      <c r="AM65" s="248"/>
      <c r="AN65" s="248"/>
      <c r="AO65" s="268"/>
      <c r="AP65" s="266"/>
      <c r="AQ65" s="247"/>
      <c r="AR65" s="247"/>
      <c r="AS65" s="247"/>
      <c r="AT65" s="247"/>
      <c r="AU65" s="247"/>
      <c r="AV65" s="247"/>
      <c r="AW65" s="247"/>
      <c r="AX65" s="247"/>
    </row>
    <row r="66" spans="1:50" ht="15" x14ac:dyDescent="0.25">
      <c r="A66" s="254" t="e">
        <f t="shared" si="18"/>
        <v>#REF!</v>
      </c>
      <c r="B66" s="550">
        <v>38322</v>
      </c>
      <c r="C66" s="119" t="b">
        <f t="shared" si="25"/>
        <v>0</v>
      </c>
      <c r="D66" s="120">
        <f t="shared" si="43"/>
        <v>0</v>
      </c>
      <c r="E66" s="120">
        <f t="shared" si="41"/>
        <v>31</v>
      </c>
      <c r="F66" s="555">
        <v>3.230201062389408</v>
      </c>
      <c r="G66" s="125">
        <f t="shared" si="27"/>
        <v>0</v>
      </c>
      <c r="H66" s="125">
        <f t="shared" si="28"/>
        <v>0</v>
      </c>
      <c r="I66" s="576">
        <f>POS!AB79</f>
        <v>3.230201062389408</v>
      </c>
      <c r="J66" s="604"/>
      <c r="K66" s="568"/>
      <c r="L66" s="569"/>
      <c r="M66" s="570"/>
      <c r="N66" s="140">
        <f t="shared" si="32"/>
        <v>0</v>
      </c>
      <c r="O66" s="140">
        <f t="shared" si="33"/>
        <v>0</v>
      </c>
      <c r="P66" s="604"/>
      <c r="Q66" s="555">
        <f t="shared" si="45"/>
        <v>2.8030000000000004</v>
      </c>
      <c r="R66" s="576">
        <f>'MIDS DATA'!K70</f>
        <v>2.8030000000000004</v>
      </c>
      <c r="S66" s="135">
        <f t="shared" si="34"/>
        <v>0</v>
      </c>
      <c r="T66" s="135">
        <f t="shared" si="35"/>
        <v>0</v>
      </c>
      <c r="U66" s="261">
        <v>0</v>
      </c>
      <c r="V66" s="604"/>
      <c r="W66" s="637">
        <f t="shared" si="36"/>
        <v>1.4195416666666665</v>
      </c>
      <c r="X66" s="144">
        <f t="shared" si="19"/>
        <v>3.6958333333333357E-2</v>
      </c>
      <c r="Y66" s="631">
        <f t="shared" si="44"/>
        <v>369.58333333333354</v>
      </c>
      <c r="Z66" s="140">
        <f t="shared" si="37"/>
        <v>0</v>
      </c>
      <c r="AA66" s="140">
        <f t="shared" si="42"/>
        <v>0</v>
      </c>
      <c r="AB66" s="604"/>
      <c r="AC66" s="622">
        <v>-0.4</v>
      </c>
      <c r="AD66" s="308">
        <f>'MIDS DATA'!I70</f>
        <v>-0.4</v>
      </c>
      <c r="AE66" s="140">
        <f t="shared" si="38"/>
        <v>0</v>
      </c>
      <c r="AF66" s="140">
        <f t="shared" si="39"/>
        <v>0</v>
      </c>
      <c r="AG66" s="178">
        <f>'MIDS DATA'!C70</f>
        <v>6.6033018751160008E-2</v>
      </c>
      <c r="AH66" s="179">
        <f>'MIDS DATA'!D70</f>
        <v>0.72771164980376224</v>
      </c>
      <c r="AI66" s="178">
        <f>'MIDS DATA'!E70</f>
        <v>7.1515002937605016E-2</v>
      </c>
      <c r="AJ66" s="179">
        <f>'MIDS DATA'!F70</f>
        <v>0.70908518906641349</v>
      </c>
      <c r="AK66" s="311">
        <f>'MIDS DATA'!B70</f>
        <v>1.4182451153060003</v>
      </c>
      <c r="AL66" s="248"/>
      <c r="AM66" s="248"/>
      <c r="AN66" s="248"/>
      <c r="AO66" s="268"/>
      <c r="AP66" s="266"/>
      <c r="AQ66" s="247"/>
      <c r="AR66" s="247"/>
      <c r="AS66" s="247"/>
      <c r="AT66" s="247"/>
      <c r="AU66" s="247"/>
      <c r="AV66" s="247"/>
      <c r="AW66" s="247"/>
      <c r="AX66" s="247"/>
    </row>
    <row r="67" spans="1:50" ht="15" x14ac:dyDescent="0.25">
      <c r="A67" s="254" t="e">
        <f t="shared" si="18"/>
        <v>#REF!</v>
      </c>
      <c r="B67" s="550">
        <v>38353</v>
      </c>
      <c r="C67" s="119" t="b">
        <f t="shared" si="25"/>
        <v>0</v>
      </c>
      <c r="D67" s="120">
        <f t="shared" si="43"/>
        <v>0</v>
      </c>
      <c r="E67" s="120">
        <f t="shared" si="41"/>
        <v>31</v>
      </c>
      <c r="F67" s="555">
        <v>3.2863370113130781</v>
      </c>
      <c r="G67" s="125">
        <f t="shared" si="27"/>
        <v>0</v>
      </c>
      <c r="H67" s="125">
        <f t="shared" si="28"/>
        <v>0</v>
      </c>
      <c r="I67" s="576">
        <f>POS!AB80</f>
        <v>3.2863370113130781</v>
      </c>
      <c r="J67" s="604"/>
      <c r="K67" s="568"/>
      <c r="L67" s="569"/>
      <c r="M67" s="570"/>
      <c r="N67" s="140">
        <f t="shared" si="32"/>
        <v>0</v>
      </c>
      <c r="O67" s="140">
        <f t="shared" si="33"/>
        <v>0</v>
      </c>
      <c r="P67" s="604"/>
      <c r="Q67" s="555">
        <f t="shared" si="45"/>
        <v>2.8455000000000004</v>
      </c>
      <c r="R67" s="576">
        <f>'MIDS DATA'!K71</f>
        <v>2.8455000000000004</v>
      </c>
      <c r="S67" s="135">
        <f t="shared" si="34"/>
        <v>0</v>
      </c>
      <c r="T67" s="135">
        <f t="shared" si="35"/>
        <v>0</v>
      </c>
      <c r="U67" s="261">
        <v>0</v>
      </c>
      <c r="V67" s="604"/>
      <c r="W67" s="637">
        <f t="shared" si="36"/>
        <v>1.4189999999999998</v>
      </c>
      <c r="X67" s="144">
        <f t="shared" si="19"/>
        <v>3.7499999999999999E-2</v>
      </c>
      <c r="Y67" s="632">
        <v>375</v>
      </c>
      <c r="Z67" s="140">
        <f t="shared" si="37"/>
        <v>0</v>
      </c>
      <c r="AA67" s="140">
        <f t="shared" si="42"/>
        <v>0</v>
      </c>
      <c r="AB67" s="604"/>
      <c r="AC67" s="622">
        <v>-0.4</v>
      </c>
      <c r="AD67" s="308">
        <f>'MIDS DATA'!I71</f>
        <v>-0.4</v>
      </c>
      <c r="AE67" s="140">
        <f t="shared" si="38"/>
        <v>0</v>
      </c>
      <c r="AF67" s="140">
        <f t="shared" si="39"/>
        <v>0</v>
      </c>
      <c r="AG67" s="178">
        <f>'MIDS DATA'!C71</f>
        <v>6.6106338331374026E-2</v>
      </c>
      <c r="AH67" s="179">
        <f>'MIDS DATA'!D71</f>
        <v>0.72345453223950318</v>
      </c>
      <c r="AI67" s="178">
        <f>'MIDS DATA'!E71</f>
        <v>7.1557853208382025E-2</v>
      </c>
      <c r="AJ67" s="179">
        <f>'MIDS DATA'!F71</f>
        <v>0.70472385772298085</v>
      </c>
      <c r="AK67" s="311">
        <f>'MIDS DATA'!B71</f>
        <v>1.4178162264600003</v>
      </c>
      <c r="AL67" s="248"/>
      <c r="AM67" s="248"/>
      <c r="AN67" s="248"/>
      <c r="AO67" s="268"/>
      <c r="AP67" s="266"/>
      <c r="AQ67" s="247"/>
      <c r="AR67" s="247"/>
      <c r="AS67" s="247"/>
      <c r="AT67" s="247"/>
      <c r="AU67" s="247"/>
      <c r="AV67" s="247"/>
      <c r="AW67" s="247"/>
      <c r="AX67" s="247"/>
    </row>
    <row r="68" spans="1:50" ht="15" x14ac:dyDescent="0.25">
      <c r="A68" s="254" t="e">
        <f t="shared" si="18"/>
        <v>#REF!</v>
      </c>
      <c r="B68" s="550">
        <v>38384</v>
      </c>
      <c r="C68" s="119" t="b">
        <f t="shared" si="25"/>
        <v>0</v>
      </c>
      <c r="D68" s="120">
        <f t="shared" si="43"/>
        <v>0</v>
      </c>
      <c r="E68" s="120">
        <f t="shared" si="41"/>
        <v>28</v>
      </c>
      <c r="F68" s="555">
        <v>3.1740889811240853</v>
      </c>
      <c r="G68" s="125">
        <f t="shared" si="27"/>
        <v>0</v>
      </c>
      <c r="H68" s="125">
        <f t="shared" si="28"/>
        <v>0</v>
      </c>
      <c r="I68" s="576">
        <f>POS!AB81</f>
        <v>3.1740889811240853</v>
      </c>
      <c r="J68" s="604"/>
      <c r="K68" s="568"/>
      <c r="L68" s="569"/>
      <c r="M68" s="570"/>
      <c r="N68" s="140">
        <f t="shared" si="32"/>
        <v>0</v>
      </c>
      <c r="O68" s="140">
        <f t="shared" si="33"/>
        <v>0</v>
      </c>
      <c r="P68" s="604"/>
      <c r="Q68" s="555">
        <f t="shared" si="45"/>
        <v>2.7630000000000003</v>
      </c>
      <c r="R68" s="576">
        <f>'MIDS DATA'!K72</f>
        <v>2.7630000000000003</v>
      </c>
      <c r="S68" s="135">
        <f t="shared" si="34"/>
        <v>0</v>
      </c>
      <c r="T68" s="135">
        <f t="shared" si="35"/>
        <v>0</v>
      </c>
      <c r="U68" s="261">
        <v>0</v>
      </c>
      <c r="V68" s="604"/>
      <c r="W68" s="637">
        <f t="shared" si="36"/>
        <v>1.4189999999999998</v>
      </c>
      <c r="X68" s="144">
        <f t="shared" si="19"/>
        <v>3.7499999999999999E-2</v>
      </c>
      <c r="Y68" s="631">
        <f t="shared" ref="Y68:Y77" si="46">((Y$78-Y$67)/12)+Y67</f>
        <v>375</v>
      </c>
      <c r="Z68" s="140">
        <f t="shared" si="37"/>
        <v>0</v>
      </c>
      <c r="AA68" s="140">
        <f t="shared" si="42"/>
        <v>0</v>
      </c>
      <c r="AB68" s="604"/>
      <c r="AC68" s="622">
        <v>-0.4</v>
      </c>
      <c r="AD68" s="308">
        <f>'MIDS DATA'!I72</f>
        <v>-0.4</v>
      </c>
      <c r="AE68" s="140">
        <f t="shared" si="38"/>
        <v>0</v>
      </c>
      <c r="AF68" s="140">
        <f t="shared" si="39"/>
        <v>0</v>
      </c>
      <c r="AG68" s="178">
        <f>'MIDS DATA'!C72</f>
        <v>6.6150130638445007E-2</v>
      </c>
      <c r="AH68" s="179">
        <f>'MIDS DATA'!D72</f>
        <v>0.71931773276180266</v>
      </c>
      <c r="AI68" s="178">
        <f>'MIDS DATA'!E72</f>
        <v>7.1599309943699022E-2</v>
      </c>
      <c r="AJ68" s="179">
        <f>'MIDS DATA'!F72</f>
        <v>0.70038920603204513</v>
      </c>
      <c r="AK68" s="311">
        <f>'MIDS DATA'!B72</f>
        <v>1.417199163804</v>
      </c>
      <c r="AL68" s="248"/>
      <c r="AM68" s="248"/>
      <c r="AN68" s="248"/>
      <c r="AO68" s="268"/>
      <c r="AP68" s="266"/>
      <c r="AQ68" s="247"/>
      <c r="AR68" s="247"/>
      <c r="AS68" s="247"/>
      <c r="AT68" s="247"/>
      <c r="AU68" s="247"/>
      <c r="AV68" s="247"/>
      <c r="AW68" s="247"/>
      <c r="AX68" s="247"/>
    </row>
    <row r="69" spans="1:50" ht="15" x14ac:dyDescent="0.25">
      <c r="A69" s="254" t="e">
        <f t="shared" si="18"/>
        <v>#REF!</v>
      </c>
      <c r="B69" s="551">
        <v>38412</v>
      </c>
      <c r="C69" s="119" t="b">
        <f t="shared" ref="C69:C100" si="47">IF(B69&gt;=$I$2,IF(B69&lt;=$I$3,TRUE,FALSE),FALSE)</f>
        <v>0</v>
      </c>
      <c r="D69" s="120">
        <f t="shared" ref="D69:D84" si="48">IF(C69=TRUE,1,0)</f>
        <v>0</v>
      </c>
      <c r="E69" s="120">
        <f t="shared" si="41"/>
        <v>31</v>
      </c>
      <c r="F69" s="556">
        <v>3.0317028040496159</v>
      </c>
      <c r="G69" s="125">
        <f t="shared" ref="G69:G100" si="49">E69*D69*AH69*F69</f>
        <v>0</v>
      </c>
      <c r="H69" s="125">
        <f t="shared" ref="H69:H100" si="50">IF(D69=0,0,(D69*E69*AH69))</f>
        <v>0</v>
      </c>
      <c r="I69" s="577">
        <f>POS!AB82</f>
        <v>3.0317028040496159</v>
      </c>
      <c r="J69" s="604"/>
      <c r="K69" s="571"/>
      <c r="L69" s="569"/>
      <c r="M69" s="573"/>
      <c r="N69" s="140">
        <f t="shared" ref="N69:N100" si="51">E69*D69*AJ69*M69</f>
        <v>0</v>
      </c>
      <c r="O69" s="140">
        <f t="shared" ref="O69:O100" si="52">IF(D69=0,0,(E69*D69*AJ69))</f>
        <v>0</v>
      </c>
      <c r="P69" s="604"/>
      <c r="Q69" s="556">
        <f t="shared" si="45"/>
        <v>2.6580000000000004</v>
      </c>
      <c r="R69" s="577">
        <f>'MIDS DATA'!K73</f>
        <v>2.6580000000000004</v>
      </c>
      <c r="S69" s="136">
        <f t="shared" ref="S69:S100" si="53">E69*D69*Q69*AJ69</f>
        <v>0</v>
      </c>
      <c r="T69" s="136">
        <f t="shared" ref="T69:T100" si="54">IF(D69=0,0,(E69*D69*AJ69))</f>
        <v>0</v>
      </c>
      <c r="U69" s="262">
        <v>0</v>
      </c>
      <c r="V69" s="604"/>
      <c r="W69" s="638">
        <f t="shared" ref="W69:W77" si="55">$M$3-X69</f>
        <v>1.4189999999999998</v>
      </c>
      <c r="X69" s="144">
        <f t="shared" si="19"/>
        <v>3.7499999999999999E-2</v>
      </c>
      <c r="Y69" s="631">
        <f t="shared" si="46"/>
        <v>375</v>
      </c>
      <c r="Z69" s="140">
        <f t="shared" ref="Z69:Z100" si="56">E69*D69*W70</f>
        <v>0</v>
      </c>
      <c r="AA69" s="140">
        <f t="shared" si="42"/>
        <v>0</v>
      </c>
      <c r="AB69" s="604"/>
      <c r="AC69" s="623">
        <v>-0.4</v>
      </c>
      <c r="AD69" s="309">
        <f>'MIDS DATA'!I73</f>
        <v>-0.4</v>
      </c>
      <c r="AE69" s="140">
        <f t="shared" ref="AE69:AE100" si="57">E69*D69*AJ69*AC69</f>
        <v>0</v>
      </c>
      <c r="AF69" s="140">
        <f t="shared" ref="AF69:AF100" si="58">IF(D69=0,0,(E69*D69*AJ69))</f>
        <v>0</v>
      </c>
      <c r="AG69" s="178">
        <f>'MIDS DATA'!C73</f>
        <v>6.6178774609411017E-2</v>
      </c>
      <c r="AH69" s="179">
        <f>'MIDS DATA'!D73</f>
        <v>0.71563601900177287</v>
      </c>
      <c r="AI69" s="178">
        <f>'MIDS DATA'!E73</f>
        <v>7.1636062464612002E-2</v>
      </c>
      <c r="AJ69" s="179">
        <f>'MIDS DATA'!F73</f>
        <v>0.69649528505677138</v>
      </c>
      <c r="AK69" s="311">
        <f>'MIDS DATA'!B73</f>
        <v>1.4165705197650003</v>
      </c>
      <c r="AL69" s="248"/>
      <c r="AM69" s="248"/>
      <c r="AN69" s="248"/>
      <c r="AO69" s="268"/>
      <c r="AP69" s="266"/>
      <c r="AQ69" s="247"/>
      <c r="AR69" s="247"/>
      <c r="AS69" s="247"/>
      <c r="AT69" s="247"/>
      <c r="AU69" s="247"/>
      <c r="AV69" s="247"/>
      <c r="AW69" s="247"/>
      <c r="AX69" s="247"/>
    </row>
    <row r="70" spans="1:50" ht="15" x14ac:dyDescent="0.25">
      <c r="A70" s="254" t="e">
        <f t="shared" si="18"/>
        <v>#REF!</v>
      </c>
      <c r="B70" s="549">
        <v>38443</v>
      </c>
      <c r="C70" s="119" t="b">
        <f t="shared" si="47"/>
        <v>0</v>
      </c>
      <c r="D70" s="120">
        <f t="shared" si="48"/>
        <v>0</v>
      </c>
      <c r="E70" s="120">
        <f t="shared" si="41"/>
        <v>30</v>
      </c>
      <c r="F70" s="554">
        <v>2.7671800246884337</v>
      </c>
      <c r="G70" s="125">
        <f t="shared" si="49"/>
        <v>0</v>
      </c>
      <c r="H70" s="125">
        <f t="shared" si="50"/>
        <v>0</v>
      </c>
      <c r="I70" s="575">
        <f>POS!AB83</f>
        <v>2.7671800246884337</v>
      </c>
      <c r="J70" s="604"/>
      <c r="K70" s="565"/>
      <c r="L70" s="569"/>
      <c r="M70" s="567"/>
      <c r="N70" s="140">
        <f t="shared" si="51"/>
        <v>0</v>
      </c>
      <c r="O70" s="140">
        <f t="shared" si="52"/>
        <v>0</v>
      </c>
      <c r="P70" s="604"/>
      <c r="Q70" s="555">
        <f t="shared" si="45"/>
        <v>2.5619999999999998</v>
      </c>
      <c r="R70" s="575">
        <f>'MIDS DATA'!K74</f>
        <v>2.5619999999999998</v>
      </c>
      <c r="S70" s="134">
        <f t="shared" si="53"/>
        <v>0</v>
      </c>
      <c r="T70" s="134">
        <f t="shared" si="54"/>
        <v>0</v>
      </c>
      <c r="U70" s="260">
        <v>0</v>
      </c>
      <c r="V70" s="604"/>
      <c r="W70" s="637">
        <f t="shared" si="55"/>
        <v>1.4189999999999998</v>
      </c>
      <c r="X70" s="144">
        <f t="shared" si="19"/>
        <v>3.7499999999999999E-2</v>
      </c>
      <c r="Y70" s="631">
        <f t="shared" si="46"/>
        <v>375</v>
      </c>
      <c r="Z70" s="140">
        <f t="shared" si="56"/>
        <v>0</v>
      </c>
      <c r="AA70" s="140">
        <f t="shared" si="42"/>
        <v>0</v>
      </c>
      <c r="AB70" s="604"/>
      <c r="AC70" s="622">
        <v>-0.5</v>
      </c>
      <c r="AD70" s="307">
        <f>'MIDS DATA'!I74</f>
        <v>-0.5</v>
      </c>
      <c r="AE70" s="140">
        <f t="shared" si="57"/>
        <v>0</v>
      </c>
      <c r="AF70" s="140">
        <f t="shared" si="58"/>
        <v>0</v>
      </c>
      <c r="AG70" s="178">
        <f>'MIDS DATA'!C74</f>
        <v>6.621048757758502E-2</v>
      </c>
      <c r="AH70" s="179">
        <f>'MIDS DATA'!D74</f>
        <v>0.71157828604748474</v>
      </c>
      <c r="AI70" s="178">
        <f>'MIDS DATA'!E74</f>
        <v>7.1676752756143006E-2</v>
      </c>
      <c r="AJ70" s="179">
        <f>'MIDS DATA'!F74</f>
        <v>0.69220501581167815</v>
      </c>
      <c r="AK70" s="311">
        <f>'MIDS DATA'!B74</f>
        <v>1.4158728846400002</v>
      </c>
      <c r="AL70" s="248"/>
      <c r="AM70" s="248"/>
      <c r="AN70" s="248"/>
      <c r="AO70" s="268"/>
      <c r="AP70" s="266"/>
      <c r="AQ70" s="247"/>
      <c r="AR70" s="247"/>
      <c r="AS70" s="247"/>
      <c r="AT70" s="247"/>
      <c r="AU70" s="247"/>
      <c r="AV70" s="247"/>
      <c r="AW70" s="247"/>
      <c r="AX70" s="247"/>
    </row>
    <row r="71" spans="1:50" ht="15" x14ac:dyDescent="0.25">
      <c r="A71" s="254" t="e">
        <f t="shared" ref="A71:A134" si="59">A70+1</f>
        <v>#REF!</v>
      </c>
      <c r="B71" s="550">
        <v>38473</v>
      </c>
      <c r="C71" s="119" t="b">
        <f t="shared" si="47"/>
        <v>0</v>
      </c>
      <c r="D71" s="120">
        <f t="shared" si="48"/>
        <v>0</v>
      </c>
      <c r="E71" s="120">
        <f t="shared" si="41"/>
        <v>31</v>
      </c>
      <c r="F71" s="555">
        <v>2.7376890701163674</v>
      </c>
      <c r="G71" s="125">
        <f t="shared" si="49"/>
        <v>0</v>
      </c>
      <c r="H71" s="125">
        <f t="shared" si="50"/>
        <v>0</v>
      </c>
      <c r="I71" s="576">
        <f>POS!AB84</f>
        <v>2.7376890701163674</v>
      </c>
      <c r="J71" s="604"/>
      <c r="K71" s="568"/>
      <c r="L71" s="569"/>
      <c r="M71" s="570"/>
      <c r="N71" s="140">
        <f t="shared" si="51"/>
        <v>0</v>
      </c>
      <c r="O71" s="140">
        <f t="shared" si="52"/>
        <v>0</v>
      </c>
      <c r="P71" s="604"/>
      <c r="Q71" s="555">
        <f t="shared" si="45"/>
        <v>2.5409999999999999</v>
      </c>
      <c r="R71" s="576">
        <f>'MIDS DATA'!K75</f>
        <v>2.5409999999999999</v>
      </c>
      <c r="S71" s="135">
        <f t="shared" si="53"/>
        <v>0</v>
      </c>
      <c r="T71" s="135">
        <f t="shared" si="54"/>
        <v>0</v>
      </c>
      <c r="U71" s="261">
        <v>0</v>
      </c>
      <c r="V71" s="604"/>
      <c r="W71" s="637">
        <f t="shared" si="55"/>
        <v>1.4189999999999998</v>
      </c>
      <c r="X71" s="144">
        <f t="shared" si="19"/>
        <v>3.7499999999999999E-2</v>
      </c>
      <c r="Y71" s="631">
        <f t="shared" si="46"/>
        <v>375</v>
      </c>
      <c r="Z71" s="140">
        <f t="shared" si="56"/>
        <v>0</v>
      </c>
      <c r="AA71" s="140">
        <f t="shared" si="42"/>
        <v>0</v>
      </c>
      <c r="AB71" s="604"/>
      <c r="AC71" s="622">
        <v>-0.5</v>
      </c>
      <c r="AD71" s="308">
        <f>'MIDS DATA'!I75</f>
        <v>-0.5</v>
      </c>
      <c r="AE71" s="140">
        <f t="shared" si="57"/>
        <v>0</v>
      </c>
      <c r="AF71" s="140">
        <f t="shared" si="58"/>
        <v>0</v>
      </c>
      <c r="AG71" s="178">
        <f>'MIDS DATA'!C75</f>
        <v>6.6241177547101002E-2</v>
      </c>
      <c r="AH71" s="179">
        <f>'MIDS DATA'!D75</f>
        <v>0.70766984623160056</v>
      </c>
      <c r="AI71" s="178">
        <f>'MIDS DATA'!E75</f>
        <v>7.1716130458146024E-2</v>
      </c>
      <c r="AJ71" s="179">
        <f>'MIDS DATA'!F75</f>
        <v>0.68807394033457181</v>
      </c>
      <c r="AK71" s="311">
        <f>'MIDS DATA'!B75</f>
        <v>1.4151961193340001</v>
      </c>
      <c r="AL71" s="248"/>
      <c r="AM71" s="248"/>
      <c r="AN71" s="248"/>
      <c r="AO71" s="268"/>
      <c r="AP71" s="266"/>
      <c r="AQ71" s="247"/>
      <c r="AR71" s="247"/>
      <c r="AS71" s="247"/>
      <c r="AT71" s="247"/>
      <c r="AU71" s="247"/>
      <c r="AV71" s="247"/>
      <c r="AW71" s="247"/>
      <c r="AX71" s="247"/>
    </row>
    <row r="72" spans="1:50" ht="15" x14ac:dyDescent="0.25">
      <c r="A72" s="254" t="e">
        <f t="shared" si="59"/>
        <v>#REF!</v>
      </c>
      <c r="B72" s="550">
        <v>38504</v>
      </c>
      <c r="C72" s="119" t="b">
        <f t="shared" si="47"/>
        <v>0</v>
      </c>
      <c r="D72" s="120">
        <f t="shared" si="48"/>
        <v>0</v>
      </c>
      <c r="E72" s="120">
        <f t="shared" si="41"/>
        <v>30</v>
      </c>
      <c r="F72" s="555">
        <v>2.7457177470914913</v>
      </c>
      <c r="G72" s="125">
        <f t="shared" si="49"/>
        <v>0</v>
      </c>
      <c r="H72" s="125">
        <f t="shared" si="50"/>
        <v>0</v>
      </c>
      <c r="I72" s="576">
        <f>POS!AB85</f>
        <v>2.7457177470914913</v>
      </c>
      <c r="J72" s="604"/>
      <c r="K72" s="568"/>
      <c r="L72" s="569"/>
      <c r="M72" s="570"/>
      <c r="N72" s="140">
        <f t="shared" si="51"/>
        <v>0</v>
      </c>
      <c r="O72" s="140">
        <f t="shared" si="52"/>
        <v>0</v>
      </c>
      <c r="P72" s="604"/>
      <c r="Q72" s="555">
        <f t="shared" si="45"/>
        <v>2.548</v>
      </c>
      <c r="R72" s="576">
        <f>'MIDS DATA'!K76</f>
        <v>2.548</v>
      </c>
      <c r="S72" s="135">
        <f t="shared" si="53"/>
        <v>0</v>
      </c>
      <c r="T72" s="135">
        <f t="shared" si="54"/>
        <v>0</v>
      </c>
      <c r="U72" s="261">
        <v>0</v>
      </c>
      <c r="V72" s="604"/>
      <c r="W72" s="637">
        <f t="shared" si="55"/>
        <v>1.4189999999999998</v>
      </c>
      <c r="X72" s="144">
        <f t="shared" si="19"/>
        <v>3.7499999999999999E-2</v>
      </c>
      <c r="Y72" s="631">
        <f t="shared" si="46"/>
        <v>375</v>
      </c>
      <c r="Z72" s="140">
        <f t="shared" si="56"/>
        <v>0</v>
      </c>
      <c r="AA72" s="140">
        <f t="shared" si="42"/>
        <v>0</v>
      </c>
      <c r="AB72" s="604"/>
      <c r="AC72" s="622">
        <v>-0.5</v>
      </c>
      <c r="AD72" s="308">
        <f>'MIDS DATA'!I76</f>
        <v>-0.5</v>
      </c>
      <c r="AE72" s="140">
        <f t="shared" si="57"/>
        <v>0</v>
      </c>
      <c r="AF72" s="140">
        <f t="shared" si="58"/>
        <v>0</v>
      </c>
      <c r="AG72" s="178">
        <f>'MIDS DATA'!C76</f>
        <v>6.6272890515930008E-2</v>
      </c>
      <c r="AH72" s="179">
        <f>'MIDS DATA'!D76</f>
        <v>0.70365007107321065</v>
      </c>
      <c r="AI72" s="178">
        <f>'MIDS DATA'!E76</f>
        <v>7.1756820750754E-2</v>
      </c>
      <c r="AJ72" s="179">
        <f>'MIDS DATA'!F76</f>
        <v>0.68382657782906098</v>
      </c>
      <c r="AK72" s="311">
        <f>'MIDS DATA'!B76</f>
        <v>1.4144951090700002</v>
      </c>
      <c r="AL72" s="248"/>
      <c r="AM72" s="248"/>
      <c r="AN72" s="248"/>
      <c r="AO72" s="268"/>
      <c r="AP72" s="266"/>
      <c r="AQ72" s="247"/>
      <c r="AR72" s="247"/>
      <c r="AS72" s="247"/>
      <c r="AT72" s="247"/>
      <c r="AU72" s="247"/>
      <c r="AV72" s="247"/>
      <c r="AW72" s="247"/>
      <c r="AX72" s="247"/>
    </row>
    <row r="73" spans="1:50" ht="15" x14ac:dyDescent="0.25">
      <c r="A73" s="254" t="e">
        <f t="shared" si="59"/>
        <v>#REF!</v>
      </c>
      <c r="B73" s="550">
        <v>38534</v>
      </c>
      <c r="C73" s="119" t="b">
        <f t="shared" si="47"/>
        <v>0</v>
      </c>
      <c r="D73" s="120">
        <f t="shared" si="48"/>
        <v>0</v>
      </c>
      <c r="E73" s="120">
        <f t="shared" si="41"/>
        <v>31</v>
      </c>
      <c r="F73" s="555">
        <v>2.7524379565709696</v>
      </c>
      <c r="G73" s="125">
        <f t="shared" si="49"/>
        <v>0</v>
      </c>
      <c r="H73" s="125">
        <f t="shared" si="50"/>
        <v>0</v>
      </c>
      <c r="I73" s="576">
        <f>POS!AB86</f>
        <v>2.7524379565709696</v>
      </c>
      <c r="J73" s="604"/>
      <c r="K73" s="568"/>
      <c r="L73" s="569"/>
      <c r="M73" s="570"/>
      <c r="N73" s="140">
        <f t="shared" si="51"/>
        <v>0</v>
      </c>
      <c r="O73" s="140">
        <f t="shared" si="52"/>
        <v>0</v>
      </c>
      <c r="P73" s="604"/>
      <c r="Q73" s="555">
        <f t="shared" si="45"/>
        <v>2.5540000000000003</v>
      </c>
      <c r="R73" s="576">
        <f>'MIDS DATA'!K77</f>
        <v>2.5540000000000003</v>
      </c>
      <c r="S73" s="135">
        <f t="shared" si="53"/>
        <v>0</v>
      </c>
      <c r="T73" s="135">
        <f t="shared" si="54"/>
        <v>0</v>
      </c>
      <c r="U73" s="261">
        <v>0</v>
      </c>
      <c r="V73" s="604"/>
      <c r="W73" s="637">
        <f t="shared" si="55"/>
        <v>1.4189999999999998</v>
      </c>
      <c r="X73" s="144">
        <f t="shared" ref="X73:X78" si="60">Y73/10000</f>
        <v>3.7499999999999999E-2</v>
      </c>
      <c r="Y73" s="631">
        <f t="shared" si="46"/>
        <v>375</v>
      </c>
      <c r="Z73" s="140">
        <f t="shared" si="56"/>
        <v>0</v>
      </c>
      <c r="AA73" s="140">
        <f t="shared" si="42"/>
        <v>0</v>
      </c>
      <c r="AB73" s="604"/>
      <c r="AC73" s="622">
        <v>-0.5</v>
      </c>
      <c r="AD73" s="308">
        <f>'MIDS DATA'!I77</f>
        <v>-0.5</v>
      </c>
      <c r="AE73" s="140">
        <f t="shared" si="57"/>
        <v>0</v>
      </c>
      <c r="AF73" s="140">
        <f t="shared" si="58"/>
        <v>0</v>
      </c>
      <c r="AG73" s="178">
        <f>'MIDS DATA'!C77</f>
        <v>6.6303580486081024E-2</v>
      </c>
      <c r="AH73" s="179">
        <f>'MIDS DATA'!D77</f>
        <v>0.69977823797013661</v>
      </c>
      <c r="AI73" s="178">
        <f>'MIDS DATA'!E77</f>
        <v>7.1796198453798005E-2</v>
      </c>
      <c r="AJ73" s="179">
        <f>'MIDS DATA'!F77</f>
        <v>0.67973687919928361</v>
      </c>
      <c r="AK73" s="311">
        <f>'MIDS DATA'!B77</f>
        <v>1.4138150831100003</v>
      </c>
      <c r="AL73" s="248"/>
      <c r="AM73" s="248"/>
      <c r="AN73" s="248"/>
      <c r="AO73" s="268"/>
      <c r="AP73" s="266"/>
      <c r="AQ73" s="247"/>
      <c r="AR73" s="247"/>
      <c r="AS73" s="247"/>
      <c r="AT73" s="247"/>
      <c r="AU73" s="247"/>
      <c r="AV73" s="247"/>
      <c r="AW73" s="247"/>
      <c r="AX73" s="247"/>
    </row>
    <row r="74" spans="1:50" ht="15" x14ac:dyDescent="0.25">
      <c r="A74" s="254" t="e">
        <f t="shared" si="59"/>
        <v>#REF!</v>
      </c>
      <c r="B74" s="550">
        <v>38565</v>
      </c>
      <c r="C74" s="119" t="b">
        <f t="shared" si="47"/>
        <v>0</v>
      </c>
      <c r="D74" s="120">
        <f t="shared" si="48"/>
        <v>0</v>
      </c>
      <c r="E74" s="120">
        <f t="shared" si="41"/>
        <v>31</v>
      </c>
      <c r="F74" s="555">
        <v>2.7617816330141194</v>
      </c>
      <c r="G74" s="125">
        <f t="shared" si="49"/>
        <v>0</v>
      </c>
      <c r="H74" s="125">
        <f t="shared" si="50"/>
        <v>0</v>
      </c>
      <c r="I74" s="576">
        <f>POS!AB87</f>
        <v>2.7617816330141194</v>
      </c>
      <c r="J74" s="604"/>
      <c r="K74" s="568"/>
      <c r="L74" s="569"/>
      <c r="M74" s="570"/>
      <c r="N74" s="140">
        <f t="shared" si="51"/>
        <v>0</v>
      </c>
      <c r="O74" s="140">
        <f t="shared" si="52"/>
        <v>0</v>
      </c>
      <c r="P74" s="604"/>
      <c r="Q74" s="555">
        <f t="shared" si="45"/>
        <v>2.5619999999999998</v>
      </c>
      <c r="R74" s="576">
        <f>'MIDS DATA'!K78</f>
        <v>2.5619999999999998</v>
      </c>
      <c r="S74" s="135">
        <f t="shared" si="53"/>
        <v>0</v>
      </c>
      <c r="T74" s="135">
        <f t="shared" si="54"/>
        <v>0</v>
      </c>
      <c r="U74" s="261">
        <v>0</v>
      </c>
      <c r="V74" s="604"/>
      <c r="W74" s="637">
        <f t="shared" si="55"/>
        <v>1.4189999999999998</v>
      </c>
      <c r="X74" s="144">
        <f t="shared" si="60"/>
        <v>3.7499999999999999E-2</v>
      </c>
      <c r="Y74" s="631">
        <f t="shared" si="46"/>
        <v>375</v>
      </c>
      <c r="Z74" s="140">
        <f t="shared" si="56"/>
        <v>0</v>
      </c>
      <c r="AA74" s="140">
        <f t="shared" si="42"/>
        <v>0</v>
      </c>
      <c r="AB74" s="604"/>
      <c r="AC74" s="622">
        <v>-0.5</v>
      </c>
      <c r="AD74" s="308">
        <f>'MIDS DATA'!I78</f>
        <v>-0.5</v>
      </c>
      <c r="AE74" s="140">
        <f t="shared" si="57"/>
        <v>0</v>
      </c>
      <c r="AF74" s="140">
        <f t="shared" si="58"/>
        <v>0</v>
      </c>
      <c r="AG74" s="178">
        <f>'MIDS DATA'!C78</f>
        <v>6.6335293455566019E-2</v>
      </c>
      <c r="AH74" s="179">
        <f>'MIDS DATA'!D78</f>
        <v>0.69579615904796799</v>
      </c>
      <c r="AI74" s="178">
        <f>'MIDS DATA'!E78</f>
        <v>7.1836888747482008E-2</v>
      </c>
      <c r="AJ74" s="179">
        <f>'MIDS DATA'!F78</f>
        <v>0.67553212219121905</v>
      </c>
      <c r="AK74" s="311">
        <f>'MIDS DATA'!B78</f>
        <v>1.4131107093120003</v>
      </c>
      <c r="AL74" s="248"/>
      <c r="AM74" s="248"/>
      <c r="AN74" s="248"/>
      <c r="AO74" s="268"/>
      <c r="AP74" s="266"/>
      <c r="AQ74" s="247"/>
      <c r="AR74" s="247"/>
      <c r="AS74" s="247"/>
      <c r="AT74" s="247"/>
      <c r="AU74" s="247"/>
      <c r="AV74" s="247"/>
      <c r="AW74" s="247"/>
      <c r="AX74" s="247"/>
    </row>
    <row r="75" spans="1:50" ht="15" x14ac:dyDescent="0.25">
      <c r="A75" s="254" t="e">
        <f t="shared" si="59"/>
        <v>#REF!</v>
      </c>
      <c r="B75" s="550">
        <v>38596</v>
      </c>
      <c r="C75" s="119" t="b">
        <f t="shared" si="47"/>
        <v>0</v>
      </c>
      <c r="D75" s="120">
        <f t="shared" si="48"/>
        <v>0</v>
      </c>
      <c r="E75" s="120">
        <f t="shared" si="41"/>
        <v>30</v>
      </c>
      <c r="F75" s="555">
        <v>2.7644177771337262</v>
      </c>
      <c r="G75" s="125">
        <f t="shared" si="49"/>
        <v>0</v>
      </c>
      <c r="H75" s="125">
        <f t="shared" si="50"/>
        <v>0</v>
      </c>
      <c r="I75" s="576">
        <f>POS!AB88</f>
        <v>2.7644177771337262</v>
      </c>
      <c r="J75" s="604"/>
      <c r="K75" s="568"/>
      <c r="L75" s="569"/>
      <c r="M75" s="570"/>
      <c r="N75" s="140">
        <f t="shared" si="51"/>
        <v>0</v>
      </c>
      <c r="O75" s="140">
        <f t="shared" si="52"/>
        <v>0</v>
      </c>
      <c r="P75" s="604"/>
      <c r="Q75" s="555">
        <f t="shared" si="45"/>
        <v>2.5649999999999999</v>
      </c>
      <c r="R75" s="576">
        <f>'MIDS DATA'!K79</f>
        <v>2.5649999999999999</v>
      </c>
      <c r="S75" s="135">
        <f t="shared" si="53"/>
        <v>0</v>
      </c>
      <c r="T75" s="135">
        <f t="shared" si="54"/>
        <v>0</v>
      </c>
      <c r="U75" s="261">
        <v>0</v>
      </c>
      <c r="V75" s="604"/>
      <c r="W75" s="637">
        <f t="shared" si="55"/>
        <v>1.4189999999999998</v>
      </c>
      <c r="X75" s="144">
        <f t="shared" si="60"/>
        <v>3.7499999999999999E-2</v>
      </c>
      <c r="Y75" s="631">
        <f t="shared" si="46"/>
        <v>375</v>
      </c>
      <c r="Z75" s="140">
        <f t="shared" si="56"/>
        <v>0</v>
      </c>
      <c r="AA75" s="140">
        <f t="shared" si="42"/>
        <v>0</v>
      </c>
      <c r="AB75" s="604"/>
      <c r="AC75" s="622">
        <v>-0.5</v>
      </c>
      <c r="AD75" s="308">
        <f>'MIDS DATA'!I79</f>
        <v>-0.5</v>
      </c>
      <c r="AE75" s="140">
        <f t="shared" si="57"/>
        <v>0</v>
      </c>
      <c r="AF75" s="140">
        <f t="shared" si="58"/>
        <v>0</v>
      </c>
      <c r="AG75" s="178">
        <f>'MIDS DATA'!C79</f>
        <v>6.6367006425383013E-2</v>
      </c>
      <c r="AH75" s="179">
        <f>'MIDS DATA'!D79</f>
        <v>0.69183313719621076</v>
      </c>
      <c r="AI75" s="178">
        <f>'MIDS DATA'!E79</f>
        <v>7.1877579041714004E-2</v>
      </c>
      <c r="AJ75" s="179">
        <f>'MIDS DATA'!F79</f>
        <v>0.67134890182491447</v>
      </c>
      <c r="AK75" s="311">
        <f>'MIDS DATA'!B79</f>
        <v>1.4124046306400002</v>
      </c>
      <c r="AL75" s="248"/>
      <c r="AM75" s="248"/>
      <c r="AN75" s="248"/>
      <c r="AO75" s="268"/>
      <c r="AP75" s="266"/>
      <c r="AQ75" s="247"/>
      <c r="AR75" s="247"/>
      <c r="AS75" s="247"/>
      <c r="AT75" s="247"/>
      <c r="AU75" s="247"/>
      <c r="AV75" s="247"/>
      <c r="AW75" s="247"/>
      <c r="AX75" s="247"/>
    </row>
    <row r="76" spans="1:50" ht="15" x14ac:dyDescent="0.25">
      <c r="A76" s="254" t="e">
        <f t="shared" si="59"/>
        <v>#REF!</v>
      </c>
      <c r="B76" s="551">
        <v>38626</v>
      </c>
      <c r="C76" s="119" t="b">
        <f t="shared" si="47"/>
        <v>0</v>
      </c>
      <c r="D76" s="120">
        <f t="shared" si="48"/>
        <v>0</v>
      </c>
      <c r="E76" s="120">
        <f t="shared" si="41"/>
        <v>31</v>
      </c>
      <c r="F76" s="556">
        <v>2.8072329316647284</v>
      </c>
      <c r="G76" s="125">
        <f t="shared" si="49"/>
        <v>0</v>
      </c>
      <c r="H76" s="125">
        <f t="shared" si="50"/>
        <v>0</v>
      </c>
      <c r="I76" s="577">
        <f>POS!AB89</f>
        <v>2.8072329316647284</v>
      </c>
      <c r="J76" s="604"/>
      <c r="K76" s="571"/>
      <c r="L76" s="569"/>
      <c r="M76" s="573"/>
      <c r="N76" s="140">
        <f t="shared" si="51"/>
        <v>0</v>
      </c>
      <c r="O76" s="140">
        <f t="shared" si="52"/>
        <v>0</v>
      </c>
      <c r="P76" s="604"/>
      <c r="Q76" s="556">
        <f t="shared" si="45"/>
        <v>2.5980000000000003</v>
      </c>
      <c r="R76" s="577">
        <f>'MIDS DATA'!K80</f>
        <v>2.5980000000000003</v>
      </c>
      <c r="S76" s="136">
        <f t="shared" si="53"/>
        <v>0</v>
      </c>
      <c r="T76" s="136">
        <f t="shared" si="54"/>
        <v>0</v>
      </c>
      <c r="U76" s="262">
        <v>0</v>
      </c>
      <c r="V76" s="604"/>
      <c r="W76" s="637">
        <f t="shared" si="55"/>
        <v>1.4189999999999998</v>
      </c>
      <c r="X76" s="144">
        <f t="shared" si="60"/>
        <v>3.7499999999999999E-2</v>
      </c>
      <c r="Y76" s="631">
        <f t="shared" si="46"/>
        <v>375</v>
      </c>
      <c r="Z76" s="140">
        <f t="shared" si="56"/>
        <v>0</v>
      </c>
      <c r="AA76" s="140">
        <f t="shared" si="42"/>
        <v>0</v>
      </c>
      <c r="AB76" s="604"/>
      <c r="AC76" s="623">
        <v>-0.5</v>
      </c>
      <c r="AD76" s="309">
        <f>'MIDS DATA'!I80</f>
        <v>-0.5</v>
      </c>
      <c r="AE76" s="140">
        <f t="shared" si="57"/>
        <v>0</v>
      </c>
      <c r="AF76" s="140">
        <f t="shared" si="58"/>
        <v>0</v>
      </c>
      <c r="AG76" s="178">
        <f>'MIDS DATA'!C80</f>
        <v>6.6397696396491027E-2</v>
      </c>
      <c r="AH76" s="179">
        <f>'MIDS DATA'!D80</f>
        <v>0.68801603623705743</v>
      </c>
      <c r="AI76" s="178">
        <f>'MIDS DATA'!E80</f>
        <v>7.1916956746330002E-2</v>
      </c>
      <c r="AJ76" s="179">
        <f>'MIDS DATA'!F80</f>
        <v>0.66732105665524999</v>
      </c>
      <c r="AK76" s="311">
        <f>'MIDS DATA'!B80</f>
        <v>1.4117197082700006</v>
      </c>
      <c r="AL76" s="248"/>
      <c r="AM76" s="248"/>
      <c r="AN76" s="248"/>
      <c r="AO76" s="268"/>
      <c r="AP76" s="266"/>
      <c r="AQ76" s="247"/>
      <c r="AR76" s="247"/>
      <c r="AS76" s="247"/>
      <c r="AT76" s="247"/>
      <c r="AU76" s="247"/>
      <c r="AV76" s="247"/>
      <c r="AW76" s="247"/>
      <c r="AX76" s="247"/>
    </row>
    <row r="77" spans="1:50" ht="15" x14ac:dyDescent="0.25">
      <c r="A77" s="254" t="e">
        <f t="shared" si="59"/>
        <v>#REF!</v>
      </c>
      <c r="B77" s="549">
        <v>38657</v>
      </c>
      <c r="C77" s="119" t="b">
        <f t="shared" si="47"/>
        <v>0</v>
      </c>
      <c r="D77" s="120">
        <f t="shared" si="48"/>
        <v>0</v>
      </c>
      <c r="E77" s="120">
        <f t="shared" si="41"/>
        <v>30</v>
      </c>
      <c r="F77" s="554">
        <v>3.0960335817717262</v>
      </c>
      <c r="G77" s="125">
        <f t="shared" si="49"/>
        <v>0</v>
      </c>
      <c r="H77" s="125">
        <f t="shared" si="50"/>
        <v>0</v>
      </c>
      <c r="I77" s="575">
        <f>POS!AB90</f>
        <v>3.0960335817717262</v>
      </c>
      <c r="J77" s="604"/>
      <c r="K77" s="565"/>
      <c r="L77" s="569"/>
      <c r="M77" s="567"/>
      <c r="N77" s="140">
        <f t="shared" si="51"/>
        <v>0</v>
      </c>
      <c r="O77" s="140">
        <f t="shared" si="52"/>
        <v>0</v>
      </c>
      <c r="P77" s="604"/>
      <c r="Q77" s="554">
        <f t="shared" si="45"/>
        <v>2.7349999999999999</v>
      </c>
      <c r="R77" s="575">
        <f>'MIDS DATA'!K81</f>
        <v>2.7349999999999999</v>
      </c>
      <c r="S77" s="134">
        <f t="shared" si="53"/>
        <v>0</v>
      </c>
      <c r="T77" s="134">
        <f t="shared" si="54"/>
        <v>0</v>
      </c>
      <c r="U77" s="260">
        <v>0</v>
      </c>
      <c r="V77" s="604"/>
      <c r="W77" s="637">
        <f t="shared" si="55"/>
        <v>1.4189999999999998</v>
      </c>
      <c r="X77" s="144">
        <f t="shared" si="60"/>
        <v>3.7499999999999999E-2</v>
      </c>
      <c r="Y77" s="631">
        <f t="shared" si="46"/>
        <v>375</v>
      </c>
      <c r="Z77" s="140">
        <f t="shared" si="56"/>
        <v>0</v>
      </c>
      <c r="AA77" s="140">
        <f t="shared" si="42"/>
        <v>0</v>
      </c>
      <c r="AB77" s="604"/>
      <c r="AC77" s="621">
        <v>-0.42</v>
      </c>
      <c r="AD77" s="307">
        <f>'MIDS DATA'!I81</f>
        <v>-0.42</v>
      </c>
      <c r="AE77" s="140">
        <f t="shared" si="57"/>
        <v>0</v>
      </c>
      <c r="AF77" s="140">
        <f t="shared" si="58"/>
        <v>0</v>
      </c>
      <c r="AG77" s="178">
        <f>'MIDS DATA'!C81</f>
        <v>6.642940936696301E-2</v>
      </c>
      <c r="AH77" s="179">
        <f>'MIDS DATA'!D81</f>
        <v>0.68409031735215831</v>
      </c>
      <c r="AI77" s="178">
        <f>'MIDS DATA'!E81</f>
        <v>7.1957647041637027E-2</v>
      </c>
      <c r="AJ77" s="179">
        <f>'MIDS DATA'!F81</f>
        <v>0.66317998813463364</v>
      </c>
      <c r="AK77" s="311">
        <f>'MIDS DATA'!B81</f>
        <v>1.4110102836500003</v>
      </c>
      <c r="AN77" s="246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</row>
    <row r="78" spans="1:50" ht="15" x14ac:dyDescent="0.25">
      <c r="A78" s="254" t="e">
        <f t="shared" si="59"/>
        <v>#REF!</v>
      </c>
      <c r="B78" s="550">
        <v>38687</v>
      </c>
      <c r="C78" s="119" t="b">
        <f t="shared" si="47"/>
        <v>0</v>
      </c>
      <c r="D78" s="120">
        <f t="shared" si="48"/>
        <v>0</v>
      </c>
      <c r="E78" s="120">
        <f t="shared" si="41"/>
        <v>31</v>
      </c>
      <c r="F78" s="555">
        <v>3.2589410897016045</v>
      </c>
      <c r="G78" s="125">
        <f t="shared" si="49"/>
        <v>0</v>
      </c>
      <c r="H78" s="125">
        <f t="shared" si="50"/>
        <v>0</v>
      </c>
      <c r="I78" s="576">
        <f>POS!AB91</f>
        <v>3.2589410897016045</v>
      </c>
      <c r="J78" s="604"/>
      <c r="K78" s="568"/>
      <c r="L78" s="569"/>
      <c r="M78" s="570"/>
      <c r="N78" s="140">
        <f t="shared" si="51"/>
        <v>0</v>
      </c>
      <c r="O78" s="140">
        <f t="shared" si="52"/>
        <v>0</v>
      </c>
      <c r="P78" s="604"/>
      <c r="Q78" s="555">
        <f t="shared" si="45"/>
        <v>2.8580000000000001</v>
      </c>
      <c r="R78" s="576">
        <f>'MIDS DATA'!K82</f>
        <v>2.8580000000000001</v>
      </c>
      <c r="S78" s="135">
        <f t="shared" si="53"/>
        <v>0</v>
      </c>
      <c r="T78" s="135">
        <f t="shared" si="54"/>
        <v>0</v>
      </c>
      <c r="U78" s="261">
        <v>0</v>
      </c>
      <c r="V78" s="604"/>
      <c r="W78" s="637">
        <f>$M$3-X78</f>
        <v>1.4189999999999998</v>
      </c>
      <c r="X78" s="144">
        <f t="shared" si="60"/>
        <v>3.7499999999999999E-2</v>
      </c>
      <c r="Y78" s="632">
        <v>375</v>
      </c>
      <c r="Z78" s="140">
        <f t="shared" si="56"/>
        <v>0</v>
      </c>
      <c r="AA78" s="140">
        <f t="shared" si="42"/>
        <v>0</v>
      </c>
      <c r="AB78" s="604"/>
      <c r="AC78" s="622">
        <v>-0.42</v>
      </c>
      <c r="AD78" s="308">
        <f>'MIDS DATA'!I82</f>
        <v>-0.42</v>
      </c>
      <c r="AE78" s="140">
        <f t="shared" si="57"/>
        <v>0</v>
      </c>
      <c r="AF78" s="140">
        <f t="shared" si="58"/>
        <v>0</v>
      </c>
      <c r="AG78" s="178">
        <f>'MIDS DATA'!C82</f>
        <v>6.6460099338706002E-2</v>
      </c>
      <c r="AH78" s="179">
        <f>'MIDS DATA'!D82</f>
        <v>0.6803091901849474</v>
      </c>
      <c r="AI78" s="178">
        <f>'MIDS DATA'!E82</f>
        <v>7.1997024747294011E-2</v>
      </c>
      <c r="AJ78" s="179">
        <f>'MIDS DATA'!F82</f>
        <v>0.65919278971740791</v>
      </c>
      <c r="AK78" s="311">
        <f>'MIDS DATA'!B82</f>
        <v>1.410322128932</v>
      </c>
      <c r="AN78" s="246"/>
      <c r="AO78" s="264"/>
      <c r="AP78" s="247"/>
      <c r="AQ78" s="247"/>
      <c r="AR78" s="247"/>
      <c r="AS78" s="247"/>
      <c r="AT78" s="247"/>
      <c r="AU78" s="247"/>
      <c r="AV78" s="247"/>
      <c r="AW78" s="247"/>
      <c r="AX78" s="247"/>
    </row>
    <row r="79" spans="1:50" ht="15" x14ac:dyDescent="0.25">
      <c r="A79" s="254" t="e">
        <f t="shared" si="59"/>
        <v>#REF!</v>
      </c>
      <c r="B79" s="550">
        <v>38718</v>
      </c>
      <c r="C79" s="119" t="b">
        <f t="shared" si="47"/>
        <v>0</v>
      </c>
      <c r="D79" s="120">
        <f t="shared" si="48"/>
        <v>0</v>
      </c>
      <c r="E79" s="120">
        <f t="shared" si="41"/>
        <v>31</v>
      </c>
      <c r="F79" s="555">
        <v>3.3207565184585568</v>
      </c>
      <c r="G79" s="125">
        <f t="shared" si="49"/>
        <v>0</v>
      </c>
      <c r="H79" s="125">
        <f t="shared" si="50"/>
        <v>0</v>
      </c>
      <c r="I79" s="576">
        <f>POS!AB92</f>
        <v>3.3207565184585568</v>
      </c>
      <c r="J79" s="604"/>
      <c r="K79" s="568"/>
      <c r="L79" s="569"/>
      <c r="M79" s="570"/>
      <c r="N79" s="140">
        <f t="shared" si="51"/>
        <v>0</v>
      </c>
      <c r="O79" s="140">
        <f t="shared" si="52"/>
        <v>0</v>
      </c>
      <c r="P79" s="604"/>
      <c r="Q79" s="555">
        <f t="shared" si="45"/>
        <v>2.9055</v>
      </c>
      <c r="R79" s="576">
        <f>'MIDS DATA'!K83</f>
        <v>2.9055</v>
      </c>
      <c r="S79" s="135">
        <f t="shared" si="53"/>
        <v>0</v>
      </c>
      <c r="T79" s="135">
        <f t="shared" si="54"/>
        <v>0</v>
      </c>
      <c r="U79" s="261">
        <v>0</v>
      </c>
      <c r="V79" s="604"/>
      <c r="W79" s="615"/>
      <c r="X79" s="144"/>
      <c r="Y79" s="254"/>
      <c r="Z79" s="140">
        <f t="shared" si="56"/>
        <v>0</v>
      </c>
      <c r="AA79" s="140">
        <f t="shared" si="42"/>
        <v>0</v>
      </c>
      <c r="AB79" s="604"/>
      <c r="AC79" s="622">
        <v>-0.42</v>
      </c>
      <c r="AD79" s="308">
        <f>'MIDS DATA'!I83</f>
        <v>-0.42</v>
      </c>
      <c r="AE79" s="140">
        <f t="shared" si="57"/>
        <v>0</v>
      </c>
      <c r="AF79" s="140">
        <f t="shared" si="58"/>
        <v>0</v>
      </c>
      <c r="AG79" s="178">
        <f>'MIDS DATA'!C83</f>
        <v>6.6491812309835016E-2</v>
      </c>
      <c r="AH79" s="179">
        <f>'MIDS DATA'!D83</f>
        <v>0.67642051433763228</v>
      </c>
      <c r="AI79" s="178">
        <f>'MIDS DATA'!E83</f>
        <v>7.2037715043677994E-2</v>
      </c>
      <c r="AJ79" s="179">
        <f>'MIDS DATA'!F83</f>
        <v>0.65509357274228586</v>
      </c>
      <c r="AK79" s="311">
        <f>'MIDS DATA'!B83</f>
        <v>1.409609370082</v>
      </c>
      <c r="AN79" s="246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</row>
    <row r="80" spans="1:50" ht="15" x14ac:dyDescent="0.25">
      <c r="A80" s="254" t="e">
        <f t="shared" si="59"/>
        <v>#REF!</v>
      </c>
      <c r="B80" s="550">
        <v>38749</v>
      </c>
      <c r="C80" s="119" t="b">
        <f t="shared" si="47"/>
        <v>0</v>
      </c>
      <c r="D80" s="120">
        <f t="shared" si="48"/>
        <v>0</v>
      </c>
      <c r="E80" s="120">
        <f t="shared" si="41"/>
        <v>28</v>
      </c>
      <c r="F80" s="555">
        <v>3.2089050210247354</v>
      </c>
      <c r="G80" s="125">
        <f t="shared" si="49"/>
        <v>0</v>
      </c>
      <c r="H80" s="125">
        <f t="shared" si="50"/>
        <v>0</v>
      </c>
      <c r="I80" s="576">
        <f>POS!AB93</f>
        <v>3.2089050210247354</v>
      </c>
      <c r="J80" s="604"/>
      <c r="K80" s="568"/>
      <c r="L80" s="569"/>
      <c r="M80" s="570"/>
      <c r="N80" s="140">
        <f t="shared" si="51"/>
        <v>0</v>
      </c>
      <c r="O80" s="140">
        <f t="shared" si="52"/>
        <v>0</v>
      </c>
      <c r="P80" s="604"/>
      <c r="Q80" s="555">
        <f t="shared" si="45"/>
        <v>2.823</v>
      </c>
      <c r="R80" s="576">
        <f>'MIDS DATA'!K84</f>
        <v>2.823</v>
      </c>
      <c r="S80" s="135">
        <f t="shared" si="53"/>
        <v>0</v>
      </c>
      <c r="T80" s="135">
        <f t="shared" si="54"/>
        <v>0</v>
      </c>
      <c r="U80" s="261">
        <v>0</v>
      </c>
      <c r="V80" s="604"/>
      <c r="W80" s="615"/>
      <c r="X80" s="144"/>
      <c r="Y80" s="254"/>
      <c r="Z80" s="140">
        <f t="shared" si="56"/>
        <v>0</v>
      </c>
      <c r="AA80" s="140">
        <f t="shared" si="42"/>
        <v>0</v>
      </c>
      <c r="AB80" s="604"/>
      <c r="AC80" s="622">
        <v>-0.42</v>
      </c>
      <c r="AD80" s="308">
        <f>'MIDS DATA'!I84</f>
        <v>-0.42</v>
      </c>
      <c r="AE80" s="140">
        <f t="shared" si="57"/>
        <v>0</v>
      </c>
      <c r="AF80" s="140">
        <f t="shared" si="58"/>
        <v>0</v>
      </c>
      <c r="AG80" s="178">
        <f>'MIDS DATA'!C84</f>
        <v>6.6523525281296E-2</v>
      </c>
      <c r="AH80" s="179">
        <f>'MIDS DATA'!D84</f>
        <v>0.67255056424327908</v>
      </c>
      <c r="AI80" s="178">
        <f>'MIDS DATA'!E84</f>
        <v>7.2078405340607998E-2</v>
      </c>
      <c r="AJ80" s="179">
        <f>'MIDS DATA'!F84</f>
        <v>0.65101550963545674</v>
      </c>
      <c r="AK80" s="311">
        <f>'MIDS DATA'!B84</f>
        <v>1.408894921291</v>
      </c>
      <c r="AN80" s="246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</row>
    <row r="81" spans="1:50" ht="15" x14ac:dyDescent="0.25">
      <c r="A81" s="254" t="e">
        <f t="shared" si="59"/>
        <v>#REF!</v>
      </c>
      <c r="B81" s="551">
        <v>38777</v>
      </c>
      <c r="C81" s="119" t="b">
        <f t="shared" si="47"/>
        <v>0</v>
      </c>
      <c r="D81" s="120">
        <f t="shared" si="48"/>
        <v>0</v>
      </c>
      <c r="E81" s="120">
        <f t="shared" si="41"/>
        <v>31</v>
      </c>
      <c r="F81" s="556">
        <v>3.0672820000812342</v>
      </c>
      <c r="G81" s="125">
        <f t="shared" si="49"/>
        <v>0</v>
      </c>
      <c r="H81" s="125">
        <f t="shared" si="50"/>
        <v>0</v>
      </c>
      <c r="I81" s="577">
        <f>POS!AB94</f>
        <v>3.0672820000812342</v>
      </c>
      <c r="J81" s="604"/>
      <c r="K81" s="571"/>
      <c r="L81" s="569"/>
      <c r="M81" s="573"/>
      <c r="N81" s="140">
        <f t="shared" si="51"/>
        <v>0</v>
      </c>
      <c r="O81" s="140">
        <f t="shared" si="52"/>
        <v>0</v>
      </c>
      <c r="P81" s="604"/>
      <c r="Q81" s="556">
        <f t="shared" si="45"/>
        <v>2.718</v>
      </c>
      <c r="R81" s="577">
        <f>'MIDS DATA'!K85</f>
        <v>2.718</v>
      </c>
      <c r="S81" s="136">
        <f t="shared" si="53"/>
        <v>0</v>
      </c>
      <c r="T81" s="136">
        <f t="shared" si="54"/>
        <v>0</v>
      </c>
      <c r="U81" s="262">
        <v>0</v>
      </c>
      <c r="V81" s="604"/>
      <c r="W81" s="616"/>
      <c r="X81" s="144"/>
      <c r="Y81" s="254"/>
      <c r="Z81" s="140">
        <f t="shared" si="56"/>
        <v>0</v>
      </c>
      <c r="AA81" s="140">
        <f t="shared" si="42"/>
        <v>0</v>
      </c>
      <c r="AB81" s="604"/>
      <c r="AC81" s="623">
        <v>-0.42</v>
      </c>
      <c r="AD81" s="309">
        <f>'MIDS DATA'!I85</f>
        <v>-0.42</v>
      </c>
      <c r="AE81" s="140">
        <f t="shared" si="57"/>
        <v>0</v>
      </c>
      <c r="AF81" s="140">
        <f t="shared" si="58"/>
        <v>0</v>
      </c>
      <c r="AG81" s="178">
        <f>'MIDS DATA'!C85</f>
        <v>6.6552169255805024E-2</v>
      </c>
      <c r="AH81" s="179">
        <f>'MIDS DATA'!D85</f>
        <v>0.66907116501136665</v>
      </c>
      <c r="AI81" s="178">
        <f>'MIDS DATA'!E85</f>
        <v>7.2115157867339005E-2</v>
      </c>
      <c r="AJ81" s="179">
        <f>'MIDS DATA'!F85</f>
        <v>0.64735021562418393</v>
      </c>
      <c r="AK81" s="311">
        <f>'MIDS DATA'!B85</f>
        <v>1.4082481626970003</v>
      </c>
      <c r="AN81" s="246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</row>
    <row r="82" spans="1:50" ht="15" x14ac:dyDescent="0.25">
      <c r="A82" s="254" t="e">
        <f t="shared" si="59"/>
        <v>#REF!</v>
      </c>
      <c r="B82" s="549">
        <v>38808</v>
      </c>
      <c r="C82" s="119" t="b">
        <f t="shared" si="47"/>
        <v>0</v>
      </c>
      <c r="D82" s="120">
        <f t="shared" si="48"/>
        <v>0</v>
      </c>
      <c r="E82" s="120">
        <f t="shared" si="41"/>
        <v>30</v>
      </c>
      <c r="F82" s="555">
        <v>2.8175797574967927</v>
      </c>
      <c r="G82" s="125">
        <f t="shared" si="49"/>
        <v>0</v>
      </c>
      <c r="H82" s="125">
        <f t="shared" si="50"/>
        <v>0</v>
      </c>
      <c r="I82" s="575">
        <f>POS!AB95</f>
        <v>2.8175797574967927</v>
      </c>
      <c r="J82" s="604"/>
      <c r="K82" s="568"/>
      <c r="L82" s="569"/>
      <c r="M82" s="570"/>
      <c r="N82" s="140">
        <f t="shared" si="51"/>
        <v>0</v>
      </c>
      <c r="O82" s="140">
        <f t="shared" si="52"/>
        <v>0</v>
      </c>
      <c r="P82" s="604"/>
      <c r="Q82" s="555">
        <f t="shared" si="45"/>
        <v>2.6219999999999999</v>
      </c>
      <c r="R82" s="575">
        <f>'MIDS DATA'!K86</f>
        <v>2.6219999999999999</v>
      </c>
      <c r="S82" s="134">
        <f t="shared" si="53"/>
        <v>0</v>
      </c>
      <c r="T82" s="134">
        <f t="shared" si="54"/>
        <v>0</v>
      </c>
      <c r="U82" s="260">
        <v>0</v>
      </c>
      <c r="V82" s="604"/>
      <c r="W82" s="617"/>
      <c r="X82" s="144"/>
      <c r="Y82" s="254"/>
      <c r="Z82" s="140">
        <f t="shared" si="56"/>
        <v>0</v>
      </c>
      <c r="AA82" s="140">
        <f t="shared" si="42"/>
        <v>0</v>
      </c>
      <c r="AB82" s="604"/>
      <c r="AC82" s="622">
        <v>-0.51</v>
      </c>
      <c r="AD82" s="307">
        <f>'MIDS DATA'!I86</f>
        <v>-0.51</v>
      </c>
      <c r="AE82" s="140">
        <f t="shared" si="57"/>
        <v>0</v>
      </c>
      <c r="AF82" s="140">
        <f t="shared" si="58"/>
        <v>0</v>
      </c>
      <c r="AG82" s="178">
        <f>'MIDS DATA'!C86</f>
        <v>6.6583882227900015E-2</v>
      </c>
      <c r="AH82" s="179">
        <f>'MIDS DATA'!D86</f>
        <v>0.66523666959314043</v>
      </c>
      <c r="AI82" s="178">
        <f>'MIDS DATA'!E86</f>
        <v>7.2155848165309996E-2</v>
      </c>
      <c r="AJ82" s="179">
        <f>'MIDS DATA'!F86</f>
        <v>0.64331219934570516</v>
      </c>
      <c r="AK82" s="311">
        <f>'MIDS DATA'!B86</f>
        <v>1.4075305059780001</v>
      </c>
      <c r="AN82" s="246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</row>
    <row r="83" spans="1:50" ht="15" x14ac:dyDescent="0.25">
      <c r="A83" s="254" t="e">
        <f t="shared" si="59"/>
        <v>#REF!</v>
      </c>
      <c r="B83" s="550">
        <v>38838</v>
      </c>
      <c r="C83" s="119" t="b">
        <f t="shared" si="47"/>
        <v>0</v>
      </c>
      <c r="D83" s="120">
        <f t="shared" si="48"/>
        <v>0</v>
      </c>
      <c r="E83" s="120">
        <f t="shared" ref="E83:E114" si="61">B84-B83</f>
        <v>31</v>
      </c>
      <c r="F83" s="555">
        <v>2.7881844451239668</v>
      </c>
      <c r="G83" s="125">
        <f t="shared" si="49"/>
        <v>0</v>
      </c>
      <c r="H83" s="125">
        <f t="shared" si="50"/>
        <v>0</v>
      </c>
      <c r="I83" s="576">
        <f>POS!AB96</f>
        <v>2.7881844451239668</v>
      </c>
      <c r="J83" s="604"/>
      <c r="K83" s="568"/>
      <c r="L83" s="569"/>
      <c r="M83" s="570"/>
      <c r="N83" s="140">
        <f t="shared" si="51"/>
        <v>0</v>
      </c>
      <c r="O83" s="140">
        <f t="shared" si="52"/>
        <v>0</v>
      </c>
      <c r="P83" s="604"/>
      <c r="Q83" s="555">
        <f t="shared" si="45"/>
        <v>2.6010000000000004</v>
      </c>
      <c r="R83" s="576">
        <f>'MIDS DATA'!K87</f>
        <v>2.6010000000000004</v>
      </c>
      <c r="S83" s="135">
        <f t="shared" si="53"/>
        <v>0</v>
      </c>
      <c r="T83" s="135">
        <f t="shared" si="54"/>
        <v>0</v>
      </c>
      <c r="U83" s="261">
        <v>0</v>
      </c>
      <c r="V83" s="604"/>
      <c r="W83" s="617"/>
      <c r="X83" s="144"/>
      <c r="Y83" s="254"/>
      <c r="Z83" s="140">
        <f t="shared" si="56"/>
        <v>0</v>
      </c>
      <c r="AA83" s="140">
        <f t="shared" ref="AA83:AA114" si="62">IF(D83=0,0,(E83*D83))</f>
        <v>0</v>
      </c>
      <c r="AB83" s="604"/>
      <c r="AC83" s="622">
        <v>-0.51</v>
      </c>
      <c r="AD83" s="308">
        <f>'MIDS DATA'!I87</f>
        <v>-0.51</v>
      </c>
      <c r="AE83" s="140">
        <f t="shared" si="57"/>
        <v>0</v>
      </c>
      <c r="AF83" s="140">
        <f t="shared" si="58"/>
        <v>0</v>
      </c>
      <c r="AG83" s="178">
        <f>'MIDS DATA'!C87</f>
        <v>6.6614572201213015E-2</v>
      </c>
      <c r="AH83" s="179">
        <f>'MIDS DATA'!D87</f>
        <v>0.66154351307131354</v>
      </c>
      <c r="AI83" s="178">
        <f>'MIDS DATA'!E87</f>
        <v>7.219522587354503E-2</v>
      </c>
      <c r="AJ83" s="179">
        <f>'MIDS DATA'!F87</f>
        <v>0.6394243699799016</v>
      </c>
      <c r="AK83" s="311">
        <f>'MIDS DATA'!B87</f>
        <v>1.4068343988210004</v>
      </c>
      <c r="AN83" s="246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</row>
    <row r="84" spans="1:50" ht="15" x14ac:dyDescent="0.25">
      <c r="A84" s="254" t="e">
        <f t="shared" si="59"/>
        <v>#REF!</v>
      </c>
      <c r="B84" s="550">
        <v>38869</v>
      </c>
      <c r="C84" s="119" t="b">
        <f t="shared" si="47"/>
        <v>0</v>
      </c>
      <c r="D84" s="120">
        <f t="shared" si="48"/>
        <v>0</v>
      </c>
      <c r="E84" s="120">
        <f t="shared" si="61"/>
        <v>30</v>
      </c>
      <c r="F84" s="555">
        <v>2.7960847490083771</v>
      </c>
      <c r="G84" s="125">
        <f t="shared" si="49"/>
        <v>0</v>
      </c>
      <c r="H84" s="125">
        <f t="shared" si="50"/>
        <v>0</v>
      </c>
      <c r="I84" s="576">
        <f>POS!AB97</f>
        <v>2.7960847490083771</v>
      </c>
      <c r="J84" s="604"/>
      <c r="K84" s="568"/>
      <c r="L84" s="569"/>
      <c r="M84" s="570"/>
      <c r="N84" s="140">
        <f t="shared" si="51"/>
        <v>0</v>
      </c>
      <c r="O84" s="140">
        <f t="shared" si="52"/>
        <v>0</v>
      </c>
      <c r="P84" s="604"/>
      <c r="Q84" s="555">
        <f t="shared" si="45"/>
        <v>2.6080000000000001</v>
      </c>
      <c r="R84" s="576">
        <f>'MIDS DATA'!K88</f>
        <v>2.6080000000000001</v>
      </c>
      <c r="S84" s="135">
        <f t="shared" si="53"/>
        <v>0</v>
      </c>
      <c r="T84" s="135">
        <f t="shared" si="54"/>
        <v>0</v>
      </c>
      <c r="U84" s="261">
        <v>0</v>
      </c>
      <c r="V84" s="604"/>
      <c r="W84" s="617"/>
      <c r="X84" s="144"/>
      <c r="Y84" s="254"/>
      <c r="Z84" s="140">
        <f t="shared" si="56"/>
        <v>0</v>
      </c>
      <c r="AA84" s="140">
        <f t="shared" si="62"/>
        <v>0</v>
      </c>
      <c r="AB84" s="604"/>
      <c r="AC84" s="622">
        <v>-0.51</v>
      </c>
      <c r="AD84" s="308">
        <f>'MIDS DATA'!I88</f>
        <v>-0.51</v>
      </c>
      <c r="AE84" s="140">
        <f t="shared" si="57"/>
        <v>0</v>
      </c>
      <c r="AF84" s="140">
        <f t="shared" si="58"/>
        <v>0</v>
      </c>
      <c r="AG84" s="178">
        <f>'MIDS DATA'!C88</f>
        <v>6.6646285173964023E-2</v>
      </c>
      <c r="AH84" s="179">
        <f>'MIDS DATA'!D88</f>
        <v>0.65774542018758464</v>
      </c>
      <c r="AI84" s="178">
        <f>'MIDS DATA'!E88</f>
        <v>7.223591617259302E-2</v>
      </c>
      <c r="AJ84" s="179">
        <f>'MIDS DATA'!F88</f>
        <v>0.63542746375150749</v>
      </c>
      <c r="AK84" s="311">
        <f>'MIDS DATA'!B88</f>
        <v>1.4061134370590003</v>
      </c>
      <c r="AN84" s="246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</row>
    <row r="85" spans="1:50" ht="15" x14ac:dyDescent="0.25">
      <c r="A85" s="254" t="e">
        <f t="shared" si="59"/>
        <v>#REF!</v>
      </c>
      <c r="B85" s="550">
        <v>38899</v>
      </c>
      <c r="C85" s="119" t="b">
        <f t="shared" si="47"/>
        <v>0</v>
      </c>
      <c r="D85" s="120">
        <f t="shared" ref="D85:D100" si="63">IF(C85=TRUE,1,0)</f>
        <v>0</v>
      </c>
      <c r="E85" s="120">
        <f t="shared" si="61"/>
        <v>31</v>
      </c>
      <c r="F85" s="555">
        <v>2.8026866296120247</v>
      </c>
      <c r="G85" s="125">
        <f t="shared" si="49"/>
        <v>0</v>
      </c>
      <c r="H85" s="125">
        <f t="shared" si="50"/>
        <v>0</v>
      </c>
      <c r="I85" s="576">
        <f>POS!AB98</f>
        <v>2.8026866296120247</v>
      </c>
      <c r="J85" s="604"/>
      <c r="K85" s="568"/>
      <c r="L85" s="569"/>
      <c r="M85" s="570"/>
      <c r="N85" s="140">
        <f t="shared" si="51"/>
        <v>0</v>
      </c>
      <c r="O85" s="140">
        <f t="shared" si="52"/>
        <v>0</v>
      </c>
      <c r="P85" s="604"/>
      <c r="Q85" s="555">
        <f t="shared" si="45"/>
        <v>2.6139999999999999</v>
      </c>
      <c r="R85" s="576">
        <f>'MIDS DATA'!K89</f>
        <v>2.6139999999999999</v>
      </c>
      <c r="S85" s="135">
        <f t="shared" si="53"/>
        <v>0</v>
      </c>
      <c r="T85" s="135">
        <f t="shared" si="54"/>
        <v>0</v>
      </c>
      <c r="U85" s="261">
        <v>0</v>
      </c>
      <c r="V85" s="604"/>
      <c r="W85" s="617"/>
      <c r="X85" s="144"/>
      <c r="Y85" s="254"/>
      <c r="Z85" s="140">
        <f t="shared" si="56"/>
        <v>0</v>
      </c>
      <c r="AA85" s="140">
        <f t="shared" si="62"/>
        <v>0</v>
      </c>
      <c r="AB85" s="604"/>
      <c r="AC85" s="622">
        <v>-0.51</v>
      </c>
      <c r="AD85" s="308">
        <f>'MIDS DATA'!I89</f>
        <v>-0.51</v>
      </c>
      <c r="AE85" s="140">
        <f t="shared" si="57"/>
        <v>0</v>
      </c>
      <c r="AF85" s="140">
        <f t="shared" si="58"/>
        <v>0</v>
      </c>
      <c r="AG85" s="178">
        <f>'MIDS DATA'!C89</f>
        <v>6.6676975147911016E-2</v>
      </c>
      <c r="AH85" s="179">
        <f>'MIDS DATA'!D89</f>
        <v>0.65408736722740757</v>
      </c>
      <c r="AI85" s="178">
        <f>'MIDS DATA'!E89</f>
        <v>7.2275293881869998E-2</v>
      </c>
      <c r="AJ85" s="179">
        <f>'MIDS DATA'!F89</f>
        <v>0.631579273701531</v>
      </c>
      <c r="AK85" s="311">
        <f>'MIDS DATA'!B89</f>
        <v>1.4054141372110001</v>
      </c>
      <c r="AN85" s="246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</row>
    <row r="86" spans="1:50" ht="15" x14ac:dyDescent="0.25">
      <c r="A86" s="254" t="e">
        <f t="shared" si="59"/>
        <v>#REF!</v>
      </c>
      <c r="B86" s="550">
        <v>38930</v>
      </c>
      <c r="C86" s="119" t="b">
        <f t="shared" si="47"/>
        <v>0</v>
      </c>
      <c r="D86" s="120">
        <f t="shared" si="63"/>
        <v>0</v>
      </c>
      <c r="E86" s="120">
        <f t="shared" si="61"/>
        <v>31</v>
      </c>
      <c r="F86" s="555">
        <v>2.8118934268518223</v>
      </c>
      <c r="G86" s="125">
        <f t="shared" si="49"/>
        <v>0</v>
      </c>
      <c r="H86" s="125">
        <f t="shared" si="50"/>
        <v>0</v>
      </c>
      <c r="I86" s="576">
        <f>POS!AB99</f>
        <v>2.8118934268518223</v>
      </c>
      <c r="J86" s="604"/>
      <c r="K86" s="568"/>
      <c r="L86" s="569"/>
      <c r="M86" s="570"/>
      <c r="N86" s="140">
        <f t="shared" si="51"/>
        <v>0</v>
      </c>
      <c r="O86" s="140">
        <f t="shared" si="52"/>
        <v>0</v>
      </c>
      <c r="P86" s="604"/>
      <c r="Q86" s="555">
        <f t="shared" si="45"/>
        <v>2.6219999999999999</v>
      </c>
      <c r="R86" s="576">
        <f>'MIDS DATA'!K90</f>
        <v>2.6219999999999999</v>
      </c>
      <c r="S86" s="135">
        <f t="shared" si="53"/>
        <v>0</v>
      </c>
      <c r="T86" s="135">
        <f t="shared" si="54"/>
        <v>0</v>
      </c>
      <c r="U86" s="261">
        <v>0</v>
      </c>
      <c r="V86" s="604"/>
      <c r="W86" s="617"/>
      <c r="X86" s="144"/>
      <c r="Y86" s="254"/>
      <c r="Z86" s="140">
        <f t="shared" si="56"/>
        <v>0</v>
      </c>
      <c r="AA86" s="140">
        <f t="shared" si="62"/>
        <v>0</v>
      </c>
      <c r="AB86" s="604"/>
      <c r="AC86" s="622">
        <v>-0.51</v>
      </c>
      <c r="AD86" s="308">
        <f>'MIDS DATA'!I90</f>
        <v>-0.51</v>
      </c>
      <c r="AE86" s="140">
        <f t="shared" si="57"/>
        <v>0</v>
      </c>
      <c r="AF86" s="140">
        <f t="shared" si="58"/>
        <v>0</v>
      </c>
      <c r="AG86" s="178">
        <f>'MIDS DATA'!C90</f>
        <v>6.6708688121317014E-2</v>
      </c>
      <c r="AH86" s="179">
        <f>'MIDS DATA'!D90</f>
        <v>0.65032541934927401</v>
      </c>
      <c r="AI86" s="178">
        <f>'MIDS DATA'!E90</f>
        <v>7.2315984182000012E-2</v>
      </c>
      <c r="AJ86" s="179">
        <f>'MIDS DATA'!F90</f>
        <v>0.62762317880100005</v>
      </c>
      <c r="AK86" s="311">
        <f>'MIDS DATA'!B90</f>
        <v>1.4046898822730001</v>
      </c>
    </row>
    <row r="87" spans="1:50" ht="15" x14ac:dyDescent="0.25">
      <c r="A87" s="254" t="e">
        <f t="shared" si="59"/>
        <v>#REF!</v>
      </c>
      <c r="B87" s="550">
        <v>38961</v>
      </c>
      <c r="C87" s="119" t="b">
        <f t="shared" si="47"/>
        <v>0</v>
      </c>
      <c r="D87" s="120">
        <f t="shared" si="63"/>
        <v>0</v>
      </c>
      <c r="E87" s="120">
        <f t="shared" si="61"/>
        <v>30</v>
      </c>
      <c r="F87" s="555">
        <v>2.81443238257885</v>
      </c>
      <c r="G87" s="125">
        <f t="shared" si="49"/>
        <v>0</v>
      </c>
      <c r="H87" s="125">
        <f t="shared" si="50"/>
        <v>0</v>
      </c>
      <c r="I87" s="576">
        <f>POS!AB100</f>
        <v>2.81443238257885</v>
      </c>
      <c r="J87" s="604"/>
      <c r="K87" s="568"/>
      <c r="L87" s="569"/>
      <c r="M87" s="570"/>
      <c r="N87" s="140">
        <f t="shared" si="51"/>
        <v>0</v>
      </c>
      <c r="O87" s="140">
        <f t="shared" si="52"/>
        <v>0</v>
      </c>
      <c r="P87" s="604"/>
      <c r="Q87" s="555">
        <f t="shared" si="45"/>
        <v>2.625</v>
      </c>
      <c r="R87" s="576">
        <f>'MIDS DATA'!K91</f>
        <v>2.625</v>
      </c>
      <c r="S87" s="135">
        <f t="shared" si="53"/>
        <v>0</v>
      </c>
      <c r="T87" s="135">
        <f t="shared" si="54"/>
        <v>0</v>
      </c>
      <c r="U87" s="261">
        <v>0</v>
      </c>
      <c r="V87" s="604"/>
      <c r="W87" s="617"/>
      <c r="X87" s="144"/>
      <c r="Y87" s="254"/>
      <c r="Z87" s="140">
        <f t="shared" si="56"/>
        <v>0</v>
      </c>
      <c r="AA87" s="140">
        <f t="shared" si="62"/>
        <v>0</v>
      </c>
      <c r="AB87" s="604"/>
      <c r="AC87" s="622">
        <v>-0.51</v>
      </c>
      <c r="AD87" s="308">
        <f>'MIDS DATA'!I91</f>
        <v>-0.51</v>
      </c>
      <c r="AE87" s="140">
        <f t="shared" si="57"/>
        <v>0</v>
      </c>
      <c r="AF87" s="140">
        <f t="shared" si="58"/>
        <v>0</v>
      </c>
      <c r="AG87" s="178">
        <f>'MIDS DATA'!C91</f>
        <v>6.6740401095056023E-2</v>
      </c>
      <c r="AH87" s="179">
        <f>'MIDS DATA'!D91</f>
        <v>0.64658174178175232</v>
      </c>
      <c r="AI87" s="178">
        <f>'MIDS DATA'!E91</f>
        <v>7.2356674482664002E-2</v>
      </c>
      <c r="AJ87" s="179">
        <f>'MIDS DATA'!F91</f>
        <v>0.62368770976682242</v>
      </c>
      <c r="AK87" s="311">
        <f>'MIDS DATA'!B91</f>
        <v>1.4039639583140002</v>
      </c>
    </row>
    <row r="88" spans="1:50" ht="15" x14ac:dyDescent="0.25">
      <c r="A88" s="254" t="e">
        <f t="shared" si="59"/>
        <v>#REF!</v>
      </c>
      <c r="B88" s="551">
        <v>38991</v>
      </c>
      <c r="C88" s="119" t="b">
        <f t="shared" si="47"/>
        <v>0</v>
      </c>
      <c r="D88" s="120">
        <f t="shared" si="63"/>
        <v>0</v>
      </c>
      <c r="E88" s="120">
        <f t="shared" si="61"/>
        <v>31</v>
      </c>
      <c r="F88" s="556">
        <v>2.8569120407658866</v>
      </c>
      <c r="G88" s="125">
        <f t="shared" si="49"/>
        <v>0</v>
      </c>
      <c r="H88" s="125">
        <f t="shared" si="50"/>
        <v>0</v>
      </c>
      <c r="I88" s="577">
        <f>POS!AB101</f>
        <v>2.8569120407658866</v>
      </c>
      <c r="J88" s="604"/>
      <c r="K88" s="571"/>
      <c r="L88" s="569"/>
      <c r="M88" s="573"/>
      <c r="N88" s="140">
        <f t="shared" si="51"/>
        <v>0</v>
      </c>
      <c r="O88" s="140">
        <f t="shared" si="52"/>
        <v>0</v>
      </c>
      <c r="P88" s="604"/>
      <c r="Q88" s="556">
        <f t="shared" si="45"/>
        <v>2.6580000000000004</v>
      </c>
      <c r="R88" s="577">
        <f>'MIDS DATA'!K92</f>
        <v>2.6580000000000004</v>
      </c>
      <c r="S88" s="136">
        <f t="shared" si="53"/>
        <v>0</v>
      </c>
      <c r="T88" s="136">
        <f t="shared" si="54"/>
        <v>0</v>
      </c>
      <c r="U88" s="262">
        <v>0</v>
      </c>
      <c r="V88" s="604"/>
      <c r="W88" s="614"/>
      <c r="X88" s="144"/>
      <c r="Y88" s="254"/>
      <c r="Z88" s="140">
        <f t="shared" si="56"/>
        <v>0</v>
      </c>
      <c r="AA88" s="140">
        <f t="shared" si="62"/>
        <v>0</v>
      </c>
      <c r="AB88" s="604"/>
      <c r="AC88" s="623">
        <v>-0.51</v>
      </c>
      <c r="AD88" s="309">
        <f>'MIDS DATA'!I92</f>
        <v>-0.51</v>
      </c>
      <c r="AE88" s="140">
        <f t="shared" si="57"/>
        <v>0</v>
      </c>
      <c r="AF88" s="140">
        <f t="shared" si="58"/>
        <v>0</v>
      </c>
      <c r="AG88" s="178">
        <f>'MIDS DATA'!C92</f>
        <v>6.6771091069960001E-2</v>
      </c>
      <c r="AH88" s="179">
        <f>'MIDS DATA'!D92</f>
        <v>0.64297616139447233</v>
      </c>
      <c r="AI88" s="178">
        <f>'MIDS DATA'!E92</f>
        <v>7.2396052193512028E-2</v>
      </c>
      <c r="AJ88" s="179">
        <f>'MIDS DATA'!F92</f>
        <v>0.61989875744096112</v>
      </c>
      <c r="AK88" s="311">
        <f>'MIDS DATA'!B92</f>
        <v>1.403259865029</v>
      </c>
    </row>
    <row r="89" spans="1:50" ht="15" x14ac:dyDescent="0.25">
      <c r="A89" s="254" t="e">
        <f t="shared" si="59"/>
        <v>#REF!</v>
      </c>
      <c r="B89" s="549">
        <v>39022</v>
      </c>
      <c r="C89" s="119" t="b">
        <f t="shared" si="47"/>
        <v>0</v>
      </c>
      <c r="D89" s="120">
        <f t="shared" si="63"/>
        <v>0</v>
      </c>
      <c r="E89" s="120">
        <f t="shared" si="61"/>
        <v>30</v>
      </c>
      <c r="F89" s="554">
        <v>3.1306013312293328</v>
      </c>
      <c r="G89" s="125">
        <f t="shared" si="49"/>
        <v>0</v>
      </c>
      <c r="H89" s="125">
        <f t="shared" si="50"/>
        <v>0</v>
      </c>
      <c r="I89" s="575">
        <f>POS!AB102</f>
        <v>3.1306013312293328</v>
      </c>
      <c r="J89" s="604"/>
      <c r="K89" s="565"/>
      <c r="L89" s="569"/>
      <c r="M89" s="567"/>
      <c r="N89" s="140">
        <f t="shared" si="51"/>
        <v>0</v>
      </c>
      <c r="O89" s="140">
        <f t="shared" si="52"/>
        <v>0</v>
      </c>
      <c r="P89" s="604"/>
      <c r="Q89" s="554">
        <f t="shared" si="45"/>
        <v>2.7949999999999999</v>
      </c>
      <c r="R89" s="575">
        <f>'MIDS DATA'!K93</f>
        <v>2.7949999999999999</v>
      </c>
      <c r="S89" s="134">
        <f t="shared" si="53"/>
        <v>0</v>
      </c>
      <c r="T89" s="134">
        <f t="shared" si="54"/>
        <v>0</v>
      </c>
      <c r="U89" s="260">
        <v>0</v>
      </c>
      <c r="V89" s="604"/>
      <c r="W89" s="618"/>
      <c r="X89" s="144"/>
      <c r="Y89" s="254"/>
      <c r="Z89" s="140">
        <f t="shared" si="56"/>
        <v>0</v>
      </c>
      <c r="AA89" s="140">
        <f t="shared" si="62"/>
        <v>0</v>
      </c>
      <c r="AB89" s="604"/>
      <c r="AC89" s="621">
        <v>-0.44</v>
      </c>
      <c r="AD89" s="307">
        <f>'MIDS DATA'!I93</f>
        <v>-0.44</v>
      </c>
      <c r="AE89" s="140">
        <f t="shared" si="57"/>
        <v>0</v>
      </c>
      <c r="AF89" s="140">
        <f t="shared" si="58"/>
        <v>0</v>
      </c>
      <c r="AG89" s="178">
        <f>'MIDS DATA'!C93</f>
        <v>6.6802804044355013E-2</v>
      </c>
      <c r="AH89" s="179">
        <f>'MIDS DATA'!D93</f>
        <v>0.63926824179400765</v>
      </c>
      <c r="AI89" s="178">
        <f>'MIDS DATA'!E93</f>
        <v>7.2436742495258014E-2</v>
      </c>
      <c r="AJ89" s="179">
        <f>'MIDS DATA'!F93</f>
        <v>0.61600365017681846</v>
      </c>
      <c r="AK89" s="311">
        <f>'MIDS DATA'!B93</f>
        <v>1.402530665869</v>
      </c>
    </row>
    <row r="90" spans="1:50" ht="15" x14ac:dyDescent="0.25">
      <c r="A90" s="254" t="e">
        <f t="shared" si="59"/>
        <v>#REF!</v>
      </c>
      <c r="B90" s="550">
        <v>39052</v>
      </c>
      <c r="C90" s="119" t="b">
        <f t="shared" si="47"/>
        <v>0</v>
      </c>
      <c r="D90" s="120">
        <f t="shared" si="63"/>
        <v>0</v>
      </c>
      <c r="E90" s="120">
        <f t="shared" si="61"/>
        <v>31</v>
      </c>
      <c r="F90" s="555">
        <v>3.2924493174375948</v>
      </c>
      <c r="G90" s="125">
        <f t="shared" si="49"/>
        <v>0</v>
      </c>
      <c r="H90" s="125">
        <f t="shared" si="50"/>
        <v>0</v>
      </c>
      <c r="I90" s="576">
        <f>POS!AB103</f>
        <v>3.2924493174375948</v>
      </c>
      <c r="J90" s="604"/>
      <c r="K90" s="568"/>
      <c r="L90" s="569"/>
      <c r="M90" s="570"/>
      <c r="N90" s="140">
        <f t="shared" si="51"/>
        <v>0</v>
      </c>
      <c r="O90" s="140">
        <f t="shared" si="52"/>
        <v>0</v>
      </c>
      <c r="P90" s="604"/>
      <c r="Q90" s="555">
        <f t="shared" si="45"/>
        <v>2.9180000000000001</v>
      </c>
      <c r="R90" s="576">
        <f>'MIDS DATA'!K94</f>
        <v>2.9180000000000001</v>
      </c>
      <c r="S90" s="135">
        <f t="shared" si="53"/>
        <v>0</v>
      </c>
      <c r="T90" s="135">
        <f t="shared" si="54"/>
        <v>0</v>
      </c>
      <c r="U90" s="261">
        <v>0</v>
      </c>
      <c r="V90" s="604"/>
      <c r="W90" s="615"/>
      <c r="X90" s="144"/>
      <c r="Y90" s="254"/>
      <c r="Z90" s="140">
        <f t="shared" si="56"/>
        <v>0</v>
      </c>
      <c r="AA90" s="140">
        <f t="shared" si="62"/>
        <v>0</v>
      </c>
      <c r="AB90" s="604"/>
      <c r="AC90" s="622">
        <v>-0.44</v>
      </c>
      <c r="AD90" s="308">
        <f>'MIDS DATA'!I94</f>
        <v>-0.44</v>
      </c>
      <c r="AE90" s="140">
        <f t="shared" si="57"/>
        <v>0</v>
      </c>
      <c r="AF90" s="140">
        <f t="shared" si="58"/>
        <v>0</v>
      </c>
      <c r="AG90" s="178">
        <f>'MIDS DATA'!C94</f>
        <v>6.6833494019893011E-2</v>
      </c>
      <c r="AH90" s="179">
        <f>'MIDS DATA'!D94</f>
        <v>0.63569714207485617</v>
      </c>
      <c r="AI90" s="178">
        <f>'MIDS DATA'!E94</f>
        <v>7.2476120207146999E-2</v>
      </c>
      <c r="AJ90" s="179">
        <f>'MIDS DATA'!F94</f>
        <v>0.61225361365974218</v>
      </c>
      <c r="AK90" s="311">
        <f>'MIDS DATA'!B94</f>
        <v>1.4018234088210004</v>
      </c>
    </row>
    <row r="91" spans="1:50" ht="15" x14ac:dyDescent="0.25">
      <c r="A91" s="254" t="e">
        <f t="shared" si="59"/>
        <v>#REF!</v>
      </c>
      <c r="B91" s="550">
        <v>39083</v>
      </c>
      <c r="C91" s="119" t="b">
        <f t="shared" si="47"/>
        <v>0</v>
      </c>
      <c r="D91" s="120">
        <f t="shared" si="63"/>
        <v>0</v>
      </c>
      <c r="E91" s="120">
        <f t="shared" si="61"/>
        <v>31</v>
      </c>
      <c r="F91" s="555">
        <v>3.3604478245194347</v>
      </c>
      <c r="G91" s="125">
        <f t="shared" si="49"/>
        <v>0</v>
      </c>
      <c r="H91" s="125">
        <f t="shared" si="50"/>
        <v>0</v>
      </c>
      <c r="I91" s="576">
        <f>POS!AB104</f>
        <v>3.3604478245194347</v>
      </c>
      <c r="J91" s="604"/>
      <c r="K91" s="568"/>
      <c r="L91" s="569"/>
      <c r="M91" s="570"/>
      <c r="N91" s="140">
        <f t="shared" si="51"/>
        <v>0</v>
      </c>
      <c r="O91" s="140">
        <f t="shared" si="52"/>
        <v>0</v>
      </c>
      <c r="P91" s="604"/>
      <c r="Q91" s="555">
        <f t="shared" si="45"/>
        <v>2.9705000000000004</v>
      </c>
      <c r="R91" s="576">
        <f>'MIDS DATA'!K95</f>
        <v>2.9705000000000004</v>
      </c>
      <c r="S91" s="135">
        <f t="shared" si="53"/>
        <v>0</v>
      </c>
      <c r="T91" s="135">
        <f t="shared" si="54"/>
        <v>0</v>
      </c>
      <c r="U91" s="261">
        <v>0</v>
      </c>
      <c r="V91" s="604"/>
      <c r="W91" s="615"/>
      <c r="X91" s="144"/>
      <c r="Y91" s="254"/>
      <c r="Z91" s="140">
        <f t="shared" si="56"/>
        <v>0</v>
      </c>
      <c r="AA91" s="140">
        <f t="shared" si="62"/>
        <v>0</v>
      </c>
      <c r="AB91" s="604"/>
      <c r="AC91" s="622">
        <v>-0.44</v>
      </c>
      <c r="AD91" s="308">
        <f>'MIDS DATA'!I95</f>
        <v>-0.44</v>
      </c>
      <c r="AE91" s="140">
        <f t="shared" si="57"/>
        <v>0</v>
      </c>
      <c r="AF91" s="140">
        <f t="shared" si="58"/>
        <v>0</v>
      </c>
      <c r="AG91" s="178">
        <f>'MIDS DATA'!C95</f>
        <v>6.6865206994943013E-2</v>
      </c>
      <c r="AH91" s="179">
        <f>'MIDS DATA'!D95</f>
        <v>0.63202472474209481</v>
      </c>
      <c r="AI91" s="178">
        <f>'MIDS DATA'!E95</f>
        <v>7.2516810509969998E-2</v>
      </c>
      <c r="AJ91" s="179">
        <f>'MIDS DATA'!F95</f>
        <v>0.60839857077110793</v>
      </c>
      <c r="AK91" s="311">
        <f>'MIDS DATA'!B95</f>
        <v>1.4010909464320001</v>
      </c>
    </row>
    <row r="92" spans="1:50" ht="15" x14ac:dyDescent="0.25">
      <c r="A92" s="254" t="e">
        <f t="shared" si="59"/>
        <v>#REF!</v>
      </c>
      <c r="B92" s="550">
        <v>39114</v>
      </c>
      <c r="C92" s="119" t="b">
        <f t="shared" si="47"/>
        <v>0</v>
      </c>
      <c r="D92" s="120">
        <f t="shared" si="63"/>
        <v>0</v>
      </c>
      <c r="E92" s="120">
        <f t="shared" si="61"/>
        <v>28</v>
      </c>
      <c r="F92" s="555">
        <v>3.249279491593319</v>
      </c>
      <c r="G92" s="125">
        <f t="shared" si="49"/>
        <v>0</v>
      </c>
      <c r="H92" s="125">
        <f t="shared" si="50"/>
        <v>0</v>
      </c>
      <c r="I92" s="576">
        <f>POS!AB105</f>
        <v>3.249279491593319</v>
      </c>
      <c r="J92" s="604"/>
      <c r="K92" s="568"/>
      <c r="L92" s="569"/>
      <c r="M92" s="570"/>
      <c r="N92" s="140">
        <f t="shared" si="51"/>
        <v>0</v>
      </c>
      <c r="O92" s="140">
        <f t="shared" si="52"/>
        <v>0</v>
      </c>
      <c r="P92" s="604"/>
      <c r="Q92" s="555">
        <f t="shared" si="45"/>
        <v>2.8880000000000003</v>
      </c>
      <c r="R92" s="576">
        <f>'MIDS DATA'!K96</f>
        <v>2.8880000000000003</v>
      </c>
      <c r="S92" s="135">
        <f t="shared" si="53"/>
        <v>0</v>
      </c>
      <c r="T92" s="135">
        <f t="shared" si="54"/>
        <v>0</v>
      </c>
      <c r="U92" s="261">
        <v>0</v>
      </c>
      <c r="V92" s="604"/>
      <c r="W92" s="615"/>
      <c r="X92" s="144"/>
      <c r="Y92" s="254"/>
      <c r="Z92" s="140">
        <f t="shared" si="56"/>
        <v>0</v>
      </c>
      <c r="AA92" s="140">
        <f t="shared" si="62"/>
        <v>0</v>
      </c>
      <c r="AB92" s="604"/>
      <c r="AC92" s="622">
        <v>-0.44</v>
      </c>
      <c r="AD92" s="308">
        <f>'MIDS DATA'!I96</f>
        <v>-0.44</v>
      </c>
      <c r="AE92" s="140">
        <f t="shared" si="57"/>
        <v>0</v>
      </c>
      <c r="AF92" s="140">
        <f t="shared" si="58"/>
        <v>0</v>
      </c>
      <c r="AG92" s="178">
        <f>'MIDS DATA'!C96</f>
        <v>6.6896919970326013E-2</v>
      </c>
      <c r="AH92" s="179">
        <f>'MIDS DATA'!D96</f>
        <v>0.62837025179386019</v>
      </c>
      <c r="AI92" s="178">
        <f>'MIDS DATA'!E96</f>
        <v>7.2553292341940023E-2</v>
      </c>
      <c r="AJ92" s="179">
        <f>'MIDS DATA'!F96</f>
        <v>0.60458111102953982</v>
      </c>
      <c r="AK92" s="311">
        <f>'MIDS DATA'!B96</f>
        <v>1.4003969866350001</v>
      </c>
    </row>
    <row r="93" spans="1:50" ht="15" x14ac:dyDescent="0.25">
      <c r="A93" s="254" t="e">
        <f t="shared" si="59"/>
        <v>#REF!</v>
      </c>
      <c r="B93" s="551">
        <v>39142</v>
      </c>
      <c r="C93" s="119" t="b">
        <f t="shared" si="47"/>
        <v>0</v>
      </c>
      <c r="D93" s="120">
        <f t="shared" si="63"/>
        <v>0</v>
      </c>
      <c r="E93" s="120">
        <f t="shared" si="61"/>
        <v>31</v>
      </c>
      <c r="F93" s="556">
        <v>3.1085622954189214</v>
      </c>
      <c r="G93" s="125">
        <f t="shared" si="49"/>
        <v>0</v>
      </c>
      <c r="H93" s="125">
        <f t="shared" si="50"/>
        <v>0</v>
      </c>
      <c r="I93" s="577">
        <f>POS!AB106</f>
        <v>3.1085622954189214</v>
      </c>
      <c r="J93" s="604"/>
      <c r="K93" s="571"/>
      <c r="L93" s="569"/>
      <c r="M93" s="573"/>
      <c r="N93" s="140">
        <f t="shared" si="51"/>
        <v>0</v>
      </c>
      <c r="O93" s="140">
        <f t="shared" si="52"/>
        <v>0</v>
      </c>
      <c r="P93" s="604"/>
      <c r="Q93" s="556">
        <f t="shared" si="45"/>
        <v>2.7830000000000004</v>
      </c>
      <c r="R93" s="577">
        <f>'MIDS DATA'!K97</f>
        <v>2.7830000000000004</v>
      </c>
      <c r="S93" s="136">
        <f t="shared" si="53"/>
        <v>0</v>
      </c>
      <c r="T93" s="136">
        <f t="shared" si="54"/>
        <v>0</v>
      </c>
      <c r="U93" s="262">
        <v>0</v>
      </c>
      <c r="V93" s="604"/>
      <c r="W93" s="616"/>
      <c r="X93" s="144"/>
      <c r="Y93" s="254"/>
      <c r="Z93" s="140">
        <f t="shared" si="56"/>
        <v>0</v>
      </c>
      <c r="AA93" s="140">
        <f t="shared" si="62"/>
        <v>0</v>
      </c>
      <c r="AB93" s="604"/>
      <c r="AC93" s="623">
        <v>-0.44</v>
      </c>
      <c r="AD93" s="309">
        <f>'MIDS DATA'!I97</f>
        <v>-0.44</v>
      </c>
      <c r="AE93" s="140">
        <f t="shared" si="57"/>
        <v>0</v>
      </c>
      <c r="AF93" s="140">
        <f t="shared" si="58"/>
        <v>0</v>
      </c>
      <c r="AG93" s="178">
        <f>'MIDS DATA'!C97</f>
        <v>6.6925563948377023E-2</v>
      </c>
      <c r="AH93" s="179">
        <f>'MIDS DATA'!D97</f>
        <v>0.62508480641155151</v>
      </c>
      <c r="AI93" s="178">
        <f>'MIDS DATA'!E97</f>
        <v>7.2584153014412997E-2</v>
      </c>
      <c r="AJ93" s="179">
        <f>'MIDS DATA'!F97</f>
        <v>0.6011592461195836</v>
      </c>
      <c r="AK93" s="311">
        <f>'MIDS DATA'!B97</f>
        <v>1.399789714535</v>
      </c>
    </row>
    <row r="94" spans="1:50" ht="15" x14ac:dyDescent="0.25">
      <c r="A94" s="254" t="e">
        <f t="shared" si="59"/>
        <v>#REF!</v>
      </c>
      <c r="B94" s="549">
        <v>39173</v>
      </c>
      <c r="C94" s="119" t="b">
        <f t="shared" si="47"/>
        <v>0</v>
      </c>
      <c r="D94" s="120">
        <f t="shared" si="63"/>
        <v>0</v>
      </c>
      <c r="E94" s="120">
        <f t="shared" si="61"/>
        <v>30</v>
      </c>
      <c r="F94" s="554">
        <v>2.8471517740439083</v>
      </c>
      <c r="G94" s="125">
        <f t="shared" si="49"/>
        <v>0</v>
      </c>
      <c r="H94" s="125">
        <f t="shared" si="50"/>
        <v>0</v>
      </c>
      <c r="I94" s="575">
        <f>POS!AB107</f>
        <v>2.8471517740439083</v>
      </c>
      <c r="J94" s="604"/>
      <c r="K94" s="565"/>
      <c r="L94" s="569"/>
      <c r="M94" s="567"/>
      <c r="N94" s="140">
        <f t="shared" si="51"/>
        <v>0</v>
      </c>
      <c r="O94" s="140">
        <f t="shared" si="52"/>
        <v>0</v>
      </c>
      <c r="P94" s="604"/>
      <c r="Q94" s="555">
        <f t="shared" si="45"/>
        <v>2.6869999999999998</v>
      </c>
      <c r="R94" s="575">
        <f>'MIDS DATA'!K98</f>
        <v>2.6869999999999998</v>
      </c>
      <c r="S94" s="134">
        <f t="shared" si="53"/>
        <v>0</v>
      </c>
      <c r="T94" s="134">
        <f t="shared" si="54"/>
        <v>0</v>
      </c>
      <c r="U94" s="260">
        <v>0</v>
      </c>
      <c r="V94" s="604"/>
      <c r="W94" s="619"/>
      <c r="X94" s="144"/>
      <c r="Y94" s="254"/>
      <c r="Z94" s="140">
        <f t="shared" si="56"/>
        <v>0</v>
      </c>
      <c r="AA94" s="140">
        <f t="shared" si="62"/>
        <v>0</v>
      </c>
      <c r="AB94" s="604"/>
      <c r="AC94" s="622">
        <v>-0.54</v>
      </c>
      <c r="AD94" s="307">
        <f>'MIDS DATA'!I98</f>
        <v>-0.54</v>
      </c>
      <c r="AE94" s="140">
        <f t="shared" si="57"/>
        <v>0</v>
      </c>
      <c r="AF94" s="140">
        <f t="shared" si="58"/>
        <v>0</v>
      </c>
      <c r="AG94" s="178">
        <f>'MIDS DATA'!C98</f>
        <v>6.6957276924394016E-2</v>
      </c>
      <c r="AH94" s="179">
        <f>'MIDS DATA'!D98</f>
        <v>0.62146430412787379</v>
      </c>
      <c r="AI94" s="178">
        <f>'MIDS DATA'!E98</f>
        <v>7.2618320187874993E-2</v>
      </c>
      <c r="AJ94" s="179">
        <f>'MIDS DATA'!F98</f>
        <v>0.59739016001729117</v>
      </c>
      <c r="AK94" s="311">
        <f>'MIDS DATA'!B98</f>
        <v>1.3991171691270003</v>
      </c>
    </row>
    <row r="95" spans="1:50" ht="15" x14ac:dyDescent="0.25">
      <c r="A95" s="254" t="e">
        <f t="shared" si="59"/>
        <v>#REF!</v>
      </c>
      <c r="B95" s="550">
        <v>39203</v>
      </c>
      <c r="C95" s="119" t="b">
        <f t="shared" si="47"/>
        <v>0</v>
      </c>
      <c r="D95" s="120">
        <f t="shared" si="63"/>
        <v>0</v>
      </c>
      <c r="E95" s="120">
        <f t="shared" si="61"/>
        <v>31</v>
      </c>
      <c r="F95" s="555">
        <v>2.8179916056620686</v>
      </c>
      <c r="G95" s="125">
        <f t="shared" si="49"/>
        <v>0</v>
      </c>
      <c r="H95" s="125">
        <f t="shared" si="50"/>
        <v>0</v>
      </c>
      <c r="I95" s="576">
        <f>POS!AB108</f>
        <v>2.8179916056620686</v>
      </c>
      <c r="J95" s="604"/>
      <c r="K95" s="568"/>
      <c r="L95" s="569"/>
      <c r="M95" s="570"/>
      <c r="N95" s="140">
        <f t="shared" si="51"/>
        <v>0</v>
      </c>
      <c r="O95" s="140">
        <f t="shared" si="52"/>
        <v>0</v>
      </c>
      <c r="P95" s="604"/>
      <c r="Q95" s="555">
        <f t="shared" si="45"/>
        <v>2.6660000000000004</v>
      </c>
      <c r="R95" s="576">
        <f>'MIDS DATA'!K99</f>
        <v>2.6660000000000004</v>
      </c>
      <c r="S95" s="135">
        <f t="shared" si="53"/>
        <v>0</v>
      </c>
      <c r="T95" s="135">
        <f t="shared" si="54"/>
        <v>0</v>
      </c>
      <c r="U95" s="261">
        <v>0</v>
      </c>
      <c r="V95" s="604"/>
      <c r="W95" s="617"/>
      <c r="X95" s="144"/>
      <c r="Y95" s="254"/>
      <c r="Z95" s="140">
        <f t="shared" si="56"/>
        <v>0</v>
      </c>
      <c r="AA95" s="140">
        <f t="shared" si="62"/>
        <v>0</v>
      </c>
      <c r="AB95" s="604"/>
      <c r="AC95" s="622">
        <v>-0.54</v>
      </c>
      <c r="AD95" s="308">
        <f>'MIDS DATA'!I99</f>
        <v>-0.54</v>
      </c>
      <c r="AE95" s="140">
        <f t="shared" si="57"/>
        <v>0</v>
      </c>
      <c r="AF95" s="140">
        <f t="shared" si="58"/>
        <v>0</v>
      </c>
      <c r="AG95" s="178">
        <f>'MIDS DATA'!C99</f>
        <v>6.6987966901502022E-2</v>
      </c>
      <c r="AH95" s="179">
        <f>'MIDS DATA'!D99</f>
        <v>0.61797749688609593</v>
      </c>
      <c r="AI95" s="178">
        <f>'MIDS DATA'!E99</f>
        <v>7.2651385194818008E-2</v>
      </c>
      <c r="AJ95" s="179">
        <f>'MIDS DATA'!F99</f>
        <v>0.5937619969879343</v>
      </c>
      <c r="AK95" s="311">
        <f>'MIDS DATA'!B99</f>
        <v>1.3984661107730003</v>
      </c>
    </row>
    <row r="96" spans="1:50" ht="15" x14ac:dyDescent="0.25">
      <c r="A96" s="254" t="e">
        <f t="shared" si="59"/>
        <v>#REF!</v>
      </c>
      <c r="B96" s="550">
        <v>39234</v>
      </c>
      <c r="C96" s="119" t="b">
        <f t="shared" si="47"/>
        <v>0</v>
      </c>
      <c r="D96" s="120">
        <f t="shared" si="63"/>
        <v>0</v>
      </c>
      <c r="E96" s="120">
        <f t="shared" si="61"/>
        <v>30</v>
      </c>
      <c r="F96" s="555">
        <v>2.8259094868432206</v>
      </c>
      <c r="G96" s="125">
        <f t="shared" si="49"/>
        <v>0</v>
      </c>
      <c r="H96" s="125">
        <f t="shared" si="50"/>
        <v>0</v>
      </c>
      <c r="I96" s="576">
        <f>POS!AB109</f>
        <v>2.8259094868432206</v>
      </c>
      <c r="J96" s="604"/>
      <c r="K96" s="568"/>
      <c r="L96" s="569"/>
      <c r="M96" s="570"/>
      <c r="N96" s="140">
        <f t="shared" si="51"/>
        <v>0</v>
      </c>
      <c r="O96" s="140">
        <f t="shared" si="52"/>
        <v>0</v>
      </c>
      <c r="P96" s="604"/>
      <c r="Q96" s="555">
        <f t="shared" si="45"/>
        <v>2.673</v>
      </c>
      <c r="R96" s="576">
        <f>'MIDS DATA'!K100</f>
        <v>2.673</v>
      </c>
      <c r="S96" s="135">
        <f t="shared" si="53"/>
        <v>0</v>
      </c>
      <c r="T96" s="135">
        <f t="shared" si="54"/>
        <v>0</v>
      </c>
      <c r="U96" s="261">
        <v>0</v>
      </c>
      <c r="V96" s="604"/>
      <c r="W96" s="617"/>
      <c r="X96" s="144"/>
      <c r="Y96" s="254"/>
      <c r="Z96" s="140">
        <f t="shared" si="56"/>
        <v>0</v>
      </c>
      <c r="AA96" s="140">
        <f t="shared" si="62"/>
        <v>0</v>
      </c>
      <c r="AB96" s="604"/>
      <c r="AC96" s="622">
        <v>-0.54</v>
      </c>
      <c r="AD96" s="308">
        <f>'MIDS DATA'!I100</f>
        <v>-0.54</v>
      </c>
      <c r="AE96" s="140">
        <f t="shared" si="57"/>
        <v>0</v>
      </c>
      <c r="AF96" s="140">
        <f t="shared" si="58"/>
        <v>0</v>
      </c>
      <c r="AG96" s="178">
        <f>'MIDS DATA'!C100</f>
        <v>6.7019679878175017E-2</v>
      </c>
      <c r="AH96" s="179">
        <f>'MIDS DATA'!D100</f>
        <v>0.6143918671665376</v>
      </c>
      <c r="AI96" s="178">
        <f>'MIDS DATA'!E100</f>
        <v>7.2685552369039008E-2</v>
      </c>
      <c r="AJ96" s="179">
        <f>'MIDS DATA'!F100</f>
        <v>0.59003279620294136</v>
      </c>
      <c r="AK96" s="311">
        <f>'MIDS DATA'!B100</f>
        <v>1.397793136217</v>
      </c>
    </row>
    <row r="97" spans="1:37" ht="15" x14ac:dyDescent="0.25">
      <c r="A97" s="254" t="e">
        <f t="shared" si="59"/>
        <v>#REF!</v>
      </c>
      <c r="B97" s="550">
        <v>39264</v>
      </c>
      <c r="C97" s="119" t="b">
        <f t="shared" si="47"/>
        <v>0</v>
      </c>
      <c r="D97" s="120">
        <f t="shared" si="63"/>
        <v>0</v>
      </c>
      <c r="E97" s="120">
        <f t="shared" si="61"/>
        <v>31</v>
      </c>
      <c r="F97" s="555">
        <v>2.8325378167845314</v>
      </c>
      <c r="G97" s="125">
        <f t="shared" si="49"/>
        <v>0</v>
      </c>
      <c r="H97" s="125">
        <f t="shared" si="50"/>
        <v>0</v>
      </c>
      <c r="I97" s="576">
        <f>POS!AB110</f>
        <v>2.8325378167845314</v>
      </c>
      <c r="J97" s="604"/>
      <c r="K97" s="568"/>
      <c r="L97" s="569"/>
      <c r="M97" s="570"/>
      <c r="N97" s="140">
        <f t="shared" si="51"/>
        <v>0</v>
      </c>
      <c r="O97" s="140">
        <f t="shared" si="52"/>
        <v>0</v>
      </c>
      <c r="P97" s="604"/>
      <c r="Q97" s="555">
        <f t="shared" si="45"/>
        <v>2.6789999999999998</v>
      </c>
      <c r="R97" s="576">
        <f>'MIDS DATA'!K101</f>
        <v>2.6789999999999998</v>
      </c>
      <c r="S97" s="135">
        <f t="shared" si="53"/>
        <v>0</v>
      </c>
      <c r="T97" s="135">
        <f t="shared" si="54"/>
        <v>0</v>
      </c>
      <c r="U97" s="261">
        <v>0</v>
      </c>
      <c r="V97" s="604"/>
      <c r="W97" s="617"/>
      <c r="X97" s="144"/>
      <c r="Y97" s="254"/>
      <c r="Z97" s="140">
        <f t="shared" si="56"/>
        <v>0</v>
      </c>
      <c r="AA97" s="140">
        <f t="shared" si="62"/>
        <v>0</v>
      </c>
      <c r="AB97" s="604"/>
      <c r="AC97" s="622">
        <v>-0.54</v>
      </c>
      <c r="AD97" s="308">
        <f>'MIDS DATA'!I101</f>
        <v>-0.54</v>
      </c>
      <c r="AE97" s="140">
        <f t="shared" si="57"/>
        <v>0</v>
      </c>
      <c r="AF97" s="140">
        <f t="shared" si="58"/>
        <v>0</v>
      </c>
      <c r="AG97" s="178">
        <f>'MIDS DATA'!C101</f>
        <v>6.7050369855916017E-2</v>
      </c>
      <c r="AH97" s="179">
        <f>'MIDS DATA'!D101</f>
        <v>0.61093868503462834</v>
      </c>
      <c r="AI97" s="178">
        <f>'MIDS DATA'!E101</f>
        <v>7.2718617376716005E-2</v>
      </c>
      <c r="AJ97" s="179">
        <f>'MIDS DATA'!F101</f>
        <v>0.58644307171206933</v>
      </c>
      <c r="AK97" s="311">
        <f>'MIDS DATA'!B101</f>
        <v>1.3971416637800005</v>
      </c>
    </row>
    <row r="98" spans="1:37" ht="15" x14ac:dyDescent="0.25">
      <c r="A98" s="254" t="e">
        <f t="shared" si="59"/>
        <v>#REF!</v>
      </c>
      <c r="B98" s="550">
        <v>39295</v>
      </c>
      <c r="C98" s="119" t="b">
        <f t="shared" si="47"/>
        <v>0</v>
      </c>
      <c r="D98" s="120">
        <f t="shared" si="63"/>
        <v>0</v>
      </c>
      <c r="E98" s="120">
        <f t="shared" si="61"/>
        <v>31</v>
      </c>
      <c r="F98" s="555">
        <v>2.8417613470775014</v>
      </c>
      <c r="G98" s="125">
        <f t="shared" si="49"/>
        <v>0</v>
      </c>
      <c r="H98" s="125">
        <f t="shared" si="50"/>
        <v>0</v>
      </c>
      <c r="I98" s="576">
        <f>POS!AB111</f>
        <v>2.8417613470775014</v>
      </c>
      <c r="J98" s="604"/>
      <c r="K98" s="568"/>
      <c r="L98" s="569"/>
      <c r="M98" s="570"/>
      <c r="N98" s="140">
        <f t="shared" si="51"/>
        <v>0</v>
      </c>
      <c r="O98" s="140">
        <f t="shared" si="52"/>
        <v>0</v>
      </c>
      <c r="P98" s="604"/>
      <c r="Q98" s="555">
        <f t="shared" si="45"/>
        <v>2.6869999999999998</v>
      </c>
      <c r="R98" s="576">
        <f>'MIDS DATA'!K102</f>
        <v>2.6869999999999998</v>
      </c>
      <c r="S98" s="135">
        <f t="shared" si="53"/>
        <v>0</v>
      </c>
      <c r="T98" s="135">
        <f t="shared" si="54"/>
        <v>0</v>
      </c>
      <c r="U98" s="261">
        <v>0</v>
      </c>
      <c r="V98" s="604"/>
      <c r="W98" s="617"/>
      <c r="X98" s="144"/>
      <c r="Y98" s="254"/>
      <c r="Z98" s="140">
        <f t="shared" si="56"/>
        <v>0</v>
      </c>
      <c r="AA98" s="140">
        <f t="shared" si="62"/>
        <v>0</v>
      </c>
      <c r="AB98" s="604"/>
      <c r="AC98" s="622">
        <v>-0.54</v>
      </c>
      <c r="AD98" s="308">
        <f>'MIDS DATA'!I102</f>
        <v>-0.54</v>
      </c>
      <c r="AE98" s="140">
        <f t="shared" si="57"/>
        <v>0</v>
      </c>
      <c r="AF98" s="140">
        <f t="shared" si="58"/>
        <v>0</v>
      </c>
      <c r="AG98" s="178">
        <f>'MIDS DATA'!C102</f>
        <v>6.7082082833244003E-2</v>
      </c>
      <c r="AH98" s="179">
        <f>'MIDS DATA'!D102</f>
        <v>0.60738767484241551</v>
      </c>
      <c r="AI98" s="178">
        <f>'MIDS DATA'!E102</f>
        <v>7.2752784551696023E-2</v>
      </c>
      <c r="AJ98" s="179">
        <f>'MIDS DATA'!F102</f>
        <v>0.58275342563471189</v>
      </c>
      <c r="AK98" s="311">
        <f>'MIDS DATA'!B102</f>
        <v>1.3964682626000002</v>
      </c>
    </row>
    <row r="99" spans="1:37" ht="15" x14ac:dyDescent="0.25">
      <c r="A99" s="254" t="e">
        <f t="shared" si="59"/>
        <v>#REF!</v>
      </c>
      <c r="B99" s="550">
        <v>39326</v>
      </c>
      <c r="C99" s="119" t="b">
        <f t="shared" si="47"/>
        <v>0</v>
      </c>
      <c r="D99" s="120">
        <f t="shared" si="63"/>
        <v>0</v>
      </c>
      <c r="E99" s="120">
        <f t="shared" si="61"/>
        <v>30</v>
      </c>
      <c r="F99" s="555">
        <v>2.8443594349363917</v>
      </c>
      <c r="G99" s="125">
        <f t="shared" si="49"/>
        <v>0</v>
      </c>
      <c r="H99" s="125">
        <f t="shared" si="50"/>
        <v>0</v>
      </c>
      <c r="I99" s="576">
        <f>POS!AB112</f>
        <v>2.8443594349363917</v>
      </c>
      <c r="J99" s="604"/>
      <c r="K99" s="568"/>
      <c r="L99" s="569"/>
      <c r="M99" s="570"/>
      <c r="N99" s="140">
        <f t="shared" si="51"/>
        <v>0</v>
      </c>
      <c r="O99" s="140">
        <f t="shared" si="52"/>
        <v>0</v>
      </c>
      <c r="P99" s="604"/>
      <c r="Q99" s="555">
        <f t="shared" si="45"/>
        <v>2.69</v>
      </c>
      <c r="R99" s="576">
        <f>'MIDS DATA'!K103</f>
        <v>2.69</v>
      </c>
      <c r="S99" s="135">
        <f t="shared" si="53"/>
        <v>0</v>
      </c>
      <c r="T99" s="135">
        <f t="shared" si="54"/>
        <v>0</v>
      </c>
      <c r="U99" s="261">
        <v>0</v>
      </c>
      <c r="V99" s="604"/>
      <c r="W99" s="617"/>
      <c r="X99" s="144"/>
      <c r="Y99" s="254"/>
      <c r="Z99" s="140">
        <f t="shared" si="56"/>
        <v>0</v>
      </c>
      <c r="AA99" s="140">
        <f t="shared" si="62"/>
        <v>0</v>
      </c>
      <c r="AB99" s="604"/>
      <c r="AC99" s="622">
        <v>-0.54</v>
      </c>
      <c r="AD99" s="308">
        <f>'MIDS DATA'!I103</f>
        <v>-0.54</v>
      </c>
      <c r="AE99" s="140">
        <f t="shared" si="57"/>
        <v>0</v>
      </c>
      <c r="AF99" s="140">
        <f t="shared" si="58"/>
        <v>0</v>
      </c>
      <c r="AG99" s="178">
        <f>'MIDS DATA'!C103</f>
        <v>6.7113795810905028E-2</v>
      </c>
      <c r="AH99" s="179">
        <f>'MIDS DATA'!D103</f>
        <v>0.60385416146257676</v>
      </c>
      <c r="AI99" s="178">
        <f>'MIDS DATA'!E103</f>
        <v>7.2786951727061011E-2</v>
      </c>
      <c r="AJ99" s="179">
        <f>'MIDS DATA'!F103</f>
        <v>0.57908375491442277</v>
      </c>
      <c r="AK99" s="311">
        <f>'MIDS DATA'!B103</f>
        <v>1.3957946455749999</v>
      </c>
    </row>
    <row r="100" spans="1:37" ht="15" x14ac:dyDescent="0.25">
      <c r="A100" s="254" t="e">
        <f t="shared" si="59"/>
        <v>#REF!</v>
      </c>
      <c r="B100" s="551">
        <v>39356</v>
      </c>
      <c r="C100" s="119" t="b">
        <f t="shared" si="47"/>
        <v>0</v>
      </c>
      <c r="D100" s="120">
        <f t="shared" si="63"/>
        <v>0</v>
      </c>
      <c r="E100" s="120">
        <f t="shared" si="61"/>
        <v>31</v>
      </c>
      <c r="F100" s="556">
        <v>2.8866678107247443</v>
      </c>
      <c r="G100" s="125">
        <f t="shared" si="49"/>
        <v>0</v>
      </c>
      <c r="H100" s="125">
        <f t="shared" si="50"/>
        <v>0</v>
      </c>
      <c r="I100" s="577">
        <f>POS!AB113</f>
        <v>2.8866678107247443</v>
      </c>
      <c r="J100" s="604"/>
      <c r="K100" s="571"/>
      <c r="L100" s="569"/>
      <c r="M100" s="573"/>
      <c r="N100" s="140">
        <f t="shared" si="51"/>
        <v>0</v>
      </c>
      <c r="O100" s="140">
        <f t="shared" si="52"/>
        <v>0</v>
      </c>
      <c r="P100" s="604"/>
      <c r="Q100" s="556">
        <f t="shared" si="45"/>
        <v>2.7230000000000003</v>
      </c>
      <c r="R100" s="577">
        <f>'MIDS DATA'!K104</f>
        <v>2.7230000000000003</v>
      </c>
      <c r="S100" s="136">
        <f t="shared" si="53"/>
        <v>0</v>
      </c>
      <c r="T100" s="136">
        <f t="shared" si="54"/>
        <v>0</v>
      </c>
      <c r="U100" s="262">
        <v>0</v>
      </c>
      <c r="V100" s="604"/>
      <c r="W100" s="614"/>
      <c r="X100" s="144"/>
      <c r="Y100" s="254"/>
      <c r="Z100" s="140">
        <f t="shared" si="56"/>
        <v>0</v>
      </c>
      <c r="AA100" s="140">
        <f t="shared" si="62"/>
        <v>0</v>
      </c>
      <c r="AB100" s="604"/>
      <c r="AC100" s="623">
        <v>-0.54</v>
      </c>
      <c r="AD100" s="309">
        <f>'MIDS DATA'!I104</f>
        <v>-0.54</v>
      </c>
      <c r="AE100" s="140">
        <f t="shared" si="57"/>
        <v>0</v>
      </c>
      <c r="AF100" s="140">
        <f t="shared" si="58"/>
        <v>0</v>
      </c>
      <c r="AG100" s="178">
        <f>'MIDS DATA'!C104</f>
        <v>6.7144485789603012E-2</v>
      </c>
      <c r="AH100" s="179">
        <f>'MIDS DATA'!D104</f>
        <v>0.60045123041889747</v>
      </c>
      <c r="AI100" s="178">
        <f>'MIDS DATA'!E104</f>
        <v>7.2820016735846024E-2</v>
      </c>
      <c r="AJ100" s="179">
        <f>'MIDS DATA'!F104</f>
        <v>0.57555140000011717</v>
      </c>
      <c r="AK100" s="311">
        <f>'MIDS DATA'!B104</f>
        <v>1.3951425532350001</v>
      </c>
    </row>
    <row r="101" spans="1:37" ht="15" x14ac:dyDescent="0.25">
      <c r="A101" s="254" t="e">
        <f t="shared" si="59"/>
        <v>#REF!</v>
      </c>
      <c r="B101" s="549">
        <v>39387</v>
      </c>
      <c r="C101" s="119" t="b">
        <f t="shared" ref="C101:C132" si="64">IF(B101&gt;=$I$2,IF(B101&lt;=$I$3,TRUE,FALSE),FALSE)</f>
        <v>0</v>
      </c>
      <c r="D101" s="120">
        <f t="shared" ref="D101:D116" si="65">IF(C101=TRUE,1,0)</f>
        <v>0</v>
      </c>
      <c r="E101" s="120">
        <f t="shared" si="61"/>
        <v>30</v>
      </c>
      <c r="F101" s="554">
        <v>3.1800124763223425</v>
      </c>
      <c r="G101" s="125">
        <f t="shared" ref="G101:G132" si="66">E101*D101*AH101*F101</f>
        <v>0</v>
      </c>
      <c r="H101" s="125">
        <f t="shared" ref="H101:H132" si="67">IF(D101=0,0,(D101*E101*AH101))</f>
        <v>0</v>
      </c>
      <c r="I101" s="575">
        <f>POS!AB114</f>
        <v>3.1800124763223425</v>
      </c>
      <c r="J101" s="604"/>
      <c r="K101" s="565"/>
      <c r="L101" s="569"/>
      <c r="M101" s="567"/>
      <c r="N101" s="140">
        <f t="shared" ref="N101:N132" si="68">E101*D101*AJ101*M101</f>
        <v>0</v>
      </c>
      <c r="O101" s="140">
        <f t="shared" ref="O101:O132" si="69">IF(D101=0,0,(E101*D101*AJ101))</f>
        <v>0</v>
      </c>
      <c r="P101" s="604"/>
      <c r="Q101" s="554">
        <f t="shared" si="45"/>
        <v>2.86</v>
      </c>
      <c r="R101" s="575">
        <f>'MIDS DATA'!K105</f>
        <v>2.86</v>
      </c>
      <c r="S101" s="134">
        <f t="shared" ref="S101:S132" si="70">E101*D101*Q101*AJ101</f>
        <v>0</v>
      </c>
      <c r="T101" s="134">
        <f t="shared" ref="T101:T132" si="71">IF(D101=0,0,(E101*D101*AJ101))</f>
        <v>0</v>
      </c>
      <c r="U101" s="260">
        <v>0</v>
      </c>
      <c r="V101" s="604"/>
      <c r="W101" s="618"/>
      <c r="X101" s="144"/>
      <c r="Y101" s="254"/>
      <c r="Z101" s="140">
        <f t="shared" ref="Z101:Z132" si="72">E101*D101*W102</f>
        <v>0</v>
      </c>
      <c r="AA101" s="140">
        <f t="shared" si="62"/>
        <v>0</v>
      </c>
      <c r="AB101" s="604"/>
      <c r="AC101" s="554"/>
      <c r="AD101" s="134"/>
      <c r="AE101" s="140">
        <f t="shared" ref="AE101:AE132" si="73">E101*D101*AJ101*AC101</f>
        <v>0</v>
      </c>
      <c r="AF101" s="140">
        <f t="shared" ref="AF101:AF132" si="74">IF(D101=0,0,(E101*D101*AJ101))</f>
        <v>0</v>
      </c>
      <c r="AG101" s="178">
        <f>'MIDS DATA'!C105</f>
        <v>6.7176198767919013E-2</v>
      </c>
      <c r="AH101" s="179">
        <f>'MIDS DATA'!D105</f>
        <v>0.59695195643965326</v>
      </c>
      <c r="AI101" s="178">
        <f>'MIDS DATA'!E105</f>
        <v>7.2854183911969017E-2</v>
      </c>
      <c r="AJ101" s="179">
        <f>'MIDS DATA'!F105</f>
        <v>0.57192078822560244</v>
      </c>
      <c r="AK101" s="311">
        <f>'MIDS DATA'!B105</f>
        <v>1.394468513391</v>
      </c>
    </row>
    <row r="102" spans="1:37" ht="15" x14ac:dyDescent="0.25">
      <c r="A102" s="254" t="e">
        <f t="shared" si="59"/>
        <v>#REF!</v>
      </c>
      <c r="B102" s="550">
        <v>39417</v>
      </c>
      <c r="C102" s="119" t="b">
        <f t="shared" si="64"/>
        <v>0</v>
      </c>
      <c r="D102" s="120">
        <f t="shared" si="65"/>
        <v>0</v>
      </c>
      <c r="E102" s="120">
        <f t="shared" si="61"/>
        <v>31</v>
      </c>
      <c r="F102" s="555">
        <v>3.3410176304429431</v>
      </c>
      <c r="G102" s="125">
        <f t="shared" si="66"/>
        <v>0</v>
      </c>
      <c r="H102" s="125">
        <f t="shared" si="67"/>
        <v>0</v>
      </c>
      <c r="I102" s="576">
        <f>POS!AB115</f>
        <v>3.3410176304429431</v>
      </c>
      <c r="J102" s="604"/>
      <c r="K102" s="568"/>
      <c r="L102" s="569"/>
      <c r="M102" s="570"/>
      <c r="N102" s="140">
        <f t="shared" si="68"/>
        <v>0</v>
      </c>
      <c r="O102" s="140">
        <f t="shared" si="69"/>
        <v>0</v>
      </c>
      <c r="P102" s="604"/>
      <c r="Q102" s="555">
        <f t="shared" si="45"/>
        <v>2.9830000000000001</v>
      </c>
      <c r="R102" s="576">
        <f>'MIDS DATA'!K106</f>
        <v>2.9830000000000001</v>
      </c>
      <c r="S102" s="135">
        <f t="shared" si="70"/>
        <v>0</v>
      </c>
      <c r="T102" s="135">
        <f t="shared" si="71"/>
        <v>0</v>
      </c>
      <c r="U102" s="261">
        <v>0</v>
      </c>
      <c r="V102" s="604"/>
      <c r="W102" s="615"/>
      <c r="X102" s="144"/>
      <c r="Y102" s="254"/>
      <c r="Z102" s="140">
        <f t="shared" si="72"/>
        <v>0</v>
      </c>
      <c r="AA102" s="140">
        <f t="shared" si="62"/>
        <v>0</v>
      </c>
      <c r="AB102" s="604"/>
      <c r="AC102" s="555"/>
      <c r="AD102" s="135"/>
      <c r="AE102" s="140">
        <f t="shared" si="73"/>
        <v>0</v>
      </c>
      <c r="AF102" s="140">
        <f t="shared" si="74"/>
        <v>0</v>
      </c>
      <c r="AG102" s="178">
        <f>'MIDS DATA'!C106</f>
        <v>6.7206888747251017E-2</v>
      </c>
      <c r="AH102" s="179">
        <f>'MIDS DATA'!D106</f>
        <v>0.5935820387355929</v>
      </c>
      <c r="AI102" s="178">
        <f>'MIDS DATA'!E106</f>
        <v>7.2887248921488013E-2</v>
      </c>
      <c r="AJ102" s="179">
        <f>'MIDS DATA'!F106</f>
        <v>0.56842607397615208</v>
      </c>
      <c r="AK102" s="311">
        <f>'MIDS DATA'!B106</f>
        <v>1.3938160130899999</v>
      </c>
    </row>
    <row r="103" spans="1:37" ht="15" x14ac:dyDescent="0.25">
      <c r="A103" s="254" t="e">
        <f t="shared" si="59"/>
        <v>#REF!</v>
      </c>
      <c r="B103" s="550">
        <v>39448</v>
      </c>
      <c r="C103" s="119" t="b">
        <f t="shared" si="64"/>
        <v>0</v>
      </c>
      <c r="D103" s="120">
        <f t="shared" si="65"/>
        <v>0</v>
      </c>
      <c r="E103" s="120">
        <f t="shared" si="61"/>
        <v>31</v>
      </c>
      <c r="F103" s="555">
        <v>3.41532641555732</v>
      </c>
      <c r="G103" s="125">
        <f t="shared" si="66"/>
        <v>0</v>
      </c>
      <c r="H103" s="125">
        <f t="shared" si="67"/>
        <v>0</v>
      </c>
      <c r="I103" s="576">
        <f>POS!AB116</f>
        <v>3.41532641555732</v>
      </c>
      <c r="J103" s="604"/>
      <c r="K103" s="568"/>
      <c r="L103" s="569"/>
      <c r="M103" s="570"/>
      <c r="N103" s="140">
        <f t="shared" si="68"/>
        <v>0</v>
      </c>
      <c r="O103" s="140">
        <f t="shared" si="69"/>
        <v>0</v>
      </c>
      <c r="P103" s="604"/>
      <c r="Q103" s="555">
        <f t="shared" si="45"/>
        <v>3.0405000000000002</v>
      </c>
      <c r="R103" s="576">
        <f>'MIDS DATA'!K107</f>
        <v>3.0405000000000002</v>
      </c>
      <c r="S103" s="135">
        <f t="shared" si="70"/>
        <v>0</v>
      </c>
      <c r="T103" s="135">
        <f t="shared" si="71"/>
        <v>0</v>
      </c>
      <c r="U103" s="261">
        <v>0</v>
      </c>
      <c r="V103" s="604"/>
      <c r="W103" s="615"/>
      <c r="X103" s="144"/>
      <c r="Y103" s="254"/>
      <c r="Z103" s="140">
        <f t="shared" si="72"/>
        <v>0</v>
      </c>
      <c r="AA103" s="140">
        <f t="shared" si="62"/>
        <v>0</v>
      </c>
      <c r="AB103" s="604"/>
      <c r="AC103" s="555"/>
      <c r="AD103" s="135"/>
      <c r="AE103" s="140">
        <f t="shared" si="73"/>
        <v>0</v>
      </c>
      <c r="AF103" s="140">
        <f t="shared" si="74"/>
        <v>0</v>
      </c>
      <c r="AG103" s="178">
        <f>'MIDS DATA'!C107</f>
        <v>6.7238601726222008E-2</v>
      </c>
      <c r="AH103" s="179">
        <f>'MIDS DATA'!D107</f>
        <v>0.59011675312918377</v>
      </c>
      <c r="AI103" s="178">
        <f>'MIDS DATA'!E107</f>
        <v>7.2921416098370009E-2</v>
      </c>
      <c r="AJ103" s="179">
        <f>'MIDS DATA'!F107</f>
        <v>0.56483419434816551</v>
      </c>
      <c r="AK103" s="311">
        <f>'MIDS DATA'!B107</f>
        <v>1.3931415529450004</v>
      </c>
    </row>
    <row r="104" spans="1:37" ht="15" x14ac:dyDescent="0.25">
      <c r="A104" s="254" t="e">
        <f t="shared" si="59"/>
        <v>#REF!</v>
      </c>
      <c r="B104" s="550">
        <v>39479</v>
      </c>
      <c r="C104" s="119" t="b">
        <f t="shared" si="64"/>
        <v>0</v>
      </c>
      <c r="D104" s="120">
        <f t="shared" si="65"/>
        <v>0</v>
      </c>
      <c r="E104" s="120">
        <f t="shared" si="61"/>
        <v>29</v>
      </c>
      <c r="F104" s="555">
        <v>3.3047886253911534</v>
      </c>
      <c r="G104" s="125">
        <f t="shared" si="66"/>
        <v>0</v>
      </c>
      <c r="H104" s="125">
        <f t="shared" si="67"/>
        <v>0</v>
      </c>
      <c r="I104" s="576">
        <f>POS!AB117</f>
        <v>3.3047886253911534</v>
      </c>
      <c r="J104" s="604"/>
      <c r="K104" s="568"/>
      <c r="L104" s="569"/>
      <c r="M104" s="570"/>
      <c r="N104" s="140">
        <f t="shared" si="68"/>
        <v>0</v>
      </c>
      <c r="O104" s="140">
        <f t="shared" si="69"/>
        <v>0</v>
      </c>
      <c r="P104" s="604"/>
      <c r="Q104" s="555">
        <f t="shared" si="45"/>
        <v>2.9580000000000002</v>
      </c>
      <c r="R104" s="576">
        <f>'MIDS DATA'!K108</f>
        <v>2.9580000000000002</v>
      </c>
      <c r="S104" s="135">
        <f t="shared" si="70"/>
        <v>0</v>
      </c>
      <c r="T104" s="135">
        <f t="shared" si="71"/>
        <v>0</v>
      </c>
      <c r="U104" s="261">
        <v>0</v>
      </c>
      <c r="V104" s="604"/>
      <c r="W104" s="615"/>
      <c r="X104" s="144"/>
      <c r="Y104" s="254"/>
      <c r="Z104" s="140">
        <f t="shared" si="72"/>
        <v>0</v>
      </c>
      <c r="AA104" s="140">
        <f t="shared" si="62"/>
        <v>0</v>
      </c>
      <c r="AB104" s="604"/>
      <c r="AC104" s="555"/>
      <c r="AD104" s="135"/>
      <c r="AE104" s="140">
        <f t="shared" si="73"/>
        <v>0</v>
      </c>
      <c r="AF104" s="140">
        <f t="shared" si="74"/>
        <v>0</v>
      </c>
      <c r="AG104" s="178">
        <f>'MIDS DATA'!C108</f>
        <v>6.727031470552701E-2</v>
      </c>
      <c r="AH104" s="179">
        <f>'MIDS DATA'!D108</f>
        <v>0.58666864436343846</v>
      </c>
      <c r="AI104" s="178">
        <f>'MIDS DATA'!E108</f>
        <v>7.2955583275637018E-2</v>
      </c>
      <c r="AJ104" s="179">
        <f>'MIDS DATA'!F108</f>
        <v>0.56126187352248114</v>
      </c>
      <c r="AK104" s="311">
        <f>'MIDS DATA'!B108</f>
        <v>1.3924668801720004</v>
      </c>
    </row>
    <row r="105" spans="1:37" ht="15" x14ac:dyDescent="0.25">
      <c r="A105" s="254" t="e">
        <f t="shared" si="59"/>
        <v>#REF!</v>
      </c>
      <c r="B105" s="551">
        <v>39508</v>
      </c>
      <c r="C105" s="119" t="b">
        <f t="shared" si="64"/>
        <v>0</v>
      </c>
      <c r="D105" s="120">
        <f t="shared" si="65"/>
        <v>0</v>
      </c>
      <c r="E105" s="120">
        <f t="shared" si="61"/>
        <v>31</v>
      </c>
      <c r="F105" s="556">
        <v>3.1647736869645247</v>
      </c>
      <c r="G105" s="125">
        <f t="shared" si="66"/>
        <v>0</v>
      </c>
      <c r="H105" s="125">
        <f t="shared" si="67"/>
        <v>0</v>
      </c>
      <c r="I105" s="577">
        <f>POS!AB118</f>
        <v>3.1647736869645247</v>
      </c>
      <c r="J105" s="604"/>
      <c r="K105" s="571"/>
      <c r="L105" s="569"/>
      <c r="M105" s="573"/>
      <c r="N105" s="140">
        <f t="shared" si="68"/>
        <v>0</v>
      </c>
      <c r="O105" s="140">
        <f t="shared" si="69"/>
        <v>0</v>
      </c>
      <c r="P105" s="604"/>
      <c r="Q105" s="556">
        <f t="shared" si="45"/>
        <v>2.8530000000000002</v>
      </c>
      <c r="R105" s="577">
        <f>'MIDS DATA'!K109</f>
        <v>2.8530000000000002</v>
      </c>
      <c r="S105" s="136">
        <f t="shared" si="70"/>
        <v>0</v>
      </c>
      <c r="T105" s="136">
        <f t="shared" si="71"/>
        <v>0</v>
      </c>
      <c r="U105" s="262">
        <v>0</v>
      </c>
      <c r="V105" s="604"/>
      <c r="W105" s="616"/>
      <c r="X105" s="144"/>
      <c r="Y105" s="254"/>
      <c r="Z105" s="140">
        <f t="shared" si="72"/>
        <v>0</v>
      </c>
      <c r="AA105" s="140">
        <f t="shared" si="62"/>
        <v>0</v>
      </c>
      <c r="AB105" s="604"/>
      <c r="AC105" s="556"/>
      <c r="AD105" s="136"/>
      <c r="AE105" s="140">
        <f t="shared" si="73"/>
        <v>0</v>
      </c>
      <c r="AF105" s="140">
        <f t="shared" si="74"/>
        <v>0</v>
      </c>
      <c r="AG105" s="178">
        <f>'MIDS DATA'!C109</f>
        <v>6.7299981686468002E-2</v>
      </c>
      <c r="AH105" s="179">
        <f>'MIDS DATA'!D109</f>
        <v>0.58345848739359973</v>
      </c>
      <c r="AI105" s="178">
        <f>'MIDS DATA'!E109</f>
        <v>7.298754611923601E-2</v>
      </c>
      <c r="AJ105" s="179">
        <f>'MIDS DATA'!F109</f>
        <v>0.55793765749088542</v>
      </c>
      <c r="AK105" s="311">
        <f>'MIDS DATA'!B109</f>
        <v>1.3918355427570002</v>
      </c>
    </row>
    <row r="106" spans="1:37" ht="15" x14ac:dyDescent="0.25">
      <c r="A106" s="254" t="e">
        <f t="shared" si="59"/>
        <v>#REF!</v>
      </c>
      <c r="B106" s="549">
        <v>39539</v>
      </c>
      <c r="C106" s="119" t="b">
        <f t="shared" si="64"/>
        <v>0</v>
      </c>
      <c r="D106" s="120">
        <f t="shared" si="65"/>
        <v>0</v>
      </c>
      <c r="E106" s="120">
        <f t="shared" si="61"/>
        <v>30</v>
      </c>
      <c r="F106" s="555">
        <v>2.9021627033113822</v>
      </c>
      <c r="G106" s="125">
        <f t="shared" si="66"/>
        <v>0</v>
      </c>
      <c r="H106" s="125">
        <f t="shared" si="67"/>
        <v>0</v>
      </c>
      <c r="I106" s="575">
        <f>POS!AB119</f>
        <v>2.9021627033113822</v>
      </c>
      <c r="J106" s="604"/>
      <c r="K106" s="568"/>
      <c r="L106" s="569"/>
      <c r="M106" s="570"/>
      <c r="N106" s="140">
        <f t="shared" si="68"/>
        <v>0</v>
      </c>
      <c r="O106" s="140">
        <f t="shared" si="69"/>
        <v>0</v>
      </c>
      <c r="P106" s="604"/>
      <c r="Q106" s="555">
        <f t="shared" si="45"/>
        <v>2.7570000000000001</v>
      </c>
      <c r="R106" s="575">
        <f>'MIDS DATA'!K110</f>
        <v>2.7570000000000001</v>
      </c>
      <c r="S106" s="134">
        <f t="shared" si="70"/>
        <v>0</v>
      </c>
      <c r="T106" s="134">
        <f t="shared" si="71"/>
        <v>0</v>
      </c>
      <c r="U106" s="260">
        <v>0</v>
      </c>
      <c r="V106" s="604"/>
      <c r="W106" s="617"/>
      <c r="X106" s="144"/>
      <c r="Y106" s="254"/>
      <c r="Z106" s="140">
        <f t="shared" si="72"/>
        <v>0</v>
      </c>
      <c r="AA106" s="140">
        <f t="shared" si="62"/>
        <v>0</v>
      </c>
      <c r="AB106" s="604"/>
      <c r="AC106" s="555"/>
      <c r="AD106" s="134"/>
      <c r="AE106" s="140">
        <f t="shared" si="73"/>
        <v>0</v>
      </c>
      <c r="AF106" s="140">
        <f t="shared" si="74"/>
        <v>0</v>
      </c>
      <c r="AG106" s="178">
        <f>'MIDS DATA'!C110</f>
        <v>6.7331694666416017E-2</v>
      </c>
      <c r="AH106" s="179">
        <f>'MIDS DATA'!D110</f>
        <v>0.58004344096096649</v>
      </c>
      <c r="AI106" s="178">
        <f>'MIDS DATA'!E110</f>
        <v>7.3021713297249005E-2</v>
      </c>
      <c r="AJ106" s="179">
        <f>'MIDS DATA'!F110</f>
        <v>0.55440295452938493</v>
      </c>
      <c r="AK106" s="311">
        <f>'MIDS DATA'!B110</f>
        <v>1.3911604602930001</v>
      </c>
    </row>
    <row r="107" spans="1:37" ht="15" x14ac:dyDescent="0.25">
      <c r="A107" s="254" t="e">
        <f t="shared" si="59"/>
        <v>#REF!</v>
      </c>
      <c r="B107" s="550">
        <v>39569</v>
      </c>
      <c r="C107" s="119" t="b">
        <f t="shared" si="64"/>
        <v>0</v>
      </c>
      <c r="D107" s="120">
        <f t="shared" si="65"/>
        <v>0</v>
      </c>
      <c r="E107" s="120">
        <f t="shared" si="61"/>
        <v>31</v>
      </c>
      <c r="F107" s="555">
        <v>2.8731225260231885</v>
      </c>
      <c r="G107" s="125">
        <f t="shared" si="66"/>
        <v>0</v>
      </c>
      <c r="H107" s="125">
        <f t="shared" si="67"/>
        <v>0</v>
      </c>
      <c r="I107" s="576">
        <f>POS!AB120</f>
        <v>2.8731225260231885</v>
      </c>
      <c r="J107" s="604"/>
      <c r="K107" s="568"/>
      <c r="L107" s="569"/>
      <c r="M107" s="570"/>
      <c r="N107" s="140">
        <f t="shared" si="68"/>
        <v>0</v>
      </c>
      <c r="O107" s="140">
        <f t="shared" si="69"/>
        <v>0</v>
      </c>
      <c r="P107" s="604"/>
      <c r="Q107" s="555">
        <f t="shared" si="45"/>
        <v>2.7360000000000002</v>
      </c>
      <c r="R107" s="576">
        <f>'MIDS DATA'!K111</f>
        <v>2.7360000000000002</v>
      </c>
      <c r="S107" s="135">
        <f t="shared" si="70"/>
        <v>0</v>
      </c>
      <c r="T107" s="135">
        <f t="shared" si="71"/>
        <v>0</v>
      </c>
      <c r="U107" s="261">
        <v>0</v>
      </c>
      <c r="V107" s="604"/>
      <c r="W107" s="617"/>
      <c r="X107" s="144"/>
      <c r="Y107" s="254"/>
      <c r="Z107" s="140">
        <f t="shared" si="72"/>
        <v>0</v>
      </c>
      <c r="AA107" s="140">
        <f t="shared" si="62"/>
        <v>0</v>
      </c>
      <c r="AB107" s="604"/>
      <c r="AC107" s="555"/>
      <c r="AD107" s="135"/>
      <c r="AE107" s="140">
        <f t="shared" si="73"/>
        <v>0</v>
      </c>
      <c r="AF107" s="140">
        <f t="shared" si="74"/>
        <v>0</v>
      </c>
      <c r="AG107" s="178">
        <f>'MIDS DATA'!C111</f>
        <v>6.7362384647329021E-2</v>
      </c>
      <c r="AH107" s="179">
        <f>'MIDS DATA'!D111</f>
        <v>0.57675473260474319</v>
      </c>
      <c r="AI107" s="178">
        <f>'MIDS DATA'!E111</f>
        <v>7.3054778308596996E-2</v>
      </c>
      <c r="AJ107" s="179">
        <f>'MIDS DATA'!F111</f>
        <v>0.55100066400885495</v>
      </c>
      <c r="AK107" s="311">
        <f>'MIDS DATA'!B111</f>
        <v>1.3905069540440005</v>
      </c>
    </row>
    <row r="108" spans="1:37" ht="15" x14ac:dyDescent="0.25">
      <c r="A108" s="254" t="e">
        <f t="shared" si="59"/>
        <v>#REF!</v>
      </c>
      <c r="B108" s="550">
        <v>39600</v>
      </c>
      <c r="C108" s="119" t="b">
        <f t="shared" si="64"/>
        <v>0</v>
      </c>
      <c r="D108" s="120">
        <f t="shared" si="65"/>
        <v>0</v>
      </c>
      <c r="E108" s="120">
        <f t="shared" si="61"/>
        <v>30</v>
      </c>
      <c r="F108" s="555">
        <v>2.88094792852847</v>
      </c>
      <c r="G108" s="125">
        <f t="shared" si="66"/>
        <v>0</v>
      </c>
      <c r="H108" s="125">
        <f t="shared" si="67"/>
        <v>0</v>
      </c>
      <c r="I108" s="576">
        <f>POS!AB121</f>
        <v>2.88094792852847</v>
      </c>
      <c r="J108" s="604"/>
      <c r="K108" s="568"/>
      <c r="L108" s="569"/>
      <c r="M108" s="570"/>
      <c r="N108" s="140">
        <f t="shared" si="68"/>
        <v>0</v>
      </c>
      <c r="O108" s="140">
        <f t="shared" si="69"/>
        <v>0</v>
      </c>
      <c r="P108" s="604"/>
      <c r="Q108" s="555">
        <f t="shared" si="45"/>
        <v>2.7430000000000003</v>
      </c>
      <c r="R108" s="576">
        <f>'MIDS DATA'!K112</f>
        <v>2.7430000000000003</v>
      </c>
      <c r="S108" s="135">
        <f t="shared" si="70"/>
        <v>0</v>
      </c>
      <c r="T108" s="135">
        <f t="shared" si="71"/>
        <v>0</v>
      </c>
      <c r="U108" s="261">
        <v>0</v>
      </c>
      <c r="V108" s="604"/>
      <c r="W108" s="617"/>
      <c r="X108" s="144"/>
      <c r="Y108" s="254"/>
      <c r="Z108" s="140">
        <f t="shared" si="72"/>
        <v>0</v>
      </c>
      <c r="AA108" s="140">
        <f t="shared" si="62"/>
        <v>0</v>
      </c>
      <c r="AB108" s="604"/>
      <c r="AC108" s="555"/>
      <c r="AD108" s="135"/>
      <c r="AE108" s="140">
        <f t="shared" si="73"/>
        <v>0</v>
      </c>
      <c r="AF108" s="140">
        <f t="shared" si="74"/>
        <v>0</v>
      </c>
      <c r="AG108" s="178">
        <f>'MIDS DATA'!C112</f>
        <v>6.7394097627932012E-2</v>
      </c>
      <c r="AH108" s="179">
        <f>'MIDS DATA'!D112</f>
        <v>0.57337305262630478</v>
      </c>
      <c r="AI108" s="178">
        <f>'MIDS DATA'!E112</f>
        <v>7.3088945487368995E-2</v>
      </c>
      <c r="AJ108" s="179">
        <f>'MIDS DATA'!F112</f>
        <v>0.54750388557687169</v>
      </c>
      <c r="AK108" s="311">
        <f>'MIDS DATA'!B112</f>
        <v>1.3898314575590001</v>
      </c>
    </row>
    <row r="109" spans="1:37" ht="15" x14ac:dyDescent="0.25">
      <c r="A109" s="254" t="e">
        <f t="shared" si="59"/>
        <v>#REF!</v>
      </c>
      <c r="B109" s="550">
        <v>39630</v>
      </c>
      <c r="C109" s="119" t="b">
        <f t="shared" si="64"/>
        <v>0</v>
      </c>
      <c r="D109" s="120">
        <f t="shared" si="65"/>
        <v>0</v>
      </c>
      <c r="E109" s="120">
        <f t="shared" si="61"/>
        <v>31</v>
      </c>
      <c r="F109" s="555">
        <v>2.8874925797661475</v>
      </c>
      <c r="G109" s="125">
        <f t="shared" si="66"/>
        <v>0</v>
      </c>
      <c r="H109" s="125">
        <f t="shared" si="67"/>
        <v>0</v>
      </c>
      <c r="I109" s="576">
        <f>POS!AB122</f>
        <v>2.8874925797661475</v>
      </c>
      <c r="J109" s="604"/>
      <c r="K109" s="568"/>
      <c r="L109" s="569"/>
      <c r="M109" s="570"/>
      <c r="N109" s="140">
        <f t="shared" si="68"/>
        <v>0</v>
      </c>
      <c r="O109" s="140">
        <f t="shared" si="69"/>
        <v>0</v>
      </c>
      <c r="P109" s="604"/>
      <c r="Q109" s="555">
        <f t="shared" si="45"/>
        <v>2.7490000000000006</v>
      </c>
      <c r="R109" s="576">
        <f>'MIDS DATA'!K113</f>
        <v>2.7490000000000006</v>
      </c>
      <c r="S109" s="135">
        <f t="shared" si="70"/>
        <v>0</v>
      </c>
      <c r="T109" s="135">
        <f t="shared" si="71"/>
        <v>0</v>
      </c>
      <c r="U109" s="261">
        <v>0</v>
      </c>
      <c r="V109" s="604"/>
      <c r="W109" s="617"/>
      <c r="X109" s="144"/>
      <c r="Y109" s="254"/>
      <c r="Z109" s="140">
        <f t="shared" si="72"/>
        <v>0</v>
      </c>
      <c r="AA109" s="140">
        <f t="shared" si="62"/>
        <v>0</v>
      </c>
      <c r="AB109" s="604"/>
      <c r="AC109" s="555"/>
      <c r="AD109" s="135"/>
      <c r="AE109" s="140">
        <f t="shared" si="73"/>
        <v>0</v>
      </c>
      <c r="AF109" s="140">
        <f t="shared" si="74"/>
        <v>0</v>
      </c>
      <c r="AG109" s="178">
        <f>'MIDS DATA'!C113</f>
        <v>6.7424787609479023E-2</v>
      </c>
      <c r="AH109" s="179">
        <f>'MIDS DATA'!D113</f>
        <v>0.57011651422730836</v>
      </c>
      <c r="AI109" s="178">
        <f>'MIDS DATA'!E113</f>
        <v>7.3122010499451023E-2</v>
      </c>
      <c r="AJ109" s="179">
        <f>'MIDS DATA'!F113</f>
        <v>0.54413814050957898</v>
      </c>
      <c r="AK109" s="311">
        <f>'MIDS DATA'!B113</f>
        <v>1.3891775518639999</v>
      </c>
    </row>
    <row r="110" spans="1:37" ht="15" x14ac:dyDescent="0.25">
      <c r="A110" s="254" t="e">
        <f t="shared" si="59"/>
        <v>#REF!</v>
      </c>
      <c r="B110" s="550">
        <v>39661</v>
      </c>
      <c r="C110" s="119" t="b">
        <f t="shared" si="64"/>
        <v>0</v>
      </c>
      <c r="D110" s="120">
        <f t="shared" si="65"/>
        <v>0</v>
      </c>
      <c r="E110" s="120">
        <f t="shared" si="61"/>
        <v>31</v>
      </c>
      <c r="F110" s="555">
        <v>2.8966160262329943</v>
      </c>
      <c r="G110" s="125">
        <f t="shared" si="66"/>
        <v>0</v>
      </c>
      <c r="H110" s="125">
        <f t="shared" si="67"/>
        <v>0</v>
      </c>
      <c r="I110" s="576">
        <f>POS!AB123</f>
        <v>2.8966160262329943</v>
      </c>
      <c r="J110" s="604"/>
      <c r="K110" s="568"/>
      <c r="L110" s="569"/>
      <c r="M110" s="570"/>
      <c r="N110" s="140">
        <f t="shared" si="68"/>
        <v>0</v>
      </c>
      <c r="O110" s="140">
        <f t="shared" si="69"/>
        <v>0</v>
      </c>
      <c r="P110" s="604"/>
      <c r="Q110" s="555">
        <f t="shared" si="45"/>
        <v>2.7570000000000001</v>
      </c>
      <c r="R110" s="576">
        <f>'MIDS DATA'!K114</f>
        <v>2.7570000000000001</v>
      </c>
      <c r="S110" s="135">
        <f t="shared" si="70"/>
        <v>0</v>
      </c>
      <c r="T110" s="135">
        <f t="shared" si="71"/>
        <v>0</v>
      </c>
      <c r="U110" s="261">
        <v>0</v>
      </c>
      <c r="V110" s="604"/>
      <c r="W110" s="617"/>
      <c r="X110" s="144"/>
      <c r="Y110" s="254"/>
      <c r="Z110" s="140">
        <f t="shared" si="72"/>
        <v>0</v>
      </c>
      <c r="AA110" s="140">
        <f t="shared" si="62"/>
        <v>0</v>
      </c>
      <c r="AB110" s="604"/>
      <c r="AC110" s="555"/>
      <c r="AD110" s="135"/>
      <c r="AE110" s="140">
        <f t="shared" si="73"/>
        <v>0</v>
      </c>
      <c r="AF110" s="140">
        <f t="shared" si="74"/>
        <v>0</v>
      </c>
      <c r="AG110" s="178">
        <f>'MIDS DATA'!C114</f>
        <v>6.7456500590738003E-2</v>
      </c>
      <c r="AH110" s="179">
        <f>'MIDS DATA'!D114</f>
        <v>0.56676795258719381</v>
      </c>
      <c r="AI110" s="178">
        <f>'MIDS DATA'!E114</f>
        <v>7.3156177678981013E-2</v>
      </c>
      <c r="AJ110" s="179">
        <f>'MIDS DATA'!F114</f>
        <v>0.5406789652109284</v>
      </c>
      <c r="AK110" s="311">
        <f>'MIDS DATA'!B114</f>
        <v>1.3885016438770004</v>
      </c>
    </row>
    <row r="111" spans="1:37" ht="15" x14ac:dyDescent="0.25">
      <c r="A111" s="254" t="e">
        <f t="shared" si="59"/>
        <v>#REF!</v>
      </c>
      <c r="B111" s="550">
        <v>39692</v>
      </c>
      <c r="C111" s="119" t="b">
        <f t="shared" si="64"/>
        <v>0</v>
      </c>
      <c r="D111" s="120">
        <f t="shared" si="65"/>
        <v>0</v>
      </c>
      <c r="E111" s="120">
        <f t="shared" si="61"/>
        <v>30</v>
      </c>
      <c r="F111" s="555">
        <v>2.8991517636211954</v>
      </c>
      <c r="G111" s="125">
        <f t="shared" si="66"/>
        <v>0</v>
      </c>
      <c r="H111" s="125">
        <f t="shared" si="67"/>
        <v>0</v>
      </c>
      <c r="I111" s="576">
        <f>POS!AB124</f>
        <v>2.8991517636211954</v>
      </c>
      <c r="J111" s="604"/>
      <c r="K111" s="568"/>
      <c r="L111" s="569"/>
      <c r="M111" s="570"/>
      <c r="N111" s="140">
        <f t="shared" si="68"/>
        <v>0</v>
      </c>
      <c r="O111" s="140">
        <f t="shared" si="69"/>
        <v>0</v>
      </c>
      <c r="P111" s="604"/>
      <c r="Q111" s="555">
        <f t="shared" si="45"/>
        <v>2.76</v>
      </c>
      <c r="R111" s="576">
        <f>'MIDS DATA'!K115</f>
        <v>2.76</v>
      </c>
      <c r="S111" s="135">
        <f t="shared" si="70"/>
        <v>0</v>
      </c>
      <c r="T111" s="135">
        <f t="shared" si="71"/>
        <v>0</v>
      </c>
      <c r="U111" s="261">
        <v>0</v>
      </c>
      <c r="V111" s="604"/>
      <c r="W111" s="617"/>
      <c r="X111" s="144"/>
      <c r="Y111" s="254"/>
      <c r="Z111" s="140">
        <f t="shared" si="72"/>
        <v>0</v>
      </c>
      <c r="AA111" s="140">
        <f t="shared" si="62"/>
        <v>0</v>
      </c>
      <c r="AB111" s="604"/>
      <c r="AC111" s="555"/>
      <c r="AD111" s="135"/>
      <c r="AE111" s="140">
        <f t="shared" si="73"/>
        <v>0</v>
      </c>
      <c r="AF111" s="140">
        <f t="shared" si="74"/>
        <v>0</v>
      </c>
      <c r="AG111" s="178">
        <f>'MIDS DATA'!C115</f>
        <v>6.7488213572330008E-2</v>
      </c>
      <c r="AH111" s="179">
        <f>'MIDS DATA'!D115</f>
        <v>0.56343612676685728</v>
      </c>
      <c r="AI111" s="178">
        <f>'MIDS DATA'!E115</f>
        <v>7.3190344858897027E-2</v>
      </c>
      <c r="AJ111" s="179">
        <f>'MIDS DATA'!F115</f>
        <v>0.53723877703431233</v>
      </c>
      <c r="AK111" s="311">
        <f>'MIDS DATA'!B115</f>
        <v>1.3878255277310001</v>
      </c>
    </row>
    <row r="112" spans="1:37" ht="15" x14ac:dyDescent="0.25">
      <c r="A112" s="254" t="e">
        <f t="shared" si="59"/>
        <v>#REF!</v>
      </c>
      <c r="B112" s="551">
        <v>39722</v>
      </c>
      <c r="C112" s="119" t="b">
        <f t="shared" si="64"/>
        <v>0</v>
      </c>
      <c r="D112" s="120">
        <f t="shared" si="65"/>
        <v>0</v>
      </c>
      <c r="E112" s="120">
        <f t="shared" si="61"/>
        <v>31</v>
      </c>
      <c r="F112" s="556">
        <v>2.9411723938233019</v>
      </c>
      <c r="G112" s="125">
        <f t="shared" si="66"/>
        <v>0</v>
      </c>
      <c r="H112" s="125">
        <f t="shared" si="67"/>
        <v>0</v>
      </c>
      <c r="I112" s="577">
        <f>POS!AB125</f>
        <v>2.9411723938233019</v>
      </c>
      <c r="J112" s="604"/>
      <c r="K112" s="571"/>
      <c r="L112" s="569"/>
      <c r="M112" s="573"/>
      <c r="N112" s="140">
        <f t="shared" si="68"/>
        <v>0</v>
      </c>
      <c r="O112" s="140">
        <f t="shared" si="69"/>
        <v>0</v>
      </c>
      <c r="P112" s="604"/>
      <c r="Q112" s="556">
        <f t="shared" si="45"/>
        <v>2.7930000000000001</v>
      </c>
      <c r="R112" s="577">
        <f>'MIDS DATA'!K116</f>
        <v>2.7930000000000001</v>
      </c>
      <c r="S112" s="136">
        <f t="shared" si="70"/>
        <v>0</v>
      </c>
      <c r="T112" s="136">
        <f t="shared" si="71"/>
        <v>0</v>
      </c>
      <c r="U112" s="262">
        <v>0</v>
      </c>
      <c r="V112" s="604"/>
      <c r="W112" s="614"/>
      <c r="X112" s="144"/>
      <c r="Y112" s="254"/>
      <c r="Z112" s="140">
        <f t="shared" si="72"/>
        <v>0</v>
      </c>
      <c r="AA112" s="140">
        <f t="shared" si="62"/>
        <v>0</v>
      </c>
      <c r="AB112" s="604"/>
      <c r="AC112" s="556"/>
      <c r="AD112" s="136"/>
      <c r="AE112" s="140">
        <f t="shared" si="73"/>
        <v>0</v>
      </c>
      <c r="AF112" s="140">
        <f t="shared" si="74"/>
        <v>0</v>
      </c>
      <c r="AG112" s="178">
        <f>'MIDS DATA'!C116</f>
        <v>6.7518903554833018E-2</v>
      </c>
      <c r="AH112" s="179">
        <f>'MIDS DATA'!D116</f>
        <v>0.5602276538868054</v>
      </c>
      <c r="AI112" s="178">
        <f>'MIDS DATA'!E116</f>
        <v>7.3223409872086004E-2</v>
      </c>
      <c r="AJ112" s="179">
        <f>'MIDS DATA'!F116</f>
        <v>0.53392756333092117</v>
      </c>
      <c r="AK112" s="311">
        <f>'MIDS DATA'!B116</f>
        <v>1.3871710242010002</v>
      </c>
    </row>
    <row r="113" spans="1:37" ht="15" x14ac:dyDescent="0.25">
      <c r="A113" s="254" t="e">
        <f t="shared" si="59"/>
        <v>#REF!</v>
      </c>
      <c r="B113" s="549">
        <v>39753</v>
      </c>
      <c r="C113" s="119" t="b">
        <f t="shared" si="64"/>
        <v>0</v>
      </c>
      <c r="D113" s="120">
        <f t="shared" si="65"/>
        <v>0</v>
      </c>
      <c r="E113" s="120">
        <f t="shared" si="61"/>
        <v>30</v>
      </c>
      <c r="F113" s="554">
        <v>3.2262211658520972</v>
      </c>
      <c r="G113" s="125">
        <f t="shared" si="66"/>
        <v>0</v>
      </c>
      <c r="H113" s="125">
        <f t="shared" si="67"/>
        <v>0</v>
      </c>
      <c r="I113" s="575">
        <f>POS!AB126</f>
        <v>3.2262211658520972</v>
      </c>
      <c r="J113" s="604"/>
      <c r="K113" s="565"/>
      <c r="L113" s="569"/>
      <c r="M113" s="567"/>
      <c r="N113" s="140">
        <f t="shared" si="68"/>
        <v>0</v>
      </c>
      <c r="O113" s="140">
        <f t="shared" si="69"/>
        <v>0</v>
      </c>
      <c r="P113" s="604"/>
      <c r="Q113" s="554">
        <f t="shared" si="45"/>
        <v>2.93</v>
      </c>
      <c r="R113" s="575">
        <f>'MIDS DATA'!K117</f>
        <v>2.93</v>
      </c>
      <c r="S113" s="134">
        <f t="shared" si="70"/>
        <v>0</v>
      </c>
      <c r="T113" s="134">
        <f t="shared" si="71"/>
        <v>0</v>
      </c>
      <c r="U113" s="260">
        <v>0</v>
      </c>
      <c r="V113" s="604"/>
      <c r="W113" s="618"/>
      <c r="X113" s="144"/>
      <c r="Y113" s="254"/>
      <c r="Z113" s="140">
        <f t="shared" si="72"/>
        <v>0</v>
      </c>
      <c r="AA113" s="140">
        <f t="shared" si="62"/>
        <v>0</v>
      </c>
      <c r="AB113" s="604"/>
      <c r="AC113" s="554"/>
      <c r="AD113" s="134"/>
      <c r="AE113" s="140">
        <f t="shared" si="73"/>
        <v>0</v>
      </c>
      <c r="AF113" s="140">
        <f t="shared" si="74"/>
        <v>0</v>
      </c>
      <c r="AG113" s="178">
        <f>'MIDS DATA'!C117</f>
        <v>6.7550616537079999E-2</v>
      </c>
      <c r="AH113" s="179">
        <f>'MIDS DATA'!D117</f>
        <v>0.55692857382238337</v>
      </c>
      <c r="AI113" s="178">
        <f>'MIDS DATA'!E117</f>
        <v>7.3257577052759995E-2</v>
      </c>
      <c r="AJ113" s="179">
        <f>'MIDS DATA'!F117</f>
        <v>0.53052449652536993</v>
      </c>
      <c r="AK113" s="311">
        <f>'MIDS DATA'!B117</f>
        <v>1.38649450035</v>
      </c>
    </row>
    <row r="114" spans="1:37" ht="15" x14ac:dyDescent="0.25">
      <c r="A114" s="254" t="e">
        <f t="shared" si="59"/>
        <v>#REF!</v>
      </c>
      <c r="B114" s="550">
        <v>39783</v>
      </c>
      <c r="C114" s="119" t="b">
        <f t="shared" si="64"/>
        <v>0</v>
      </c>
      <c r="D114" s="120">
        <f t="shared" si="65"/>
        <v>0</v>
      </c>
      <c r="E114" s="120">
        <f t="shared" si="61"/>
        <v>31</v>
      </c>
      <c r="F114" s="555">
        <v>3.3862605376199695</v>
      </c>
      <c r="G114" s="125">
        <f t="shared" si="66"/>
        <v>0</v>
      </c>
      <c r="H114" s="125">
        <f t="shared" si="67"/>
        <v>0</v>
      </c>
      <c r="I114" s="576">
        <f>POS!AB127</f>
        <v>3.3862605376199695</v>
      </c>
      <c r="J114" s="604"/>
      <c r="K114" s="568"/>
      <c r="L114" s="569"/>
      <c r="M114" s="570"/>
      <c r="N114" s="140">
        <f t="shared" si="68"/>
        <v>0</v>
      </c>
      <c r="O114" s="140">
        <f t="shared" si="69"/>
        <v>0</v>
      </c>
      <c r="P114" s="604"/>
      <c r="Q114" s="555">
        <f t="shared" si="45"/>
        <v>3.0530000000000004</v>
      </c>
      <c r="R114" s="576">
        <f>'MIDS DATA'!K118</f>
        <v>3.0530000000000004</v>
      </c>
      <c r="S114" s="135">
        <f t="shared" si="70"/>
        <v>0</v>
      </c>
      <c r="T114" s="135">
        <f t="shared" si="71"/>
        <v>0</v>
      </c>
      <c r="U114" s="261">
        <v>0</v>
      </c>
      <c r="V114" s="604"/>
      <c r="W114" s="615"/>
      <c r="X114" s="144"/>
      <c r="Y114" s="254"/>
      <c r="Z114" s="140">
        <f t="shared" si="72"/>
        <v>0</v>
      </c>
      <c r="AA114" s="140">
        <f t="shared" si="62"/>
        <v>0</v>
      </c>
      <c r="AB114" s="604"/>
      <c r="AC114" s="555"/>
      <c r="AD114" s="135"/>
      <c r="AE114" s="140">
        <f t="shared" si="73"/>
        <v>0</v>
      </c>
      <c r="AF114" s="140">
        <f t="shared" si="74"/>
        <v>0</v>
      </c>
      <c r="AG114" s="178">
        <f>'MIDS DATA'!C118</f>
        <v>6.7581306520217016E-2</v>
      </c>
      <c r="AH114" s="179">
        <f>'MIDS DATA'!D118</f>
        <v>0.55375167127063551</v>
      </c>
      <c r="AI114" s="178">
        <f>'MIDS DATA'!E118</f>
        <v>7.329064206668201E-2</v>
      </c>
      <c r="AJ114" s="179">
        <f>'MIDS DATA'!F118</f>
        <v>0.52724905293181257</v>
      </c>
      <c r="AK114" s="311">
        <f>'MIDS DATA'!B118</f>
        <v>1.3858396034830001</v>
      </c>
    </row>
    <row r="115" spans="1:37" ht="15" x14ac:dyDescent="0.25">
      <c r="A115" s="254" t="e">
        <f t="shared" si="59"/>
        <v>#REF!</v>
      </c>
      <c r="B115" s="550">
        <v>39814</v>
      </c>
      <c r="C115" s="119" t="b">
        <f t="shared" si="64"/>
        <v>0</v>
      </c>
      <c r="D115" s="120">
        <f t="shared" si="65"/>
        <v>0</v>
      </c>
      <c r="E115" s="120">
        <f t="shared" ref="E115:E146" si="75">B116-B115</f>
        <v>31</v>
      </c>
      <c r="F115" s="555">
        <v>3.4666615249491421</v>
      </c>
      <c r="G115" s="125">
        <f t="shared" si="66"/>
        <v>0</v>
      </c>
      <c r="H115" s="125">
        <f t="shared" si="67"/>
        <v>0</v>
      </c>
      <c r="I115" s="576">
        <f>POS!AB128</f>
        <v>3.4666615249491421</v>
      </c>
      <c r="J115" s="604"/>
      <c r="K115" s="568"/>
      <c r="L115" s="569"/>
      <c r="M115" s="570"/>
      <c r="N115" s="140">
        <f t="shared" si="68"/>
        <v>0</v>
      </c>
      <c r="O115" s="140">
        <f t="shared" si="69"/>
        <v>0</v>
      </c>
      <c r="P115" s="604"/>
      <c r="Q115" s="555">
        <f t="shared" si="45"/>
        <v>3.1155000000000004</v>
      </c>
      <c r="R115" s="576">
        <f>'MIDS DATA'!K119</f>
        <v>3.1155000000000004</v>
      </c>
      <c r="S115" s="135">
        <f t="shared" si="70"/>
        <v>0</v>
      </c>
      <c r="T115" s="135">
        <f t="shared" si="71"/>
        <v>0</v>
      </c>
      <c r="U115" s="261">
        <v>0</v>
      </c>
      <c r="V115" s="604"/>
      <c r="W115" s="615"/>
      <c r="X115" s="144"/>
      <c r="Y115" s="254"/>
      <c r="Z115" s="140">
        <f t="shared" si="72"/>
        <v>0</v>
      </c>
      <c r="AA115" s="140">
        <f t="shared" ref="AA115:AA146" si="76">IF(D115=0,0,(E115*D115))</f>
        <v>0</v>
      </c>
      <c r="AB115" s="604"/>
      <c r="AC115" s="555"/>
      <c r="AD115" s="135"/>
      <c r="AE115" s="140">
        <f t="shared" si="73"/>
        <v>0</v>
      </c>
      <c r="AF115" s="140">
        <f t="shared" si="74"/>
        <v>0</v>
      </c>
      <c r="AG115" s="178">
        <f>'MIDS DATA'!C119</f>
        <v>6.7613019503119015E-2</v>
      </c>
      <c r="AH115" s="179">
        <f>'MIDS DATA'!D119</f>
        <v>0.55048509101605947</v>
      </c>
      <c r="AI115" s="178">
        <f>'MIDS DATA'!E119</f>
        <v>7.3324809248115019E-2</v>
      </c>
      <c r="AJ115" s="179">
        <f>'MIDS DATA'!F119</f>
        <v>0.52388279004679994</v>
      </c>
      <c r="AK115" s="311">
        <f>'MIDS DATA'!B119</f>
        <v>1.3851626744430001</v>
      </c>
    </row>
    <row r="116" spans="1:37" ht="15" x14ac:dyDescent="0.25">
      <c r="A116" s="254" t="e">
        <f t="shared" si="59"/>
        <v>#REF!</v>
      </c>
      <c r="B116" s="550">
        <v>39845</v>
      </c>
      <c r="C116" s="119" t="b">
        <f t="shared" si="64"/>
        <v>0</v>
      </c>
      <c r="D116" s="120">
        <f t="shared" si="65"/>
        <v>0</v>
      </c>
      <c r="E116" s="120">
        <f t="shared" si="75"/>
        <v>28</v>
      </c>
      <c r="F116" s="555">
        <v>3.356707143956017</v>
      </c>
      <c r="G116" s="125">
        <f t="shared" si="66"/>
        <v>0</v>
      </c>
      <c r="H116" s="125">
        <f t="shared" si="67"/>
        <v>0</v>
      </c>
      <c r="I116" s="576">
        <f>POS!AB129</f>
        <v>3.356707143956017</v>
      </c>
      <c r="J116" s="604"/>
      <c r="K116" s="568"/>
      <c r="L116" s="569"/>
      <c r="M116" s="570"/>
      <c r="N116" s="140">
        <f t="shared" si="68"/>
        <v>0</v>
      </c>
      <c r="O116" s="140">
        <f t="shared" si="69"/>
        <v>0</v>
      </c>
      <c r="P116" s="604"/>
      <c r="Q116" s="555">
        <f t="shared" si="45"/>
        <v>3.0330000000000004</v>
      </c>
      <c r="R116" s="576">
        <f>'MIDS DATA'!K120</f>
        <v>3.0330000000000004</v>
      </c>
      <c r="S116" s="135">
        <f t="shared" si="70"/>
        <v>0</v>
      </c>
      <c r="T116" s="135">
        <f t="shared" si="71"/>
        <v>0</v>
      </c>
      <c r="U116" s="261">
        <v>0</v>
      </c>
      <c r="V116" s="604"/>
      <c r="W116" s="615"/>
      <c r="X116" s="144"/>
      <c r="Y116" s="254"/>
      <c r="Z116" s="140">
        <f t="shared" si="72"/>
        <v>0</v>
      </c>
      <c r="AA116" s="140">
        <f t="shared" si="76"/>
        <v>0</v>
      </c>
      <c r="AB116" s="604"/>
      <c r="AC116" s="555"/>
      <c r="AD116" s="135"/>
      <c r="AE116" s="140">
        <f t="shared" si="73"/>
        <v>0</v>
      </c>
      <c r="AF116" s="140">
        <f t="shared" si="74"/>
        <v>0</v>
      </c>
      <c r="AG116" s="178">
        <f>'MIDS DATA'!C120</f>
        <v>6.7644732486355011E-2</v>
      </c>
      <c r="AH116" s="179">
        <f>'MIDS DATA'!D120</f>
        <v>0.54723493308665649</v>
      </c>
      <c r="AI116" s="178">
        <f>'MIDS DATA'!E120</f>
        <v>7.3358976429933012E-2</v>
      </c>
      <c r="AJ116" s="179">
        <f>'MIDS DATA'!F120</f>
        <v>0.52053510964507077</v>
      </c>
      <c r="AK116" s="311">
        <f>'MIDS DATA'!B120</f>
        <v>1.3844855404510004</v>
      </c>
    </row>
    <row r="117" spans="1:37" ht="15" x14ac:dyDescent="0.25">
      <c r="A117" s="254" t="e">
        <f t="shared" si="59"/>
        <v>#REF!</v>
      </c>
      <c r="B117" s="551">
        <v>39873</v>
      </c>
      <c r="C117" s="119" t="b">
        <f t="shared" si="64"/>
        <v>0</v>
      </c>
      <c r="D117" s="120">
        <f t="shared" ref="D117:D132" si="77">IF(C117=TRUE,1,0)</f>
        <v>0</v>
      </c>
      <c r="E117" s="120">
        <f t="shared" si="75"/>
        <v>31</v>
      </c>
      <c r="F117" s="556">
        <v>3.2174996712217694</v>
      </c>
      <c r="G117" s="125">
        <f t="shared" si="66"/>
        <v>0</v>
      </c>
      <c r="H117" s="125">
        <f t="shared" si="67"/>
        <v>0</v>
      </c>
      <c r="I117" s="577">
        <f>POS!AB130</f>
        <v>3.2174996712217694</v>
      </c>
      <c r="J117" s="604"/>
      <c r="K117" s="571"/>
      <c r="L117" s="569"/>
      <c r="M117" s="573"/>
      <c r="N117" s="140">
        <f t="shared" si="68"/>
        <v>0</v>
      </c>
      <c r="O117" s="140">
        <f t="shared" si="69"/>
        <v>0</v>
      </c>
      <c r="P117" s="604"/>
      <c r="Q117" s="556">
        <f t="shared" si="45"/>
        <v>2.9280000000000004</v>
      </c>
      <c r="R117" s="577">
        <f>'MIDS DATA'!K121</f>
        <v>2.9280000000000004</v>
      </c>
      <c r="S117" s="136">
        <f t="shared" si="70"/>
        <v>0</v>
      </c>
      <c r="T117" s="136">
        <f t="shared" si="71"/>
        <v>0</v>
      </c>
      <c r="U117" s="262">
        <v>0</v>
      </c>
      <c r="V117" s="604"/>
      <c r="W117" s="616"/>
      <c r="X117" s="144"/>
      <c r="Y117" s="254"/>
      <c r="Z117" s="140">
        <f t="shared" si="72"/>
        <v>0</v>
      </c>
      <c r="AA117" s="140">
        <f t="shared" si="76"/>
        <v>0</v>
      </c>
      <c r="AB117" s="604"/>
      <c r="AC117" s="556"/>
      <c r="AD117" s="136"/>
      <c r="AE117" s="140">
        <f t="shared" si="73"/>
        <v>0</v>
      </c>
      <c r="AF117" s="140">
        <f t="shared" si="74"/>
        <v>0</v>
      </c>
      <c r="AG117" s="178">
        <f>'MIDS DATA'!C121</f>
        <v>6.7673376471498015E-2</v>
      </c>
      <c r="AH117" s="179">
        <f>'MIDS DATA'!D121</f>
        <v>0.5443133693580442</v>
      </c>
      <c r="AI117" s="178">
        <f>'MIDS DATA'!E121</f>
        <v>7.338983711061603E-2</v>
      </c>
      <c r="AJ117" s="179">
        <f>'MIDS DATA'!F121</f>
        <v>0.51752730267021785</v>
      </c>
      <c r="AK117" s="311">
        <f>'MIDS DATA'!B121</f>
        <v>1.3838737599349999</v>
      </c>
    </row>
    <row r="118" spans="1:37" ht="15" x14ac:dyDescent="0.25">
      <c r="A118" s="254" t="e">
        <f t="shared" si="59"/>
        <v>#REF!</v>
      </c>
      <c r="B118" s="549">
        <v>39904</v>
      </c>
      <c r="C118" s="119" t="b">
        <f t="shared" si="64"/>
        <v>0</v>
      </c>
      <c r="D118" s="120">
        <f t="shared" si="77"/>
        <v>0</v>
      </c>
      <c r="E118" s="120">
        <f t="shared" si="75"/>
        <v>30</v>
      </c>
      <c r="F118" s="554">
        <v>2.9524100400605122</v>
      </c>
      <c r="G118" s="125">
        <f t="shared" si="66"/>
        <v>0</v>
      </c>
      <c r="H118" s="125">
        <f t="shared" si="67"/>
        <v>0</v>
      </c>
      <c r="I118" s="575">
        <f>POS!AB131</f>
        <v>2.9524100400605122</v>
      </c>
      <c r="J118" s="604"/>
      <c r="K118" s="565"/>
      <c r="L118" s="569"/>
      <c r="M118" s="567"/>
      <c r="N118" s="140">
        <f t="shared" si="68"/>
        <v>0</v>
      </c>
      <c r="O118" s="140">
        <f t="shared" si="69"/>
        <v>0</v>
      </c>
      <c r="P118" s="604"/>
      <c r="Q118" s="555">
        <f t="shared" si="45"/>
        <v>2.8319999999999999</v>
      </c>
      <c r="R118" s="575">
        <f>'MIDS DATA'!K122</f>
        <v>2.8319999999999999</v>
      </c>
      <c r="S118" s="134">
        <f t="shared" si="70"/>
        <v>0</v>
      </c>
      <c r="T118" s="134">
        <f t="shared" si="71"/>
        <v>0</v>
      </c>
      <c r="U118" s="260">
        <v>0</v>
      </c>
      <c r="V118" s="604"/>
      <c r="W118" s="619"/>
      <c r="X118" s="144"/>
      <c r="Y118" s="254"/>
      <c r="Z118" s="140">
        <f t="shared" si="72"/>
        <v>0</v>
      </c>
      <c r="AA118" s="140">
        <f t="shared" si="76"/>
        <v>0</v>
      </c>
      <c r="AB118" s="604"/>
      <c r="AC118" s="555"/>
      <c r="AD118" s="134"/>
      <c r="AE118" s="140">
        <f t="shared" si="73"/>
        <v>0</v>
      </c>
      <c r="AF118" s="140">
        <f t="shared" si="74"/>
        <v>0</v>
      </c>
      <c r="AG118" s="178">
        <f>'MIDS DATA'!C122</f>
        <v>6.7705089455367004E-2</v>
      </c>
      <c r="AH118" s="179">
        <f>'MIDS DATA'!D122</f>
        <v>0.54109429238430806</v>
      </c>
      <c r="AI118" s="178">
        <f>'MIDS DATA'!E122</f>
        <v>7.3424004293167006E-2</v>
      </c>
      <c r="AJ118" s="179">
        <f>'MIDS DATA'!F122</f>
        <v>0.51421476430747881</v>
      </c>
      <c r="AK118" s="311">
        <f>'MIDS DATA'!B122</f>
        <v>1.3831962376670002</v>
      </c>
    </row>
    <row r="119" spans="1:37" ht="15" x14ac:dyDescent="0.25">
      <c r="A119" s="254" t="e">
        <f t="shared" si="59"/>
        <v>#REF!</v>
      </c>
      <c r="B119" s="550">
        <v>39934</v>
      </c>
      <c r="C119" s="119" t="b">
        <f t="shared" si="64"/>
        <v>0</v>
      </c>
      <c r="D119" s="120">
        <f t="shared" si="77"/>
        <v>0</v>
      </c>
      <c r="E119" s="120">
        <f t="shared" si="75"/>
        <v>31</v>
      </c>
      <c r="F119" s="555">
        <v>2.9234918169599755</v>
      </c>
      <c r="G119" s="125">
        <f t="shared" si="66"/>
        <v>0</v>
      </c>
      <c r="H119" s="125">
        <f t="shared" si="67"/>
        <v>0</v>
      </c>
      <c r="I119" s="576">
        <f>POS!AB132</f>
        <v>2.9234918169599755</v>
      </c>
      <c r="J119" s="604"/>
      <c r="K119" s="568"/>
      <c r="L119" s="569"/>
      <c r="M119" s="570"/>
      <c r="N119" s="140">
        <f t="shared" si="68"/>
        <v>0</v>
      </c>
      <c r="O119" s="140">
        <f t="shared" si="69"/>
        <v>0</v>
      </c>
      <c r="P119" s="604"/>
      <c r="Q119" s="555">
        <f t="shared" si="45"/>
        <v>2.8110000000000004</v>
      </c>
      <c r="R119" s="576">
        <f>'MIDS DATA'!K123</f>
        <v>2.8110000000000004</v>
      </c>
      <c r="S119" s="135">
        <f t="shared" si="70"/>
        <v>0</v>
      </c>
      <c r="T119" s="135">
        <f t="shared" si="71"/>
        <v>0</v>
      </c>
      <c r="U119" s="261">
        <v>0</v>
      </c>
      <c r="V119" s="604"/>
      <c r="W119" s="617"/>
      <c r="X119" s="144"/>
      <c r="Y119" s="254"/>
      <c r="Z119" s="140">
        <f t="shared" si="72"/>
        <v>0</v>
      </c>
      <c r="AA119" s="140">
        <f t="shared" si="76"/>
        <v>0</v>
      </c>
      <c r="AB119" s="604"/>
      <c r="AC119" s="555"/>
      <c r="AD119" s="135"/>
      <c r="AE119" s="140">
        <f t="shared" si="73"/>
        <v>0</v>
      </c>
      <c r="AF119" s="140">
        <f t="shared" si="74"/>
        <v>0</v>
      </c>
      <c r="AG119" s="178">
        <f>'MIDS DATA'!C123</f>
        <v>6.7735779440073016E-2</v>
      </c>
      <c r="AH119" s="179">
        <f>'MIDS DATA'!D123</f>
        <v>0.53799451916663921</v>
      </c>
      <c r="AI119" s="178">
        <f>'MIDS DATA'!E123</f>
        <v>7.3457069308906012E-2</v>
      </c>
      <c r="AJ119" s="179">
        <f>'MIDS DATA'!F123</f>
        <v>0.51102655147912301</v>
      </c>
      <c r="AK119" s="311">
        <f>'MIDS DATA'!B123</f>
        <v>1.3825403776039999</v>
      </c>
    </row>
    <row r="120" spans="1:37" ht="15" x14ac:dyDescent="0.25">
      <c r="A120" s="254" t="e">
        <f t="shared" si="59"/>
        <v>#REF!</v>
      </c>
      <c r="B120" s="550">
        <v>39965</v>
      </c>
      <c r="C120" s="119" t="b">
        <f t="shared" si="64"/>
        <v>0</v>
      </c>
      <c r="D120" s="120">
        <f t="shared" si="77"/>
        <v>0</v>
      </c>
      <c r="E120" s="120">
        <f t="shared" si="75"/>
        <v>30</v>
      </c>
      <c r="F120" s="555">
        <v>2.9312265674644506</v>
      </c>
      <c r="G120" s="125">
        <f t="shared" si="66"/>
        <v>0</v>
      </c>
      <c r="H120" s="125">
        <f t="shared" si="67"/>
        <v>0</v>
      </c>
      <c r="I120" s="576">
        <f>POS!AB133</f>
        <v>2.9312265674644506</v>
      </c>
      <c r="J120" s="604"/>
      <c r="K120" s="568"/>
      <c r="L120" s="569"/>
      <c r="M120" s="570"/>
      <c r="N120" s="140">
        <f t="shared" si="68"/>
        <v>0</v>
      </c>
      <c r="O120" s="140">
        <f t="shared" si="69"/>
        <v>0</v>
      </c>
      <c r="P120" s="604"/>
      <c r="Q120" s="555">
        <f t="shared" si="45"/>
        <v>2.8180000000000001</v>
      </c>
      <c r="R120" s="576">
        <f>'MIDS DATA'!K124</f>
        <v>2.8180000000000001</v>
      </c>
      <c r="S120" s="135">
        <f t="shared" si="70"/>
        <v>0</v>
      </c>
      <c r="T120" s="135">
        <f t="shared" si="71"/>
        <v>0</v>
      </c>
      <c r="U120" s="261">
        <v>0</v>
      </c>
      <c r="V120" s="604"/>
      <c r="W120" s="617"/>
      <c r="X120" s="144"/>
      <c r="Y120" s="254"/>
      <c r="Z120" s="140">
        <f t="shared" si="72"/>
        <v>0</v>
      </c>
      <c r="AA120" s="140">
        <f t="shared" si="76"/>
        <v>0</v>
      </c>
      <c r="AB120" s="604"/>
      <c r="AC120" s="555"/>
      <c r="AD120" s="135"/>
      <c r="AE120" s="140">
        <f t="shared" si="73"/>
        <v>0</v>
      </c>
      <c r="AF120" s="140">
        <f t="shared" si="74"/>
        <v>0</v>
      </c>
      <c r="AG120" s="178">
        <f>'MIDS DATA'!C124</f>
        <v>6.7767492424597009E-2</v>
      </c>
      <c r="AH120" s="179">
        <f>'MIDS DATA'!D124</f>
        <v>0.53480733700157879</v>
      </c>
      <c r="AI120" s="178">
        <f>'MIDS DATA'!E124</f>
        <v>7.3491236492216006E-2</v>
      </c>
      <c r="AJ120" s="179">
        <f>'MIDS DATA'!F124</f>
        <v>0.50775003805931274</v>
      </c>
      <c r="AK120" s="311">
        <f>'MIDS DATA'!B124</f>
        <v>1.3818624563729998</v>
      </c>
    </row>
    <row r="121" spans="1:37" ht="15" x14ac:dyDescent="0.25">
      <c r="A121" s="254" t="e">
        <f t="shared" si="59"/>
        <v>#REF!</v>
      </c>
      <c r="B121" s="550">
        <v>39995</v>
      </c>
      <c r="C121" s="119" t="b">
        <f t="shared" si="64"/>
        <v>0</v>
      </c>
      <c r="D121" s="120">
        <f t="shared" si="77"/>
        <v>0</v>
      </c>
      <c r="E121" s="120">
        <f t="shared" si="75"/>
        <v>31</v>
      </c>
      <c r="F121" s="555">
        <v>2.9376893154971535</v>
      </c>
      <c r="G121" s="125">
        <f t="shared" si="66"/>
        <v>0</v>
      </c>
      <c r="H121" s="125">
        <f t="shared" si="67"/>
        <v>0</v>
      </c>
      <c r="I121" s="576">
        <f>POS!AB134</f>
        <v>2.9376893154971535</v>
      </c>
      <c r="J121" s="604"/>
      <c r="K121" s="568"/>
      <c r="L121" s="569"/>
      <c r="M121" s="570"/>
      <c r="N121" s="140">
        <f t="shared" si="68"/>
        <v>0</v>
      </c>
      <c r="O121" s="140">
        <f t="shared" si="69"/>
        <v>0</v>
      </c>
      <c r="P121" s="604"/>
      <c r="Q121" s="555">
        <f t="shared" si="45"/>
        <v>2.8240000000000003</v>
      </c>
      <c r="R121" s="576">
        <f>'MIDS DATA'!K125</f>
        <v>2.8240000000000003</v>
      </c>
      <c r="S121" s="135">
        <f t="shared" si="70"/>
        <v>0</v>
      </c>
      <c r="T121" s="135">
        <f t="shared" si="71"/>
        <v>0</v>
      </c>
      <c r="U121" s="261">
        <v>0</v>
      </c>
      <c r="V121" s="604"/>
      <c r="W121" s="617"/>
      <c r="X121" s="144"/>
      <c r="Y121" s="254"/>
      <c r="Z121" s="140">
        <f t="shared" si="72"/>
        <v>0</v>
      </c>
      <c r="AA121" s="140">
        <f t="shared" si="76"/>
        <v>0</v>
      </c>
      <c r="AB121" s="604"/>
      <c r="AC121" s="555"/>
      <c r="AD121" s="135"/>
      <c r="AE121" s="140">
        <f t="shared" si="73"/>
        <v>0</v>
      </c>
      <c r="AF121" s="140">
        <f t="shared" si="74"/>
        <v>0</v>
      </c>
      <c r="AG121" s="178">
        <f>'MIDS DATA'!C125</f>
        <v>6.7798182409937999E-2</v>
      </c>
      <c r="AH121" s="179">
        <f>'MIDS DATA'!D125</f>
        <v>0.53173831211463352</v>
      </c>
      <c r="AI121" s="178">
        <f>'MIDS DATA'!E125</f>
        <v>7.3524301508689008E-2</v>
      </c>
      <c r="AJ121" s="179">
        <f>'MIDS DATA'!F125</f>
        <v>0.50459653696243378</v>
      </c>
      <c r="AK121" s="311">
        <f>'MIDS DATA'!B125</f>
        <v>1.3812062114310002</v>
      </c>
    </row>
    <row r="122" spans="1:37" ht="15" x14ac:dyDescent="0.25">
      <c r="A122" s="254" t="e">
        <f t="shared" si="59"/>
        <v>#REF!</v>
      </c>
      <c r="B122" s="550">
        <v>40026</v>
      </c>
      <c r="C122" s="119" t="b">
        <f t="shared" si="64"/>
        <v>0</v>
      </c>
      <c r="D122" s="120">
        <f t="shared" si="77"/>
        <v>0</v>
      </c>
      <c r="E122" s="120">
        <f t="shared" si="75"/>
        <v>31</v>
      </c>
      <c r="F122" s="555">
        <v>2.9467145030410675</v>
      </c>
      <c r="G122" s="125">
        <f t="shared" si="66"/>
        <v>0</v>
      </c>
      <c r="H122" s="125">
        <f t="shared" si="67"/>
        <v>0</v>
      </c>
      <c r="I122" s="576">
        <f>POS!AB135</f>
        <v>2.9467145030410675</v>
      </c>
      <c r="J122" s="604"/>
      <c r="K122" s="568"/>
      <c r="L122" s="569"/>
      <c r="M122" s="570"/>
      <c r="N122" s="140">
        <f t="shared" si="68"/>
        <v>0</v>
      </c>
      <c r="O122" s="140">
        <f t="shared" si="69"/>
        <v>0</v>
      </c>
      <c r="P122" s="604"/>
      <c r="Q122" s="555">
        <f t="shared" si="45"/>
        <v>2.8319999999999999</v>
      </c>
      <c r="R122" s="576">
        <f>'MIDS DATA'!K126</f>
        <v>2.8319999999999999</v>
      </c>
      <c r="S122" s="135">
        <f t="shared" si="70"/>
        <v>0</v>
      </c>
      <c r="T122" s="135">
        <f t="shared" si="71"/>
        <v>0</v>
      </c>
      <c r="U122" s="261">
        <v>0</v>
      </c>
      <c r="V122" s="604"/>
      <c r="W122" s="617"/>
      <c r="X122" s="144"/>
      <c r="Y122" s="254"/>
      <c r="Z122" s="140">
        <f t="shared" si="72"/>
        <v>0</v>
      </c>
      <c r="AA122" s="140">
        <f t="shared" si="76"/>
        <v>0</v>
      </c>
      <c r="AB122" s="604"/>
      <c r="AC122" s="555"/>
      <c r="AD122" s="135"/>
      <c r="AE122" s="140">
        <f t="shared" si="73"/>
        <v>0</v>
      </c>
      <c r="AF122" s="140">
        <f t="shared" si="74"/>
        <v>0</v>
      </c>
      <c r="AG122" s="178">
        <f>'MIDS DATA'!C126</f>
        <v>6.7829895395116011E-2</v>
      </c>
      <c r="AH122" s="179">
        <f>'MIDS DATA'!D126</f>
        <v>0.52858278191992503</v>
      </c>
      <c r="AI122" s="178">
        <f>'MIDS DATA'!E126</f>
        <v>7.355846869275702E-2</v>
      </c>
      <c r="AJ122" s="179">
        <f>'MIDS DATA'!F126</f>
        <v>0.50135573658244337</v>
      </c>
      <c r="AK122" s="311">
        <f>'MIDS DATA'!B126</f>
        <v>1.3805278937480003</v>
      </c>
    </row>
    <row r="123" spans="1:37" ht="15" x14ac:dyDescent="0.25">
      <c r="A123" s="254" t="e">
        <f t="shared" si="59"/>
        <v>#REF!</v>
      </c>
      <c r="B123" s="550">
        <v>40057</v>
      </c>
      <c r="C123" s="119" t="b">
        <f t="shared" si="64"/>
        <v>0</v>
      </c>
      <c r="D123" s="120">
        <f t="shared" si="77"/>
        <v>0</v>
      </c>
      <c r="E123" s="120">
        <f t="shared" si="75"/>
        <v>30</v>
      </c>
      <c r="F123" s="555">
        <v>2.9491897509440399</v>
      </c>
      <c r="G123" s="125">
        <f t="shared" si="66"/>
        <v>0</v>
      </c>
      <c r="H123" s="125">
        <f t="shared" si="67"/>
        <v>0</v>
      </c>
      <c r="I123" s="576">
        <f>POS!AB136</f>
        <v>2.9491897509440399</v>
      </c>
      <c r="J123" s="604"/>
      <c r="K123" s="568"/>
      <c r="L123" s="569"/>
      <c r="M123" s="570"/>
      <c r="N123" s="140">
        <f t="shared" si="68"/>
        <v>0</v>
      </c>
      <c r="O123" s="140">
        <f t="shared" si="69"/>
        <v>0</v>
      </c>
      <c r="P123" s="604"/>
      <c r="Q123" s="555">
        <f t="shared" si="45"/>
        <v>2.835</v>
      </c>
      <c r="R123" s="576">
        <f>'MIDS DATA'!K127</f>
        <v>2.835</v>
      </c>
      <c r="S123" s="135">
        <f t="shared" si="70"/>
        <v>0</v>
      </c>
      <c r="T123" s="135">
        <f t="shared" si="71"/>
        <v>0</v>
      </c>
      <c r="U123" s="261">
        <v>0</v>
      </c>
      <c r="V123" s="604"/>
      <c r="W123" s="617"/>
      <c r="X123" s="144"/>
      <c r="Y123" s="254"/>
      <c r="Z123" s="140">
        <f t="shared" si="72"/>
        <v>0</v>
      </c>
      <c r="AA123" s="140">
        <f t="shared" si="76"/>
        <v>0</v>
      </c>
      <c r="AB123" s="604"/>
      <c r="AC123" s="555"/>
      <c r="AD123" s="135"/>
      <c r="AE123" s="140">
        <f t="shared" si="73"/>
        <v>0</v>
      </c>
      <c r="AF123" s="140">
        <f t="shared" si="74"/>
        <v>0</v>
      </c>
      <c r="AG123" s="178">
        <f>'MIDS DATA'!C127</f>
        <v>6.7861608380628019E-2</v>
      </c>
      <c r="AH123" s="179">
        <f>'MIDS DATA'!D127</f>
        <v>0.52544324438255074</v>
      </c>
      <c r="AI123" s="178">
        <f>'MIDS DATA'!E127</f>
        <v>7.359263587721003E-2</v>
      </c>
      <c r="AJ123" s="179">
        <f>'MIDS DATA'!F127</f>
        <v>0.49813296643771382</v>
      </c>
      <c r="AK123" s="311">
        <f>'MIDS DATA'!B127</f>
        <v>1.3798493755530001</v>
      </c>
    </row>
    <row r="124" spans="1:37" ht="15" x14ac:dyDescent="0.25">
      <c r="A124" s="254" t="e">
        <f t="shared" si="59"/>
        <v>#REF!</v>
      </c>
      <c r="B124" s="551">
        <v>40087</v>
      </c>
      <c r="C124" s="119" t="b">
        <f t="shared" si="64"/>
        <v>0</v>
      </c>
      <c r="D124" s="120">
        <f t="shared" si="77"/>
        <v>0</v>
      </c>
      <c r="E124" s="120">
        <f t="shared" si="75"/>
        <v>31</v>
      </c>
      <c r="F124" s="556">
        <v>2.9909242402683311</v>
      </c>
      <c r="G124" s="125">
        <f t="shared" si="66"/>
        <v>0</v>
      </c>
      <c r="H124" s="125">
        <f t="shared" si="67"/>
        <v>0</v>
      </c>
      <c r="I124" s="577">
        <f>POS!AB137</f>
        <v>2.9909242402683311</v>
      </c>
      <c r="J124" s="604"/>
      <c r="K124" s="571"/>
      <c r="L124" s="569"/>
      <c r="M124" s="573"/>
      <c r="N124" s="140">
        <f t="shared" si="68"/>
        <v>0</v>
      </c>
      <c r="O124" s="140">
        <f t="shared" si="69"/>
        <v>0</v>
      </c>
      <c r="P124" s="604"/>
      <c r="Q124" s="556">
        <f t="shared" si="45"/>
        <v>2.8680000000000003</v>
      </c>
      <c r="R124" s="577">
        <f>'MIDS DATA'!K128</f>
        <v>2.8680000000000003</v>
      </c>
      <c r="S124" s="136">
        <f t="shared" si="70"/>
        <v>0</v>
      </c>
      <c r="T124" s="136">
        <f t="shared" si="71"/>
        <v>0</v>
      </c>
      <c r="U124" s="262">
        <v>0</v>
      </c>
      <c r="V124" s="604"/>
      <c r="W124" s="614"/>
      <c r="X124" s="144"/>
      <c r="Y124" s="254"/>
      <c r="Z124" s="140">
        <f t="shared" si="72"/>
        <v>0</v>
      </c>
      <c r="AA124" s="140">
        <f t="shared" si="76"/>
        <v>0</v>
      </c>
      <c r="AB124" s="604"/>
      <c r="AC124" s="556"/>
      <c r="AD124" s="136"/>
      <c r="AE124" s="140">
        <f t="shared" si="73"/>
        <v>0</v>
      </c>
      <c r="AF124" s="140">
        <f t="shared" si="74"/>
        <v>0</v>
      </c>
      <c r="AG124" s="178">
        <f>'MIDS DATA'!C128</f>
        <v>6.7892298366924009E-2</v>
      </c>
      <c r="AH124" s="179">
        <f>'MIDS DATA'!D128</f>
        <v>0.52242015065272485</v>
      </c>
      <c r="AI124" s="178">
        <f>'MIDS DATA'!E128</f>
        <v>7.3625700894790008E-2</v>
      </c>
      <c r="AJ124" s="179">
        <f>'MIDS DATA'!F128</f>
        <v>0.4950312485232839</v>
      </c>
      <c r="AK124" s="311">
        <f>'MIDS DATA'!B128</f>
        <v>1.3791925547380002</v>
      </c>
    </row>
    <row r="125" spans="1:37" ht="15" x14ac:dyDescent="0.25">
      <c r="A125" s="254" t="e">
        <f t="shared" si="59"/>
        <v>#REF!</v>
      </c>
      <c r="B125" s="549">
        <v>40118</v>
      </c>
      <c r="C125" s="119" t="b">
        <f t="shared" si="64"/>
        <v>0</v>
      </c>
      <c r="D125" s="120">
        <f t="shared" si="77"/>
        <v>0</v>
      </c>
      <c r="E125" s="120">
        <f t="shared" si="75"/>
        <v>30</v>
      </c>
      <c r="F125" s="554">
        <v>3.207650585111502</v>
      </c>
      <c r="G125" s="125">
        <f t="shared" si="66"/>
        <v>0</v>
      </c>
      <c r="H125" s="125">
        <f t="shared" si="67"/>
        <v>0</v>
      </c>
      <c r="I125" s="575">
        <f>POS!AB138</f>
        <v>3.207650585111502</v>
      </c>
      <c r="J125" s="604"/>
      <c r="K125" s="565"/>
      <c r="L125" s="569"/>
      <c r="M125" s="567"/>
      <c r="N125" s="140">
        <f t="shared" si="68"/>
        <v>0</v>
      </c>
      <c r="O125" s="140">
        <f t="shared" si="69"/>
        <v>0</v>
      </c>
      <c r="P125" s="604"/>
      <c r="Q125" s="554">
        <f t="shared" si="45"/>
        <v>3.0049999999999999</v>
      </c>
      <c r="R125" s="575">
        <f>'MIDS DATA'!K129</f>
        <v>3.0049999999999999</v>
      </c>
      <c r="S125" s="134">
        <f t="shared" si="70"/>
        <v>0</v>
      </c>
      <c r="T125" s="134">
        <f t="shared" si="71"/>
        <v>0</v>
      </c>
      <c r="U125" s="260">
        <v>0</v>
      </c>
      <c r="V125" s="604"/>
      <c r="W125" s="618"/>
      <c r="X125" s="144"/>
      <c r="Y125" s="254"/>
      <c r="Z125" s="140">
        <f t="shared" si="72"/>
        <v>0</v>
      </c>
      <c r="AA125" s="140">
        <f t="shared" si="76"/>
        <v>0</v>
      </c>
      <c r="AB125" s="604"/>
      <c r="AC125" s="554"/>
      <c r="AD125" s="134"/>
      <c r="AE125" s="140">
        <f t="shared" si="73"/>
        <v>0</v>
      </c>
      <c r="AF125" s="140">
        <f t="shared" si="74"/>
        <v>0</v>
      </c>
      <c r="AG125" s="178">
        <f>'MIDS DATA'!C129</f>
        <v>6.7924011353091021E-2</v>
      </c>
      <c r="AH125" s="179">
        <f>'MIDS DATA'!D129</f>
        <v>0.5193119005711101</v>
      </c>
      <c r="AI125" s="178">
        <f>'MIDS DATA'!E129</f>
        <v>7.3659868080001009E-2</v>
      </c>
      <c r="AJ125" s="179">
        <f>'MIDS DATA'!F129</f>
        <v>0.49184372405831733</v>
      </c>
      <c r="AK125" s="311">
        <f>'MIDS DATA'!B129</f>
        <v>1.3785136438800003</v>
      </c>
    </row>
    <row r="126" spans="1:37" ht="15" x14ac:dyDescent="0.25">
      <c r="A126" s="254" t="e">
        <f t="shared" si="59"/>
        <v>#REF!</v>
      </c>
      <c r="B126" s="550">
        <v>40148</v>
      </c>
      <c r="C126" s="119" t="b">
        <f t="shared" si="64"/>
        <v>0</v>
      </c>
      <c r="D126" s="120">
        <f t="shared" si="77"/>
        <v>0</v>
      </c>
      <c r="E126" s="120">
        <f t="shared" si="75"/>
        <v>31</v>
      </c>
      <c r="F126" s="555">
        <v>3.3667539100902255</v>
      </c>
      <c r="G126" s="125">
        <f t="shared" si="66"/>
        <v>0</v>
      </c>
      <c r="H126" s="125">
        <f t="shared" si="67"/>
        <v>0</v>
      </c>
      <c r="I126" s="576">
        <f>POS!AB139</f>
        <v>3.3667539100902255</v>
      </c>
      <c r="J126" s="604"/>
      <c r="K126" s="568"/>
      <c r="L126" s="569"/>
      <c r="M126" s="570"/>
      <c r="N126" s="140">
        <f t="shared" si="68"/>
        <v>0</v>
      </c>
      <c r="O126" s="140">
        <f t="shared" si="69"/>
        <v>0</v>
      </c>
      <c r="P126" s="604"/>
      <c r="Q126" s="555">
        <f t="shared" si="45"/>
        <v>3.1280000000000001</v>
      </c>
      <c r="R126" s="576">
        <f>'MIDS DATA'!K130</f>
        <v>3.1280000000000001</v>
      </c>
      <c r="S126" s="135">
        <f t="shared" si="70"/>
        <v>0</v>
      </c>
      <c r="T126" s="135">
        <f t="shared" si="71"/>
        <v>0</v>
      </c>
      <c r="U126" s="261">
        <v>0</v>
      </c>
      <c r="V126" s="604"/>
      <c r="W126" s="615"/>
      <c r="X126" s="144"/>
      <c r="Y126" s="254"/>
      <c r="Z126" s="140">
        <f t="shared" si="72"/>
        <v>0</v>
      </c>
      <c r="AA126" s="140">
        <f t="shared" si="76"/>
        <v>0</v>
      </c>
      <c r="AB126" s="604"/>
      <c r="AC126" s="555"/>
      <c r="AD126" s="135"/>
      <c r="AE126" s="140">
        <f t="shared" si="73"/>
        <v>0</v>
      </c>
      <c r="AF126" s="140">
        <f t="shared" si="74"/>
        <v>0</v>
      </c>
      <c r="AG126" s="178">
        <f>'MIDS DATA'!C130</f>
        <v>6.7954701340022017E-2</v>
      </c>
      <c r="AH126" s="179">
        <f>'MIDS DATA'!D130</f>
        <v>0.5163189685269387</v>
      </c>
      <c r="AI126" s="178">
        <f>'MIDS DATA'!E130</f>
        <v>7.3692933098314997E-2</v>
      </c>
      <c r="AJ126" s="179">
        <f>'MIDS DATA'!F130</f>
        <v>0.4887759657101724</v>
      </c>
      <c r="AK126" s="311">
        <f>'MIDS DATA'!B130</f>
        <v>1.3778564442840002</v>
      </c>
    </row>
    <row r="127" spans="1:37" ht="15" x14ac:dyDescent="0.25">
      <c r="A127" s="254" t="e">
        <f t="shared" si="59"/>
        <v>#REF!</v>
      </c>
      <c r="B127" s="550">
        <v>40179</v>
      </c>
      <c r="C127" s="119" t="b">
        <f t="shared" si="64"/>
        <v>0</v>
      </c>
      <c r="D127" s="120">
        <f t="shared" si="77"/>
        <v>0</v>
      </c>
      <c r="E127" s="120">
        <f t="shared" si="75"/>
        <v>31</v>
      </c>
      <c r="F127" s="555">
        <v>3.4532026096542427</v>
      </c>
      <c r="G127" s="125">
        <f t="shared" si="66"/>
        <v>0</v>
      </c>
      <c r="H127" s="125">
        <f t="shared" si="67"/>
        <v>0</v>
      </c>
      <c r="I127" s="576">
        <f>POS!AB140</f>
        <v>3.4532026096542427</v>
      </c>
      <c r="J127" s="604"/>
      <c r="K127" s="568"/>
      <c r="L127" s="569"/>
      <c r="M127" s="570"/>
      <c r="N127" s="140">
        <f t="shared" si="68"/>
        <v>0</v>
      </c>
      <c r="O127" s="140">
        <f t="shared" si="69"/>
        <v>0</v>
      </c>
      <c r="P127" s="604"/>
      <c r="Q127" s="555">
        <f t="shared" si="45"/>
        <v>3.1955</v>
      </c>
      <c r="R127" s="576">
        <f>'MIDS DATA'!K131</f>
        <v>3.1955</v>
      </c>
      <c r="S127" s="135">
        <f t="shared" si="70"/>
        <v>0</v>
      </c>
      <c r="T127" s="135">
        <f t="shared" si="71"/>
        <v>0</v>
      </c>
      <c r="U127" s="261">
        <v>0</v>
      </c>
      <c r="V127" s="604"/>
      <c r="W127" s="615"/>
      <c r="X127" s="144"/>
      <c r="Y127" s="254"/>
      <c r="Z127" s="140">
        <f t="shared" si="72"/>
        <v>0</v>
      </c>
      <c r="AA127" s="140">
        <f t="shared" si="76"/>
        <v>0</v>
      </c>
      <c r="AB127" s="604"/>
      <c r="AC127" s="555"/>
      <c r="AD127" s="135"/>
      <c r="AE127" s="140">
        <f t="shared" si="73"/>
        <v>0</v>
      </c>
      <c r="AF127" s="140">
        <f t="shared" si="74"/>
        <v>0</v>
      </c>
      <c r="AG127" s="178">
        <f>'MIDS DATA'!C131</f>
        <v>6.7986414326843006E-2</v>
      </c>
      <c r="AH127" s="179">
        <f>'MIDS DATA'!D131</f>
        <v>0.5132417653743564</v>
      </c>
      <c r="AI127" s="178">
        <f>'MIDS DATA'!E131</f>
        <v>7.3727100284285016E-2</v>
      </c>
      <c r="AJ127" s="179">
        <f>'MIDS DATA'!F131</f>
        <v>0.48562337907758357</v>
      </c>
      <c r="AK127" s="311">
        <f>'MIDS DATA'!B131</f>
        <v>1.3771771432739999</v>
      </c>
    </row>
    <row r="128" spans="1:37" ht="15" x14ac:dyDescent="0.25">
      <c r="A128" s="254" t="e">
        <f t="shared" si="59"/>
        <v>#REF!</v>
      </c>
      <c r="B128" s="550">
        <v>40210</v>
      </c>
      <c r="C128" s="119" t="b">
        <f t="shared" si="64"/>
        <v>0</v>
      </c>
      <c r="D128" s="120">
        <f t="shared" si="77"/>
        <v>0</v>
      </c>
      <c r="E128" s="120">
        <f t="shared" si="75"/>
        <v>28</v>
      </c>
      <c r="F128" s="555">
        <v>3.3437662350637103</v>
      </c>
      <c r="G128" s="125">
        <f t="shared" si="66"/>
        <v>0</v>
      </c>
      <c r="H128" s="125">
        <f t="shared" si="67"/>
        <v>0</v>
      </c>
      <c r="I128" s="576">
        <f>POS!AB141</f>
        <v>3.3437662350637103</v>
      </c>
      <c r="J128" s="604"/>
      <c r="K128" s="568"/>
      <c r="L128" s="569"/>
      <c r="M128" s="570"/>
      <c r="N128" s="140">
        <f t="shared" si="68"/>
        <v>0</v>
      </c>
      <c r="O128" s="140">
        <f t="shared" si="69"/>
        <v>0</v>
      </c>
      <c r="P128" s="604"/>
      <c r="Q128" s="555">
        <f t="shared" ref="Q128:Q186" si="78">R128+U128</f>
        <v>3.113</v>
      </c>
      <c r="R128" s="576">
        <f>'MIDS DATA'!K132</f>
        <v>3.113</v>
      </c>
      <c r="S128" s="135">
        <f t="shared" si="70"/>
        <v>0</v>
      </c>
      <c r="T128" s="135">
        <f t="shared" si="71"/>
        <v>0</v>
      </c>
      <c r="U128" s="261">
        <v>0</v>
      </c>
      <c r="V128" s="604"/>
      <c r="W128" s="615"/>
      <c r="X128" s="144"/>
      <c r="Y128" s="254"/>
      <c r="Z128" s="140">
        <f t="shared" si="72"/>
        <v>0</v>
      </c>
      <c r="AA128" s="140">
        <f t="shared" si="76"/>
        <v>0</v>
      </c>
      <c r="AB128" s="604"/>
      <c r="AC128" s="555"/>
      <c r="AD128" s="135"/>
      <c r="AE128" s="140">
        <f t="shared" si="73"/>
        <v>0</v>
      </c>
      <c r="AF128" s="140">
        <f t="shared" si="74"/>
        <v>0</v>
      </c>
      <c r="AG128" s="178">
        <f>'MIDS DATA'!C132</f>
        <v>6.8003065032627999E-2</v>
      </c>
      <c r="AH128" s="179">
        <f>'MIDS DATA'!D132</f>
        <v>0.51025502917325671</v>
      </c>
      <c r="AI128" s="178">
        <f>'MIDS DATA'!E132</f>
        <v>7.3749167238661026E-2</v>
      </c>
      <c r="AJ128" s="179">
        <f>'MIDS DATA'!F132</f>
        <v>0.48254508625715031</v>
      </c>
      <c r="AK128" s="311">
        <f>'MIDS DATA'!B132</f>
        <v>1.3764575220060002</v>
      </c>
    </row>
    <row r="129" spans="1:37" ht="15" x14ac:dyDescent="0.25">
      <c r="A129" s="254" t="e">
        <f t="shared" si="59"/>
        <v>#REF!</v>
      </c>
      <c r="B129" s="551">
        <v>40238</v>
      </c>
      <c r="C129" s="119" t="b">
        <f t="shared" si="64"/>
        <v>0</v>
      </c>
      <c r="D129" s="120">
        <f t="shared" si="77"/>
        <v>0</v>
      </c>
      <c r="E129" s="120">
        <f t="shared" si="75"/>
        <v>31</v>
      </c>
      <c r="F129" s="556">
        <v>3.2052489453400246</v>
      </c>
      <c r="G129" s="125">
        <f t="shared" si="66"/>
        <v>0</v>
      </c>
      <c r="H129" s="125">
        <f t="shared" si="67"/>
        <v>0</v>
      </c>
      <c r="I129" s="577">
        <f>POS!AB142</f>
        <v>3.2052489453400246</v>
      </c>
      <c r="J129" s="604"/>
      <c r="K129" s="571"/>
      <c r="L129" s="569"/>
      <c r="M129" s="573"/>
      <c r="N129" s="140">
        <f t="shared" si="68"/>
        <v>0</v>
      </c>
      <c r="O129" s="140">
        <f t="shared" si="69"/>
        <v>0</v>
      </c>
      <c r="P129" s="604"/>
      <c r="Q129" s="556">
        <f t="shared" si="78"/>
        <v>3.008</v>
      </c>
      <c r="R129" s="577">
        <f>'MIDS DATA'!K133</f>
        <v>3.008</v>
      </c>
      <c r="S129" s="136">
        <f t="shared" si="70"/>
        <v>0</v>
      </c>
      <c r="T129" s="136">
        <f t="shared" si="71"/>
        <v>0</v>
      </c>
      <c r="U129" s="262">
        <v>0</v>
      </c>
      <c r="V129" s="604"/>
      <c r="W129" s="616"/>
      <c r="X129" s="144"/>
      <c r="Y129" s="254"/>
      <c r="Z129" s="140">
        <f t="shared" si="72"/>
        <v>0</v>
      </c>
      <c r="AA129" s="140">
        <f t="shared" si="76"/>
        <v>0</v>
      </c>
      <c r="AB129" s="604"/>
      <c r="AC129" s="556"/>
      <c r="AD129" s="136"/>
      <c r="AE129" s="140">
        <f t="shared" si="73"/>
        <v>0</v>
      </c>
      <c r="AF129" s="140">
        <f t="shared" si="74"/>
        <v>0</v>
      </c>
      <c r="AG129" s="178">
        <f>'MIDS DATA'!C133</f>
        <v>6.8011625979267021E-2</v>
      </c>
      <c r="AH129" s="179">
        <f>'MIDS DATA'!D133</f>
        <v>0.50760332377601081</v>
      </c>
      <c r="AI129" s="178">
        <f>'MIDS DATA'!E133</f>
        <v>7.3763087598456012E-2</v>
      </c>
      <c r="AJ129" s="179">
        <f>'MIDS DATA'!F133</f>
        <v>0.47980817854145857</v>
      </c>
      <c r="AK129" s="311">
        <f>'MIDS DATA'!B133</f>
        <v>1.3758002975080004</v>
      </c>
    </row>
    <row r="130" spans="1:37" ht="15" x14ac:dyDescent="0.25">
      <c r="A130" s="254" t="e">
        <f t="shared" si="59"/>
        <v>#REF!</v>
      </c>
      <c r="B130" s="549">
        <v>40269</v>
      </c>
      <c r="C130" s="119" t="b">
        <f t="shared" si="64"/>
        <v>0</v>
      </c>
      <c r="D130" s="120">
        <f t="shared" si="77"/>
        <v>0</v>
      </c>
      <c r="E130" s="120">
        <f t="shared" si="75"/>
        <v>30</v>
      </c>
      <c r="F130" s="555">
        <v>3.0784332693547118</v>
      </c>
      <c r="G130" s="125">
        <f t="shared" si="66"/>
        <v>0</v>
      </c>
      <c r="H130" s="125">
        <f t="shared" si="67"/>
        <v>0</v>
      </c>
      <c r="I130" s="575">
        <f>POS!AB143</f>
        <v>3.0784332693547118</v>
      </c>
      <c r="J130" s="604"/>
      <c r="K130" s="568"/>
      <c r="L130" s="569"/>
      <c r="M130" s="570"/>
      <c r="N130" s="140">
        <f t="shared" si="68"/>
        <v>0</v>
      </c>
      <c r="O130" s="140">
        <f t="shared" si="69"/>
        <v>0</v>
      </c>
      <c r="P130" s="604"/>
      <c r="Q130" s="555">
        <f t="shared" si="78"/>
        <v>2.9119999999999999</v>
      </c>
      <c r="R130" s="575">
        <f>'MIDS DATA'!K134</f>
        <v>2.9119999999999999</v>
      </c>
      <c r="S130" s="134">
        <f t="shared" si="70"/>
        <v>0</v>
      </c>
      <c r="T130" s="134">
        <f t="shared" si="71"/>
        <v>0</v>
      </c>
      <c r="U130" s="260">
        <v>0</v>
      </c>
      <c r="V130" s="604"/>
      <c r="W130" s="617"/>
      <c r="X130" s="144"/>
      <c r="Y130" s="254"/>
      <c r="Z130" s="140">
        <f t="shared" si="72"/>
        <v>0</v>
      </c>
      <c r="AA130" s="140">
        <f t="shared" si="76"/>
        <v>0</v>
      </c>
      <c r="AB130" s="604"/>
      <c r="AC130" s="555"/>
      <c r="AD130" s="134"/>
      <c r="AE130" s="140">
        <f t="shared" si="73"/>
        <v>0</v>
      </c>
      <c r="AF130" s="140">
        <f t="shared" si="74"/>
        <v>0</v>
      </c>
      <c r="AG130" s="178">
        <f>'MIDS DATA'!C134</f>
        <v>6.8021104170218005E-2</v>
      </c>
      <c r="AH130" s="179">
        <f>'MIDS DATA'!D134</f>
        <v>0.50468283128099711</v>
      </c>
      <c r="AI130" s="178">
        <f>'MIDS DATA'!E134</f>
        <v>7.3778499425447022E-2</v>
      </c>
      <c r="AJ130" s="179">
        <f>'MIDS DATA'!F134</f>
        <v>0.47679498992536118</v>
      </c>
      <c r="AK130" s="311">
        <f>'MIDS DATA'!B134</f>
        <v>1.3750717575920002</v>
      </c>
    </row>
    <row r="131" spans="1:37" ht="15" x14ac:dyDescent="0.25">
      <c r="A131" s="254" t="e">
        <f t="shared" si="59"/>
        <v>#REF!</v>
      </c>
      <c r="B131" s="550">
        <v>40299</v>
      </c>
      <c r="C131" s="119" t="b">
        <f t="shared" si="64"/>
        <v>0</v>
      </c>
      <c r="D131" s="120">
        <f t="shared" si="77"/>
        <v>0</v>
      </c>
      <c r="E131" s="120">
        <f t="shared" si="75"/>
        <v>31</v>
      </c>
      <c r="F131" s="555">
        <v>3.0494972671241221</v>
      </c>
      <c r="G131" s="125">
        <f t="shared" si="66"/>
        <v>0</v>
      </c>
      <c r="H131" s="125">
        <f t="shared" si="67"/>
        <v>0</v>
      </c>
      <c r="I131" s="576">
        <f>POS!AB144</f>
        <v>3.0494972671241221</v>
      </c>
      <c r="J131" s="604"/>
      <c r="K131" s="568"/>
      <c r="L131" s="569"/>
      <c r="M131" s="570"/>
      <c r="N131" s="140">
        <f t="shared" si="68"/>
        <v>0</v>
      </c>
      <c r="O131" s="140">
        <f t="shared" si="69"/>
        <v>0</v>
      </c>
      <c r="P131" s="604"/>
      <c r="Q131" s="555">
        <f t="shared" si="78"/>
        <v>2.8910000000000005</v>
      </c>
      <c r="R131" s="576">
        <f>'MIDS DATA'!K135</f>
        <v>2.8910000000000005</v>
      </c>
      <c r="S131" s="135">
        <f t="shared" si="70"/>
        <v>0</v>
      </c>
      <c r="T131" s="135">
        <f t="shared" si="71"/>
        <v>0</v>
      </c>
      <c r="U131" s="261">
        <v>0</v>
      </c>
      <c r="V131" s="604"/>
      <c r="W131" s="617"/>
      <c r="X131" s="144"/>
      <c r="Y131" s="254"/>
      <c r="Z131" s="140">
        <f t="shared" si="72"/>
        <v>0</v>
      </c>
      <c r="AA131" s="140">
        <f t="shared" si="76"/>
        <v>0</v>
      </c>
      <c r="AB131" s="604"/>
      <c r="AC131" s="555"/>
      <c r="AD131" s="135"/>
      <c r="AE131" s="140">
        <f t="shared" si="73"/>
        <v>0</v>
      </c>
      <c r="AF131" s="140">
        <f t="shared" si="74"/>
        <v>0</v>
      </c>
      <c r="AG131" s="178">
        <f>'MIDS DATA'!C135</f>
        <v>6.8030276613101015E-2</v>
      </c>
      <c r="AH131" s="179">
        <f>'MIDS DATA'!D135</f>
        <v>0.5018718046247781</v>
      </c>
      <c r="AI131" s="178">
        <f>'MIDS DATA'!E135</f>
        <v>7.3793414096802012E-2</v>
      </c>
      <c r="AJ131" s="179">
        <f>'MIDS DATA'!F135</f>
        <v>0.47389588125384174</v>
      </c>
      <c r="AK131" s="311">
        <f>'MIDS DATA'!B135</f>
        <v>1.3743658217270001</v>
      </c>
    </row>
    <row r="132" spans="1:37" ht="15" x14ac:dyDescent="0.25">
      <c r="A132" s="254" t="e">
        <f t="shared" si="59"/>
        <v>#REF!</v>
      </c>
      <c r="B132" s="550">
        <v>40330</v>
      </c>
      <c r="C132" s="119" t="b">
        <f t="shared" si="64"/>
        <v>0</v>
      </c>
      <c r="D132" s="120">
        <f t="shared" si="77"/>
        <v>0</v>
      </c>
      <c r="E132" s="120">
        <f t="shared" si="75"/>
        <v>30</v>
      </c>
      <c r="F132" s="555">
        <v>3.0569903287012674</v>
      </c>
      <c r="G132" s="125">
        <f t="shared" si="66"/>
        <v>0</v>
      </c>
      <c r="H132" s="125">
        <f t="shared" si="67"/>
        <v>0</v>
      </c>
      <c r="I132" s="576">
        <f>POS!AB145</f>
        <v>3.0569903287012674</v>
      </c>
      <c r="J132" s="604"/>
      <c r="K132" s="568"/>
      <c r="L132" s="569"/>
      <c r="M132" s="570"/>
      <c r="N132" s="140">
        <f t="shared" si="68"/>
        <v>0</v>
      </c>
      <c r="O132" s="140">
        <f t="shared" si="69"/>
        <v>0</v>
      </c>
      <c r="P132" s="604"/>
      <c r="Q132" s="555">
        <f t="shared" si="78"/>
        <v>2.8980000000000001</v>
      </c>
      <c r="R132" s="576">
        <f>'MIDS DATA'!K136</f>
        <v>2.8980000000000001</v>
      </c>
      <c r="S132" s="135">
        <f t="shared" si="70"/>
        <v>0</v>
      </c>
      <c r="T132" s="135">
        <f t="shared" si="71"/>
        <v>0</v>
      </c>
      <c r="U132" s="261">
        <v>0</v>
      </c>
      <c r="V132" s="604"/>
      <c r="W132" s="617"/>
      <c r="X132" s="144"/>
      <c r="Y132" s="254"/>
      <c r="Z132" s="140">
        <f t="shared" si="72"/>
        <v>0</v>
      </c>
      <c r="AA132" s="140">
        <f t="shared" si="76"/>
        <v>0</v>
      </c>
      <c r="AB132" s="604"/>
      <c r="AC132" s="555"/>
      <c r="AD132" s="135"/>
      <c r="AE132" s="140">
        <f t="shared" si="73"/>
        <v>0</v>
      </c>
      <c r="AF132" s="140">
        <f t="shared" si="74"/>
        <v>0</v>
      </c>
      <c r="AG132" s="178">
        <f>'MIDS DATA'!C136</f>
        <v>6.8039754804110994E-2</v>
      </c>
      <c r="AH132" s="179">
        <f>'MIDS DATA'!D136</f>
        <v>0.49898276105115691</v>
      </c>
      <c r="AI132" s="178">
        <f>'MIDS DATA'!E136</f>
        <v>7.3808825923947025E-2</v>
      </c>
      <c r="AJ132" s="179">
        <f>'MIDS DATA'!F136</f>
        <v>0.47091748487895391</v>
      </c>
      <c r="AK132" s="311">
        <f>'MIDS DATA'!B136</f>
        <v>1.3736354294030002</v>
      </c>
    </row>
    <row r="133" spans="1:37" ht="15" x14ac:dyDescent="0.25">
      <c r="A133" s="254" t="e">
        <f t="shared" si="59"/>
        <v>#REF!</v>
      </c>
      <c r="B133" s="550">
        <v>40360</v>
      </c>
      <c r="C133" s="119" t="b">
        <f t="shared" ref="C133:C164" si="79">IF(B133&gt;=$I$2,IF(B133&lt;=$I$3,TRUE,FALSE),FALSE)</f>
        <v>0</v>
      </c>
      <c r="D133" s="120">
        <f t="shared" ref="D133:D148" si="80">IF(C133=TRUE,1,0)</f>
        <v>0</v>
      </c>
      <c r="E133" s="120">
        <f t="shared" si="75"/>
        <v>31</v>
      </c>
      <c r="F133" s="555">
        <v>3.0632230103537941</v>
      </c>
      <c r="G133" s="125">
        <f t="shared" ref="G133:G164" si="81">E133*D133*AH133*F133</f>
        <v>0</v>
      </c>
      <c r="H133" s="125">
        <f t="shared" ref="H133:H164" si="82">IF(D133=0,0,(D133*E133*AH133))</f>
        <v>0</v>
      </c>
      <c r="I133" s="576">
        <f>POS!AB146</f>
        <v>3.0632230103537941</v>
      </c>
      <c r="J133" s="604"/>
      <c r="K133" s="568"/>
      <c r="L133" s="569"/>
      <c r="M133" s="570"/>
      <c r="N133" s="140">
        <f t="shared" ref="N133:N164" si="83">E133*D133*AJ133*M133</f>
        <v>0</v>
      </c>
      <c r="O133" s="140">
        <f t="shared" ref="O133:O164" si="84">IF(D133=0,0,(E133*D133*AJ133))</f>
        <v>0</v>
      </c>
      <c r="P133" s="604"/>
      <c r="Q133" s="555">
        <f t="shared" si="78"/>
        <v>2.9040000000000004</v>
      </c>
      <c r="R133" s="576">
        <f>'MIDS DATA'!K137</f>
        <v>2.9040000000000004</v>
      </c>
      <c r="S133" s="135">
        <f t="shared" ref="S133:S164" si="85">E133*D133*Q133*AJ133</f>
        <v>0</v>
      </c>
      <c r="T133" s="135">
        <f t="shared" ref="T133:T164" si="86">IF(D133=0,0,(E133*D133*AJ133))</f>
        <v>0</v>
      </c>
      <c r="U133" s="261">
        <v>0</v>
      </c>
      <c r="V133" s="604"/>
      <c r="W133" s="617"/>
      <c r="X133" s="144"/>
      <c r="Y133" s="254"/>
      <c r="Z133" s="140">
        <f t="shared" ref="Z133:Z164" si="87">E133*D133*W134</f>
        <v>0</v>
      </c>
      <c r="AA133" s="140">
        <f t="shared" si="76"/>
        <v>0</v>
      </c>
      <c r="AB133" s="604"/>
      <c r="AC133" s="555"/>
      <c r="AD133" s="135"/>
      <c r="AE133" s="140">
        <f t="shared" ref="AE133:AE164" si="88">E133*D133*AJ133*AC133</f>
        <v>0</v>
      </c>
      <c r="AF133" s="140">
        <f t="shared" ref="AF133:AF164" si="89">IF(D133=0,0,(E133*D133*AJ133))</f>
        <v>0</v>
      </c>
      <c r="AG133" s="178">
        <f>'MIDS DATA'!C137</f>
        <v>6.8048927247052013E-2</v>
      </c>
      <c r="AH133" s="179">
        <f>'MIDS DATA'!D137</f>
        <v>0.4962020133239618</v>
      </c>
      <c r="AI133" s="178">
        <f>'MIDS DATA'!E137</f>
        <v>7.382374059545202E-2</v>
      </c>
      <c r="AJ133" s="179">
        <f>'MIDS DATA'!F137</f>
        <v>0.46805186611141586</v>
      </c>
      <c r="AK133" s="311">
        <f>'MIDS DATA'!B137</f>
        <v>1.3729277045080002</v>
      </c>
    </row>
    <row r="134" spans="1:37" ht="15" x14ac:dyDescent="0.25">
      <c r="A134" s="254" t="e">
        <f t="shared" si="59"/>
        <v>#REF!</v>
      </c>
      <c r="B134" s="550">
        <v>40391</v>
      </c>
      <c r="C134" s="119" t="b">
        <f t="shared" si="79"/>
        <v>0</v>
      </c>
      <c r="D134" s="120">
        <f t="shared" si="80"/>
        <v>0</v>
      </c>
      <c r="E134" s="120">
        <f t="shared" si="75"/>
        <v>31</v>
      </c>
      <c r="F134" s="555">
        <v>3.0719939924370405</v>
      </c>
      <c r="G134" s="125">
        <f t="shared" si="81"/>
        <v>0</v>
      </c>
      <c r="H134" s="125">
        <f t="shared" si="82"/>
        <v>0</v>
      </c>
      <c r="I134" s="576">
        <f>POS!AB147</f>
        <v>3.0719939924370405</v>
      </c>
      <c r="J134" s="604"/>
      <c r="K134" s="568"/>
      <c r="L134" s="569"/>
      <c r="M134" s="570"/>
      <c r="N134" s="140">
        <f t="shared" si="83"/>
        <v>0</v>
      </c>
      <c r="O134" s="140">
        <f t="shared" si="84"/>
        <v>0</v>
      </c>
      <c r="P134" s="604"/>
      <c r="Q134" s="555">
        <f t="shared" si="78"/>
        <v>2.9119999999999999</v>
      </c>
      <c r="R134" s="576">
        <f>'MIDS DATA'!K138</f>
        <v>2.9119999999999999</v>
      </c>
      <c r="S134" s="135">
        <f t="shared" si="85"/>
        <v>0</v>
      </c>
      <c r="T134" s="135">
        <f t="shared" si="86"/>
        <v>0</v>
      </c>
      <c r="U134" s="261">
        <v>0</v>
      </c>
      <c r="V134" s="604"/>
      <c r="W134" s="617"/>
      <c r="X134" s="144"/>
      <c r="Y134" s="254"/>
      <c r="Z134" s="140">
        <f t="shared" si="87"/>
        <v>0</v>
      </c>
      <c r="AA134" s="140">
        <f t="shared" si="76"/>
        <v>0</v>
      </c>
      <c r="AB134" s="604"/>
      <c r="AC134" s="555"/>
      <c r="AD134" s="135"/>
      <c r="AE134" s="140">
        <f t="shared" si="88"/>
        <v>0</v>
      </c>
      <c r="AF134" s="140">
        <f t="shared" si="89"/>
        <v>0</v>
      </c>
      <c r="AG134" s="178">
        <f>'MIDS DATA'!C138</f>
        <v>6.8058405438119016E-2</v>
      </c>
      <c r="AH134" s="179">
        <f>'MIDS DATA'!D138</f>
        <v>0.49334409805553275</v>
      </c>
      <c r="AI134" s="178">
        <f>'MIDS DATA'!E138</f>
        <v>7.3839152422752005E-2</v>
      </c>
      <c r="AJ134" s="179">
        <f>'MIDS DATA'!F138</f>
        <v>0.46510789086554821</v>
      </c>
      <c r="AK134" s="311">
        <f>'MIDS DATA'!B138</f>
        <v>1.372195467267</v>
      </c>
    </row>
    <row r="135" spans="1:37" ht="15" x14ac:dyDescent="0.25">
      <c r="A135" s="254" t="e">
        <f t="shared" ref="A135:A186" si="90">A134+1</f>
        <v>#REF!</v>
      </c>
      <c r="B135" s="550">
        <v>40422</v>
      </c>
      <c r="C135" s="119" t="b">
        <f t="shared" si="79"/>
        <v>0</v>
      </c>
      <c r="D135" s="120">
        <f t="shared" si="80"/>
        <v>0</v>
      </c>
      <c r="E135" s="120">
        <f t="shared" si="75"/>
        <v>30</v>
      </c>
      <c r="F135" s="555">
        <v>3.0742522941263788</v>
      </c>
      <c r="G135" s="125">
        <f t="shared" si="81"/>
        <v>0</v>
      </c>
      <c r="H135" s="125">
        <f t="shared" si="82"/>
        <v>0</v>
      </c>
      <c r="I135" s="576">
        <f>POS!AB148</f>
        <v>3.0742522941263788</v>
      </c>
      <c r="J135" s="604"/>
      <c r="K135" s="568"/>
      <c r="L135" s="569"/>
      <c r="M135" s="570"/>
      <c r="N135" s="140">
        <f t="shared" si="83"/>
        <v>0</v>
      </c>
      <c r="O135" s="140">
        <f t="shared" si="84"/>
        <v>0</v>
      </c>
      <c r="P135" s="604"/>
      <c r="Q135" s="555">
        <f t="shared" si="78"/>
        <v>2.915</v>
      </c>
      <c r="R135" s="576">
        <f>'MIDS DATA'!K139</f>
        <v>2.915</v>
      </c>
      <c r="S135" s="135">
        <f t="shared" si="85"/>
        <v>0</v>
      </c>
      <c r="T135" s="135">
        <f t="shared" si="86"/>
        <v>0</v>
      </c>
      <c r="U135" s="261">
        <v>0</v>
      </c>
      <c r="V135" s="604"/>
      <c r="W135" s="617"/>
      <c r="X135" s="144"/>
      <c r="Y135" s="254"/>
      <c r="Z135" s="140">
        <f t="shared" si="87"/>
        <v>0</v>
      </c>
      <c r="AA135" s="140">
        <f t="shared" si="76"/>
        <v>0</v>
      </c>
      <c r="AB135" s="604"/>
      <c r="AC135" s="555"/>
      <c r="AD135" s="135"/>
      <c r="AE135" s="140">
        <f t="shared" si="88"/>
        <v>0</v>
      </c>
      <c r="AF135" s="140">
        <f t="shared" si="89"/>
        <v>0</v>
      </c>
      <c r="AG135" s="178">
        <f>'MIDS DATA'!C139</f>
        <v>6.8067883629217021E-2</v>
      </c>
      <c r="AH135" s="179">
        <f>'MIDS DATA'!D139</f>
        <v>0.49050188020222074</v>
      </c>
      <c r="AI135" s="178">
        <f>'MIDS DATA'!E139</f>
        <v>7.385456425012904E-2</v>
      </c>
      <c r="AJ135" s="179">
        <f>'MIDS DATA'!F139</f>
        <v>0.46218126724928354</v>
      </c>
      <c r="AK135" s="311">
        <f>'MIDS DATA'!B139</f>
        <v>1.3714622953200002</v>
      </c>
    </row>
    <row r="136" spans="1:37" ht="15" x14ac:dyDescent="0.25">
      <c r="A136" s="254" t="e">
        <f t="shared" si="90"/>
        <v>#REF!</v>
      </c>
      <c r="B136" s="551">
        <v>40452</v>
      </c>
      <c r="C136" s="119" t="b">
        <f t="shared" si="79"/>
        <v>0</v>
      </c>
      <c r="D136" s="120">
        <f t="shared" si="80"/>
        <v>0</v>
      </c>
      <c r="E136" s="120">
        <f t="shared" si="75"/>
        <v>31</v>
      </c>
      <c r="F136" s="556">
        <v>3.115534173063903</v>
      </c>
      <c r="G136" s="125">
        <f t="shared" si="81"/>
        <v>0</v>
      </c>
      <c r="H136" s="125">
        <f t="shared" si="82"/>
        <v>0</v>
      </c>
      <c r="I136" s="577">
        <f>POS!AB149</f>
        <v>3.115534173063903</v>
      </c>
      <c r="J136" s="604"/>
      <c r="K136" s="571"/>
      <c r="L136" s="569"/>
      <c r="M136" s="573"/>
      <c r="N136" s="140">
        <f t="shared" si="83"/>
        <v>0</v>
      </c>
      <c r="O136" s="140">
        <f t="shared" si="84"/>
        <v>0</v>
      </c>
      <c r="P136" s="604"/>
      <c r="Q136" s="556">
        <f t="shared" si="78"/>
        <v>2.948</v>
      </c>
      <c r="R136" s="577">
        <f>'MIDS DATA'!K140</f>
        <v>2.948</v>
      </c>
      <c r="S136" s="136">
        <f t="shared" si="85"/>
        <v>0</v>
      </c>
      <c r="T136" s="136">
        <f t="shared" si="86"/>
        <v>0</v>
      </c>
      <c r="U136" s="262">
        <v>0</v>
      </c>
      <c r="V136" s="604"/>
      <c r="W136" s="614"/>
      <c r="X136" s="144"/>
      <c r="Y136" s="254"/>
      <c r="Z136" s="140">
        <f t="shared" si="87"/>
        <v>0</v>
      </c>
      <c r="AA136" s="140">
        <f t="shared" si="76"/>
        <v>0</v>
      </c>
      <c r="AB136" s="604"/>
      <c r="AC136" s="556"/>
      <c r="AD136" s="136"/>
      <c r="AE136" s="140">
        <f t="shared" si="88"/>
        <v>0</v>
      </c>
      <c r="AF136" s="140">
        <f t="shared" si="89"/>
        <v>0</v>
      </c>
      <c r="AG136" s="178">
        <f>'MIDS DATA'!C140</f>
        <v>6.8077056072243014E-2</v>
      </c>
      <c r="AH136" s="179">
        <f>'MIDS DATA'!D140</f>
        <v>0.48776621595196723</v>
      </c>
      <c r="AI136" s="178">
        <f>'MIDS DATA'!E140</f>
        <v>7.3869478921860007E-2</v>
      </c>
      <c r="AJ136" s="179">
        <f>'MIDS DATA'!F140</f>
        <v>0.45936548293828083</v>
      </c>
      <c r="AK136" s="311">
        <f>'MIDS DATA'!B140</f>
        <v>1.3707518859449999</v>
      </c>
    </row>
    <row r="137" spans="1:37" ht="15" x14ac:dyDescent="0.25">
      <c r="A137" s="254" t="e">
        <f t="shared" si="90"/>
        <v>#REF!</v>
      </c>
      <c r="B137" s="549">
        <v>40483</v>
      </c>
      <c r="C137" s="119" t="b">
        <f t="shared" si="79"/>
        <v>0</v>
      </c>
      <c r="D137" s="120">
        <f t="shared" si="80"/>
        <v>0</v>
      </c>
      <c r="E137" s="120">
        <f t="shared" si="75"/>
        <v>30</v>
      </c>
      <c r="F137" s="554">
        <v>3.2917615669942415</v>
      </c>
      <c r="G137" s="125">
        <f t="shared" si="81"/>
        <v>0</v>
      </c>
      <c r="H137" s="125">
        <f t="shared" si="82"/>
        <v>0</v>
      </c>
      <c r="I137" s="575">
        <f>POS!AB150</f>
        <v>3.2917615669942415</v>
      </c>
      <c r="J137" s="604"/>
      <c r="K137" s="565"/>
      <c r="L137" s="569"/>
      <c r="M137" s="567"/>
      <c r="N137" s="140">
        <f t="shared" si="83"/>
        <v>0</v>
      </c>
      <c r="O137" s="140">
        <f t="shared" si="84"/>
        <v>0</v>
      </c>
      <c r="P137" s="604"/>
      <c r="Q137" s="554">
        <f t="shared" si="78"/>
        <v>3.085</v>
      </c>
      <c r="R137" s="575">
        <f>'MIDS DATA'!K141</f>
        <v>3.085</v>
      </c>
      <c r="S137" s="134">
        <f t="shared" si="85"/>
        <v>0</v>
      </c>
      <c r="T137" s="134">
        <f t="shared" si="86"/>
        <v>0</v>
      </c>
      <c r="U137" s="260">
        <v>0</v>
      </c>
      <c r="V137" s="604"/>
      <c r="W137" s="618"/>
      <c r="X137" s="144"/>
      <c r="Y137" s="254"/>
      <c r="Z137" s="140">
        <f t="shared" si="87"/>
        <v>0</v>
      </c>
      <c r="AA137" s="140">
        <f t="shared" si="76"/>
        <v>0</v>
      </c>
      <c r="AB137" s="604"/>
      <c r="AC137" s="554"/>
      <c r="AD137" s="134"/>
      <c r="AE137" s="140">
        <f t="shared" si="88"/>
        <v>0</v>
      </c>
      <c r="AF137" s="140">
        <f t="shared" si="89"/>
        <v>0</v>
      </c>
      <c r="AG137" s="178">
        <f>'MIDS DATA'!C141</f>
        <v>6.8086534263399015E-2</v>
      </c>
      <c r="AH137" s="179">
        <f>'MIDS DATA'!D141</f>
        <v>0.48495464863556881</v>
      </c>
      <c r="AI137" s="178">
        <f>'MIDS DATA'!E141</f>
        <v>7.3884890749392002E-2</v>
      </c>
      <c r="AJ137" s="179">
        <f>'MIDS DATA'!F141</f>
        <v>0.45647272749017725</v>
      </c>
      <c r="AK137" s="311">
        <f>'MIDS DATA'!B141</f>
        <v>1.3700168804050004</v>
      </c>
    </row>
    <row r="138" spans="1:37" ht="15" x14ac:dyDescent="0.25">
      <c r="A138" s="254" t="e">
        <f t="shared" si="90"/>
        <v>#REF!</v>
      </c>
      <c r="B138" s="550">
        <v>40513</v>
      </c>
      <c r="C138" s="119" t="b">
        <f t="shared" si="79"/>
        <v>0</v>
      </c>
      <c r="D138" s="120">
        <f t="shared" si="80"/>
        <v>0</v>
      </c>
      <c r="E138" s="120">
        <f t="shared" si="75"/>
        <v>31</v>
      </c>
      <c r="F138" s="555">
        <v>3.4496859817798629</v>
      </c>
      <c r="G138" s="125">
        <f t="shared" si="81"/>
        <v>0</v>
      </c>
      <c r="H138" s="125">
        <f t="shared" si="82"/>
        <v>0</v>
      </c>
      <c r="I138" s="576">
        <f>POS!AB151</f>
        <v>3.4496859817798629</v>
      </c>
      <c r="J138" s="604"/>
      <c r="K138" s="568"/>
      <c r="L138" s="569"/>
      <c r="M138" s="570"/>
      <c r="N138" s="140">
        <f t="shared" si="83"/>
        <v>0</v>
      </c>
      <c r="O138" s="140">
        <f t="shared" si="84"/>
        <v>0</v>
      </c>
      <c r="P138" s="604"/>
      <c r="Q138" s="555">
        <f t="shared" si="78"/>
        <v>3.2080000000000002</v>
      </c>
      <c r="R138" s="576">
        <f>'MIDS DATA'!K142</f>
        <v>3.2080000000000002</v>
      </c>
      <c r="S138" s="135">
        <f t="shared" si="85"/>
        <v>0</v>
      </c>
      <c r="T138" s="135">
        <f t="shared" si="86"/>
        <v>0</v>
      </c>
      <c r="U138" s="261">
        <v>0</v>
      </c>
      <c r="V138" s="604"/>
      <c r="W138" s="615"/>
      <c r="X138" s="144"/>
      <c r="Y138" s="254"/>
      <c r="Z138" s="140">
        <f t="shared" si="87"/>
        <v>0</v>
      </c>
      <c r="AA138" s="140">
        <f t="shared" si="76"/>
        <v>0</v>
      </c>
      <c r="AB138" s="604"/>
      <c r="AC138" s="555"/>
      <c r="AD138" s="135"/>
      <c r="AE138" s="140">
        <f t="shared" si="88"/>
        <v>0</v>
      </c>
      <c r="AF138" s="140">
        <f t="shared" si="89"/>
        <v>0</v>
      </c>
      <c r="AG138" s="178">
        <f>'MIDS DATA'!C142</f>
        <v>6.8095706706481032E-2</v>
      </c>
      <c r="AH138" s="179">
        <f>'MIDS DATA'!D142</f>
        <v>0.48224849438466705</v>
      </c>
      <c r="AI138" s="178">
        <f>'MIDS DATA'!E142</f>
        <v>7.3899805421271017E-2</v>
      </c>
      <c r="AJ138" s="179">
        <f>'MIDS DATA'!F142</f>
        <v>0.45368954313763754</v>
      </c>
      <c r="AK138" s="311">
        <f>'MIDS DATA'!B142</f>
        <v>1.3693047002230001</v>
      </c>
    </row>
    <row r="139" spans="1:37" ht="15" x14ac:dyDescent="0.25">
      <c r="A139" s="254" t="e">
        <f t="shared" si="90"/>
        <v>#REF!</v>
      </c>
      <c r="B139" s="550">
        <v>40544</v>
      </c>
      <c r="C139" s="119" t="b">
        <f t="shared" si="79"/>
        <v>0</v>
      </c>
      <c r="D139" s="120">
        <f t="shared" si="80"/>
        <v>0</v>
      </c>
      <c r="E139" s="120">
        <f t="shared" si="75"/>
        <v>31</v>
      </c>
      <c r="F139" s="555">
        <v>3.5418731946435051</v>
      </c>
      <c r="G139" s="125">
        <f t="shared" si="81"/>
        <v>0</v>
      </c>
      <c r="H139" s="125">
        <f t="shared" si="82"/>
        <v>0</v>
      </c>
      <c r="I139" s="576">
        <f>POS!AB152</f>
        <v>3.5418731946435051</v>
      </c>
      <c r="J139" s="604"/>
      <c r="K139" s="568"/>
      <c r="L139" s="569"/>
      <c r="M139" s="570"/>
      <c r="N139" s="140">
        <f t="shared" si="83"/>
        <v>0</v>
      </c>
      <c r="O139" s="140">
        <f t="shared" si="84"/>
        <v>0</v>
      </c>
      <c r="P139" s="604"/>
      <c r="Q139" s="555">
        <f t="shared" si="78"/>
        <v>3.2805</v>
      </c>
      <c r="R139" s="576">
        <f>'MIDS DATA'!K143</f>
        <v>3.2805</v>
      </c>
      <c r="S139" s="135">
        <f t="shared" si="85"/>
        <v>0</v>
      </c>
      <c r="T139" s="135">
        <f t="shared" si="86"/>
        <v>0</v>
      </c>
      <c r="U139" s="261">
        <v>0</v>
      </c>
      <c r="V139" s="604"/>
      <c r="W139" s="615"/>
      <c r="X139" s="144"/>
      <c r="Y139" s="254"/>
      <c r="Z139" s="140">
        <f t="shared" si="87"/>
        <v>0</v>
      </c>
      <c r="AA139" s="140">
        <f t="shared" si="76"/>
        <v>0</v>
      </c>
      <c r="AB139" s="604"/>
      <c r="AC139" s="555"/>
      <c r="AD139" s="135"/>
      <c r="AE139" s="140">
        <f t="shared" si="88"/>
        <v>0</v>
      </c>
      <c r="AF139" s="140">
        <f t="shared" si="89"/>
        <v>0</v>
      </c>
      <c r="AG139" s="178">
        <f>'MIDS DATA'!C143</f>
        <v>6.8105184897696014E-2</v>
      </c>
      <c r="AH139" s="179">
        <f>'MIDS DATA'!D143</f>
        <v>0.4794672646196052</v>
      </c>
      <c r="AI139" s="178">
        <f>'MIDS DATA'!E143</f>
        <v>7.3915217248957013E-2</v>
      </c>
      <c r="AJ139" s="179">
        <f>'MIDS DATA'!F143</f>
        <v>0.45083029365209698</v>
      </c>
      <c r="AK139" s="311">
        <f>'MIDS DATA'!B143</f>
        <v>1.3685678686130005</v>
      </c>
    </row>
    <row r="140" spans="1:37" ht="15" x14ac:dyDescent="0.25">
      <c r="A140" s="254" t="e">
        <f t="shared" si="90"/>
        <v>#REF!</v>
      </c>
      <c r="B140" s="550">
        <v>40575</v>
      </c>
      <c r="C140" s="119" t="b">
        <f t="shared" si="79"/>
        <v>0</v>
      </c>
      <c r="D140" s="120">
        <f t="shared" si="80"/>
        <v>0</v>
      </c>
      <c r="E140" s="120">
        <f t="shared" si="75"/>
        <v>28</v>
      </c>
      <c r="F140" s="555">
        <v>3.4330065288282565</v>
      </c>
      <c r="G140" s="125">
        <f t="shared" si="81"/>
        <v>0</v>
      </c>
      <c r="H140" s="125">
        <f t="shared" si="82"/>
        <v>0</v>
      </c>
      <c r="I140" s="576">
        <f>POS!AB153</f>
        <v>3.4330065288282565</v>
      </c>
      <c r="J140" s="604"/>
      <c r="K140" s="568"/>
      <c r="L140" s="569"/>
      <c r="M140" s="570"/>
      <c r="N140" s="140">
        <f t="shared" si="83"/>
        <v>0</v>
      </c>
      <c r="O140" s="140">
        <f t="shared" si="84"/>
        <v>0</v>
      </c>
      <c r="P140" s="604"/>
      <c r="Q140" s="555">
        <f t="shared" si="78"/>
        <v>3.1980000000000004</v>
      </c>
      <c r="R140" s="576">
        <f>'MIDS DATA'!K144</f>
        <v>3.1980000000000004</v>
      </c>
      <c r="S140" s="135">
        <f t="shared" si="85"/>
        <v>0</v>
      </c>
      <c r="T140" s="135">
        <f t="shared" si="86"/>
        <v>0</v>
      </c>
      <c r="U140" s="261">
        <v>0</v>
      </c>
      <c r="V140" s="604"/>
      <c r="W140" s="615"/>
      <c r="X140" s="144"/>
      <c r="Y140" s="254"/>
      <c r="Z140" s="140">
        <f t="shared" si="87"/>
        <v>0</v>
      </c>
      <c r="AA140" s="140">
        <f t="shared" si="76"/>
        <v>0</v>
      </c>
      <c r="AB140" s="604"/>
      <c r="AC140" s="555"/>
      <c r="AD140" s="135"/>
      <c r="AE140" s="140">
        <f t="shared" si="88"/>
        <v>0</v>
      </c>
      <c r="AF140" s="140">
        <f t="shared" si="89"/>
        <v>0</v>
      </c>
      <c r="AG140" s="178">
        <f>'MIDS DATA'!C144</f>
        <v>6.8114663088941013E-2</v>
      </c>
      <c r="AH140" s="179">
        <f>'MIDS DATA'!D144</f>
        <v>0.47670133331386577</v>
      </c>
      <c r="AI140" s="178">
        <f>'MIDS DATA'!E144</f>
        <v>7.3930629076722015E-2</v>
      </c>
      <c r="AJ140" s="179">
        <f>'MIDS DATA'!F144</f>
        <v>0.44798793410099041</v>
      </c>
      <c r="AK140" s="311">
        <f>'MIDS DATA'!B144</f>
        <v>1.3678301118880001</v>
      </c>
    </row>
    <row r="141" spans="1:37" ht="15" x14ac:dyDescent="0.25">
      <c r="A141" s="254" t="e">
        <f t="shared" si="90"/>
        <v>#REF!</v>
      </c>
      <c r="B141" s="551">
        <v>40603</v>
      </c>
      <c r="C141" s="119" t="b">
        <f t="shared" si="79"/>
        <v>0</v>
      </c>
      <c r="D141" s="120">
        <f t="shared" si="80"/>
        <v>0</v>
      </c>
      <c r="E141" s="120">
        <f t="shared" si="75"/>
        <v>31</v>
      </c>
      <c r="F141" s="556">
        <v>3.2952709626454286</v>
      </c>
      <c r="G141" s="125">
        <f t="shared" si="81"/>
        <v>0</v>
      </c>
      <c r="H141" s="125">
        <f t="shared" si="82"/>
        <v>0</v>
      </c>
      <c r="I141" s="577">
        <f>POS!AB154</f>
        <v>3.2952709626454286</v>
      </c>
      <c r="J141" s="604"/>
      <c r="K141" s="571"/>
      <c r="L141" s="569"/>
      <c r="M141" s="573"/>
      <c r="N141" s="140">
        <f t="shared" si="83"/>
        <v>0</v>
      </c>
      <c r="O141" s="140">
        <f t="shared" si="84"/>
        <v>0</v>
      </c>
      <c r="P141" s="604"/>
      <c r="Q141" s="556">
        <f t="shared" si="78"/>
        <v>3.093</v>
      </c>
      <c r="R141" s="577">
        <f>'MIDS DATA'!K145</f>
        <v>3.093</v>
      </c>
      <c r="S141" s="136">
        <f t="shared" si="85"/>
        <v>0</v>
      </c>
      <c r="T141" s="136">
        <f t="shared" si="86"/>
        <v>0</v>
      </c>
      <c r="U141" s="262">
        <v>0</v>
      </c>
      <c r="V141" s="604"/>
      <c r="W141" s="616"/>
      <c r="X141" s="144"/>
      <c r="Y141" s="254"/>
      <c r="Z141" s="140">
        <f t="shared" si="87"/>
        <v>0</v>
      </c>
      <c r="AA141" s="140">
        <f t="shared" si="76"/>
        <v>0</v>
      </c>
      <c r="AB141" s="604"/>
      <c r="AC141" s="556"/>
      <c r="AD141" s="136"/>
      <c r="AE141" s="140">
        <f t="shared" si="88"/>
        <v>0</v>
      </c>
      <c r="AF141" s="140">
        <f t="shared" si="89"/>
        <v>0</v>
      </c>
      <c r="AG141" s="178">
        <f>'MIDS DATA'!C145</f>
        <v>6.8123224035896005E-2</v>
      </c>
      <c r="AH141" s="179">
        <f>'MIDS DATA'!D145</f>
        <v>0.47421615585622867</v>
      </c>
      <c r="AI141" s="178">
        <f>'MIDS DATA'!E145</f>
        <v>7.3944549437351029E-2</v>
      </c>
      <c r="AJ141" s="179">
        <f>'MIDS DATA'!F145</f>
        <v>0.44543508217472583</v>
      </c>
      <c r="AK141" s="311">
        <f>'MIDS DATA'!B145</f>
        <v>1.3671629574380004</v>
      </c>
    </row>
    <row r="142" spans="1:37" ht="15" x14ac:dyDescent="0.25">
      <c r="A142" s="254" t="e">
        <f t="shared" si="90"/>
        <v>#REF!</v>
      </c>
      <c r="B142" s="549">
        <v>40634</v>
      </c>
      <c r="C142" s="119" t="b">
        <f t="shared" si="79"/>
        <v>0</v>
      </c>
      <c r="D142" s="120">
        <f t="shared" si="80"/>
        <v>0</v>
      </c>
      <c r="E142" s="120">
        <f t="shared" si="75"/>
        <v>30</v>
      </c>
      <c r="F142" s="554">
        <v>3.1691570597857655</v>
      </c>
      <c r="G142" s="125">
        <f t="shared" si="81"/>
        <v>0</v>
      </c>
      <c r="H142" s="125">
        <f t="shared" si="82"/>
        <v>0</v>
      </c>
      <c r="I142" s="575">
        <f>POS!AB155</f>
        <v>3.1691570597857655</v>
      </c>
      <c r="J142" s="604"/>
      <c r="K142" s="565"/>
      <c r="L142" s="569"/>
      <c r="M142" s="567"/>
      <c r="N142" s="140">
        <f t="shared" si="83"/>
        <v>0</v>
      </c>
      <c r="O142" s="140">
        <f t="shared" si="84"/>
        <v>0</v>
      </c>
      <c r="P142" s="604"/>
      <c r="Q142" s="555">
        <f t="shared" si="78"/>
        <v>2.9969999999999999</v>
      </c>
      <c r="R142" s="575">
        <f>'MIDS DATA'!K146</f>
        <v>2.9969999999999999</v>
      </c>
      <c r="S142" s="134">
        <f t="shared" si="85"/>
        <v>0</v>
      </c>
      <c r="T142" s="134">
        <f t="shared" si="86"/>
        <v>0</v>
      </c>
      <c r="U142" s="260">
        <v>0</v>
      </c>
      <c r="V142" s="604"/>
      <c r="W142" s="619"/>
      <c r="X142" s="144"/>
      <c r="Y142" s="254"/>
      <c r="Z142" s="140">
        <f t="shared" si="87"/>
        <v>0</v>
      </c>
      <c r="AA142" s="140">
        <f t="shared" si="76"/>
        <v>0</v>
      </c>
      <c r="AB142" s="604"/>
      <c r="AC142" s="555"/>
      <c r="AD142" s="134"/>
      <c r="AE142" s="140">
        <f t="shared" si="88"/>
        <v>0</v>
      </c>
      <c r="AF142" s="140">
        <f t="shared" si="89"/>
        <v>0</v>
      </c>
      <c r="AG142" s="178">
        <f>'MIDS DATA'!C146</f>
        <v>6.8132702227197015E-2</v>
      </c>
      <c r="AH142" s="179">
        <f>'MIDS DATA'!D146</f>
        <v>0.47147912119292718</v>
      </c>
      <c r="AI142" s="178">
        <f>'MIDS DATA'!E146</f>
        <v>7.3959961265264024E-2</v>
      </c>
      <c r="AJ142" s="179">
        <f>'MIDS DATA'!F146</f>
        <v>0.44262461367928208</v>
      </c>
      <c r="AK142" s="311">
        <f>'MIDS DATA'!B146</f>
        <v>1.3664234453900002</v>
      </c>
    </row>
    <row r="143" spans="1:37" ht="15" x14ac:dyDescent="0.25">
      <c r="A143" s="254" t="e">
        <f t="shared" si="90"/>
        <v>#REF!</v>
      </c>
      <c r="B143" s="550">
        <v>40664</v>
      </c>
      <c r="C143" s="119" t="b">
        <f t="shared" si="79"/>
        <v>0</v>
      </c>
      <c r="D143" s="120">
        <f t="shared" si="80"/>
        <v>0</v>
      </c>
      <c r="E143" s="120">
        <f t="shared" si="75"/>
        <v>31</v>
      </c>
      <c r="F143" s="555">
        <v>3.1403119561357227</v>
      </c>
      <c r="G143" s="125">
        <f t="shared" si="81"/>
        <v>0</v>
      </c>
      <c r="H143" s="125">
        <f t="shared" si="82"/>
        <v>0</v>
      </c>
      <c r="I143" s="576">
        <f>POS!AB156</f>
        <v>3.1403119561357227</v>
      </c>
      <c r="J143" s="604"/>
      <c r="K143" s="568"/>
      <c r="L143" s="569"/>
      <c r="M143" s="570"/>
      <c r="N143" s="140">
        <f t="shared" si="83"/>
        <v>0</v>
      </c>
      <c r="O143" s="140">
        <f t="shared" si="84"/>
        <v>0</v>
      </c>
      <c r="P143" s="604"/>
      <c r="Q143" s="555">
        <f t="shared" si="78"/>
        <v>2.9760000000000004</v>
      </c>
      <c r="R143" s="576">
        <f>'MIDS DATA'!K147</f>
        <v>2.9760000000000004</v>
      </c>
      <c r="S143" s="135">
        <f t="shared" si="85"/>
        <v>0</v>
      </c>
      <c r="T143" s="135">
        <f t="shared" si="86"/>
        <v>0</v>
      </c>
      <c r="U143" s="261">
        <v>0</v>
      </c>
      <c r="V143" s="604"/>
      <c r="W143" s="617"/>
      <c r="X143" s="144"/>
      <c r="Y143" s="254"/>
      <c r="Z143" s="140">
        <f t="shared" si="87"/>
        <v>0</v>
      </c>
      <c r="AA143" s="140">
        <f t="shared" si="76"/>
        <v>0</v>
      </c>
      <c r="AB143" s="604"/>
      <c r="AC143" s="555"/>
      <c r="AD143" s="135"/>
      <c r="AE143" s="140">
        <f t="shared" si="88"/>
        <v>0</v>
      </c>
      <c r="AF143" s="140">
        <f t="shared" si="89"/>
        <v>0</v>
      </c>
      <c r="AG143" s="178">
        <f>'MIDS DATA'!C147</f>
        <v>6.8141874670420016E-2</v>
      </c>
      <c r="AH143" s="179">
        <f>'MIDS DATA'!D147</f>
        <v>0.46884472574381642</v>
      </c>
      <c r="AI143" s="178">
        <f>'MIDS DATA'!E147</f>
        <v>7.3974875937513021E-2</v>
      </c>
      <c r="AJ143" s="179">
        <f>'MIDS DATA'!F147</f>
        <v>0.43992063422971006</v>
      </c>
      <c r="AK143" s="311">
        <f>'MIDS DATA'!B147</f>
        <v>1.3657069131050004</v>
      </c>
    </row>
    <row r="144" spans="1:37" ht="15" x14ac:dyDescent="0.25">
      <c r="A144" s="254" t="e">
        <f t="shared" si="90"/>
        <v>#REF!</v>
      </c>
      <c r="B144" s="550">
        <v>40695</v>
      </c>
      <c r="C144" s="119" t="b">
        <f t="shared" si="79"/>
        <v>0</v>
      </c>
      <c r="D144" s="120">
        <f t="shared" si="80"/>
        <v>0</v>
      </c>
      <c r="E144" s="120">
        <f t="shared" si="75"/>
        <v>30</v>
      </c>
      <c r="F144" s="555">
        <v>3.1476635262792492</v>
      </c>
      <c r="G144" s="125">
        <f t="shared" si="81"/>
        <v>0</v>
      </c>
      <c r="H144" s="125">
        <f t="shared" si="82"/>
        <v>0</v>
      </c>
      <c r="I144" s="576">
        <f>POS!AB157</f>
        <v>3.1476635262792492</v>
      </c>
      <c r="J144" s="604"/>
      <c r="K144" s="568"/>
      <c r="L144" s="569"/>
      <c r="M144" s="570"/>
      <c r="N144" s="140">
        <f t="shared" si="83"/>
        <v>0</v>
      </c>
      <c r="O144" s="140">
        <f t="shared" si="84"/>
        <v>0</v>
      </c>
      <c r="P144" s="604"/>
      <c r="Q144" s="555">
        <f t="shared" si="78"/>
        <v>2.9830000000000001</v>
      </c>
      <c r="R144" s="576">
        <f>'MIDS DATA'!K148</f>
        <v>2.9830000000000001</v>
      </c>
      <c r="S144" s="135">
        <f t="shared" si="85"/>
        <v>0</v>
      </c>
      <c r="T144" s="135">
        <f t="shared" si="86"/>
        <v>0</v>
      </c>
      <c r="U144" s="261">
        <v>0</v>
      </c>
      <c r="V144" s="604"/>
      <c r="W144" s="617"/>
      <c r="X144" s="144"/>
      <c r="Y144" s="254"/>
      <c r="Z144" s="140">
        <f t="shared" si="87"/>
        <v>0</v>
      </c>
      <c r="AA144" s="140">
        <f t="shared" si="76"/>
        <v>0</v>
      </c>
      <c r="AB144" s="604"/>
      <c r="AC144" s="555"/>
      <c r="AD144" s="135"/>
      <c r="AE144" s="140">
        <f t="shared" si="88"/>
        <v>0</v>
      </c>
      <c r="AF144" s="140">
        <f t="shared" si="89"/>
        <v>0</v>
      </c>
      <c r="AG144" s="178">
        <f>'MIDS DATA'!C148</f>
        <v>6.8151352861780007E-2</v>
      </c>
      <c r="AH144" s="179">
        <f>'MIDS DATA'!D148</f>
        <v>0.46613726669281141</v>
      </c>
      <c r="AI144" s="178">
        <f>'MIDS DATA'!E148</f>
        <v>7.3990287765581017E-2</v>
      </c>
      <c r="AJ144" s="179">
        <f>'MIDS DATA'!F148</f>
        <v>0.43714279007904627</v>
      </c>
      <c r="AK144" s="311">
        <f>'MIDS DATA'!B148</f>
        <v>1.3649655936630003</v>
      </c>
    </row>
    <row r="145" spans="1:37" ht="15" x14ac:dyDescent="0.25">
      <c r="A145" s="254" t="e">
        <f t="shared" si="90"/>
        <v>#REF!</v>
      </c>
      <c r="B145" s="550">
        <v>40725</v>
      </c>
      <c r="C145" s="119" t="b">
        <f t="shared" si="79"/>
        <v>0</v>
      </c>
      <c r="D145" s="120">
        <f t="shared" si="80"/>
        <v>0</v>
      </c>
      <c r="E145" s="120">
        <f t="shared" si="75"/>
        <v>31</v>
      </c>
      <c r="F145" s="555">
        <v>3.1537654907344206</v>
      </c>
      <c r="G145" s="125">
        <f t="shared" si="81"/>
        <v>0</v>
      </c>
      <c r="H145" s="125">
        <f t="shared" si="82"/>
        <v>0</v>
      </c>
      <c r="I145" s="576">
        <f>POS!AB158</f>
        <v>3.1537654907344206</v>
      </c>
      <c r="J145" s="604"/>
      <c r="K145" s="568"/>
      <c r="L145" s="569"/>
      <c r="M145" s="570"/>
      <c r="N145" s="140">
        <f t="shared" si="83"/>
        <v>0</v>
      </c>
      <c r="O145" s="140">
        <f t="shared" si="84"/>
        <v>0</v>
      </c>
      <c r="P145" s="604"/>
      <c r="Q145" s="555">
        <f t="shared" si="78"/>
        <v>2.9890000000000003</v>
      </c>
      <c r="R145" s="576">
        <f>'MIDS DATA'!K149</f>
        <v>2.9890000000000003</v>
      </c>
      <c r="S145" s="135">
        <f t="shared" si="85"/>
        <v>0</v>
      </c>
      <c r="T145" s="135">
        <f t="shared" si="86"/>
        <v>0</v>
      </c>
      <c r="U145" s="261">
        <v>0</v>
      </c>
      <c r="V145" s="604"/>
      <c r="W145" s="617"/>
      <c r="X145" s="144"/>
      <c r="Y145" s="254"/>
      <c r="Z145" s="140">
        <f t="shared" si="87"/>
        <v>0</v>
      </c>
      <c r="AA145" s="140">
        <f t="shared" si="76"/>
        <v>0</v>
      </c>
      <c r="AB145" s="604"/>
      <c r="AC145" s="555"/>
      <c r="AD145" s="135"/>
      <c r="AE145" s="140">
        <f t="shared" si="88"/>
        <v>0</v>
      </c>
      <c r="AF145" s="140">
        <f t="shared" si="89"/>
        <v>0</v>
      </c>
      <c r="AG145" s="178">
        <f>'MIDS DATA'!C149</f>
        <v>6.8160525305058006E-2</v>
      </c>
      <c r="AH145" s="179">
        <f>'MIDS DATA'!D149</f>
        <v>0.46353134598676926</v>
      </c>
      <c r="AI145" s="178">
        <f>'MIDS DATA'!E149</f>
        <v>7.4005202437980006E-2</v>
      </c>
      <c r="AJ145" s="179">
        <f>'MIDS DATA'!F149</f>
        <v>0.43447021272367536</v>
      </c>
      <c r="AK145" s="311">
        <f>'MIDS DATA'!B149</f>
        <v>1.3642473159460002</v>
      </c>
    </row>
    <row r="146" spans="1:37" ht="15" x14ac:dyDescent="0.25">
      <c r="A146" s="254" t="e">
        <f t="shared" si="90"/>
        <v>#REF!</v>
      </c>
      <c r="B146" s="550">
        <v>40756</v>
      </c>
      <c r="C146" s="119" t="b">
        <f t="shared" si="79"/>
        <v>0</v>
      </c>
      <c r="D146" s="120">
        <f t="shared" si="80"/>
        <v>0</v>
      </c>
      <c r="E146" s="120">
        <f t="shared" si="75"/>
        <v>31</v>
      </c>
      <c r="F146" s="555">
        <v>3.1623864223924847</v>
      </c>
      <c r="G146" s="125">
        <f t="shared" si="81"/>
        <v>0</v>
      </c>
      <c r="H146" s="125">
        <f t="shared" si="82"/>
        <v>0</v>
      </c>
      <c r="I146" s="576">
        <f>POS!AB159</f>
        <v>3.1623864223924847</v>
      </c>
      <c r="J146" s="604"/>
      <c r="K146" s="568"/>
      <c r="L146" s="569"/>
      <c r="M146" s="570"/>
      <c r="N146" s="140">
        <f t="shared" si="83"/>
        <v>0</v>
      </c>
      <c r="O146" s="140">
        <f t="shared" si="84"/>
        <v>0</v>
      </c>
      <c r="P146" s="604"/>
      <c r="Q146" s="555">
        <f t="shared" si="78"/>
        <v>2.9969999999999999</v>
      </c>
      <c r="R146" s="576">
        <f>'MIDS DATA'!K150</f>
        <v>2.9969999999999999</v>
      </c>
      <c r="S146" s="135">
        <f t="shared" si="85"/>
        <v>0</v>
      </c>
      <c r="T146" s="135">
        <f t="shared" si="86"/>
        <v>0</v>
      </c>
      <c r="U146" s="261">
        <v>0</v>
      </c>
      <c r="V146" s="604"/>
      <c r="W146" s="617"/>
      <c r="X146" s="144"/>
      <c r="Y146" s="254"/>
      <c r="Z146" s="140">
        <f t="shared" si="87"/>
        <v>0</v>
      </c>
      <c r="AA146" s="140">
        <f t="shared" si="76"/>
        <v>0</v>
      </c>
      <c r="AB146" s="604"/>
      <c r="AC146" s="555"/>
      <c r="AD146" s="135"/>
      <c r="AE146" s="140">
        <f t="shared" si="88"/>
        <v>0</v>
      </c>
      <c r="AF146" s="140">
        <f t="shared" si="89"/>
        <v>0</v>
      </c>
      <c r="AG146" s="178">
        <f>'MIDS DATA'!C150</f>
        <v>6.8170003496476006E-2</v>
      </c>
      <c r="AH146" s="179">
        <f>'MIDS DATA'!D150</f>
        <v>0.4608531598590791</v>
      </c>
      <c r="AI146" s="178">
        <f>'MIDS DATA'!E150</f>
        <v>7.4020614266202017E-2</v>
      </c>
      <c r="AJ146" s="179">
        <f>'MIDS DATA'!F150</f>
        <v>0.43172464274736888</v>
      </c>
      <c r="AK146" s="311">
        <f>'MIDS DATA'!B150</f>
        <v>1.3635041966750001</v>
      </c>
    </row>
    <row r="147" spans="1:37" ht="15" x14ac:dyDescent="0.25">
      <c r="A147" s="254" t="e">
        <f t="shared" si="90"/>
        <v>#REF!</v>
      </c>
      <c r="B147" s="550">
        <v>40787</v>
      </c>
      <c r="C147" s="119" t="b">
        <f t="shared" si="79"/>
        <v>0</v>
      </c>
      <c r="D147" s="120">
        <f t="shared" si="80"/>
        <v>0</v>
      </c>
      <c r="E147" s="120">
        <f t="shared" ref="E147:E178" si="91">B148-B147</f>
        <v>30</v>
      </c>
      <c r="F147" s="555">
        <v>3.1645357268387184</v>
      </c>
      <c r="G147" s="125">
        <f t="shared" si="81"/>
        <v>0</v>
      </c>
      <c r="H147" s="125">
        <f t="shared" si="82"/>
        <v>0</v>
      </c>
      <c r="I147" s="576">
        <f>POS!AB160</f>
        <v>3.1645357268387184</v>
      </c>
      <c r="J147" s="604"/>
      <c r="K147" s="568"/>
      <c r="L147" s="569"/>
      <c r="M147" s="570"/>
      <c r="N147" s="140">
        <f t="shared" si="83"/>
        <v>0</v>
      </c>
      <c r="O147" s="140">
        <f t="shared" si="84"/>
        <v>0</v>
      </c>
      <c r="P147" s="604"/>
      <c r="Q147" s="555">
        <f t="shared" si="78"/>
        <v>3</v>
      </c>
      <c r="R147" s="576">
        <f>'MIDS DATA'!K151</f>
        <v>3</v>
      </c>
      <c r="S147" s="135">
        <f t="shared" si="85"/>
        <v>0</v>
      </c>
      <c r="T147" s="135">
        <f t="shared" si="86"/>
        <v>0</v>
      </c>
      <c r="U147" s="261">
        <v>0</v>
      </c>
      <c r="V147" s="604"/>
      <c r="W147" s="617"/>
      <c r="X147" s="144"/>
      <c r="Y147" s="254"/>
      <c r="Z147" s="140">
        <f t="shared" si="87"/>
        <v>0</v>
      </c>
      <c r="AA147" s="140">
        <f t="shared" ref="AA147:AA178" si="92">IF(D147=0,0,(E147*D147))</f>
        <v>0</v>
      </c>
      <c r="AB147" s="604"/>
      <c r="AC147" s="555"/>
      <c r="AD147" s="135"/>
      <c r="AE147" s="140">
        <f t="shared" si="88"/>
        <v>0</v>
      </c>
      <c r="AF147" s="140">
        <f t="shared" si="89"/>
        <v>0</v>
      </c>
      <c r="AG147" s="178">
        <f>'MIDS DATA'!C151</f>
        <v>6.817948168792401E-2</v>
      </c>
      <c r="AH147" s="179">
        <f>'MIDS DATA'!D151</f>
        <v>0.45818973506699945</v>
      </c>
      <c r="AI147" s="178">
        <f>'MIDS DATA'!E151</f>
        <v>7.4036026094501994E-2</v>
      </c>
      <c r="AJ147" s="179">
        <f>'MIDS DATA'!F151</f>
        <v>0.42899534129463524</v>
      </c>
      <c r="AK147" s="311">
        <f>'MIDS DATA'!B151</f>
        <v>1.3627601656390003</v>
      </c>
    </row>
    <row r="148" spans="1:37" ht="15" x14ac:dyDescent="0.25">
      <c r="A148" s="254" t="e">
        <f t="shared" si="90"/>
        <v>#REF!</v>
      </c>
      <c r="B148" s="551">
        <v>40817</v>
      </c>
      <c r="C148" s="119" t="b">
        <f t="shared" si="79"/>
        <v>0</v>
      </c>
      <c r="D148" s="120">
        <f t="shared" si="80"/>
        <v>0</v>
      </c>
      <c r="E148" s="120">
        <f t="shared" si="91"/>
        <v>31</v>
      </c>
      <c r="F148" s="556">
        <v>3.205463506907603</v>
      </c>
      <c r="G148" s="125">
        <f t="shared" si="81"/>
        <v>0</v>
      </c>
      <c r="H148" s="125">
        <f t="shared" si="82"/>
        <v>0</v>
      </c>
      <c r="I148" s="577">
        <f>POS!AB161</f>
        <v>3.205463506907603</v>
      </c>
      <c r="J148" s="604"/>
      <c r="K148" s="571"/>
      <c r="L148" s="569"/>
      <c r="M148" s="573"/>
      <c r="N148" s="140">
        <f t="shared" si="83"/>
        <v>0</v>
      </c>
      <c r="O148" s="140">
        <f t="shared" si="84"/>
        <v>0</v>
      </c>
      <c r="P148" s="604"/>
      <c r="Q148" s="556">
        <f t="shared" si="78"/>
        <v>3.0330000000000004</v>
      </c>
      <c r="R148" s="577">
        <f>'MIDS DATA'!K152</f>
        <v>3.0330000000000004</v>
      </c>
      <c r="S148" s="136">
        <f t="shared" si="85"/>
        <v>0</v>
      </c>
      <c r="T148" s="136">
        <f t="shared" si="86"/>
        <v>0</v>
      </c>
      <c r="U148" s="262">
        <v>0</v>
      </c>
      <c r="V148" s="604"/>
      <c r="W148" s="614"/>
      <c r="X148" s="144"/>
      <c r="Y148" s="254"/>
      <c r="Z148" s="140">
        <f t="shared" si="87"/>
        <v>0</v>
      </c>
      <c r="AA148" s="140">
        <f t="shared" si="92"/>
        <v>0</v>
      </c>
      <c r="AB148" s="604"/>
      <c r="AC148" s="556"/>
      <c r="AD148" s="136"/>
      <c r="AE148" s="140">
        <f t="shared" si="88"/>
        <v>0</v>
      </c>
      <c r="AF148" s="140">
        <f t="shared" si="89"/>
        <v>0</v>
      </c>
      <c r="AG148" s="178">
        <f>'MIDS DATA'!C152</f>
        <v>6.8188654131289009E-2</v>
      </c>
      <c r="AH148" s="179">
        <f>'MIDS DATA'!D152</f>
        <v>0.4556262093905904</v>
      </c>
      <c r="AI148" s="178">
        <f>'MIDS DATA'!E152</f>
        <v>7.4050940767126025E-2</v>
      </c>
      <c r="AJ148" s="179">
        <f>'MIDS DATA'!F152</f>
        <v>0.42636948768507044</v>
      </c>
      <c r="AK148" s="311">
        <f>'MIDS DATA'!B152</f>
        <v>1.362039269329</v>
      </c>
    </row>
    <row r="149" spans="1:37" ht="15" x14ac:dyDescent="0.25">
      <c r="A149" s="254" t="e">
        <f t="shared" si="90"/>
        <v>#REF!</v>
      </c>
      <c r="B149" s="549">
        <v>40848</v>
      </c>
      <c r="C149" s="119" t="b">
        <f t="shared" si="79"/>
        <v>0</v>
      </c>
      <c r="D149" s="120">
        <f t="shared" ref="D149:D164" si="93">IF(C149=TRUE,1,0)</f>
        <v>0</v>
      </c>
      <c r="E149" s="120">
        <f t="shared" si="91"/>
        <v>30</v>
      </c>
      <c r="F149" s="554">
        <v>3.3804734902508882</v>
      </c>
      <c r="G149" s="125">
        <f t="shared" si="81"/>
        <v>0</v>
      </c>
      <c r="H149" s="125">
        <f t="shared" si="82"/>
        <v>0</v>
      </c>
      <c r="I149" s="575">
        <f>POS!AB162</f>
        <v>3.3804734902508882</v>
      </c>
      <c r="J149" s="604"/>
      <c r="K149" s="565"/>
      <c r="L149" s="569"/>
      <c r="M149" s="567"/>
      <c r="N149" s="140">
        <f t="shared" si="83"/>
        <v>0</v>
      </c>
      <c r="O149" s="140">
        <f t="shared" si="84"/>
        <v>0</v>
      </c>
      <c r="P149" s="604"/>
      <c r="Q149" s="554">
        <f t="shared" si="78"/>
        <v>3.17</v>
      </c>
      <c r="R149" s="575">
        <f>'MIDS DATA'!K153</f>
        <v>3.17</v>
      </c>
      <c r="S149" s="134">
        <f t="shared" si="85"/>
        <v>0</v>
      </c>
      <c r="T149" s="134">
        <f t="shared" si="86"/>
        <v>0</v>
      </c>
      <c r="U149" s="260">
        <v>0</v>
      </c>
      <c r="V149" s="604"/>
      <c r="W149" s="618"/>
      <c r="X149" s="144"/>
      <c r="Y149" s="254"/>
      <c r="Z149" s="140">
        <f t="shared" si="87"/>
        <v>0</v>
      </c>
      <c r="AA149" s="140">
        <f t="shared" si="92"/>
        <v>0</v>
      </c>
      <c r="AB149" s="604"/>
      <c r="AC149" s="554"/>
      <c r="AD149" s="134"/>
      <c r="AE149" s="140">
        <f t="shared" si="88"/>
        <v>0</v>
      </c>
      <c r="AF149" s="140">
        <f t="shared" si="89"/>
        <v>0</v>
      </c>
      <c r="AG149" s="178">
        <f>'MIDS DATA'!C153</f>
        <v>6.8198132322795008E-2</v>
      </c>
      <c r="AH149" s="179">
        <f>'MIDS DATA'!D153</f>
        <v>0.45299160649223924</v>
      </c>
      <c r="AI149" s="178">
        <f>'MIDS DATA'!E153</f>
        <v>7.4066352595581017E-2</v>
      </c>
      <c r="AJ149" s="179">
        <f>'MIDS DATA'!F153</f>
        <v>0.42367193869889952</v>
      </c>
      <c r="AK149" s="311">
        <f>'MIDS DATA'!B153</f>
        <v>1.3612934498970004</v>
      </c>
    </row>
    <row r="150" spans="1:37" ht="15" x14ac:dyDescent="0.25">
      <c r="A150" s="254" t="e">
        <f t="shared" si="90"/>
        <v>#REF!</v>
      </c>
      <c r="B150" s="550">
        <v>40878</v>
      </c>
      <c r="C150" s="119" t="b">
        <f t="shared" si="79"/>
        <v>0</v>
      </c>
      <c r="D150" s="120">
        <f t="shared" si="93"/>
        <v>0</v>
      </c>
      <c r="E150" s="120">
        <f t="shared" si="91"/>
        <v>31</v>
      </c>
      <c r="F150" s="555">
        <v>3.5372963873338286</v>
      </c>
      <c r="G150" s="125">
        <f t="shared" si="81"/>
        <v>0</v>
      </c>
      <c r="H150" s="125">
        <f t="shared" si="82"/>
        <v>0</v>
      </c>
      <c r="I150" s="576">
        <f>POS!AB163</f>
        <v>3.5372963873338286</v>
      </c>
      <c r="J150" s="604"/>
      <c r="K150" s="568"/>
      <c r="L150" s="569"/>
      <c r="M150" s="570"/>
      <c r="N150" s="140">
        <f t="shared" si="83"/>
        <v>0</v>
      </c>
      <c r="O150" s="140">
        <f t="shared" si="84"/>
        <v>0</v>
      </c>
      <c r="P150" s="604"/>
      <c r="Q150" s="555">
        <f t="shared" si="78"/>
        <v>3.2930000000000001</v>
      </c>
      <c r="R150" s="576">
        <f>'MIDS DATA'!K154</f>
        <v>3.2930000000000001</v>
      </c>
      <c r="S150" s="135">
        <f t="shared" si="85"/>
        <v>0</v>
      </c>
      <c r="T150" s="135">
        <f t="shared" si="86"/>
        <v>0</v>
      </c>
      <c r="U150" s="261">
        <v>0</v>
      </c>
      <c r="V150" s="604"/>
      <c r="W150" s="615"/>
      <c r="X150" s="144"/>
      <c r="Y150" s="254"/>
      <c r="Z150" s="140">
        <f t="shared" si="87"/>
        <v>0</v>
      </c>
      <c r="AA150" s="140">
        <f t="shared" si="92"/>
        <v>0</v>
      </c>
      <c r="AB150" s="604"/>
      <c r="AC150" s="555"/>
      <c r="AD150" s="135"/>
      <c r="AE150" s="140">
        <f t="shared" si="88"/>
        <v>0</v>
      </c>
      <c r="AF150" s="140">
        <f t="shared" si="89"/>
        <v>0</v>
      </c>
      <c r="AG150" s="178">
        <f>'MIDS DATA'!C154</f>
        <v>6.8207304766216018E-2</v>
      </c>
      <c r="AH150" s="179">
        <f>'MIDS DATA'!D154</f>
        <v>0.45045582966288489</v>
      </c>
      <c r="AI150" s="178">
        <f>'MIDS DATA'!E154</f>
        <v>7.4081267268354026E-2</v>
      </c>
      <c r="AJ150" s="179">
        <f>'MIDS DATA'!F154</f>
        <v>0.42107664753706775</v>
      </c>
      <c r="AK150" s="311">
        <f>'MIDS DATA'!B154</f>
        <v>1.3605708265530001</v>
      </c>
    </row>
    <row r="151" spans="1:37" ht="15" x14ac:dyDescent="0.25">
      <c r="A151" s="254" t="e">
        <f t="shared" si="90"/>
        <v>#REF!</v>
      </c>
      <c r="B151" s="550">
        <v>40909</v>
      </c>
      <c r="C151" s="119" t="b">
        <f t="shared" si="79"/>
        <v>0</v>
      </c>
      <c r="D151" s="120">
        <f t="shared" si="93"/>
        <v>0</v>
      </c>
      <c r="E151" s="120">
        <f t="shared" si="91"/>
        <v>31</v>
      </c>
      <c r="F151" s="555">
        <v>3.6320174964780305</v>
      </c>
      <c r="G151" s="125">
        <f t="shared" si="81"/>
        <v>0</v>
      </c>
      <c r="H151" s="125">
        <f t="shared" si="82"/>
        <v>0</v>
      </c>
      <c r="I151" s="576">
        <f>POS!AB164</f>
        <v>3.6320174964780305</v>
      </c>
      <c r="J151" s="604"/>
      <c r="K151" s="568"/>
      <c r="L151" s="569"/>
      <c r="M151" s="570"/>
      <c r="N151" s="140">
        <f t="shared" si="83"/>
        <v>0</v>
      </c>
      <c r="O151" s="140">
        <f t="shared" si="84"/>
        <v>0</v>
      </c>
      <c r="P151" s="604"/>
      <c r="Q151" s="555">
        <f t="shared" si="78"/>
        <v>3.3680000000000003</v>
      </c>
      <c r="R151" s="576">
        <f>'MIDS DATA'!K155</f>
        <v>3.3680000000000003</v>
      </c>
      <c r="S151" s="135">
        <f t="shared" si="85"/>
        <v>0</v>
      </c>
      <c r="T151" s="135">
        <f t="shared" si="86"/>
        <v>0</v>
      </c>
      <c r="U151" s="261">
        <v>0</v>
      </c>
      <c r="V151" s="604"/>
      <c r="W151" s="615"/>
      <c r="X151" s="144"/>
      <c r="Y151" s="254"/>
      <c r="Z151" s="140">
        <f t="shared" si="87"/>
        <v>0</v>
      </c>
      <c r="AA151" s="140">
        <f t="shared" si="92"/>
        <v>0</v>
      </c>
      <c r="AB151" s="604"/>
      <c r="AC151" s="555"/>
      <c r="AD151" s="135"/>
      <c r="AE151" s="140">
        <f t="shared" si="88"/>
        <v>0</v>
      </c>
      <c r="AF151" s="140">
        <f t="shared" si="89"/>
        <v>0</v>
      </c>
      <c r="AG151" s="178">
        <f>'MIDS DATA'!C155</f>
        <v>6.8216782957780997E-2</v>
      </c>
      <c r="AH151" s="179">
        <f>'MIDS DATA'!D155</f>
        <v>0.4478497532051397</v>
      </c>
      <c r="AI151" s="178">
        <f>'MIDS DATA'!E155</f>
        <v>7.409667909696302E-2</v>
      </c>
      <c r="AJ151" s="179">
        <f>'MIDS DATA'!F155</f>
        <v>0.41841050931607915</v>
      </c>
      <c r="AK151" s="311">
        <f>'MIDS DATA'!B155</f>
        <v>1.3598232263180001</v>
      </c>
    </row>
    <row r="152" spans="1:37" ht="15" x14ac:dyDescent="0.25">
      <c r="A152" s="254" t="e">
        <f t="shared" si="90"/>
        <v>#REF!</v>
      </c>
      <c r="B152" s="550">
        <v>40940</v>
      </c>
      <c r="C152" s="119" t="b">
        <f t="shared" si="79"/>
        <v>0</v>
      </c>
      <c r="D152" s="120">
        <f t="shared" si="93"/>
        <v>0</v>
      </c>
      <c r="E152" s="120">
        <f t="shared" si="91"/>
        <v>29</v>
      </c>
      <c r="F152" s="555">
        <v>3.5237455713270207</v>
      </c>
      <c r="G152" s="125">
        <f t="shared" si="81"/>
        <v>0</v>
      </c>
      <c r="H152" s="125">
        <f t="shared" si="82"/>
        <v>0</v>
      </c>
      <c r="I152" s="576">
        <f>POS!AB165</f>
        <v>3.5237455713270207</v>
      </c>
      <c r="J152" s="604"/>
      <c r="K152" s="568"/>
      <c r="L152" s="569"/>
      <c r="M152" s="570"/>
      <c r="N152" s="140">
        <f t="shared" si="83"/>
        <v>0</v>
      </c>
      <c r="O152" s="140">
        <f t="shared" si="84"/>
        <v>0</v>
      </c>
      <c r="P152" s="604"/>
      <c r="Q152" s="555">
        <f t="shared" si="78"/>
        <v>3.2855000000000003</v>
      </c>
      <c r="R152" s="576">
        <f>'MIDS DATA'!K156</f>
        <v>3.2855000000000003</v>
      </c>
      <c r="S152" s="135">
        <f t="shared" si="85"/>
        <v>0</v>
      </c>
      <c r="T152" s="135">
        <f t="shared" si="86"/>
        <v>0</v>
      </c>
      <c r="U152" s="261">
        <v>0</v>
      </c>
      <c r="V152" s="604"/>
      <c r="W152" s="615"/>
      <c r="X152" s="144"/>
      <c r="Y152" s="254"/>
      <c r="Z152" s="140">
        <f t="shared" si="87"/>
        <v>0</v>
      </c>
      <c r="AA152" s="140">
        <f t="shared" si="92"/>
        <v>0</v>
      </c>
      <c r="AB152" s="604"/>
      <c r="AC152" s="555"/>
      <c r="AD152" s="135"/>
      <c r="AE152" s="140">
        <f t="shared" si="88"/>
        <v>0</v>
      </c>
      <c r="AF152" s="140">
        <f t="shared" si="89"/>
        <v>0</v>
      </c>
      <c r="AG152" s="178">
        <f>'MIDS DATA'!C156</f>
        <v>6.8226261149375009E-2</v>
      </c>
      <c r="AH152" s="179">
        <f>'MIDS DATA'!D156</f>
        <v>0.44525806147537611</v>
      </c>
      <c r="AI152" s="178">
        <f>'MIDS DATA'!E156</f>
        <v>7.411209092565102E-2</v>
      </c>
      <c r="AJ152" s="179">
        <f>'MIDS DATA'!F156</f>
        <v>0.41576020405963354</v>
      </c>
      <c r="AK152" s="311">
        <f>'MIDS DATA'!B156</f>
        <v>1.3590747240000003</v>
      </c>
    </row>
    <row r="153" spans="1:37" ht="15" x14ac:dyDescent="0.25">
      <c r="A153" s="254" t="e">
        <f t="shared" si="90"/>
        <v>#REF!</v>
      </c>
      <c r="B153" s="551">
        <v>40969</v>
      </c>
      <c r="C153" s="119" t="b">
        <f t="shared" si="79"/>
        <v>0</v>
      </c>
      <c r="D153" s="120">
        <f t="shared" si="93"/>
        <v>0</v>
      </c>
      <c r="E153" s="120">
        <f t="shared" si="91"/>
        <v>31</v>
      </c>
      <c r="F153" s="556">
        <v>3.3867415668660317</v>
      </c>
      <c r="G153" s="125">
        <f t="shared" si="81"/>
        <v>0</v>
      </c>
      <c r="H153" s="125">
        <f t="shared" si="82"/>
        <v>0</v>
      </c>
      <c r="I153" s="577">
        <f>POS!AB166</f>
        <v>3.3867415668660317</v>
      </c>
      <c r="J153" s="604"/>
      <c r="K153" s="571"/>
      <c r="L153" s="569"/>
      <c r="M153" s="573"/>
      <c r="N153" s="140">
        <f t="shared" si="83"/>
        <v>0</v>
      </c>
      <c r="O153" s="140">
        <f t="shared" si="84"/>
        <v>0</v>
      </c>
      <c r="P153" s="604"/>
      <c r="Q153" s="556">
        <f t="shared" si="78"/>
        <v>3.1805000000000003</v>
      </c>
      <c r="R153" s="577">
        <f>'MIDS DATA'!K157</f>
        <v>3.1805000000000003</v>
      </c>
      <c r="S153" s="136">
        <f t="shared" si="85"/>
        <v>0</v>
      </c>
      <c r="T153" s="136">
        <f t="shared" si="86"/>
        <v>0</v>
      </c>
      <c r="U153" s="262">
        <v>0</v>
      </c>
      <c r="V153" s="604"/>
      <c r="W153" s="616"/>
      <c r="X153" s="144"/>
      <c r="Y153" s="254"/>
      <c r="Z153" s="140">
        <f t="shared" si="87"/>
        <v>0</v>
      </c>
      <c r="AA153" s="140">
        <f t="shared" si="92"/>
        <v>0</v>
      </c>
      <c r="AB153" s="604"/>
      <c r="AC153" s="556"/>
      <c r="AD153" s="136"/>
      <c r="AE153" s="140">
        <f t="shared" si="88"/>
        <v>0</v>
      </c>
      <c r="AF153" s="140">
        <f t="shared" si="89"/>
        <v>0</v>
      </c>
      <c r="AG153" s="178">
        <f>'MIDS DATA'!C157</f>
        <v>6.8235127844764015E-2</v>
      </c>
      <c r="AH153" s="179">
        <f>'MIDS DATA'!D157</f>
        <v>0.44284653163726934</v>
      </c>
      <c r="AI153" s="178">
        <f>'MIDS DATA'!E157</f>
        <v>7.4126508442880004E-2</v>
      </c>
      <c r="AJ153" s="179">
        <f>'MIDS DATA'!F157</f>
        <v>0.41329514289744845</v>
      </c>
      <c r="AK153" s="311">
        <f>'MIDS DATA'!B157</f>
        <v>1.3583736972330003</v>
      </c>
    </row>
    <row r="154" spans="1:37" ht="15" x14ac:dyDescent="0.25">
      <c r="A154" s="254" t="e">
        <f t="shared" si="90"/>
        <v>#REF!</v>
      </c>
      <c r="B154" s="549">
        <v>41000</v>
      </c>
      <c r="C154" s="119" t="b">
        <f t="shared" si="79"/>
        <v>0</v>
      </c>
      <c r="D154" s="120">
        <f t="shared" si="93"/>
        <v>0</v>
      </c>
      <c r="E154" s="120">
        <f t="shared" si="91"/>
        <v>30</v>
      </c>
      <c r="F154" s="555">
        <v>3.2613402942724252</v>
      </c>
      <c r="G154" s="125">
        <f t="shared" si="81"/>
        <v>0</v>
      </c>
      <c r="H154" s="125">
        <f t="shared" si="82"/>
        <v>0</v>
      </c>
      <c r="I154" s="575">
        <f>POS!AB167</f>
        <v>3.2613402942724252</v>
      </c>
      <c r="J154" s="604"/>
      <c r="K154" s="568"/>
      <c r="L154" s="569"/>
      <c r="M154" s="570"/>
      <c r="N154" s="140">
        <f t="shared" si="83"/>
        <v>0</v>
      </c>
      <c r="O154" s="140">
        <f t="shared" si="84"/>
        <v>0</v>
      </c>
      <c r="P154" s="604"/>
      <c r="Q154" s="555">
        <f t="shared" si="78"/>
        <v>3.0844999999999998</v>
      </c>
      <c r="R154" s="575">
        <f>'MIDS DATA'!K158</f>
        <v>3.0844999999999998</v>
      </c>
      <c r="S154" s="134">
        <f t="shared" si="85"/>
        <v>0</v>
      </c>
      <c r="T154" s="134">
        <f t="shared" si="86"/>
        <v>0</v>
      </c>
      <c r="U154" s="260">
        <v>0</v>
      </c>
      <c r="V154" s="604"/>
      <c r="W154" s="617"/>
      <c r="X154" s="144"/>
      <c r="Y154" s="254"/>
      <c r="Z154" s="140">
        <f t="shared" si="87"/>
        <v>0</v>
      </c>
      <c r="AA154" s="140">
        <f t="shared" si="92"/>
        <v>0</v>
      </c>
      <c r="AB154" s="604"/>
      <c r="AC154" s="555"/>
      <c r="AD154" s="134"/>
      <c r="AE154" s="140">
        <f t="shared" si="88"/>
        <v>0</v>
      </c>
      <c r="AF154" s="140">
        <f t="shared" si="89"/>
        <v>0</v>
      </c>
      <c r="AG154" s="178">
        <f>'MIDS DATA'!C158</f>
        <v>6.8244606036416008E-2</v>
      </c>
      <c r="AH154" s="179">
        <f>'MIDS DATA'!D158</f>
        <v>0.44028246801352577</v>
      </c>
      <c r="AI154" s="178">
        <f>'MIDS DATA'!E158</f>
        <v>7.4141920271720022E-2</v>
      </c>
      <c r="AJ154" s="179">
        <f>'MIDS DATA'!F158</f>
        <v>0.41067523544823958</v>
      </c>
      <c r="AK154" s="311">
        <f>'MIDS DATA'!B158</f>
        <v>1.3576234545330002</v>
      </c>
    </row>
    <row r="155" spans="1:37" ht="15" x14ac:dyDescent="0.25">
      <c r="A155" s="254" t="e">
        <f t="shared" si="90"/>
        <v>#REF!</v>
      </c>
      <c r="B155" s="550">
        <v>41030</v>
      </c>
      <c r="C155" s="119" t="b">
        <f t="shared" si="79"/>
        <v>0</v>
      </c>
      <c r="D155" s="120">
        <f t="shared" si="93"/>
        <v>0</v>
      </c>
      <c r="E155" s="120">
        <f t="shared" si="91"/>
        <v>31</v>
      </c>
      <c r="F155" s="555">
        <v>3.2325862352492045</v>
      </c>
      <c r="G155" s="125">
        <f t="shared" si="81"/>
        <v>0</v>
      </c>
      <c r="H155" s="125">
        <f t="shared" si="82"/>
        <v>0</v>
      </c>
      <c r="I155" s="576">
        <f>POS!AB168</f>
        <v>3.2325862352492045</v>
      </c>
      <c r="J155" s="604"/>
      <c r="K155" s="568"/>
      <c r="L155" s="569"/>
      <c r="M155" s="570"/>
      <c r="N155" s="140">
        <f t="shared" si="83"/>
        <v>0</v>
      </c>
      <c r="O155" s="140">
        <f t="shared" si="84"/>
        <v>0</v>
      </c>
      <c r="P155" s="604"/>
      <c r="Q155" s="555">
        <f t="shared" si="78"/>
        <v>3.0635000000000003</v>
      </c>
      <c r="R155" s="576">
        <f>'MIDS DATA'!K159</f>
        <v>3.0635000000000003</v>
      </c>
      <c r="S155" s="135">
        <f t="shared" si="85"/>
        <v>0</v>
      </c>
      <c r="T155" s="135">
        <f t="shared" si="86"/>
        <v>0</v>
      </c>
      <c r="U155" s="261">
        <v>0</v>
      </c>
      <c r="V155" s="604"/>
      <c r="W155" s="617"/>
      <c r="X155" s="144"/>
      <c r="Y155" s="254"/>
      <c r="Z155" s="140">
        <f t="shared" si="87"/>
        <v>0</v>
      </c>
      <c r="AA155" s="140">
        <f t="shared" si="92"/>
        <v>0</v>
      </c>
      <c r="AB155" s="604"/>
      <c r="AC155" s="555"/>
      <c r="AD155" s="135"/>
      <c r="AE155" s="140">
        <f t="shared" si="88"/>
        <v>0</v>
      </c>
      <c r="AF155" s="140">
        <f t="shared" si="89"/>
        <v>0</v>
      </c>
      <c r="AG155" s="178">
        <f>'MIDS DATA'!C159</f>
        <v>6.8253778479979002E-2</v>
      </c>
      <c r="AH155" s="179">
        <f>'MIDS DATA'!D159</f>
        <v>0.43781460386810245</v>
      </c>
      <c r="AI155" s="178">
        <f>'MIDS DATA'!E159</f>
        <v>7.415683494486501E-2</v>
      </c>
      <c r="AJ155" s="179">
        <f>'MIDS DATA'!F159</f>
        <v>0.40815467524021953</v>
      </c>
      <c r="AK155" s="311">
        <f>'MIDS DATA'!B159</f>
        <v>1.3568965597839999</v>
      </c>
    </row>
    <row r="156" spans="1:37" ht="15" x14ac:dyDescent="0.25">
      <c r="A156" s="254" t="e">
        <f t="shared" si="90"/>
        <v>#REF!</v>
      </c>
      <c r="B156" s="550">
        <v>41061</v>
      </c>
      <c r="C156" s="119" t="b">
        <f t="shared" si="79"/>
        <v>0</v>
      </c>
      <c r="D156" s="120">
        <f t="shared" si="93"/>
        <v>0</v>
      </c>
      <c r="E156" s="120">
        <f t="shared" si="91"/>
        <v>30</v>
      </c>
      <c r="F156" s="555">
        <v>3.2397923442194045</v>
      </c>
      <c r="G156" s="125">
        <f t="shared" si="81"/>
        <v>0</v>
      </c>
      <c r="H156" s="125">
        <f t="shared" si="82"/>
        <v>0</v>
      </c>
      <c r="I156" s="576">
        <f>POS!AB169</f>
        <v>3.2397923442194045</v>
      </c>
      <c r="J156" s="604"/>
      <c r="K156" s="568"/>
      <c r="L156" s="569"/>
      <c r="M156" s="570"/>
      <c r="N156" s="140">
        <f t="shared" si="83"/>
        <v>0</v>
      </c>
      <c r="O156" s="140">
        <f t="shared" si="84"/>
        <v>0</v>
      </c>
      <c r="P156" s="604"/>
      <c r="Q156" s="555">
        <f t="shared" si="78"/>
        <v>3.0705</v>
      </c>
      <c r="R156" s="576">
        <f>'MIDS DATA'!K160</f>
        <v>3.0705</v>
      </c>
      <c r="S156" s="135">
        <f t="shared" si="85"/>
        <v>0</v>
      </c>
      <c r="T156" s="135">
        <f t="shared" si="86"/>
        <v>0</v>
      </c>
      <c r="U156" s="261">
        <v>0</v>
      </c>
      <c r="V156" s="604"/>
      <c r="W156" s="617"/>
      <c r="X156" s="144"/>
      <c r="Y156" s="254"/>
      <c r="Z156" s="140">
        <f t="shared" si="87"/>
        <v>0</v>
      </c>
      <c r="AA156" s="140">
        <f t="shared" si="92"/>
        <v>0</v>
      </c>
      <c r="AB156" s="604"/>
      <c r="AC156" s="555"/>
      <c r="AD156" s="135"/>
      <c r="AE156" s="140">
        <f t="shared" si="88"/>
        <v>0</v>
      </c>
      <c r="AF156" s="140">
        <f t="shared" si="89"/>
        <v>0</v>
      </c>
      <c r="AG156" s="178">
        <f>'MIDS DATA'!C160</f>
        <v>6.8263256671689018E-2</v>
      </c>
      <c r="AH156" s="179">
        <f>'MIDS DATA'!D160</f>
        <v>0.43527834277516592</v>
      </c>
      <c r="AI156" s="178">
        <f>'MIDS DATA'!E160</f>
        <v>7.4172246773858003E-2</v>
      </c>
      <c r="AJ156" s="179">
        <f>'MIDS DATA'!F160</f>
        <v>0.40556534151521878</v>
      </c>
      <c r="AK156" s="311">
        <f>'MIDS DATA'!B160</f>
        <v>1.3561445552559999</v>
      </c>
    </row>
    <row r="157" spans="1:37" ht="15" x14ac:dyDescent="0.25">
      <c r="A157" s="254" t="e">
        <f t="shared" si="90"/>
        <v>#REF!</v>
      </c>
      <c r="B157" s="550">
        <v>41091</v>
      </c>
      <c r="C157" s="119" t="b">
        <f t="shared" si="79"/>
        <v>0</v>
      </c>
      <c r="D157" s="120">
        <f t="shared" si="93"/>
        <v>0</v>
      </c>
      <c r="E157" s="120">
        <f t="shared" si="91"/>
        <v>31</v>
      </c>
      <c r="F157" s="555">
        <v>3.2457598657620386</v>
      </c>
      <c r="G157" s="125">
        <f t="shared" si="81"/>
        <v>0</v>
      </c>
      <c r="H157" s="125">
        <f t="shared" si="82"/>
        <v>0</v>
      </c>
      <c r="I157" s="576">
        <f>POS!AB170</f>
        <v>3.2457598657620386</v>
      </c>
      <c r="J157" s="604"/>
      <c r="K157" s="568"/>
      <c r="L157" s="569"/>
      <c r="M157" s="570"/>
      <c r="N157" s="140">
        <f t="shared" si="83"/>
        <v>0</v>
      </c>
      <c r="O157" s="140">
        <f t="shared" si="84"/>
        <v>0</v>
      </c>
      <c r="P157" s="604"/>
      <c r="Q157" s="555">
        <f t="shared" si="78"/>
        <v>3.0765000000000002</v>
      </c>
      <c r="R157" s="576">
        <f>'MIDS DATA'!K161</f>
        <v>3.0765000000000002</v>
      </c>
      <c r="S157" s="135">
        <f t="shared" si="85"/>
        <v>0</v>
      </c>
      <c r="T157" s="135">
        <f t="shared" si="86"/>
        <v>0</v>
      </c>
      <c r="U157" s="261">
        <v>0</v>
      </c>
      <c r="V157" s="604"/>
      <c r="W157" s="617"/>
      <c r="X157" s="144"/>
      <c r="Y157" s="254"/>
      <c r="Z157" s="140">
        <f t="shared" si="87"/>
        <v>0</v>
      </c>
      <c r="AA157" s="140">
        <f t="shared" si="92"/>
        <v>0</v>
      </c>
      <c r="AB157" s="604"/>
      <c r="AC157" s="555"/>
      <c r="AD157" s="135"/>
      <c r="AE157" s="140">
        <f t="shared" si="88"/>
        <v>0</v>
      </c>
      <c r="AF157" s="140">
        <f t="shared" si="89"/>
        <v>0</v>
      </c>
      <c r="AG157" s="178">
        <f>'MIDS DATA'!C161</f>
        <v>6.8272429115308009E-2</v>
      </c>
      <c r="AH157" s="179">
        <f>'MIDS DATA'!D161</f>
        <v>0.43283724575292692</v>
      </c>
      <c r="AI157" s="178">
        <f>'MIDS DATA'!E161</f>
        <v>7.4187161447152011E-2</v>
      </c>
      <c r="AJ157" s="179">
        <f>'MIDS DATA'!F161</f>
        <v>0.40307420861003807</v>
      </c>
      <c r="AK157" s="311">
        <f>'MIDS DATA'!B161</f>
        <v>1.3554159592050001</v>
      </c>
    </row>
    <row r="158" spans="1:37" ht="15" x14ac:dyDescent="0.25">
      <c r="A158" s="254" t="e">
        <f t="shared" si="90"/>
        <v>#REF!</v>
      </c>
      <c r="B158" s="550">
        <v>41122</v>
      </c>
      <c r="C158" s="119" t="b">
        <f t="shared" si="79"/>
        <v>0</v>
      </c>
      <c r="D158" s="120">
        <f t="shared" si="93"/>
        <v>0</v>
      </c>
      <c r="E158" s="120">
        <f t="shared" si="91"/>
        <v>31</v>
      </c>
      <c r="F158" s="555">
        <v>3.2542266449568822</v>
      </c>
      <c r="G158" s="125">
        <f t="shared" si="81"/>
        <v>0</v>
      </c>
      <c r="H158" s="125">
        <f t="shared" si="82"/>
        <v>0</v>
      </c>
      <c r="I158" s="576">
        <f>POS!AB171</f>
        <v>3.2542266449568822</v>
      </c>
      <c r="J158" s="604"/>
      <c r="K158" s="568"/>
      <c r="L158" s="569"/>
      <c r="M158" s="570"/>
      <c r="N158" s="140">
        <f t="shared" si="83"/>
        <v>0</v>
      </c>
      <c r="O158" s="140">
        <f t="shared" si="84"/>
        <v>0</v>
      </c>
      <c r="P158" s="604"/>
      <c r="Q158" s="555">
        <f t="shared" si="78"/>
        <v>3.0844999999999998</v>
      </c>
      <c r="R158" s="576">
        <f>'MIDS DATA'!K162</f>
        <v>3.0844999999999998</v>
      </c>
      <c r="S158" s="135">
        <f t="shared" si="85"/>
        <v>0</v>
      </c>
      <c r="T158" s="135">
        <f t="shared" si="86"/>
        <v>0</v>
      </c>
      <c r="U158" s="261">
        <v>0</v>
      </c>
      <c r="V158" s="604"/>
      <c r="W158" s="617"/>
      <c r="X158" s="144"/>
      <c r="Y158" s="254"/>
      <c r="Z158" s="140">
        <f t="shared" si="87"/>
        <v>0</v>
      </c>
      <c r="AA158" s="140">
        <f t="shared" si="92"/>
        <v>0</v>
      </c>
      <c r="AB158" s="604"/>
      <c r="AC158" s="555"/>
      <c r="AD158" s="135"/>
      <c r="AE158" s="140">
        <f t="shared" si="88"/>
        <v>0</v>
      </c>
      <c r="AF158" s="140">
        <f t="shared" si="89"/>
        <v>0</v>
      </c>
      <c r="AG158" s="178">
        <f>'MIDS DATA'!C162</f>
        <v>6.8281907307077006E-2</v>
      </c>
      <c r="AH158" s="179">
        <f>'MIDS DATA'!D162</f>
        <v>0.43032850154551544</v>
      </c>
      <c r="AI158" s="178">
        <f>'MIDS DATA'!E162</f>
        <v>7.4202573276299033E-2</v>
      </c>
      <c r="AJ158" s="179">
        <f>'MIDS DATA'!F162</f>
        <v>0.40051511840188131</v>
      </c>
      <c r="AK158" s="311">
        <f>'MIDS DATA'!B162</f>
        <v>1.3546622004819999</v>
      </c>
    </row>
    <row r="159" spans="1:37" ht="15" x14ac:dyDescent="0.25">
      <c r="A159" s="254" t="e">
        <f t="shared" si="90"/>
        <v>#REF!</v>
      </c>
      <c r="B159" s="550">
        <v>41153</v>
      </c>
      <c r="C159" s="119" t="b">
        <f t="shared" si="79"/>
        <v>0</v>
      </c>
      <c r="D159" s="120">
        <f t="shared" si="93"/>
        <v>0</v>
      </c>
      <c r="E159" s="120">
        <f t="shared" si="91"/>
        <v>30</v>
      </c>
      <c r="F159" s="555">
        <v>3.2562635692114799</v>
      </c>
      <c r="G159" s="125">
        <f t="shared" si="81"/>
        <v>0</v>
      </c>
      <c r="H159" s="125">
        <f t="shared" si="82"/>
        <v>0</v>
      </c>
      <c r="I159" s="576">
        <f>POS!AB172</f>
        <v>3.2562635692114799</v>
      </c>
      <c r="J159" s="604"/>
      <c r="K159" s="568"/>
      <c r="L159" s="569"/>
      <c r="M159" s="570"/>
      <c r="N159" s="140">
        <f t="shared" si="83"/>
        <v>0</v>
      </c>
      <c r="O159" s="140">
        <f t="shared" si="84"/>
        <v>0</v>
      </c>
      <c r="P159" s="604"/>
      <c r="Q159" s="555">
        <f t="shared" si="78"/>
        <v>3.0874999999999999</v>
      </c>
      <c r="R159" s="576">
        <f>'MIDS DATA'!K163</f>
        <v>3.0874999999999999</v>
      </c>
      <c r="S159" s="135">
        <f t="shared" si="85"/>
        <v>0</v>
      </c>
      <c r="T159" s="135">
        <f t="shared" si="86"/>
        <v>0</v>
      </c>
      <c r="U159" s="261">
        <v>0</v>
      </c>
      <c r="V159" s="604"/>
      <c r="W159" s="617"/>
      <c r="X159" s="144"/>
      <c r="Y159" s="254"/>
      <c r="Z159" s="140">
        <f t="shared" si="87"/>
        <v>0</v>
      </c>
      <c r="AA159" s="140">
        <f t="shared" si="92"/>
        <v>0</v>
      </c>
      <c r="AB159" s="604"/>
      <c r="AC159" s="555"/>
      <c r="AD159" s="135"/>
      <c r="AE159" s="140">
        <f t="shared" si="88"/>
        <v>0</v>
      </c>
      <c r="AF159" s="140">
        <f t="shared" si="89"/>
        <v>0</v>
      </c>
      <c r="AG159" s="178">
        <f>'MIDS DATA'!C163</f>
        <v>6.829138549887602E-2</v>
      </c>
      <c r="AH159" s="179">
        <f>'MIDS DATA'!D163</f>
        <v>0.42783363274419811</v>
      </c>
      <c r="AI159" s="178">
        <f>'MIDS DATA'!E163</f>
        <v>7.4217985105526005E-2</v>
      </c>
      <c r="AJ159" s="179">
        <f>'MIDS DATA'!F163</f>
        <v>0.39797127234008739</v>
      </c>
      <c r="AK159" s="311">
        <f>'MIDS DATA'!B163</f>
        <v>1.353907553213</v>
      </c>
    </row>
    <row r="160" spans="1:37" ht="15" x14ac:dyDescent="0.25">
      <c r="A160" s="254" t="e">
        <f t="shared" si="90"/>
        <v>#REF!</v>
      </c>
      <c r="B160" s="551">
        <v>41183</v>
      </c>
      <c r="C160" s="119" t="b">
        <f t="shared" si="79"/>
        <v>0</v>
      </c>
      <c r="D160" s="120">
        <f t="shared" si="93"/>
        <v>0</v>
      </c>
      <c r="E160" s="120">
        <f t="shared" si="91"/>
        <v>31</v>
      </c>
      <c r="F160" s="556">
        <v>3.2968296940590118</v>
      </c>
      <c r="G160" s="125">
        <f t="shared" si="81"/>
        <v>0</v>
      </c>
      <c r="H160" s="125">
        <f t="shared" si="82"/>
        <v>0</v>
      </c>
      <c r="I160" s="577">
        <f>POS!AB173</f>
        <v>3.2968296940590118</v>
      </c>
      <c r="J160" s="604"/>
      <c r="K160" s="571"/>
      <c r="L160" s="569"/>
      <c r="M160" s="573"/>
      <c r="N160" s="140">
        <f t="shared" si="83"/>
        <v>0</v>
      </c>
      <c r="O160" s="140">
        <f t="shared" si="84"/>
        <v>0</v>
      </c>
      <c r="P160" s="604"/>
      <c r="Q160" s="556">
        <f t="shared" si="78"/>
        <v>3.1205000000000003</v>
      </c>
      <c r="R160" s="577">
        <f>'MIDS DATA'!K164</f>
        <v>3.1205000000000003</v>
      </c>
      <c r="S160" s="136">
        <f t="shared" si="85"/>
        <v>0</v>
      </c>
      <c r="T160" s="136">
        <f t="shared" si="86"/>
        <v>0</v>
      </c>
      <c r="U160" s="262">
        <v>0</v>
      </c>
      <c r="V160" s="604"/>
      <c r="W160" s="614"/>
      <c r="X160" s="144"/>
      <c r="Y160" s="254"/>
      <c r="Z160" s="140">
        <f t="shared" si="87"/>
        <v>0</v>
      </c>
      <c r="AA160" s="140">
        <f t="shared" si="92"/>
        <v>0</v>
      </c>
      <c r="AB160" s="604"/>
      <c r="AC160" s="556"/>
      <c r="AD160" s="136"/>
      <c r="AE160" s="140">
        <f t="shared" si="88"/>
        <v>0</v>
      </c>
      <c r="AF160" s="140">
        <f t="shared" si="89"/>
        <v>0</v>
      </c>
      <c r="AG160" s="178">
        <f>'MIDS DATA'!C164</f>
        <v>6.8300557942580012E-2</v>
      </c>
      <c r="AH160" s="179">
        <f>'MIDS DATA'!D164</f>
        <v>0.42543238633635921</v>
      </c>
      <c r="AI160" s="178">
        <f>'MIDS DATA'!E164</f>
        <v>7.4232899779044015E-2</v>
      </c>
      <c r="AJ160" s="179">
        <f>'MIDS DATA'!F164</f>
        <v>0.39552392114042678</v>
      </c>
      <c r="AK160" s="311">
        <f>'MIDS DATA'!B164</f>
        <v>1.3531764052499999</v>
      </c>
    </row>
    <row r="161" spans="1:37" ht="15" x14ac:dyDescent="0.25">
      <c r="A161" s="254" t="e">
        <f t="shared" si="90"/>
        <v>#REF!</v>
      </c>
      <c r="B161" s="549">
        <v>41214</v>
      </c>
      <c r="C161" s="119" t="b">
        <f t="shared" si="79"/>
        <v>0</v>
      </c>
      <c r="D161" s="120">
        <f t="shared" si="93"/>
        <v>0</v>
      </c>
      <c r="E161" s="120">
        <f t="shared" si="91"/>
        <v>30</v>
      </c>
      <c r="F161" s="554">
        <v>3.4705998463439998</v>
      </c>
      <c r="G161" s="125">
        <f t="shared" si="81"/>
        <v>0</v>
      </c>
      <c r="H161" s="125">
        <f t="shared" si="82"/>
        <v>0</v>
      </c>
      <c r="I161" s="575">
        <f>POS!AB174</f>
        <v>3.4705998463439998</v>
      </c>
      <c r="J161" s="604"/>
      <c r="K161" s="565"/>
      <c r="L161" s="569"/>
      <c r="M161" s="567"/>
      <c r="N161" s="140">
        <f t="shared" si="83"/>
        <v>0</v>
      </c>
      <c r="O161" s="140">
        <f t="shared" si="84"/>
        <v>0</v>
      </c>
      <c r="P161" s="604"/>
      <c r="Q161" s="554">
        <f t="shared" si="78"/>
        <v>3.2574999999999998</v>
      </c>
      <c r="R161" s="575">
        <f>'MIDS DATA'!K165</f>
        <v>3.2574999999999998</v>
      </c>
      <c r="S161" s="134">
        <f t="shared" si="85"/>
        <v>0</v>
      </c>
      <c r="T161" s="134">
        <f t="shared" si="86"/>
        <v>0</v>
      </c>
      <c r="U161" s="260">
        <v>0</v>
      </c>
      <c r="V161" s="604"/>
      <c r="W161" s="618"/>
      <c r="X161" s="144"/>
      <c r="Y161" s="254"/>
      <c r="Z161" s="140">
        <f t="shared" si="87"/>
        <v>0</v>
      </c>
      <c r="AA161" s="140">
        <f t="shared" si="92"/>
        <v>0</v>
      </c>
      <c r="AB161" s="604"/>
      <c r="AC161" s="554"/>
      <c r="AD161" s="134"/>
      <c r="AE161" s="140">
        <f t="shared" si="88"/>
        <v>0</v>
      </c>
      <c r="AF161" s="140">
        <f t="shared" si="89"/>
        <v>0</v>
      </c>
      <c r="AG161" s="178">
        <f>'MIDS DATA'!C165</f>
        <v>6.8310036134438007E-2</v>
      </c>
      <c r="AH161" s="179">
        <f>'MIDS DATA'!D165</f>
        <v>0.42296460881038855</v>
      </c>
      <c r="AI161" s="178">
        <f>'MIDS DATA'!E165</f>
        <v>7.4248311608425016E-2</v>
      </c>
      <c r="AJ161" s="179">
        <f>'MIDS DATA'!F165</f>
        <v>0.39300982667680234</v>
      </c>
      <c r="AK161" s="311">
        <f>'MIDS DATA'!B165</f>
        <v>1.3524200153220003</v>
      </c>
    </row>
    <row r="162" spans="1:37" ht="15" x14ac:dyDescent="0.25">
      <c r="A162" s="254" t="e">
        <f t="shared" si="90"/>
        <v>#REF!</v>
      </c>
      <c r="B162" s="550">
        <v>41244</v>
      </c>
      <c r="C162" s="119" t="b">
        <f t="shared" si="79"/>
        <v>0</v>
      </c>
      <c r="D162" s="120">
        <f t="shared" si="93"/>
        <v>0</v>
      </c>
      <c r="E162" s="120">
        <f t="shared" si="91"/>
        <v>31</v>
      </c>
      <c r="F162" s="555">
        <v>3.6263009509161037</v>
      </c>
      <c r="G162" s="125">
        <f t="shared" si="81"/>
        <v>0</v>
      </c>
      <c r="H162" s="125">
        <f t="shared" si="82"/>
        <v>0</v>
      </c>
      <c r="I162" s="576">
        <f>POS!AB175</f>
        <v>3.6263009509161037</v>
      </c>
      <c r="J162" s="604"/>
      <c r="K162" s="568"/>
      <c r="L162" s="569"/>
      <c r="M162" s="570"/>
      <c r="N162" s="140">
        <f t="shared" si="83"/>
        <v>0</v>
      </c>
      <c r="O162" s="140">
        <f t="shared" si="84"/>
        <v>0</v>
      </c>
      <c r="P162" s="604"/>
      <c r="Q162" s="555">
        <f t="shared" si="78"/>
        <v>3.3805000000000001</v>
      </c>
      <c r="R162" s="576">
        <f>'MIDS DATA'!K166</f>
        <v>3.3805000000000001</v>
      </c>
      <c r="S162" s="135">
        <f t="shared" si="85"/>
        <v>0</v>
      </c>
      <c r="T162" s="135">
        <f t="shared" si="86"/>
        <v>0</v>
      </c>
      <c r="U162" s="261">
        <v>0</v>
      </c>
      <c r="V162" s="604"/>
      <c r="W162" s="615"/>
      <c r="X162" s="144"/>
      <c r="Y162" s="254"/>
      <c r="Z162" s="140">
        <f t="shared" si="87"/>
        <v>0</v>
      </c>
      <c r="AA162" s="140">
        <f t="shared" si="92"/>
        <v>0</v>
      </c>
      <c r="AB162" s="604"/>
      <c r="AC162" s="555"/>
      <c r="AD162" s="135"/>
      <c r="AE162" s="140">
        <f t="shared" si="88"/>
        <v>0</v>
      </c>
      <c r="AF162" s="140">
        <f t="shared" si="89"/>
        <v>0</v>
      </c>
      <c r="AG162" s="178">
        <f>'MIDS DATA'!C166</f>
        <v>6.831920857819801E-2</v>
      </c>
      <c r="AH162" s="179">
        <f>'MIDS DATA'!D166</f>
        <v>0.42058944454013081</v>
      </c>
      <c r="AI162" s="178">
        <f>'MIDS DATA'!E166</f>
        <v>7.4263226282093003E-2</v>
      </c>
      <c r="AJ162" s="179">
        <f>'MIDS DATA'!F166</f>
        <v>0.3905911110764772</v>
      </c>
      <c r="AK162" s="311">
        <f>'MIDS DATA'!B166</f>
        <v>1.3516871846210001</v>
      </c>
    </row>
    <row r="163" spans="1:37" ht="15" x14ac:dyDescent="0.25">
      <c r="A163" s="254" t="e">
        <f t="shared" si="90"/>
        <v>#REF!</v>
      </c>
      <c r="B163" s="550">
        <v>41275</v>
      </c>
      <c r="C163" s="119" t="b">
        <f t="shared" si="79"/>
        <v>0</v>
      </c>
      <c r="D163" s="120">
        <f t="shared" si="93"/>
        <v>0</v>
      </c>
      <c r="E163" s="120">
        <f t="shared" si="91"/>
        <v>31</v>
      </c>
      <c r="F163" s="555">
        <v>3.7235006536052624</v>
      </c>
      <c r="G163" s="125">
        <f t="shared" si="81"/>
        <v>0</v>
      </c>
      <c r="H163" s="125">
        <f t="shared" si="82"/>
        <v>0</v>
      </c>
      <c r="I163" s="576">
        <f>POS!AB176</f>
        <v>3.7235006536052624</v>
      </c>
      <c r="J163" s="604"/>
      <c r="K163" s="568"/>
      <c r="L163" s="569"/>
      <c r="M163" s="570"/>
      <c r="N163" s="140">
        <f t="shared" si="83"/>
        <v>0</v>
      </c>
      <c r="O163" s="140">
        <f t="shared" si="84"/>
        <v>0</v>
      </c>
      <c r="P163" s="604"/>
      <c r="Q163" s="555">
        <f t="shared" si="78"/>
        <v>3.4580000000000002</v>
      </c>
      <c r="R163" s="576">
        <f>'MIDS DATA'!K167</f>
        <v>3.4580000000000002</v>
      </c>
      <c r="S163" s="135">
        <f t="shared" si="85"/>
        <v>0</v>
      </c>
      <c r="T163" s="135">
        <f t="shared" si="86"/>
        <v>0</v>
      </c>
      <c r="U163" s="261">
        <v>0</v>
      </c>
      <c r="V163" s="604"/>
      <c r="W163" s="615"/>
      <c r="X163" s="144"/>
      <c r="Y163" s="254"/>
      <c r="Z163" s="140">
        <f t="shared" si="87"/>
        <v>0</v>
      </c>
      <c r="AA163" s="140">
        <f t="shared" si="92"/>
        <v>0</v>
      </c>
      <c r="AB163" s="604"/>
      <c r="AC163" s="555"/>
      <c r="AD163" s="135"/>
      <c r="AE163" s="140">
        <f t="shared" si="88"/>
        <v>0</v>
      </c>
      <c r="AF163" s="140">
        <f t="shared" si="89"/>
        <v>0</v>
      </c>
      <c r="AG163" s="178">
        <f>'MIDS DATA'!C167</f>
        <v>6.8328686770114014E-2</v>
      </c>
      <c r="AH163" s="179">
        <f>'MIDS DATA'!D167</f>
        <v>0.41814847950280376</v>
      </c>
      <c r="AI163" s="178">
        <f>'MIDS DATA'!E167</f>
        <v>7.427863811162802E-2</v>
      </c>
      <c r="AJ163" s="179">
        <f>'MIDS DATA'!F167</f>
        <v>0.38810644605119332</v>
      </c>
      <c r="AK163" s="311">
        <f>'MIDS DATA'!B167</f>
        <v>1.3509290596940005</v>
      </c>
    </row>
    <row r="164" spans="1:37" ht="15" x14ac:dyDescent="0.25">
      <c r="A164" s="254" t="e">
        <f t="shared" si="90"/>
        <v>#REF!</v>
      </c>
      <c r="B164" s="550">
        <v>41306</v>
      </c>
      <c r="C164" s="119" t="b">
        <f t="shared" si="79"/>
        <v>0</v>
      </c>
      <c r="D164" s="120">
        <f t="shared" si="93"/>
        <v>0</v>
      </c>
      <c r="E164" s="120">
        <f t="shared" si="91"/>
        <v>28</v>
      </c>
      <c r="F164" s="555">
        <v>3.6158322337309765</v>
      </c>
      <c r="G164" s="125">
        <f t="shared" si="81"/>
        <v>0</v>
      </c>
      <c r="H164" s="125">
        <f t="shared" si="82"/>
        <v>0</v>
      </c>
      <c r="I164" s="576">
        <f>POS!AB177</f>
        <v>3.6158322337309765</v>
      </c>
      <c r="J164" s="604"/>
      <c r="K164" s="568"/>
      <c r="L164" s="569"/>
      <c r="M164" s="570"/>
      <c r="N164" s="140">
        <f t="shared" si="83"/>
        <v>0</v>
      </c>
      <c r="O164" s="140">
        <f t="shared" si="84"/>
        <v>0</v>
      </c>
      <c r="P164" s="604"/>
      <c r="Q164" s="555">
        <f t="shared" si="78"/>
        <v>3.3755000000000002</v>
      </c>
      <c r="R164" s="576">
        <f>'MIDS DATA'!K168</f>
        <v>3.3755000000000002</v>
      </c>
      <c r="S164" s="135">
        <f t="shared" si="85"/>
        <v>0</v>
      </c>
      <c r="T164" s="135">
        <f t="shared" si="86"/>
        <v>0</v>
      </c>
      <c r="U164" s="261">
        <v>0</v>
      </c>
      <c r="V164" s="604"/>
      <c r="W164" s="615"/>
      <c r="X164" s="144"/>
      <c r="Y164" s="254"/>
      <c r="Z164" s="140">
        <f t="shared" si="87"/>
        <v>0</v>
      </c>
      <c r="AA164" s="140">
        <f t="shared" si="92"/>
        <v>0</v>
      </c>
      <c r="AB164" s="604"/>
      <c r="AC164" s="555"/>
      <c r="AD164" s="135"/>
      <c r="AE164" s="140">
        <f t="shared" si="88"/>
        <v>0</v>
      </c>
      <c r="AF164" s="140">
        <f t="shared" si="89"/>
        <v>0</v>
      </c>
      <c r="AG164" s="178">
        <f>'MIDS DATA'!C168</f>
        <v>6.8338164962059009E-2</v>
      </c>
      <c r="AH164" s="179">
        <f>'MIDS DATA'!D168</f>
        <v>0.4157210345081932</v>
      </c>
      <c r="AI164" s="178">
        <f>'MIDS DATA'!E168</f>
        <v>7.4294049941241017E-2</v>
      </c>
      <c r="AJ164" s="179">
        <f>'MIDS DATA'!F168</f>
        <v>0.38563661452231424</v>
      </c>
      <c r="AK164" s="311">
        <f>'MIDS DATA'!B168</f>
        <v>1.3501700559870002</v>
      </c>
    </row>
    <row r="165" spans="1:37" ht="15" x14ac:dyDescent="0.25">
      <c r="A165" s="254" t="e">
        <f t="shared" si="90"/>
        <v>#REF!</v>
      </c>
      <c r="B165" s="551">
        <v>41334</v>
      </c>
      <c r="C165" s="119" t="b">
        <f t="shared" ref="C165:C186" si="94">IF(B165&gt;=$I$2,IF(B165&lt;=$I$3,TRUE,FALSE),FALSE)</f>
        <v>0</v>
      </c>
      <c r="D165" s="120">
        <f t="shared" ref="D165:D180" si="95">IF(C165=TRUE,1,0)</f>
        <v>0</v>
      </c>
      <c r="E165" s="120">
        <f t="shared" si="91"/>
        <v>31</v>
      </c>
      <c r="F165" s="556">
        <v>3.4796925882876417</v>
      </c>
      <c r="G165" s="125">
        <f t="shared" ref="G165:G186" si="96">E165*D165*AH165*F165</f>
        <v>0</v>
      </c>
      <c r="H165" s="125">
        <f t="shared" ref="H165:H186" si="97">IF(D165=0,0,(D165*E165*AH165))</f>
        <v>0</v>
      </c>
      <c r="I165" s="577">
        <f>POS!AB178</f>
        <v>3.4796925882876417</v>
      </c>
      <c r="J165" s="604"/>
      <c r="K165" s="571"/>
      <c r="L165" s="569"/>
      <c r="M165" s="573"/>
      <c r="N165" s="140">
        <f t="shared" ref="N165:N186" si="98">E165*D165*AJ165*M165</f>
        <v>0</v>
      </c>
      <c r="O165" s="140">
        <f t="shared" ref="O165:O186" si="99">IF(D165=0,0,(E165*D165*AJ165))</f>
        <v>0</v>
      </c>
      <c r="P165" s="604"/>
      <c r="Q165" s="556">
        <f t="shared" si="78"/>
        <v>3.2705000000000002</v>
      </c>
      <c r="R165" s="577">
        <f>'MIDS DATA'!K169</f>
        <v>3.2705000000000002</v>
      </c>
      <c r="S165" s="136">
        <f t="shared" ref="S165:S186" si="100">E165*D165*Q165*AJ165</f>
        <v>0</v>
      </c>
      <c r="T165" s="136">
        <f t="shared" ref="T165:T186" si="101">IF(D165=0,0,(E165*D165*AJ165))</f>
        <v>0</v>
      </c>
      <c r="U165" s="262">
        <v>0</v>
      </c>
      <c r="V165" s="604"/>
      <c r="W165" s="616"/>
      <c r="X165" s="144"/>
      <c r="Y165" s="254"/>
      <c r="Z165" s="140">
        <f t="shared" ref="Z165:Z186" si="102">E165*D165*W166</f>
        <v>0</v>
      </c>
      <c r="AA165" s="140">
        <f t="shared" si="92"/>
        <v>0</v>
      </c>
      <c r="AB165" s="604"/>
      <c r="AC165" s="556"/>
      <c r="AD165" s="136"/>
      <c r="AE165" s="140">
        <f t="shared" ref="AE165:AE186" si="103">E165*D165*AJ165*AC165</f>
        <v>0</v>
      </c>
      <c r="AF165" s="140">
        <f t="shared" ref="AF165:AF186" si="104">IF(D165=0,0,(E165*D165*AJ165))</f>
        <v>0</v>
      </c>
      <c r="AG165" s="178">
        <f>'MIDS DATA'!C169</f>
        <v>6.8346725909648007E-2</v>
      </c>
      <c r="AH165" s="179">
        <f>'MIDS DATA'!D169</f>
        <v>0.41354006528418635</v>
      </c>
      <c r="AI165" s="178">
        <f>'MIDS DATA'!E169</f>
        <v>7.4307970303539014E-2</v>
      </c>
      <c r="AJ165" s="179">
        <f>'MIDS DATA'!F169</f>
        <v>0.38341848046110333</v>
      </c>
      <c r="AK165" s="311">
        <f>'MIDS DATA'!B169</f>
        <v>1.349483750571</v>
      </c>
    </row>
    <row r="166" spans="1:37" ht="15" x14ac:dyDescent="0.25">
      <c r="A166" s="254" t="e">
        <f t="shared" si="90"/>
        <v>#REF!</v>
      </c>
      <c r="B166" s="549">
        <v>41365</v>
      </c>
      <c r="C166" s="119" t="b">
        <f t="shared" si="94"/>
        <v>0</v>
      </c>
      <c r="D166" s="120">
        <f t="shared" si="95"/>
        <v>0</v>
      </c>
      <c r="E166" s="120">
        <f t="shared" si="91"/>
        <v>30</v>
      </c>
      <c r="F166" s="554">
        <v>3.3550102771802761</v>
      </c>
      <c r="G166" s="125">
        <f t="shared" si="96"/>
        <v>0</v>
      </c>
      <c r="H166" s="125">
        <f t="shared" si="97"/>
        <v>0</v>
      </c>
      <c r="I166" s="575">
        <f>POS!AB179</f>
        <v>3.3550102771802761</v>
      </c>
      <c r="J166" s="604"/>
      <c r="K166" s="565"/>
      <c r="L166" s="569"/>
      <c r="M166" s="567"/>
      <c r="N166" s="140">
        <f t="shared" si="98"/>
        <v>0</v>
      </c>
      <c r="O166" s="140">
        <f t="shared" si="99"/>
        <v>0</v>
      </c>
      <c r="P166" s="604"/>
      <c r="Q166" s="555">
        <f t="shared" si="78"/>
        <v>3.1745000000000001</v>
      </c>
      <c r="R166" s="575">
        <f>'MIDS DATA'!K170</f>
        <v>3.1745000000000001</v>
      </c>
      <c r="S166" s="134">
        <f t="shared" si="100"/>
        <v>0</v>
      </c>
      <c r="T166" s="134">
        <f t="shared" si="101"/>
        <v>0</v>
      </c>
      <c r="U166" s="260">
        <v>0</v>
      </c>
      <c r="V166" s="604"/>
      <c r="W166" s="619"/>
      <c r="X166" s="144"/>
      <c r="Y166" s="254"/>
      <c r="Z166" s="140">
        <f t="shared" si="102"/>
        <v>0</v>
      </c>
      <c r="AA166" s="140">
        <f t="shared" si="92"/>
        <v>0</v>
      </c>
      <c r="AB166" s="604"/>
      <c r="AC166" s="555"/>
      <c r="AD166" s="134"/>
      <c r="AE166" s="140">
        <f t="shared" si="103"/>
        <v>0</v>
      </c>
      <c r="AF166" s="140">
        <f t="shared" si="104"/>
        <v>0</v>
      </c>
      <c r="AG166" s="178">
        <f>'MIDS DATA'!C170</f>
        <v>6.8356204101651025E-2</v>
      </c>
      <c r="AH166" s="179">
        <f>'MIDS DATA'!D170</f>
        <v>0.4111381562462445</v>
      </c>
      <c r="AI166" s="178">
        <f>'MIDS DATA'!E170</f>
        <v>7.4323382133301016E-2</v>
      </c>
      <c r="AJ166" s="179">
        <f>'MIDS DATA'!F170</f>
        <v>0.38097665429492988</v>
      </c>
      <c r="AK166" s="311">
        <f>'MIDS DATA'!B170</f>
        <v>1.3487230798250003</v>
      </c>
    </row>
    <row r="167" spans="1:37" ht="15" x14ac:dyDescent="0.25">
      <c r="A167" s="254" t="e">
        <f t="shared" si="90"/>
        <v>#REF!</v>
      </c>
      <c r="B167" s="550">
        <v>41395</v>
      </c>
      <c r="C167" s="119" t="b">
        <f t="shared" si="94"/>
        <v>0</v>
      </c>
      <c r="D167" s="120">
        <f t="shared" si="95"/>
        <v>0</v>
      </c>
      <c r="E167" s="120">
        <f t="shared" si="91"/>
        <v>31</v>
      </c>
      <c r="F167" s="555">
        <v>3.3263465180511558</v>
      </c>
      <c r="G167" s="125">
        <f t="shared" si="96"/>
        <v>0</v>
      </c>
      <c r="H167" s="125">
        <f t="shared" si="97"/>
        <v>0</v>
      </c>
      <c r="I167" s="576">
        <f>POS!AB180</f>
        <v>3.3263465180511558</v>
      </c>
      <c r="J167" s="604"/>
      <c r="K167" s="568"/>
      <c r="L167" s="569"/>
      <c r="M167" s="570"/>
      <c r="N167" s="140">
        <f t="shared" si="98"/>
        <v>0</v>
      </c>
      <c r="O167" s="140">
        <f t="shared" si="99"/>
        <v>0</v>
      </c>
      <c r="P167" s="604"/>
      <c r="Q167" s="555">
        <f t="shared" si="78"/>
        <v>3.1535000000000002</v>
      </c>
      <c r="R167" s="576">
        <f>'MIDS DATA'!K171</f>
        <v>3.1535000000000002</v>
      </c>
      <c r="S167" s="135">
        <f t="shared" si="100"/>
        <v>0</v>
      </c>
      <c r="T167" s="135">
        <f t="shared" si="101"/>
        <v>0</v>
      </c>
      <c r="U167" s="261">
        <v>0</v>
      </c>
      <c r="V167" s="604"/>
      <c r="W167" s="617"/>
      <c r="X167" s="144"/>
      <c r="Y167" s="254"/>
      <c r="Z167" s="140">
        <f t="shared" si="102"/>
        <v>0</v>
      </c>
      <c r="AA167" s="140">
        <f t="shared" si="92"/>
        <v>0</v>
      </c>
      <c r="AB167" s="604"/>
      <c r="AC167" s="555"/>
      <c r="AD167" s="135"/>
      <c r="AE167" s="140">
        <f t="shared" si="103"/>
        <v>0</v>
      </c>
      <c r="AF167" s="140">
        <f t="shared" si="104"/>
        <v>0</v>
      </c>
      <c r="AG167" s="178">
        <f>'MIDS DATA'!C171</f>
        <v>6.8365376545552012E-2</v>
      </c>
      <c r="AH167" s="179">
        <f>'MIDS DATA'!D171</f>
        <v>0.40882640652580898</v>
      </c>
      <c r="AI167" s="178">
        <f>'MIDS DATA'!E171</f>
        <v>7.4338296807339013E-2</v>
      </c>
      <c r="AJ167" s="179">
        <f>'MIDS DATA'!F171</f>
        <v>0.37862749548962288</v>
      </c>
      <c r="AK167" s="311">
        <f>'MIDS DATA'!B171</f>
        <v>1.3479861155940003</v>
      </c>
    </row>
    <row r="168" spans="1:37" ht="15" x14ac:dyDescent="0.25">
      <c r="A168" s="254" t="e">
        <f t="shared" si="90"/>
        <v>#REF!</v>
      </c>
      <c r="B168" s="550">
        <v>41426</v>
      </c>
      <c r="C168" s="119" t="b">
        <f t="shared" si="94"/>
        <v>0</v>
      </c>
      <c r="D168" s="120">
        <f t="shared" si="95"/>
        <v>0</v>
      </c>
      <c r="E168" s="120">
        <f t="shared" si="91"/>
        <v>30</v>
      </c>
      <c r="F168" s="555">
        <v>3.3334036716479991</v>
      </c>
      <c r="G168" s="125">
        <f t="shared" si="96"/>
        <v>0</v>
      </c>
      <c r="H168" s="125">
        <f t="shared" si="97"/>
        <v>0</v>
      </c>
      <c r="I168" s="576">
        <f>POS!AB181</f>
        <v>3.3334036716479991</v>
      </c>
      <c r="J168" s="604"/>
      <c r="K168" s="568"/>
      <c r="L168" s="569"/>
      <c r="M168" s="570"/>
      <c r="N168" s="140">
        <f t="shared" si="98"/>
        <v>0</v>
      </c>
      <c r="O168" s="140">
        <f t="shared" si="99"/>
        <v>0</v>
      </c>
      <c r="P168" s="604"/>
      <c r="Q168" s="555">
        <f t="shared" si="78"/>
        <v>3.1605000000000003</v>
      </c>
      <c r="R168" s="576">
        <f>'MIDS DATA'!K172</f>
        <v>3.1605000000000003</v>
      </c>
      <c r="S168" s="135">
        <f t="shared" si="100"/>
        <v>0</v>
      </c>
      <c r="T168" s="135">
        <f t="shared" si="101"/>
        <v>0</v>
      </c>
      <c r="U168" s="261">
        <v>0</v>
      </c>
      <c r="V168" s="604"/>
      <c r="W168" s="617"/>
      <c r="X168" s="144"/>
      <c r="Y168" s="254"/>
      <c r="Z168" s="140">
        <f t="shared" si="102"/>
        <v>0</v>
      </c>
      <c r="AA168" s="140">
        <f t="shared" si="92"/>
        <v>0</v>
      </c>
      <c r="AB168" s="604"/>
      <c r="AC168" s="555"/>
      <c r="AD168" s="135"/>
      <c r="AE168" s="140">
        <f t="shared" si="103"/>
        <v>0</v>
      </c>
      <c r="AF168" s="140">
        <f t="shared" si="104"/>
        <v>0</v>
      </c>
      <c r="AG168" s="178">
        <f>'MIDS DATA'!C172</f>
        <v>6.8374854737612012E-2</v>
      </c>
      <c r="AH168" s="179">
        <f>'MIDS DATA'!D172</f>
        <v>0.40645063139321863</v>
      </c>
      <c r="AI168" s="178">
        <f>'MIDS DATA'!E172</f>
        <v>7.4353708637255003E-2</v>
      </c>
      <c r="AJ168" s="179">
        <f>'MIDS DATA'!F172</f>
        <v>0.37621431482246281</v>
      </c>
      <c r="AK168" s="311">
        <f>'MIDS DATA'!B172</f>
        <v>1.3472237288620001</v>
      </c>
    </row>
    <row r="169" spans="1:37" ht="15" x14ac:dyDescent="0.25">
      <c r="A169" s="254" t="e">
        <f t="shared" si="90"/>
        <v>#REF!</v>
      </c>
      <c r="B169" s="550">
        <v>41456</v>
      </c>
      <c r="C169" s="119" t="b">
        <f t="shared" si="94"/>
        <v>0</v>
      </c>
      <c r="D169" s="120">
        <f t="shared" si="95"/>
        <v>0</v>
      </c>
      <c r="E169" s="120">
        <f t="shared" si="91"/>
        <v>31</v>
      </c>
      <c r="F169" s="555">
        <v>3.3392334476627115</v>
      </c>
      <c r="G169" s="125">
        <f t="shared" si="96"/>
        <v>0</v>
      </c>
      <c r="H169" s="125">
        <f t="shared" si="97"/>
        <v>0</v>
      </c>
      <c r="I169" s="576">
        <f>POS!AB182</f>
        <v>3.3392334476627115</v>
      </c>
      <c r="J169" s="604"/>
      <c r="K169" s="568"/>
      <c r="L169" s="569"/>
      <c r="M169" s="570"/>
      <c r="N169" s="140">
        <f t="shared" si="98"/>
        <v>0</v>
      </c>
      <c r="O169" s="140">
        <f t="shared" si="99"/>
        <v>0</v>
      </c>
      <c r="P169" s="604"/>
      <c r="Q169" s="555">
        <f t="shared" si="78"/>
        <v>3.1665000000000005</v>
      </c>
      <c r="R169" s="576">
        <f>'MIDS DATA'!K173</f>
        <v>3.1665000000000005</v>
      </c>
      <c r="S169" s="135">
        <f t="shared" si="100"/>
        <v>0</v>
      </c>
      <c r="T169" s="135">
        <f t="shared" si="101"/>
        <v>0</v>
      </c>
      <c r="U169" s="261">
        <v>0</v>
      </c>
      <c r="V169" s="604"/>
      <c r="W169" s="617"/>
      <c r="X169" s="144"/>
      <c r="Y169" s="254"/>
      <c r="Z169" s="140">
        <f t="shared" si="102"/>
        <v>0</v>
      </c>
      <c r="AA169" s="140">
        <f t="shared" si="92"/>
        <v>0</v>
      </c>
      <c r="AB169" s="604"/>
      <c r="AC169" s="555"/>
      <c r="AD169" s="135"/>
      <c r="AE169" s="140">
        <f t="shared" si="103"/>
        <v>0</v>
      </c>
      <c r="AF169" s="140">
        <f t="shared" si="104"/>
        <v>0</v>
      </c>
      <c r="AG169" s="178">
        <f>'MIDS DATA'!C173</f>
        <v>6.8384027181570023E-2</v>
      </c>
      <c r="AH169" s="179">
        <f>'MIDS DATA'!D173</f>
        <v>0.40416404181019872</v>
      </c>
      <c r="AI169" s="178">
        <f>'MIDS DATA'!E173</f>
        <v>7.4368623311442006E-2</v>
      </c>
      <c r="AJ169" s="179">
        <f>'MIDS DATA'!F173</f>
        <v>0.37389272646827504</v>
      </c>
      <c r="AK169" s="311">
        <f>'MIDS DATA'!B173</f>
        <v>1.346485107723</v>
      </c>
    </row>
    <row r="170" spans="1:37" ht="15" x14ac:dyDescent="0.25">
      <c r="A170" s="254" t="e">
        <f t="shared" si="90"/>
        <v>#REF!</v>
      </c>
      <c r="B170" s="550">
        <v>41487</v>
      </c>
      <c r="C170" s="119" t="b">
        <f t="shared" si="94"/>
        <v>0</v>
      </c>
      <c r="D170" s="120">
        <f t="shared" si="95"/>
        <v>0</v>
      </c>
      <c r="E170" s="120">
        <f t="shared" si="91"/>
        <v>31</v>
      </c>
      <c r="F170" s="555">
        <v>3.3475424980655286</v>
      </c>
      <c r="G170" s="125">
        <f t="shared" si="96"/>
        <v>0</v>
      </c>
      <c r="H170" s="125">
        <f t="shared" si="97"/>
        <v>0</v>
      </c>
      <c r="I170" s="576">
        <f>POS!AB183</f>
        <v>3.3475424980655286</v>
      </c>
      <c r="J170" s="604"/>
      <c r="K170" s="568"/>
      <c r="L170" s="569"/>
      <c r="M170" s="570"/>
      <c r="N170" s="140">
        <f t="shared" si="98"/>
        <v>0</v>
      </c>
      <c r="O170" s="140">
        <f t="shared" si="99"/>
        <v>0</v>
      </c>
      <c r="P170" s="604"/>
      <c r="Q170" s="555">
        <f t="shared" si="78"/>
        <v>3.1745000000000001</v>
      </c>
      <c r="R170" s="576">
        <f>'MIDS DATA'!K174</f>
        <v>3.1745000000000001</v>
      </c>
      <c r="S170" s="135">
        <f t="shared" si="100"/>
        <v>0</v>
      </c>
      <c r="T170" s="135">
        <f t="shared" si="101"/>
        <v>0</v>
      </c>
      <c r="U170" s="261">
        <v>0</v>
      </c>
      <c r="V170" s="604"/>
      <c r="W170" s="617"/>
      <c r="X170" s="144"/>
      <c r="Y170" s="254"/>
      <c r="Z170" s="140">
        <f t="shared" si="102"/>
        <v>0</v>
      </c>
      <c r="AA170" s="140">
        <f t="shared" si="92"/>
        <v>0</v>
      </c>
      <c r="AB170" s="604"/>
      <c r="AC170" s="555"/>
      <c r="AD170" s="135"/>
      <c r="AE170" s="140">
        <f t="shared" si="103"/>
        <v>0</v>
      </c>
      <c r="AF170" s="140">
        <f t="shared" si="104"/>
        <v>0</v>
      </c>
      <c r="AG170" s="178">
        <f>'MIDS DATA'!C174</f>
        <v>6.8393505373689018E-2</v>
      </c>
      <c r="AH170" s="179">
        <f>'MIDS DATA'!D174</f>
        <v>0.40181413104838565</v>
      </c>
      <c r="AI170" s="178">
        <f>'MIDS DATA'!E174</f>
        <v>7.4384035141512025E-2</v>
      </c>
      <c r="AJ170" s="179">
        <f>'MIDS DATA'!F174</f>
        <v>0.3715078800088048</v>
      </c>
      <c r="AK170" s="311">
        <f>'MIDS DATA'!B174</f>
        <v>1.3457210127030002</v>
      </c>
    </row>
    <row r="171" spans="1:37" ht="15" x14ac:dyDescent="0.25">
      <c r="A171" s="254" t="e">
        <f t="shared" si="90"/>
        <v>#REF!</v>
      </c>
      <c r="B171" s="550">
        <v>41518</v>
      </c>
      <c r="C171" s="119" t="b">
        <f t="shared" si="94"/>
        <v>0</v>
      </c>
      <c r="D171" s="120">
        <f t="shared" si="95"/>
        <v>0</v>
      </c>
      <c r="E171" s="120">
        <f t="shared" si="91"/>
        <v>30</v>
      </c>
      <c r="F171" s="555">
        <v>3.3494639411722944</v>
      </c>
      <c r="G171" s="125">
        <f t="shared" si="96"/>
        <v>0</v>
      </c>
      <c r="H171" s="125">
        <f t="shared" si="97"/>
        <v>0</v>
      </c>
      <c r="I171" s="576">
        <f>POS!AB184</f>
        <v>3.3494639411722944</v>
      </c>
      <c r="J171" s="604"/>
      <c r="K171" s="568"/>
      <c r="L171" s="569"/>
      <c r="M171" s="570"/>
      <c r="N171" s="140">
        <f t="shared" si="98"/>
        <v>0</v>
      </c>
      <c r="O171" s="140">
        <f t="shared" si="99"/>
        <v>0</v>
      </c>
      <c r="P171" s="604"/>
      <c r="Q171" s="555">
        <f t="shared" si="78"/>
        <v>3.1775000000000002</v>
      </c>
      <c r="R171" s="576">
        <f>'MIDS DATA'!K175</f>
        <v>3.1775000000000002</v>
      </c>
      <c r="S171" s="135">
        <f t="shared" si="100"/>
        <v>0</v>
      </c>
      <c r="T171" s="135">
        <f t="shared" si="101"/>
        <v>0</v>
      </c>
      <c r="U171" s="261">
        <v>0</v>
      </c>
      <c r="V171" s="604"/>
      <c r="W171" s="617"/>
      <c r="X171" s="144"/>
      <c r="Y171" s="254"/>
      <c r="Z171" s="140">
        <f t="shared" si="102"/>
        <v>0</v>
      </c>
      <c r="AA171" s="140">
        <f t="shared" si="92"/>
        <v>0</v>
      </c>
      <c r="AB171" s="604"/>
      <c r="AC171" s="555"/>
      <c r="AD171" s="135"/>
      <c r="AE171" s="140">
        <f t="shared" si="103"/>
        <v>0</v>
      </c>
      <c r="AF171" s="140">
        <f t="shared" si="104"/>
        <v>0</v>
      </c>
      <c r="AG171" s="178">
        <f>'MIDS DATA'!C175</f>
        <v>6.8402983565838016E-2</v>
      </c>
      <c r="AH171" s="179">
        <f>'MIDS DATA'!D175</f>
        <v>0.39947726201808498</v>
      </c>
      <c r="AI171" s="178">
        <f>'MIDS DATA'!E175</f>
        <v>7.4399446971661023E-2</v>
      </c>
      <c r="AJ171" s="179">
        <f>'MIDS DATA'!F175</f>
        <v>0.36913731458838372</v>
      </c>
      <c r="AK171" s="311">
        <f>'MIDS DATA'!B175</f>
        <v>1.3449560524900002</v>
      </c>
    </row>
    <row r="172" spans="1:37" ht="15" x14ac:dyDescent="0.25">
      <c r="A172" s="254" t="e">
        <f t="shared" si="90"/>
        <v>#REF!</v>
      </c>
      <c r="B172" s="551">
        <v>41548</v>
      </c>
      <c r="C172" s="119" t="b">
        <f t="shared" si="94"/>
        <v>0</v>
      </c>
      <c r="D172" s="120">
        <f t="shared" si="95"/>
        <v>0</v>
      </c>
      <c r="E172" s="120">
        <f t="shared" si="91"/>
        <v>31</v>
      </c>
      <c r="F172" s="556">
        <v>3.3896626010276747</v>
      </c>
      <c r="G172" s="125">
        <f t="shared" si="96"/>
        <v>0</v>
      </c>
      <c r="H172" s="125">
        <f t="shared" si="97"/>
        <v>0</v>
      </c>
      <c r="I172" s="577">
        <f>POS!AB185</f>
        <v>3.3896626010276747</v>
      </c>
      <c r="J172" s="604"/>
      <c r="K172" s="571"/>
      <c r="L172" s="569"/>
      <c r="M172" s="573"/>
      <c r="N172" s="140">
        <f t="shared" si="98"/>
        <v>0</v>
      </c>
      <c r="O172" s="140">
        <f t="shared" si="99"/>
        <v>0</v>
      </c>
      <c r="P172" s="604"/>
      <c r="Q172" s="556">
        <f t="shared" si="78"/>
        <v>3.2105000000000001</v>
      </c>
      <c r="R172" s="577">
        <f>'MIDS DATA'!K176</f>
        <v>3.2105000000000001</v>
      </c>
      <c r="S172" s="136">
        <f t="shared" si="100"/>
        <v>0</v>
      </c>
      <c r="T172" s="136">
        <f t="shared" si="101"/>
        <v>0</v>
      </c>
      <c r="U172" s="262">
        <v>0</v>
      </c>
      <c r="V172" s="604"/>
      <c r="W172" s="614"/>
      <c r="X172" s="144"/>
      <c r="Y172" s="254"/>
      <c r="Z172" s="140">
        <f t="shared" si="102"/>
        <v>0</v>
      </c>
      <c r="AA172" s="140">
        <f t="shared" si="92"/>
        <v>0</v>
      </c>
      <c r="AB172" s="604"/>
      <c r="AC172" s="556"/>
      <c r="AD172" s="136"/>
      <c r="AE172" s="140">
        <f t="shared" si="103"/>
        <v>0</v>
      </c>
      <c r="AF172" s="140">
        <f t="shared" si="104"/>
        <v>0</v>
      </c>
      <c r="AG172" s="178">
        <f>'MIDS DATA'!C176</f>
        <v>6.8412156009880015E-2</v>
      </c>
      <c r="AH172" s="179">
        <f>'MIDS DATA'!D176</f>
        <v>0.39722812871173901</v>
      </c>
      <c r="AI172" s="178">
        <f>'MIDS DATA'!E176</f>
        <v>7.4414361646074026E-2</v>
      </c>
      <c r="AJ172" s="179">
        <f>'MIDS DATA'!F176</f>
        <v>0.36685674186790418</v>
      </c>
      <c r="AK172" s="311">
        <f>'MIDS DATA'!B176</f>
        <v>1.34421494651</v>
      </c>
    </row>
    <row r="173" spans="1:37" ht="15" x14ac:dyDescent="0.25">
      <c r="A173" s="254" t="e">
        <f t="shared" si="90"/>
        <v>#REF!</v>
      </c>
      <c r="B173" s="549">
        <v>41579</v>
      </c>
      <c r="C173" s="119" t="b">
        <f t="shared" si="94"/>
        <v>0</v>
      </c>
      <c r="D173" s="120">
        <f t="shared" si="95"/>
        <v>0</v>
      </c>
      <c r="E173" s="120">
        <f t="shared" si="91"/>
        <v>30</v>
      </c>
      <c r="F173" s="554">
        <v>3.5621773538704145</v>
      </c>
      <c r="G173" s="125">
        <f t="shared" si="96"/>
        <v>0</v>
      </c>
      <c r="H173" s="125">
        <f t="shared" si="97"/>
        <v>0</v>
      </c>
      <c r="I173" s="575">
        <f>POS!AB186</f>
        <v>3.5621773538704145</v>
      </c>
      <c r="J173" s="604"/>
      <c r="K173" s="565"/>
      <c r="L173" s="569"/>
      <c r="M173" s="567"/>
      <c r="N173" s="140">
        <f t="shared" si="98"/>
        <v>0</v>
      </c>
      <c r="O173" s="140">
        <f t="shared" si="99"/>
        <v>0</v>
      </c>
      <c r="P173" s="604"/>
      <c r="Q173" s="554">
        <f t="shared" si="78"/>
        <v>3.3475000000000001</v>
      </c>
      <c r="R173" s="575">
        <f>'MIDS DATA'!K177</f>
        <v>3.3475000000000001</v>
      </c>
      <c r="S173" s="134">
        <f t="shared" si="100"/>
        <v>0</v>
      </c>
      <c r="T173" s="134">
        <f t="shared" si="101"/>
        <v>0</v>
      </c>
      <c r="U173" s="260">
        <v>0</v>
      </c>
      <c r="V173" s="604"/>
      <c r="W173" s="618"/>
      <c r="X173" s="144"/>
      <c r="Y173" s="254"/>
      <c r="Z173" s="140">
        <f t="shared" si="102"/>
        <v>0</v>
      </c>
      <c r="AA173" s="140">
        <f t="shared" si="92"/>
        <v>0</v>
      </c>
      <c r="AB173" s="604"/>
      <c r="AC173" s="554"/>
      <c r="AD173" s="134"/>
      <c r="AE173" s="140">
        <f t="shared" si="103"/>
        <v>0</v>
      </c>
      <c r="AF173" s="140">
        <f t="shared" si="104"/>
        <v>0</v>
      </c>
      <c r="AG173" s="178">
        <f>'MIDS DATA'!C177</f>
        <v>6.8421634202088008E-2</v>
      </c>
      <c r="AH173" s="179">
        <f>'MIDS DATA'!D177</f>
        <v>0.39491672246853354</v>
      </c>
      <c r="AI173" s="178">
        <f>'MIDS DATA'!E177</f>
        <v>7.4429773476376013E-2</v>
      </c>
      <c r="AJ173" s="179">
        <f>'MIDS DATA'!F177</f>
        <v>0.36451404696005074</v>
      </c>
      <c r="AK173" s="311">
        <f>'MIDS DATA'!B177</f>
        <v>1.3434482896390003</v>
      </c>
    </row>
    <row r="174" spans="1:37" ht="15" x14ac:dyDescent="0.25">
      <c r="A174" s="254" t="e">
        <f t="shared" si="90"/>
        <v>#REF!</v>
      </c>
      <c r="B174" s="550">
        <v>41609</v>
      </c>
      <c r="C174" s="119" t="b">
        <f t="shared" si="94"/>
        <v>0</v>
      </c>
      <c r="D174" s="120">
        <f t="shared" si="95"/>
        <v>0</v>
      </c>
      <c r="E174" s="120">
        <f t="shared" si="91"/>
        <v>31</v>
      </c>
      <c r="F174" s="555">
        <v>3.7167425667825174</v>
      </c>
      <c r="G174" s="125">
        <f t="shared" si="96"/>
        <v>0</v>
      </c>
      <c r="H174" s="125">
        <f t="shared" si="97"/>
        <v>0</v>
      </c>
      <c r="I174" s="576">
        <f>POS!AB187</f>
        <v>3.7167425667825174</v>
      </c>
      <c r="J174" s="604"/>
      <c r="K174" s="568"/>
      <c r="L174" s="569"/>
      <c r="M174" s="570"/>
      <c r="N174" s="140">
        <f t="shared" si="98"/>
        <v>0</v>
      </c>
      <c r="O174" s="140">
        <f t="shared" si="99"/>
        <v>0</v>
      </c>
      <c r="P174" s="604"/>
      <c r="Q174" s="555">
        <f t="shared" si="78"/>
        <v>3.4705000000000004</v>
      </c>
      <c r="R174" s="576">
        <f>'MIDS DATA'!K178</f>
        <v>3.4705000000000004</v>
      </c>
      <c r="S174" s="135">
        <f t="shared" si="100"/>
        <v>0</v>
      </c>
      <c r="T174" s="135">
        <f t="shared" si="101"/>
        <v>0</v>
      </c>
      <c r="U174" s="261">
        <v>0</v>
      </c>
      <c r="V174" s="604"/>
      <c r="W174" s="615"/>
      <c r="X174" s="144"/>
      <c r="Y174" s="254"/>
      <c r="Z174" s="140">
        <f t="shared" si="102"/>
        <v>0</v>
      </c>
      <c r="AA174" s="140">
        <f t="shared" si="92"/>
        <v>0</v>
      </c>
      <c r="AB174" s="604"/>
      <c r="AC174" s="555"/>
      <c r="AD174" s="135"/>
      <c r="AE174" s="140">
        <f t="shared" si="103"/>
        <v>0</v>
      </c>
      <c r="AF174" s="140">
        <f t="shared" si="104"/>
        <v>0</v>
      </c>
      <c r="AG174" s="178">
        <f>'MIDS DATA'!C178</f>
        <v>6.8430806646188003E-2</v>
      </c>
      <c r="AH174" s="179">
        <f>'MIDS DATA'!D178</f>
        <v>0.39269210298262869</v>
      </c>
      <c r="AI174" s="178">
        <f>'MIDS DATA'!E178</f>
        <v>7.4444688150938021E-2</v>
      </c>
      <c r="AJ174" s="179">
        <f>'MIDS DATA'!F178</f>
        <v>0.36226029841052859</v>
      </c>
      <c r="AK174" s="311">
        <f>'MIDS DATA'!B178</f>
        <v>1.3427055454680004</v>
      </c>
    </row>
    <row r="175" spans="1:37" ht="15" x14ac:dyDescent="0.25">
      <c r="A175" s="254" t="e">
        <f t="shared" si="90"/>
        <v>#REF!</v>
      </c>
      <c r="B175" s="550">
        <v>41640</v>
      </c>
      <c r="C175" s="119" t="b">
        <f t="shared" si="94"/>
        <v>0</v>
      </c>
      <c r="D175" s="120">
        <f t="shared" si="95"/>
        <v>0</v>
      </c>
      <c r="E175" s="120">
        <f t="shared" si="91"/>
        <v>31</v>
      </c>
      <c r="F175" s="555">
        <v>3.8163685790980115</v>
      </c>
      <c r="G175" s="125">
        <f t="shared" si="96"/>
        <v>0</v>
      </c>
      <c r="H175" s="125">
        <f t="shared" si="97"/>
        <v>0</v>
      </c>
      <c r="I175" s="576">
        <f>POS!AB188</f>
        <v>3.8163685790980115</v>
      </c>
      <c r="J175" s="604"/>
      <c r="K175" s="568"/>
      <c r="L175" s="569"/>
      <c r="M175" s="570"/>
      <c r="N175" s="140">
        <f t="shared" si="98"/>
        <v>0</v>
      </c>
      <c r="O175" s="140">
        <f t="shared" si="99"/>
        <v>0</v>
      </c>
      <c r="P175" s="604"/>
      <c r="Q175" s="555">
        <f t="shared" si="78"/>
        <v>3.5505</v>
      </c>
      <c r="R175" s="576">
        <f>'MIDS DATA'!K179</f>
        <v>3.5505</v>
      </c>
      <c r="S175" s="135">
        <f t="shared" si="100"/>
        <v>0</v>
      </c>
      <c r="T175" s="135">
        <f t="shared" si="101"/>
        <v>0</v>
      </c>
      <c r="U175" s="261">
        <v>0</v>
      </c>
      <c r="V175" s="604"/>
      <c r="W175" s="615"/>
      <c r="X175" s="144"/>
      <c r="Y175" s="254"/>
      <c r="Z175" s="140">
        <f t="shared" si="102"/>
        <v>0</v>
      </c>
      <c r="AA175" s="140">
        <f t="shared" si="92"/>
        <v>0</v>
      </c>
      <c r="AB175" s="604"/>
      <c r="AC175" s="555"/>
      <c r="AD175" s="135"/>
      <c r="AE175" s="140">
        <f t="shared" si="103"/>
        <v>0</v>
      </c>
      <c r="AF175" s="140">
        <f t="shared" si="104"/>
        <v>0</v>
      </c>
      <c r="AG175" s="178">
        <f>'MIDS DATA'!C179</f>
        <v>6.8440284838453019E-2</v>
      </c>
      <c r="AH175" s="179">
        <f>'MIDS DATA'!D179</f>
        <v>0.3904058964920174</v>
      </c>
      <c r="AI175" s="178">
        <f>'MIDS DATA'!E179</f>
        <v>7.4460099981395009E-2</v>
      </c>
      <c r="AJ175" s="179">
        <f>'MIDS DATA'!F179</f>
        <v>0.35994517036786933</v>
      </c>
      <c r="AK175" s="311">
        <f>'MIDS DATA'!B179</f>
        <v>1.3419371996630003</v>
      </c>
    </row>
    <row r="176" spans="1:37" ht="15" x14ac:dyDescent="0.25">
      <c r="A176" s="254" t="e">
        <f t="shared" si="90"/>
        <v>#REF!</v>
      </c>
      <c r="B176" s="550">
        <v>41671</v>
      </c>
      <c r="C176" s="119" t="b">
        <f t="shared" si="94"/>
        <v>0</v>
      </c>
      <c r="D176" s="120">
        <f t="shared" si="95"/>
        <v>0</v>
      </c>
      <c r="E176" s="120">
        <f t="shared" si="91"/>
        <v>28</v>
      </c>
      <c r="F176" s="555">
        <v>3.709308529262203</v>
      </c>
      <c r="G176" s="125">
        <f t="shared" si="96"/>
        <v>0</v>
      </c>
      <c r="H176" s="125">
        <f t="shared" si="97"/>
        <v>0</v>
      </c>
      <c r="I176" s="576">
        <f>POS!AB189</f>
        <v>3.709308529262203</v>
      </c>
      <c r="J176" s="604"/>
      <c r="K176" s="568"/>
      <c r="L176" s="569"/>
      <c r="M176" s="570"/>
      <c r="N176" s="140">
        <f t="shared" si="98"/>
        <v>0</v>
      </c>
      <c r="O176" s="140">
        <f t="shared" si="99"/>
        <v>0</v>
      </c>
      <c r="P176" s="604"/>
      <c r="Q176" s="555">
        <f t="shared" si="78"/>
        <v>3.468</v>
      </c>
      <c r="R176" s="576">
        <f>'MIDS DATA'!K180</f>
        <v>3.468</v>
      </c>
      <c r="S176" s="135">
        <f t="shared" si="100"/>
        <v>0</v>
      </c>
      <c r="T176" s="135">
        <f t="shared" si="101"/>
        <v>0</v>
      </c>
      <c r="U176" s="261">
        <v>0</v>
      </c>
      <c r="V176" s="604"/>
      <c r="W176" s="615"/>
      <c r="X176" s="144"/>
      <c r="Y176" s="254"/>
      <c r="Z176" s="140">
        <f t="shared" si="102"/>
        <v>0</v>
      </c>
      <c r="AA176" s="140">
        <f t="shared" si="92"/>
        <v>0</v>
      </c>
      <c r="AB176" s="604"/>
      <c r="AC176" s="555"/>
      <c r="AD176" s="135"/>
      <c r="AE176" s="140">
        <f t="shared" si="103"/>
        <v>0</v>
      </c>
      <c r="AF176" s="140">
        <f t="shared" si="104"/>
        <v>0</v>
      </c>
      <c r="AG176" s="178">
        <f>'MIDS DATA'!C180</f>
        <v>6.8449763030747998E-2</v>
      </c>
      <c r="AH176" s="179">
        <f>'MIDS DATA'!D180</f>
        <v>0.38813239644847042</v>
      </c>
      <c r="AI176" s="178">
        <f>'MIDS DATA'!E180</f>
        <v>7.4475511811931017E-2</v>
      </c>
      <c r="AJ176" s="179">
        <f>'MIDS DATA'!F180</f>
        <v>0.35764393631159974</v>
      </c>
      <c r="AK176" s="311">
        <f>'MIDS DATA'!B180</f>
        <v>1.3411679985090001</v>
      </c>
    </row>
    <row r="177" spans="1:37" ht="15" x14ac:dyDescent="0.25">
      <c r="A177" s="254" t="e">
        <f t="shared" si="90"/>
        <v>#REF!</v>
      </c>
      <c r="B177" s="551">
        <v>41699</v>
      </c>
      <c r="C177" s="119" t="b">
        <f t="shared" si="94"/>
        <v>0</v>
      </c>
      <c r="D177" s="120">
        <f t="shared" si="95"/>
        <v>0</v>
      </c>
      <c r="E177" s="120">
        <f t="shared" si="91"/>
        <v>31</v>
      </c>
      <c r="F177" s="556">
        <v>3.5739801014869825</v>
      </c>
      <c r="G177" s="125">
        <f t="shared" si="96"/>
        <v>0</v>
      </c>
      <c r="H177" s="125">
        <f t="shared" si="97"/>
        <v>0</v>
      </c>
      <c r="I177" s="577">
        <f>POS!AB190</f>
        <v>3.5739801014869825</v>
      </c>
      <c r="J177" s="604"/>
      <c r="K177" s="571"/>
      <c r="L177" s="569"/>
      <c r="M177" s="573"/>
      <c r="N177" s="140">
        <f t="shared" si="98"/>
        <v>0</v>
      </c>
      <c r="O177" s="140">
        <f t="shared" si="99"/>
        <v>0</v>
      </c>
      <c r="P177" s="604"/>
      <c r="Q177" s="556">
        <f t="shared" si="78"/>
        <v>3.363</v>
      </c>
      <c r="R177" s="577">
        <f>'MIDS DATA'!K181</f>
        <v>3.363</v>
      </c>
      <c r="S177" s="136">
        <f t="shared" si="100"/>
        <v>0</v>
      </c>
      <c r="T177" s="136">
        <f t="shared" si="101"/>
        <v>0</v>
      </c>
      <c r="U177" s="262">
        <v>0</v>
      </c>
      <c r="V177" s="604"/>
      <c r="W177" s="616"/>
      <c r="X177" s="144"/>
      <c r="Y177" s="254"/>
      <c r="Z177" s="140">
        <f t="shared" si="102"/>
        <v>0</v>
      </c>
      <c r="AA177" s="140">
        <f t="shared" si="92"/>
        <v>0</v>
      </c>
      <c r="AB177" s="604"/>
      <c r="AC177" s="556"/>
      <c r="AD177" s="136"/>
      <c r="AE177" s="140">
        <f t="shared" si="103"/>
        <v>0</v>
      </c>
      <c r="AF177" s="140">
        <f t="shared" si="104"/>
        <v>0</v>
      </c>
      <c r="AG177" s="178">
        <f>'MIDS DATA'!C181</f>
        <v>6.8458323978654007E-2</v>
      </c>
      <c r="AH177" s="179">
        <f>'MIDS DATA'!D181</f>
        <v>0.38608977831293639</v>
      </c>
      <c r="AI177" s="178">
        <f>'MIDS DATA'!E181</f>
        <v>7.4489432175063014E-2</v>
      </c>
      <c r="AJ177" s="179">
        <f>'MIDS DATA'!F181</f>
        <v>0.35557728023554064</v>
      </c>
      <c r="AK177" s="311">
        <f>'MIDS DATA'!B181</f>
        <v>1.34047250265</v>
      </c>
    </row>
    <row r="178" spans="1:37" ht="15" x14ac:dyDescent="0.25">
      <c r="A178" s="254" t="e">
        <f t="shared" si="90"/>
        <v>#REF!</v>
      </c>
      <c r="B178" s="549">
        <v>41730</v>
      </c>
      <c r="C178" s="119" t="b">
        <f t="shared" si="94"/>
        <v>0</v>
      </c>
      <c r="D178" s="120">
        <f t="shared" si="95"/>
        <v>0</v>
      </c>
      <c r="E178" s="120">
        <f t="shared" si="91"/>
        <v>30</v>
      </c>
      <c r="F178" s="555">
        <v>3.4500248916784515</v>
      </c>
      <c r="G178" s="125">
        <f t="shared" si="96"/>
        <v>0</v>
      </c>
      <c r="H178" s="125">
        <f t="shared" si="97"/>
        <v>0</v>
      </c>
      <c r="I178" s="575">
        <f>POS!AB191</f>
        <v>3.4500248916784515</v>
      </c>
      <c r="J178" s="604"/>
      <c r="K178" s="568"/>
      <c r="L178" s="569"/>
      <c r="M178" s="570"/>
      <c r="N178" s="140">
        <f t="shared" si="98"/>
        <v>0</v>
      </c>
      <c r="O178" s="140">
        <f t="shared" si="99"/>
        <v>0</v>
      </c>
      <c r="P178" s="604"/>
      <c r="Q178" s="555">
        <f t="shared" si="78"/>
        <v>3.2669999999999999</v>
      </c>
      <c r="R178" s="575">
        <f>'MIDS DATA'!K182</f>
        <v>3.2669999999999999</v>
      </c>
      <c r="S178" s="134">
        <f t="shared" si="100"/>
        <v>0</v>
      </c>
      <c r="T178" s="134">
        <f t="shared" si="101"/>
        <v>0</v>
      </c>
      <c r="U178" s="260">
        <v>0</v>
      </c>
      <c r="V178" s="604"/>
      <c r="W178" s="617"/>
      <c r="X178" s="144"/>
      <c r="Y178" s="254"/>
      <c r="Z178" s="140">
        <f t="shared" si="102"/>
        <v>0</v>
      </c>
      <c r="AA178" s="140">
        <f t="shared" si="92"/>
        <v>0</v>
      </c>
      <c r="AB178" s="604"/>
      <c r="AC178" s="555"/>
      <c r="AD178" s="134"/>
      <c r="AE178" s="140">
        <f t="shared" si="103"/>
        <v>0</v>
      </c>
      <c r="AF178" s="140">
        <f t="shared" si="104"/>
        <v>0</v>
      </c>
      <c r="AG178" s="178">
        <f>'MIDS DATA'!C182</f>
        <v>6.8467802171005995E-2</v>
      </c>
      <c r="AH178" s="179">
        <f>'MIDS DATA'!D182</f>
        <v>0.38384027684268746</v>
      </c>
      <c r="AI178" s="178">
        <f>'MIDS DATA'!E182</f>
        <v>7.4504844005747015E-2</v>
      </c>
      <c r="AJ178" s="179">
        <f>'MIDS DATA'!F182</f>
        <v>0.35330227646323814</v>
      </c>
      <c r="AK178" s="311">
        <f>'MIDS DATA'!B182</f>
        <v>1.3397016791000003</v>
      </c>
    </row>
    <row r="179" spans="1:37" ht="15" x14ac:dyDescent="0.25">
      <c r="A179" s="254" t="e">
        <f t="shared" si="90"/>
        <v>#REF!</v>
      </c>
      <c r="B179" s="550">
        <v>41760</v>
      </c>
      <c r="C179" s="119" t="b">
        <f t="shared" si="94"/>
        <v>0</v>
      </c>
      <c r="D179" s="120">
        <f t="shared" si="95"/>
        <v>0</v>
      </c>
      <c r="E179" s="120">
        <f t="shared" ref="E179:E186" si="105">B180-B179</f>
        <v>31</v>
      </c>
      <c r="F179" s="555">
        <v>3.421451034404992</v>
      </c>
      <c r="G179" s="125">
        <f t="shared" si="96"/>
        <v>0</v>
      </c>
      <c r="H179" s="125">
        <f t="shared" si="97"/>
        <v>0</v>
      </c>
      <c r="I179" s="576">
        <f>POS!AB192</f>
        <v>3.421451034404992</v>
      </c>
      <c r="J179" s="604"/>
      <c r="K179" s="568"/>
      <c r="L179" s="569"/>
      <c r="M179" s="570"/>
      <c r="N179" s="140">
        <f t="shared" si="98"/>
        <v>0</v>
      </c>
      <c r="O179" s="140">
        <f t="shared" si="99"/>
        <v>0</v>
      </c>
      <c r="P179" s="604"/>
      <c r="Q179" s="555">
        <f t="shared" si="78"/>
        <v>3.2460000000000004</v>
      </c>
      <c r="R179" s="576">
        <f>'MIDS DATA'!K183</f>
        <v>3.2460000000000004</v>
      </c>
      <c r="S179" s="135">
        <f t="shared" si="100"/>
        <v>0</v>
      </c>
      <c r="T179" s="135">
        <f t="shared" si="101"/>
        <v>0</v>
      </c>
      <c r="U179" s="261">
        <v>0</v>
      </c>
      <c r="V179" s="604"/>
      <c r="W179" s="617"/>
      <c r="X179" s="144"/>
      <c r="Y179" s="254"/>
      <c r="Z179" s="140">
        <f t="shared" si="102"/>
        <v>0</v>
      </c>
      <c r="AA179" s="140">
        <f t="shared" ref="AA179:AA186" si="106">IF(D179=0,0,(E179*D179))</f>
        <v>0</v>
      </c>
      <c r="AB179" s="604"/>
      <c r="AC179" s="555"/>
      <c r="AD179" s="135"/>
      <c r="AE179" s="140">
        <f t="shared" si="103"/>
        <v>0</v>
      </c>
      <c r="AF179" s="140">
        <f t="shared" si="104"/>
        <v>0</v>
      </c>
      <c r="AG179" s="178">
        <f>'MIDS DATA'!C183</f>
        <v>6.8476974615245018E-2</v>
      </c>
      <c r="AH179" s="179">
        <f>'MIDS DATA'!D183</f>
        <v>0.38167525467082841</v>
      </c>
      <c r="AI179" s="178">
        <f>'MIDS DATA'!E183</f>
        <v>7.4519758680678005E-2</v>
      </c>
      <c r="AJ179" s="179">
        <f>'MIDS DATA'!F183</f>
        <v>0.35111367708876362</v>
      </c>
      <c r="AK179" s="311">
        <f>'MIDS DATA'!B183</f>
        <v>1.3389549119270001</v>
      </c>
    </row>
    <row r="180" spans="1:37" ht="15" x14ac:dyDescent="0.25">
      <c r="A180" s="254" t="e">
        <f t="shared" si="90"/>
        <v>#REF!</v>
      </c>
      <c r="B180" s="550">
        <v>41791</v>
      </c>
      <c r="C180" s="119" t="b">
        <f t="shared" si="94"/>
        <v>0</v>
      </c>
      <c r="D180" s="120">
        <f t="shared" si="95"/>
        <v>0</v>
      </c>
      <c r="E180" s="120">
        <f t="shared" si="105"/>
        <v>30</v>
      </c>
      <c r="F180" s="555">
        <v>3.4283555351437389</v>
      </c>
      <c r="G180" s="125">
        <f t="shared" si="96"/>
        <v>0</v>
      </c>
      <c r="H180" s="125">
        <f t="shared" si="97"/>
        <v>0</v>
      </c>
      <c r="I180" s="576">
        <f>POS!AB193</f>
        <v>3.4283555351437389</v>
      </c>
      <c r="J180" s="604"/>
      <c r="K180" s="568"/>
      <c r="L180" s="569"/>
      <c r="M180" s="570"/>
      <c r="N180" s="140">
        <f t="shared" si="98"/>
        <v>0</v>
      </c>
      <c r="O180" s="140">
        <f t="shared" si="99"/>
        <v>0</v>
      </c>
      <c r="P180" s="604"/>
      <c r="Q180" s="555">
        <f t="shared" si="78"/>
        <v>3.2530000000000001</v>
      </c>
      <c r="R180" s="576">
        <f>'MIDS DATA'!K184</f>
        <v>3.2530000000000001</v>
      </c>
      <c r="S180" s="135">
        <f t="shared" si="100"/>
        <v>0</v>
      </c>
      <c r="T180" s="135">
        <f t="shared" si="101"/>
        <v>0</v>
      </c>
      <c r="U180" s="261">
        <v>0</v>
      </c>
      <c r="V180" s="604"/>
      <c r="W180" s="617"/>
      <c r="X180" s="144"/>
      <c r="Y180" s="254"/>
      <c r="Z180" s="140">
        <f t="shared" si="102"/>
        <v>0</v>
      </c>
      <c r="AA180" s="140">
        <f t="shared" si="106"/>
        <v>0</v>
      </c>
      <c r="AB180" s="604"/>
      <c r="AC180" s="555"/>
      <c r="AD180" s="135"/>
      <c r="AE180" s="140">
        <f t="shared" si="103"/>
        <v>0</v>
      </c>
      <c r="AF180" s="140">
        <f t="shared" si="104"/>
        <v>0</v>
      </c>
      <c r="AG180" s="178">
        <f>'MIDS DATA'!C184</f>
        <v>6.8486452807656015E-2</v>
      </c>
      <c r="AH180" s="179">
        <f>'MIDS DATA'!D184</f>
        <v>0.37945031275925678</v>
      </c>
      <c r="AI180" s="178">
        <f>'MIDS DATA'!E184</f>
        <v>7.4535170511517007E-2</v>
      </c>
      <c r="AJ180" s="179">
        <f>'MIDS DATA'!F184</f>
        <v>0.34886550138674993</v>
      </c>
      <c r="AK180" s="311">
        <f>'MIDS DATA'!B184</f>
        <v>1.3381824186040001</v>
      </c>
    </row>
    <row r="181" spans="1:37" ht="15" x14ac:dyDescent="0.25">
      <c r="A181" s="254" t="e">
        <f t="shared" si="90"/>
        <v>#REF!</v>
      </c>
      <c r="B181" s="550">
        <v>41821</v>
      </c>
      <c r="C181" s="119" t="b">
        <f t="shared" si="94"/>
        <v>0</v>
      </c>
      <c r="D181" s="120">
        <f t="shared" ref="D181:D186" si="107">IF(C181=TRUE,1,0)</f>
        <v>0</v>
      </c>
      <c r="E181" s="120">
        <f t="shared" si="105"/>
        <v>31</v>
      </c>
      <c r="F181" s="555">
        <v>3.4340440814503546</v>
      </c>
      <c r="G181" s="125">
        <f t="shared" si="96"/>
        <v>0</v>
      </c>
      <c r="H181" s="125">
        <f t="shared" si="97"/>
        <v>0</v>
      </c>
      <c r="I181" s="576">
        <f>POS!AB194</f>
        <v>3.4340440814503546</v>
      </c>
      <c r="J181" s="604"/>
      <c r="K181" s="568"/>
      <c r="L181" s="569"/>
      <c r="M181" s="570"/>
      <c r="N181" s="140">
        <f t="shared" si="98"/>
        <v>0</v>
      </c>
      <c r="O181" s="140">
        <f t="shared" si="99"/>
        <v>0</v>
      </c>
      <c r="P181" s="604"/>
      <c r="Q181" s="555">
        <f t="shared" si="78"/>
        <v>3.2590000000000003</v>
      </c>
      <c r="R181" s="576">
        <f>'MIDS DATA'!K185</f>
        <v>3.2590000000000003</v>
      </c>
      <c r="S181" s="135">
        <f t="shared" si="100"/>
        <v>0</v>
      </c>
      <c r="T181" s="135">
        <f t="shared" si="101"/>
        <v>0</v>
      </c>
      <c r="U181" s="261">
        <v>0</v>
      </c>
      <c r="V181" s="604"/>
      <c r="W181" s="617"/>
      <c r="X181" s="144"/>
      <c r="Y181" s="254"/>
      <c r="Z181" s="140">
        <f t="shared" si="102"/>
        <v>0</v>
      </c>
      <c r="AA181" s="140">
        <f t="shared" si="106"/>
        <v>0</v>
      </c>
      <c r="AB181" s="604"/>
      <c r="AC181" s="555"/>
      <c r="AD181" s="135"/>
      <c r="AE181" s="140">
        <f t="shared" si="103"/>
        <v>0</v>
      </c>
      <c r="AF181" s="140">
        <f t="shared" si="104"/>
        <v>0</v>
      </c>
      <c r="AG181" s="178">
        <f>'MIDS DATA'!C185</f>
        <v>6.8495625251953018E-2</v>
      </c>
      <c r="AH181" s="179">
        <f>'MIDS DATA'!D185</f>
        <v>0.37730893456766468</v>
      </c>
      <c r="AI181" s="178">
        <f>'MIDS DATA'!E185</f>
        <v>7.4550085186597004E-2</v>
      </c>
      <c r="AJ181" s="179">
        <f>'MIDS DATA'!F185</f>
        <v>0.34670272237293293</v>
      </c>
      <c r="AK181" s="311">
        <f>'MIDS DATA'!B185</f>
        <v>1.3374340392760002</v>
      </c>
    </row>
    <row r="182" spans="1:37" ht="15" x14ac:dyDescent="0.25">
      <c r="A182" s="254" t="e">
        <f t="shared" si="90"/>
        <v>#REF!</v>
      </c>
      <c r="B182" s="550">
        <v>41852</v>
      </c>
      <c r="C182" s="119" t="b">
        <f t="shared" si="94"/>
        <v>0</v>
      </c>
      <c r="D182" s="120">
        <f t="shared" si="107"/>
        <v>0</v>
      </c>
      <c r="E182" s="120">
        <f t="shared" si="105"/>
        <v>31</v>
      </c>
      <c r="F182" s="555">
        <v>3.4421916037248699</v>
      </c>
      <c r="G182" s="125">
        <f t="shared" si="96"/>
        <v>0</v>
      </c>
      <c r="H182" s="125">
        <f t="shared" si="97"/>
        <v>0</v>
      </c>
      <c r="I182" s="576">
        <f>POS!AB195</f>
        <v>3.4421916037248699</v>
      </c>
      <c r="J182" s="604"/>
      <c r="K182" s="568"/>
      <c r="L182" s="569"/>
      <c r="M182" s="570"/>
      <c r="N182" s="140">
        <f t="shared" si="98"/>
        <v>0</v>
      </c>
      <c r="O182" s="140">
        <f t="shared" si="99"/>
        <v>0</v>
      </c>
      <c r="P182" s="604"/>
      <c r="Q182" s="555">
        <f t="shared" si="78"/>
        <v>3.2669999999999999</v>
      </c>
      <c r="R182" s="576">
        <f>'MIDS DATA'!K186</f>
        <v>3.2669999999999999</v>
      </c>
      <c r="S182" s="135">
        <f t="shared" si="100"/>
        <v>0</v>
      </c>
      <c r="T182" s="135">
        <f t="shared" si="101"/>
        <v>0</v>
      </c>
      <c r="U182" s="261">
        <v>0</v>
      </c>
      <c r="V182" s="604"/>
      <c r="W182" s="617"/>
      <c r="X182" s="144"/>
      <c r="Y182" s="254"/>
      <c r="Z182" s="140">
        <f t="shared" si="102"/>
        <v>0</v>
      </c>
      <c r="AA182" s="140">
        <f t="shared" si="106"/>
        <v>0</v>
      </c>
      <c r="AB182" s="604"/>
      <c r="AC182" s="555"/>
      <c r="AD182" s="135"/>
      <c r="AE182" s="140">
        <f t="shared" si="103"/>
        <v>0</v>
      </c>
      <c r="AF182" s="140">
        <f t="shared" si="104"/>
        <v>0</v>
      </c>
      <c r="AG182" s="178">
        <f>'MIDS DATA'!C186</f>
        <v>6.8505103444422025E-2</v>
      </c>
      <c r="AH182" s="179">
        <f>'MIDS DATA'!D186</f>
        <v>0.37510829794753714</v>
      </c>
      <c r="AI182" s="178">
        <f>'MIDS DATA'!E186</f>
        <v>7.4565497017590007E-2</v>
      </c>
      <c r="AJ182" s="179">
        <f>'MIDS DATA'!F186</f>
        <v>0.34448108141456152</v>
      </c>
      <c r="AK182" s="311">
        <f>'MIDS DATA'!B186</f>
        <v>1.3366598839380004</v>
      </c>
    </row>
    <row r="183" spans="1:37" ht="15" x14ac:dyDescent="0.25">
      <c r="A183" s="254" t="e">
        <f t="shared" si="90"/>
        <v>#REF!</v>
      </c>
      <c r="B183" s="550">
        <v>41883</v>
      </c>
      <c r="C183" s="119" t="b">
        <f t="shared" si="94"/>
        <v>0</v>
      </c>
      <c r="D183" s="120">
        <f t="shared" si="107"/>
        <v>0</v>
      </c>
      <c r="E183" s="120">
        <f t="shared" si="105"/>
        <v>30</v>
      </c>
      <c r="F183" s="555">
        <v>3.4439943401043358</v>
      </c>
      <c r="G183" s="125">
        <f t="shared" si="96"/>
        <v>0</v>
      </c>
      <c r="H183" s="125">
        <f t="shared" si="97"/>
        <v>0</v>
      </c>
      <c r="I183" s="576">
        <f>POS!AB196</f>
        <v>3.4439943401043358</v>
      </c>
      <c r="J183" s="604"/>
      <c r="K183" s="568"/>
      <c r="L183" s="569"/>
      <c r="M183" s="570"/>
      <c r="N183" s="140">
        <f t="shared" si="98"/>
        <v>0</v>
      </c>
      <c r="O183" s="140">
        <f t="shared" si="99"/>
        <v>0</v>
      </c>
      <c r="P183" s="604"/>
      <c r="Q183" s="555">
        <f t="shared" si="78"/>
        <v>3.27</v>
      </c>
      <c r="R183" s="576">
        <f>'MIDS DATA'!K187</f>
        <v>3.27</v>
      </c>
      <c r="S183" s="135">
        <f t="shared" si="100"/>
        <v>0</v>
      </c>
      <c r="T183" s="135">
        <f t="shared" si="101"/>
        <v>0</v>
      </c>
      <c r="U183" s="261">
        <v>0</v>
      </c>
      <c r="V183" s="604"/>
      <c r="W183" s="617"/>
      <c r="X183" s="144"/>
      <c r="Y183" s="254"/>
      <c r="Z183" s="140">
        <f t="shared" si="102"/>
        <v>0</v>
      </c>
      <c r="AA183" s="140">
        <f t="shared" si="106"/>
        <v>0</v>
      </c>
      <c r="AB183" s="604"/>
      <c r="AC183" s="555"/>
      <c r="AD183" s="135"/>
      <c r="AE183" s="140">
        <f t="shared" si="103"/>
        <v>0</v>
      </c>
      <c r="AF183" s="140">
        <f t="shared" si="104"/>
        <v>0</v>
      </c>
      <c r="AG183" s="178">
        <f>'MIDS DATA'!C187</f>
        <v>6.8514581636920008E-2</v>
      </c>
      <c r="AH183" s="179">
        <f>'MIDS DATA'!D187</f>
        <v>0.37291991654688328</v>
      </c>
      <c r="AI183" s="178">
        <f>'MIDS DATA'!E187</f>
        <v>7.4580908848662003E-2</v>
      </c>
      <c r="AJ183" s="179">
        <f>'MIDS DATA'!F187</f>
        <v>0.34227281384835112</v>
      </c>
      <c r="AK183" s="311">
        <f>'MIDS DATA'!B187</f>
        <v>1.3358848869460003</v>
      </c>
    </row>
    <row r="184" spans="1:37" ht="15" x14ac:dyDescent="0.25">
      <c r="A184" s="254" t="e">
        <f t="shared" si="90"/>
        <v>#REF!</v>
      </c>
      <c r="B184" s="551">
        <v>41913</v>
      </c>
      <c r="C184" s="119" t="b">
        <f t="shared" si="94"/>
        <v>0</v>
      </c>
      <c r="D184" s="120">
        <f t="shared" si="107"/>
        <v>0</v>
      </c>
      <c r="E184" s="120">
        <f t="shared" si="105"/>
        <v>31</v>
      </c>
      <c r="F184" s="556">
        <v>3.4838190113284417</v>
      </c>
      <c r="G184" s="125">
        <f t="shared" si="96"/>
        <v>0</v>
      </c>
      <c r="H184" s="125">
        <f t="shared" si="97"/>
        <v>0</v>
      </c>
      <c r="I184" s="577">
        <f>POS!AB197</f>
        <v>3.4838190113284417</v>
      </c>
      <c r="J184" s="604"/>
      <c r="K184" s="571"/>
      <c r="L184" s="569"/>
      <c r="M184" s="573"/>
      <c r="N184" s="140">
        <f t="shared" si="98"/>
        <v>0</v>
      </c>
      <c r="O184" s="140">
        <f t="shared" si="99"/>
        <v>0</v>
      </c>
      <c r="P184" s="604"/>
      <c r="Q184" s="556">
        <f t="shared" si="78"/>
        <v>3.3030000000000004</v>
      </c>
      <c r="R184" s="577">
        <f>'MIDS DATA'!K188</f>
        <v>3.3030000000000004</v>
      </c>
      <c r="S184" s="136">
        <f t="shared" si="100"/>
        <v>0</v>
      </c>
      <c r="T184" s="136">
        <f t="shared" si="101"/>
        <v>0</v>
      </c>
      <c r="U184" s="262">
        <v>0</v>
      </c>
      <c r="V184" s="604"/>
      <c r="W184" s="614"/>
      <c r="X184" s="144"/>
      <c r="Y184" s="254"/>
      <c r="Z184" s="140">
        <f t="shared" si="102"/>
        <v>0</v>
      </c>
      <c r="AA184" s="140">
        <f t="shared" si="106"/>
        <v>0</v>
      </c>
      <c r="AB184" s="604"/>
      <c r="AC184" s="556"/>
      <c r="AD184" s="136"/>
      <c r="AE184" s="140">
        <f t="shared" si="103"/>
        <v>0</v>
      </c>
      <c r="AF184" s="140">
        <f t="shared" si="104"/>
        <v>0</v>
      </c>
      <c r="AG184" s="178">
        <f>'MIDS DATA'!C188</f>
        <v>6.8523754081301999E-2</v>
      </c>
      <c r="AH184" s="179">
        <f>'MIDS DATA'!D188</f>
        <v>0.37081373574626375</v>
      </c>
      <c r="AI184" s="178">
        <f>'MIDS DATA'!E188</f>
        <v>7.4595823523967028E-2</v>
      </c>
      <c r="AJ184" s="179">
        <f>'MIDS DATA'!F188</f>
        <v>0.34014844368005004</v>
      </c>
      <c r="AK184" s="311">
        <f>'MIDS DATA'!B188</f>
        <v>1.3351340903800002</v>
      </c>
    </row>
    <row r="185" spans="1:37" ht="15" x14ac:dyDescent="0.25">
      <c r="A185" s="254" t="e">
        <f t="shared" si="90"/>
        <v>#REF!</v>
      </c>
      <c r="B185" s="549">
        <v>41944</v>
      </c>
      <c r="C185" s="119" t="b">
        <f t="shared" si="94"/>
        <v>0</v>
      </c>
      <c r="D185" s="120">
        <f t="shared" si="107"/>
        <v>0</v>
      </c>
      <c r="E185" s="120">
        <f t="shared" si="105"/>
        <v>30</v>
      </c>
      <c r="F185" s="554">
        <v>3.6550600257577606</v>
      </c>
      <c r="G185" s="125">
        <f t="shared" si="96"/>
        <v>0</v>
      </c>
      <c r="H185" s="125">
        <f t="shared" si="97"/>
        <v>0</v>
      </c>
      <c r="I185" s="575">
        <f>POS!AB198</f>
        <v>3.6550600257577606</v>
      </c>
      <c r="J185" s="604"/>
      <c r="K185" s="565"/>
      <c r="L185" s="569"/>
      <c r="M185" s="567"/>
      <c r="N185" s="140">
        <f t="shared" si="98"/>
        <v>0</v>
      </c>
      <c r="O185" s="140">
        <f t="shared" si="99"/>
        <v>0</v>
      </c>
      <c r="P185" s="604"/>
      <c r="Q185" s="554">
        <f t="shared" si="78"/>
        <v>3.44</v>
      </c>
      <c r="R185" s="575">
        <f>'MIDS DATA'!K189</f>
        <v>3.44</v>
      </c>
      <c r="S185" s="134">
        <f t="shared" si="100"/>
        <v>0</v>
      </c>
      <c r="T185" s="134">
        <f t="shared" si="101"/>
        <v>0</v>
      </c>
      <c r="U185" s="260">
        <v>0</v>
      </c>
      <c r="V185" s="604"/>
      <c r="W185" s="618"/>
      <c r="X185" s="144"/>
      <c r="Y185" s="254"/>
      <c r="Z185" s="140">
        <f t="shared" si="102"/>
        <v>0</v>
      </c>
      <c r="AA185" s="140">
        <f t="shared" si="106"/>
        <v>0</v>
      </c>
      <c r="AB185" s="604"/>
      <c r="AC185" s="554"/>
      <c r="AD185" s="134"/>
      <c r="AE185" s="140">
        <f t="shared" si="103"/>
        <v>0</v>
      </c>
      <c r="AF185" s="140">
        <f t="shared" si="104"/>
        <v>0</v>
      </c>
      <c r="AG185" s="178">
        <f>'MIDS DATA'!C189</f>
        <v>6.8533232273860004E-2</v>
      </c>
      <c r="AH185" s="179">
        <f>'MIDS DATA'!D189</f>
        <v>0.36864928082073312</v>
      </c>
      <c r="AI185" s="178">
        <f>'MIDS DATA'!E189</f>
        <v>7.4611235355193012E-2</v>
      </c>
      <c r="AJ185" s="179">
        <f>'MIDS DATA'!F189</f>
        <v>0.33796627396343576</v>
      </c>
      <c r="AK185" s="311">
        <f>'MIDS DATA'!B189</f>
        <v>1.334357443092</v>
      </c>
    </row>
    <row r="186" spans="1:37" ht="15" x14ac:dyDescent="0.25">
      <c r="A186" s="254" t="e">
        <f t="shared" si="90"/>
        <v>#REF!</v>
      </c>
      <c r="B186" s="551">
        <v>41974</v>
      </c>
      <c r="C186" s="119" t="b">
        <f t="shared" si="94"/>
        <v>0</v>
      </c>
      <c r="D186" s="120">
        <f t="shared" si="107"/>
        <v>0</v>
      </c>
      <c r="E186" s="120">
        <f t="shared" si="105"/>
        <v>-41974</v>
      </c>
      <c r="F186" s="556">
        <v>3.808472749672982</v>
      </c>
      <c r="G186" s="125">
        <f t="shared" si="96"/>
        <v>0</v>
      </c>
      <c r="H186" s="125">
        <f t="shared" si="97"/>
        <v>0</v>
      </c>
      <c r="I186" s="577">
        <f>POS!AB199</f>
        <v>3.808472749672982</v>
      </c>
      <c r="J186" s="604"/>
      <c r="K186" s="571"/>
      <c r="L186" s="572"/>
      <c r="M186" s="573"/>
      <c r="N186" s="140">
        <f t="shared" si="98"/>
        <v>0</v>
      </c>
      <c r="O186" s="140">
        <f t="shared" si="99"/>
        <v>0</v>
      </c>
      <c r="P186" s="604"/>
      <c r="Q186" s="556">
        <f t="shared" si="78"/>
        <v>3.5630000000000002</v>
      </c>
      <c r="R186" s="577">
        <f>'MIDS DATA'!K190</f>
        <v>3.5630000000000002</v>
      </c>
      <c r="S186" s="136">
        <f t="shared" si="100"/>
        <v>0</v>
      </c>
      <c r="T186" s="136">
        <f t="shared" si="101"/>
        <v>0</v>
      </c>
      <c r="U186" s="262">
        <v>0</v>
      </c>
      <c r="V186" s="604"/>
      <c r="W186" s="616"/>
      <c r="X186" s="144"/>
      <c r="Y186" s="254"/>
      <c r="Z186" s="140">
        <f t="shared" si="102"/>
        <v>0</v>
      </c>
      <c r="AA186" s="140">
        <f t="shared" si="106"/>
        <v>0</v>
      </c>
      <c r="AB186" s="604"/>
      <c r="AC186" s="556"/>
      <c r="AD186" s="135"/>
      <c r="AE186" s="140">
        <f t="shared" si="103"/>
        <v>0</v>
      </c>
      <c r="AF186" s="140">
        <f t="shared" si="104"/>
        <v>0</v>
      </c>
      <c r="AG186" s="178">
        <f>'MIDS DATA'!C190</f>
        <v>6.8542404718297006E-2</v>
      </c>
      <c r="AH186" s="179">
        <f>'MIDS DATA'!D190</f>
        <v>0.36656613432561352</v>
      </c>
      <c r="AI186" s="178">
        <f>'MIDS DATA'!E190</f>
        <v>7.4626150030647986E-2</v>
      </c>
      <c r="AJ186" s="179">
        <f>'MIDS DATA'!F190</f>
        <v>0.33586702100963617</v>
      </c>
      <c r="AK186" s="311">
        <f>'MIDS DATA'!B190</f>
        <v>1.3336050532290002</v>
      </c>
    </row>
    <row r="187" spans="1:37" ht="15" x14ac:dyDescent="0.25">
      <c r="B187" s="167"/>
      <c r="C187" s="120"/>
      <c r="D187" s="120"/>
      <c r="E187" s="120"/>
      <c r="F187" s="168"/>
      <c r="G187" s="120"/>
      <c r="H187" s="120"/>
      <c r="I187" s="168"/>
      <c r="J187" s="141"/>
      <c r="K187" s="120"/>
      <c r="L187" s="141"/>
      <c r="M187" s="120"/>
      <c r="N187" s="141"/>
      <c r="O187" s="141"/>
      <c r="P187" s="578"/>
      <c r="Q187" s="166"/>
      <c r="R187" s="141"/>
      <c r="S187" s="141"/>
      <c r="T187" s="141"/>
      <c r="U187" s="141"/>
      <c r="V187" s="141"/>
      <c r="W187"/>
      <c r="X187" s="1"/>
      <c r="Y187" s="255"/>
      <c r="Z187" s="141"/>
      <c r="AA187" s="141"/>
      <c r="AB187" s="609"/>
      <c r="AC187" s="166"/>
      <c r="AD187" s="141"/>
      <c r="AE187" s="141"/>
      <c r="AF187" s="141"/>
      <c r="AG187" s="180"/>
      <c r="AH187" s="180"/>
      <c r="AI187" s="180"/>
      <c r="AJ187" s="180"/>
    </row>
    <row r="188" spans="1:37" x14ac:dyDescent="0.2">
      <c r="B188" s="128"/>
      <c r="F188" s="169"/>
      <c r="G188" s="126"/>
      <c r="W188"/>
      <c r="X188" s="1"/>
      <c r="Y188" s="255"/>
    </row>
    <row r="189" spans="1:37" x14ac:dyDescent="0.2">
      <c r="B189" s="128"/>
      <c r="F189" s="169"/>
      <c r="G189" s="127"/>
      <c r="H189" s="127"/>
    </row>
    <row r="190" spans="1:37" x14ac:dyDescent="0.2">
      <c r="B190" s="128"/>
      <c r="F190" s="169"/>
    </row>
    <row r="191" spans="1:37" x14ac:dyDescent="0.2">
      <c r="B191" s="128"/>
      <c r="F191" s="169"/>
    </row>
    <row r="192" spans="1:37" x14ac:dyDescent="0.2">
      <c r="B192" s="128"/>
      <c r="F192" s="169"/>
    </row>
    <row r="193" spans="2:6" x14ac:dyDescent="0.2">
      <c r="B193" s="128"/>
      <c r="F193" s="169"/>
    </row>
    <row r="194" spans="2:6" x14ac:dyDescent="0.2">
      <c r="B194" s="128"/>
      <c r="F194" s="169"/>
    </row>
    <row r="195" spans="2:6" x14ac:dyDescent="0.2">
      <c r="B195" s="128"/>
      <c r="F195" s="169"/>
    </row>
    <row r="196" spans="2:6" x14ac:dyDescent="0.2">
      <c r="B196" s="128"/>
      <c r="F196" s="169"/>
    </row>
    <row r="197" spans="2:6" x14ac:dyDescent="0.2">
      <c r="B197" s="128"/>
      <c r="F197" s="169"/>
    </row>
    <row r="198" spans="2:6" x14ac:dyDescent="0.2">
      <c r="B198" s="128"/>
      <c r="F198" s="169"/>
    </row>
    <row r="199" spans="2:6" x14ac:dyDescent="0.2">
      <c r="B199" s="128"/>
      <c r="F199" s="169"/>
    </row>
    <row r="200" spans="2:6" x14ac:dyDescent="0.2">
      <c r="B200" s="128"/>
      <c r="F200" s="169"/>
    </row>
    <row r="201" spans="2:6" x14ac:dyDescent="0.2">
      <c r="B201" s="128"/>
      <c r="F201" s="169"/>
    </row>
    <row r="202" spans="2:6" x14ac:dyDescent="0.2">
      <c r="B202" s="128"/>
      <c r="F202" s="169"/>
    </row>
    <row r="203" spans="2:6" x14ac:dyDescent="0.2">
      <c r="B203" s="128"/>
      <c r="F203" s="169"/>
    </row>
    <row r="204" spans="2:6" x14ac:dyDescent="0.2">
      <c r="B204" s="128"/>
      <c r="F204" s="169"/>
    </row>
    <row r="205" spans="2:6" x14ac:dyDescent="0.2">
      <c r="B205" s="128"/>
      <c r="F205" s="169"/>
    </row>
    <row r="206" spans="2:6" x14ac:dyDescent="0.2">
      <c r="B206" s="128"/>
      <c r="F206" s="169"/>
    </row>
    <row r="207" spans="2:6" x14ac:dyDescent="0.2">
      <c r="B207" s="128"/>
      <c r="F207" s="169"/>
    </row>
    <row r="208" spans="2:6" x14ac:dyDescent="0.2">
      <c r="B208" s="128"/>
      <c r="F208" s="169"/>
    </row>
    <row r="209" spans="2:6" x14ac:dyDescent="0.2">
      <c r="B209" s="128"/>
      <c r="F209" s="169"/>
    </row>
    <row r="210" spans="2:6" x14ac:dyDescent="0.2">
      <c r="B210" s="128"/>
      <c r="F210" s="169"/>
    </row>
    <row r="211" spans="2:6" x14ac:dyDescent="0.2">
      <c r="B211" s="128"/>
      <c r="F211" s="169"/>
    </row>
    <row r="212" spans="2:6" x14ac:dyDescent="0.2">
      <c r="B212" s="128"/>
      <c r="F212" s="169"/>
    </row>
    <row r="213" spans="2:6" x14ac:dyDescent="0.2">
      <c r="B213" s="128"/>
      <c r="F213" s="169"/>
    </row>
    <row r="214" spans="2:6" x14ac:dyDescent="0.2">
      <c r="B214" s="128"/>
      <c r="F214" s="169"/>
    </row>
    <row r="215" spans="2:6" x14ac:dyDescent="0.2">
      <c r="B215" s="128"/>
      <c r="F215" s="169"/>
    </row>
    <row r="216" spans="2:6" x14ac:dyDescent="0.2">
      <c r="B216" s="128"/>
      <c r="F216" s="169"/>
    </row>
    <row r="217" spans="2:6" x14ac:dyDescent="0.2">
      <c r="B217" s="128"/>
      <c r="F217" s="169"/>
    </row>
    <row r="218" spans="2:6" x14ac:dyDescent="0.2">
      <c r="B218" s="128"/>
      <c r="F218" s="169"/>
    </row>
    <row r="219" spans="2:6" x14ac:dyDescent="0.2">
      <c r="B219" s="128"/>
      <c r="F219" s="169"/>
    </row>
    <row r="220" spans="2:6" x14ac:dyDescent="0.2">
      <c r="B220" s="128"/>
      <c r="F220" s="169"/>
    </row>
    <row r="221" spans="2:6" x14ac:dyDescent="0.2">
      <c r="B221" s="128"/>
      <c r="F221" s="169"/>
    </row>
    <row r="222" spans="2:6" x14ac:dyDescent="0.2">
      <c r="B222" s="128"/>
      <c r="F222" s="169"/>
    </row>
    <row r="223" spans="2:6" x14ac:dyDescent="0.2">
      <c r="B223" s="128"/>
      <c r="F223" s="169"/>
    </row>
    <row r="224" spans="2:6" x14ac:dyDescent="0.2">
      <c r="B224" s="128"/>
      <c r="F224" s="169"/>
    </row>
    <row r="225" spans="2:6" x14ac:dyDescent="0.2">
      <c r="B225" s="128"/>
      <c r="F225" s="169"/>
    </row>
    <row r="226" spans="2:6" x14ac:dyDescent="0.2">
      <c r="B226" s="128"/>
      <c r="F226" s="169"/>
    </row>
    <row r="227" spans="2:6" x14ac:dyDescent="0.2">
      <c r="B227" s="128"/>
      <c r="F227" s="169"/>
    </row>
    <row r="228" spans="2:6" x14ac:dyDescent="0.2">
      <c r="B228" s="128"/>
      <c r="F228" s="169"/>
    </row>
    <row r="229" spans="2:6" x14ac:dyDescent="0.2">
      <c r="B229" s="128"/>
      <c r="F229" s="169"/>
    </row>
    <row r="230" spans="2:6" x14ac:dyDescent="0.2">
      <c r="B230" s="128"/>
      <c r="F230" s="169"/>
    </row>
    <row r="231" spans="2:6" x14ac:dyDescent="0.2">
      <c r="B231" s="128"/>
      <c r="F231" s="169"/>
    </row>
    <row r="232" spans="2:6" x14ac:dyDescent="0.2">
      <c r="B232" s="128"/>
      <c r="F232" s="169"/>
    </row>
    <row r="233" spans="2:6" x14ac:dyDescent="0.2">
      <c r="B233" s="128"/>
      <c r="F233" s="169"/>
    </row>
    <row r="234" spans="2:6" x14ac:dyDescent="0.2">
      <c r="B234" s="128"/>
      <c r="F234" s="169"/>
    </row>
    <row r="235" spans="2:6" x14ac:dyDescent="0.2">
      <c r="B235" s="128"/>
      <c r="F235" s="169"/>
    </row>
    <row r="236" spans="2:6" x14ac:dyDescent="0.2">
      <c r="B236" s="128"/>
      <c r="F236" s="169"/>
    </row>
    <row r="237" spans="2:6" x14ac:dyDescent="0.2">
      <c r="B237" s="128"/>
      <c r="F237" s="169"/>
    </row>
    <row r="238" spans="2:6" x14ac:dyDescent="0.2">
      <c r="B238" s="128"/>
      <c r="F238" s="169"/>
    </row>
    <row r="239" spans="2:6" x14ac:dyDescent="0.2">
      <c r="B239" s="128"/>
      <c r="F239" s="169"/>
    </row>
    <row r="240" spans="2:6" x14ac:dyDescent="0.2">
      <c r="B240" s="128"/>
      <c r="F240" s="169"/>
    </row>
    <row r="241" spans="2:6" x14ac:dyDescent="0.2">
      <c r="B241" s="128"/>
      <c r="F241" s="169"/>
    </row>
    <row r="242" spans="2:6" x14ac:dyDescent="0.2">
      <c r="B242" s="128"/>
      <c r="F242" s="169"/>
    </row>
    <row r="243" spans="2:6" x14ac:dyDescent="0.2">
      <c r="B243" s="128"/>
      <c r="F243" s="169"/>
    </row>
    <row r="244" spans="2:6" x14ac:dyDescent="0.2">
      <c r="B244" s="128"/>
      <c r="F244" s="169"/>
    </row>
    <row r="245" spans="2:6" x14ac:dyDescent="0.2">
      <c r="B245" s="128"/>
      <c r="F245" s="169"/>
    </row>
    <row r="246" spans="2:6" x14ac:dyDescent="0.2">
      <c r="B246" s="128"/>
      <c r="F246" s="169"/>
    </row>
    <row r="247" spans="2:6" x14ac:dyDescent="0.2">
      <c r="B247" s="128"/>
      <c r="F247" s="169"/>
    </row>
    <row r="248" spans="2:6" x14ac:dyDescent="0.2">
      <c r="B248" s="128"/>
      <c r="F248" s="169"/>
    </row>
    <row r="249" spans="2:6" x14ac:dyDescent="0.2">
      <c r="B249" s="128"/>
      <c r="F249" s="169"/>
    </row>
    <row r="250" spans="2:6" x14ac:dyDescent="0.2">
      <c r="B250" s="128"/>
      <c r="F250" s="169"/>
    </row>
    <row r="251" spans="2:6" x14ac:dyDescent="0.2">
      <c r="B251" s="128"/>
      <c r="F251" s="169"/>
    </row>
    <row r="252" spans="2:6" x14ac:dyDescent="0.2">
      <c r="B252" s="128"/>
      <c r="F252" s="169"/>
    </row>
    <row r="253" spans="2:6" x14ac:dyDescent="0.2">
      <c r="B253" s="128"/>
      <c r="F253" s="169"/>
    </row>
    <row r="254" spans="2:6" x14ac:dyDescent="0.2">
      <c r="B254" s="128"/>
      <c r="F254" s="169"/>
    </row>
    <row r="255" spans="2:6" x14ac:dyDescent="0.2">
      <c r="B255" s="128"/>
      <c r="F255" s="169"/>
    </row>
    <row r="256" spans="2:6" x14ac:dyDescent="0.2">
      <c r="B256" s="128"/>
      <c r="F256" s="169"/>
    </row>
    <row r="257" spans="2:6" x14ac:dyDescent="0.2">
      <c r="B257" s="128"/>
      <c r="F257" s="169"/>
    </row>
    <row r="258" spans="2:6" x14ac:dyDescent="0.2">
      <c r="B258" s="128"/>
      <c r="F258" s="169"/>
    </row>
    <row r="259" spans="2:6" x14ac:dyDescent="0.2">
      <c r="B259" s="128"/>
      <c r="F259" s="169"/>
    </row>
    <row r="260" spans="2:6" x14ac:dyDescent="0.2">
      <c r="B260" s="128"/>
      <c r="F260" s="169"/>
    </row>
    <row r="261" spans="2:6" x14ac:dyDescent="0.2">
      <c r="B261" s="128"/>
      <c r="F261" s="169"/>
    </row>
    <row r="262" spans="2:6" x14ac:dyDescent="0.2">
      <c r="B262" s="128"/>
      <c r="F262" s="169"/>
    </row>
    <row r="263" spans="2:6" x14ac:dyDescent="0.2">
      <c r="B263" s="128"/>
      <c r="F263" s="169"/>
    </row>
    <row r="264" spans="2:6" x14ac:dyDescent="0.2">
      <c r="B264" s="128"/>
      <c r="F264" s="169"/>
    </row>
    <row r="265" spans="2:6" x14ac:dyDescent="0.2">
      <c r="B265" s="128"/>
      <c r="F265" s="169"/>
    </row>
    <row r="266" spans="2:6" x14ac:dyDescent="0.2">
      <c r="B266" s="128"/>
      <c r="F266" s="169"/>
    </row>
    <row r="267" spans="2:6" x14ac:dyDescent="0.2">
      <c r="B267" s="128"/>
      <c r="F267" s="169"/>
    </row>
    <row r="268" spans="2:6" x14ac:dyDescent="0.2">
      <c r="B268" s="128"/>
      <c r="F268" s="169"/>
    </row>
    <row r="269" spans="2:6" x14ac:dyDescent="0.2">
      <c r="B269" s="128"/>
      <c r="F269" s="169"/>
    </row>
    <row r="270" spans="2:6" x14ac:dyDescent="0.2">
      <c r="B270" s="128"/>
      <c r="F270" s="169"/>
    </row>
    <row r="271" spans="2:6" x14ac:dyDescent="0.2">
      <c r="B271" s="128"/>
      <c r="F271" s="169"/>
    </row>
    <row r="272" spans="2:6" x14ac:dyDescent="0.2">
      <c r="B272" s="128"/>
      <c r="F272" s="169"/>
    </row>
    <row r="273" spans="2:6" x14ac:dyDescent="0.2">
      <c r="B273" s="128"/>
      <c r="F273" s="169"/>
    </row>
    <row r="274" spans="2:6" x14ac:dyDescent="0.2">
      <c r="B274" s="128"/>
      <c r="F274" s="169"/>
    </row>
    <row r="275" spans="2:6" x14ac:dyDescent="0.2">
      <c r="B275" s="128"/>
      <c r="F275" s="169"/>
    </row>
    <row r="276" spans="2:6" x14ac:dyDescent="0.2">
      <c r="B276" s="128"/>
      <c r="F276" s="169"/>
    </row>
    <row r="277" spans="2:6" x14ac:dyDescent="0.2">
      <c r="B277" s="128"/>
      <c r="F277" s="169"/>
    </row>
    <row r="278" spans="2:6" x14ac:dyDescent="0.2">
      <c r="B278" s="128"/>
      <c r="F278" s="169"/>
    </row>
    <row r="279" spans="2:6" x14ac:dyDescent="0.2">
      <c r="B279" s="128"/>
      <c r="F279" s="169"/>
    </row>
    <row r="280" spans="2:6" x14ac:dyDescent="0.2">
      <c r="B280" s="128"/>
      <c r="F280" s="169"/>
    </row>
    <row r="281" spans="2:6" x14ac:dyDescent="0.2">
      <c r="B281" s="128"/>
      <c r="F281" s="169"/>
    </row>
    <row r="282" spans="2:6" x14ac:dyDescent="0.2">
      <c r="B282" s="128"/>
      <c r="F282" s="169"/>
    </row>
    <row r="283" spans="2:6" x14ac:dyDescent="0.2">
      <c r="B283" s="128"/>
      <c r="F283" s="169"/>
    </row>
    <row r="284" spans="2:6" x14ac:dyDescent="0.2">
      <c r="B284" s="128"/>
      <c r="F284" s="169"/>
    </row>
    <row r="285" spans="2:6" x14ac:dyDescent="0.2">
      <c r="B285" s="128"/>
      <c r="F285" s="169"/>
    </row>
    <row r="286" spans="2:6" x14ac:dyDescent="0.2">
      <c r="B286" s="128"/>
      <c r="F286" s="169"/>
    </row>
    <row r="287" spans="2:6" x14ac:dyDescent="0.2">
      <c r="B287" s="128"/>
      <c r="F287" s="169"/>
    </row>
    <row r="288" spans="2:6" x14ac:dyDescent="0.2">
      <c r="B288" s="128"/>
      <c r="F288" s="169"/>
    </row>
    <row r="289" spans="2:6" x14ac:dyDescent="0.2">
      <c r="B289" s="128"/>
      <c r="F289" s="169"/>
    </row>
    <row r="290" spans="2:6" x14ac:dyDescent="0.2">
      <c r="B290" s="128"/>
      <c r="F290" s="169"/>
    </row>
    <row r="291" spans="2:6" x14ac:dyDescent="0.2">
      <c r="B291" s="128"/>
      <c r="F291" s="169"/>
    </row>
    <row r="292" spans="2:6" x14ac:dyDescent="0.2">
      <c r="B292" s="128"/>
      <c r="F292" s="169"/>
    </row>
    <row r="293" spans="2:6" x14ac:dyDescent="0.2">
      <c r="B293" s="128"/>
      <c r="F293" s="169"/>
    </row>
    <row r="294" spans="2:6" x14ac:dyDescent="0.2">
      <c r="B294" s="128"/>
      <c r="F294" s="169"/>
    </row>
    <row r="295" spans="2:6" x14ac:dyDescent="0.2">
      <c r="B295" s="128"/>
      <c r="F295" s="169"/>
    </row>
    <row r="296" spans="2:6" x14ac:dyDescent="0.2">
      <c r="B296" s="128"/>
      <c r="F296" s="169"/>
    </row>
    <row r="297" spans="2:6" x14ac:dyDescent="0.2">
      <c r="B297" s="128"/>
      <c r="F297" s="169"/>
    </row>
    <row r="298" spans="2:6" x14ac:dyDescent="0.2">
      <c r="B298" s="128"/>
      <c r="F298" s="169"/>
    </row>
    <row r="299" spans="2:6" x14ac:dyDescent="0.2">
      <c r="B299" s="128"/>
      <c r="F299" s="169"/>
    </row>
    <row r="300" spans="2:6" x14ac:dyDescent="0.2">
      <c r="B300" s="128"/>
      <c r="F300" s="169"/>
    </row>
    <row r="301" spans="2:6" x14ac:dyDescent="0.2">
      <c r="B301" s="128"/>
      <c r="F301" s="169"/>
    </row>
    <row r="302" spans="2:6" x14ac:dyDescent="0.2">
      <c r="B302" s="128"/>
      <c r="F302" s="169"/>
    </row>
    <row r="303" spans="2:6" x14ac:dyDescent="0.2">
      <c r="B303" s="128"/>
      <c r="F303" s="169"/>
    </row>
    <row r="304" spans="2:6" x14ac:dyDescent="0.2">
      <c r="B304" s="128"/>
      <c r="F304" s="169"/>
    </row>
    <row r="305" spans="2:6" x14ac:dyDescent="0.2">
      <c r="B305" s="128"/>
      <c r="F305" s="169"/>
    </row>
    <row r="306" spans="2:6" x14ac:dyDescent="0.2">
      <c r="B306" s="128"/>
      <c r="F306" s="169"/>
    </row>
    <row r="307" spans="2:6" x14ac:dyDescent="0.2">
      <c r="B307" s="128"/>
      <c r="F307" s="169"/>
    </row>
    <row r="308" spans="2:6" x14ac:dyDescent="0.2">
      <c r="B308" s="128"/>
      <c r="F308" s="169"/>
    </row>
    <row r="309" spans="2:6" x14ac:dyDescent="0.2">
      <c r="B309" s="128"/>
      <c r="F309" s="169"/>
    </row>
    <row r="310" spans="2:6" x14ac:dyDescent="0.2">
      <c r="B310" s="128"/>
      <c r="F310" s="169"/>
    </row>
    <row r="311" spans="2:6" x14ac:dyDescent="0.2">
      <c r="B311" s="128"/>
      <c r="F311" s="169"/>
    </row>
    <row r="312" spans="2:6" x14ac:dyDescent="0.2">
      <c r="B312" s="128"/>
      <c r="F312" s="169"/>
    </row>
    <row r="313" spans="2:6" x14ac:dyDescent="0.2">
      <c r="B313" s="128"/>
      <c r="F313" s="169"/>
    </row>
    <row r="314" spans="2:6" x14ac:dyDescent="0.2">
      <c r="B314" s="128"/>
      <c r="F314" s="169"/>
    </row>
    <row r="315" spans="2:6" x14ac:dyDescent="0.2">
      <c r="B315" s="128"/>
      <c r="F315" s="169"/>
    </row>
    <row r="316" spans="2:6" x14ac:dyDescent="0.2">
      <c r="B316" s="128"/>
      <c r="F316" s="169"/>
    </row>
    <row r="317" spans="2:6" x14ac:dyDescent="0.2">
      <c r="B317" s="128"/>
      <c r="F317" s="169"/>
    </row>
    <row r="318" spans="2:6" x14ac:dyDescent="0.2">
      <c r="B318" s="128"/>
      <c r="F318" s="169"/>
    </row>
    <row r="319" spans="2:6" x14ac:dyDescent="0.2">
      <c r="B319" s="128"/>
      <c r="F319" s="169"/>
    </row>
    <row r="320" spans="2:6" x14ac:dyDescent="0.2">
      <c r="B320" s="128"/>
      <c r="F320" s="169"/>
    </row>
    <row r="321" spans="2:6" x14ac:dyDescent="0.2">
      <c r="B321" s="128"/>
      <c r="F321" s="169"/>
    </row>
    <row r="322" spans="2:6" x14ac:dyDescent="0.2">
      <c r="B322" s="128"/>
      <c r="F322" s="169"/>
    </row>
    <row r="323" spans="2:6" x14ac:dyDescent="0.2">
      <c r="B323" s="128"/>
      <c r="F323" s="169"/>
    </row>
    <row r="324" spans="2:6" x14ac:dyDescent="0.2">
      <c r="B324" s="128"/>
      <c r="F324" s="169"/>
    </row>
    <row r="325" spans="2:6" x14ac:dyDescent="0.2">
      <c r="B325" s="128"/>
      <c r="F325" s="169"/>
    </row>
    <row r="326" spans="2:6" x14ac:dyDescent="0.2">
      <c r="B326" s="128"/>
      <c r="F326" s="169"/>
    </row>
    <row r="327" spans="2:6" x14ac:dyDescent="0.2">
      <c r="B327" s="128"/>
      <c r="F327" s="169"/>
    </row>
    <row r="328" spans="2:6" x14ac:dyDescent="0.2">
      <c r="B328" s="128"/>
      <c r="F328" s="169"/>
    </row>
    <row r="329" spans="2:6" x14ac:dyDescent="0.2">
      <c r="B329" s="128"/>
      <c r="F329" s="169"/>
    </row>
    <row r="330" spans="2:6" x14ac:dyDescent="0.2">
      <c r="B330" s="128"/>
      <c r="F330" s="169"/>
    </row>
    <row r="331" spans="2:6" x14ac:dyDescent="0.2">
      <c r="B331" s="128"/>
      <c r="F331" s="169"/>
    </row>
    <row r="332" spans="2:6" x14ac:dyDescent="0.2">
      <c r="B332" s="128"/>
      <c r="F332" s="169"/>
    </row>
    <row r="333" spans="2:6" x14ac:dyDescent="0.2">
      <c r="B333" s="128"/>
      <c r="F333" s="169"/>
    </row>
    <row r="334" spans="2:6" x14ac:dyDescent="0.2">
      <c r="B334" s="128"/>
      <c r="F334" s="169"/>
    </row>
    <row r="335" spans="2:6" x14ac:dyDescent="0.2">
      <c r="B335" s="128"/>
      <c r="F335" s="169"/>
    </row>
    <row r="336" spans="2:6" x14ac:dyDescent="0.2">
      <c r="B336" s="128"/>
      <c r="F336" s="169"/>
    </row>
    <row r="337" spans="2:6" x14ac:dyDescent="0.2">
      <c r="B337" s="128"/>
      <c r="F337" s="169"/>
    </row>
    <row r="338" spans="2:6" x14ac:dyDescent="0.2">
      <c r="B338" s="128"/>
      <c r="F338" s="169"/>
    </row>
    <row r="339" spans="2:6" x14ac:dyDescent="0.2">
      <c r="B339" s="128"/>
      <c r="F339" s="169"/>
    </row>
    <row r="340" spans="2:6" x14ac:dyDescent="0.2">
      <c r="B340" s="128"/>
      <c r="F340" s="169"/>
    </row>
    <row r="341" spans="2:6" x14ac:dyDescent="0.2">
      <c r="B341" s="128"/>
      <c r="F341" s="169"/>
    </row>
    <row r="342" spans="2:6" x14ac:dyDescent="0.2">
      <c r="B342" s="128"/>
      <c r="F342" s="169"/>
    </row>
    <row r="343" spans="2:6" x14ac:dyDescent="0.2">
      <c r="B343" s="128"/>
      <c r="F343" s="169"/>
    </row>
    <row r="344" spans="2:6" x14ac:dyDescent="0.2">
      <c r="B344" s="128"/>
      <c r="F344" s="169"/>
    </row>
    <row r="345" spans="2:6" x14ac:dyDescent="0.2">
      <c r="B345" s="128"/>
      <c r="F345" s="169"/>
    </row>
    <row r="346" spans="2:6" x14ac:dyDescent="0.2">
      <c r="B346" s="128"/>
      <c r="F346" s="169"/>
    </row>
    <row r="347" spans="2:6" x14ac:dyDescent="0.2">
      <c r="B347" s="128"/>
      <c r="F347" s="169"/>
    </row>
    <row r="348" spans="2:6" x14ac:dyDescent="0.2">
      <c r="B348" s="128"/>
      <c r="F348" s="169"/>
    </row>
    <row r="349" spans="2:6" x14ac:dyDescent="0.2">
      <c r="B349" s="128"/>
      <c r="F349" s="169"/>
    </row>
    <row r="350" spans="2:6" x14ac:dyDescent="0.2">
      <c r="B350" s="128"/>
      <c r="F350" s="169"/>
    </row>
    <row r="351" spans="2:6" x14ac:dyDescent="0.2">
      <c r="B351" s="128"/>
      <c r="F351" s="169"/>
    </row>
    <row r="352" spans="2:6" x14ac:dyDescent="0.2">
      <c r="B352" s="128"/>
      <c r="F352" s="169"/>
    </row>
    <row r="353" spans="2:6" x14ac:dyDescent="0.2">
      <c r="B353" s="128"/>
      <c r="F353" s="169"/>
    </row>
    <row r="354" spans="2:6" x14ac:dyDescent="0.2">
      <c r="B354" s="128"/>
      <c r="F354" s="169"/>
    </row>
    <row r="355" spans="2:6" x14ac:dyDescent="0.2">
      <c r="B355" s="128"/>
      <c r="F355" s="169"/>
    </row>
    <row r="356" spans="2:6" x14ac:dyDescent="0.2">
      <c r="B356" s="128"/>
      <c r="F356" s="169"/>
    </row>
    <row r="357" spans="2:6" x14ac:dyDescent="0.2">
      <c r="B357" s="128"/>
      <c r="F357" s="169"/>
    </row>
    <row r="358" spans="2:6" x14ac:dyDescent="0.2">
      <c r="B358" s="128"/>
      <c r="F358" s="169"/>
    </row>
    <row r="359" spans="2:6" x14ac:dyDescent="0.2">
      <c r="B359" s="128"/>
      <c r="F359" s="169"/>
    </row>
    <row r="360" spans="2:6" x14ac:dyDescent="0.2">
      <c r="B360" s="128"/>
      <c r="F360" s="169"/>
    </row>
    <row r="361" spans="2:6" x14ac:dyDescent="0.2">
      <c r="B361" s="128"/>
      <c r="F361" s="169"/>
    </row>
    <row r="362" spans="2:6" x14ac:dyDescent="0.2">
      <c r="B362" s="128"/>
      <c r="F362" s="169"/>
    </row>
    <row r="363" spans="2:6" x14ac:dyDescent="0.2">
      <c r="B363" s="128"/>
      <c r="F363" s="169"/>
    </row>
    <row r="364" spans="2:6" x14ac:dyDescent="0.2">
      <c r="B364" s="128"/>
      <c r="F364" s="169"/>
    </row>
    <row r="365" spans="2:6" x14ac:dyDescent="0.2">
      <c r="B365" s="128"/>
      <c r="F365" s="169"/>
    </row>
    <row r="366" spans="2:6" x14ac:dyDescent="0.2">
      <c r="B366" s="128"/>
      <c r="F366" s="169"/>
    </row>
    <row r="367" spans="2:6" x14ac:dyDescent="0.2">
      <c r="B367" s="128"/>
      <c r="F367" s="169"/>
    </row>
    <row r="368" spans="2:6" x14ac:dyDescent="0.2">
      <c r="B368" s="128"/>
      <c r="F368" s="169"/>
    </row>
    <row r="369" spans="2:6" x14ac:dyDescent="0.2">
      <c r="B369" s="128"/>
      <c r="F369" s="169"/>
    </row>
    <row r="370" spans="2:6" x14ac:dyDescent="0.2">
      <c r="B370" s="128"/>
      <c r="F370" s="169"/>
    </row>
    <row r="371" spans="2:6" x14ac:dyDescent="0.2">
      <c r="B371" s="128"/>
      <c r="F371" s="169"/>
    </row>
    <row r="372" spans="2:6" x14ac:dyDescent="0.2">
      <c r="B372" s="128"/>
      <c r="F372" s="169"/>
    </row>
    <row r="373" spans="2:6" x14ac:dyDescent="0.2">
      <c r="B373" s="128"/>
      <c r="F373" s="169"/>
    </row>
    <row r="374" spans="2:6" x14ac:dyDescent="0.2">
      <c r="B374" s="128"/>
      <c r="F374" s="169"/>
    </row>
    <row r="375" spans="2:6" x14ac:dyDescent="0.2">
      <c r="B375" s="128"/>
      <c r="F375" s="169"/>
    </row>
    <row r="376" spans="2:6" x14ac:dyDescent="0.2">
      <c r="B376" s="128"/>
      <c r="F376" s="169"/>
    </row>
    <row r="377" spans="2:6" x14ac:dyDescent="0.2">
      <c r="B377" s="128"/>
      <c r="F377" s="169"/>
    </row>
    <row r="378" spans="2:6" x14ac:dyDescent="0.2">
      <c r="B378" s="128"/>
      <c r="F378" s="169"/>
    </row>
    <row r="379" spans="2:6" x14ac:dyDescent="0.2">
      <c r="B379" s="128"/>
      <c r="F379" s="169"/>
    </row>
    <row r="380" spans="2:6" x14ac:dyDescent="0.2">
      <c r="B380" s="128"/>
      <c r="F380" s="169"/>
    </row>
    <row r="381" spans="2:6" x14ac:dyDescent="0.2">
      <c r="B381" s="128"/>
      <c r="F381" s="169"/>
    </row>
    <row r="382" spans="2:6" x14ac:dyDescent="0.2">
      <c r="B382" s="128"/>
      <c r="F382" s="169"/>
    </row>
    <row r="383" spans="2:6" x14ac:dyDescent="0.2">
      <c r="B383" s="128"/>
      <c r="F383" s="169"/>
    </row>
    <row r="384" spans="2:6" x14ac:dyDescent="0.2">
      <c r="B384" s="128"/>
      <c r="F384" s="169"/>
    </row>
    <row r="385" spans="2:6" x14ac:dyDescent="0.2">
      <c r="B385" s="128"/>
      <c r="F385" s="169"/>
    </row>
    <row r="386" spans="2:6" x14ac:dyDescent="0.2">
      <c r="B386" s="128"/>
      <c r="F386" s="169"/>
    </row>
    <row r="387" spans="2:6" x14ac:dyDescent="0.2">
      <c r="B387" s="128"/>
      <c r="F387" s="169"/>
    </row>
    <row r="388" spans="2:6" x14ac:dyDescent="0.2">
      <c r="B388" s="128"/>
      <c r="F388" s="169"/>
    </row>
    <row r="389" spans="2:6" x14ac:dyDescent="0.2">
      <c r="B389" s="128"/>
      <c r="F389" s="169"/>
    </row>
    <row r="390" spans="2:6" x14ac:dyDescent="0.2">
      <c r="B390" s="128"/>
      <c r="F390" s="169"/>
    </row>
    <row r="391" spans="2:6" x14ac:dyDescent="0.2">
      <c r="B391" s="128"/>
      <c r="F391" s="169"/>
    </row>
    <row r="392" spans="2:6" x14ac:dyDescent="0.2">
      <c r="B392" s="128"/>
      <c r="F392" s="169"/>
    </row>
    <row r="393" spans="2:6" x14ac:dyDescent="0.2">
      <c r="B393" s="128"/>
      <c r="F393" s="169"/>
    </row>
    <row r="394" spans="2:6" x14ac:dyDescent="0.2">
      <c r="B394" s="128"/>
      <c r="F394" s="169"/>
    </row>
    <row r="395" spans="2:6" x14ac:dyDescent="0.2">
      <c r="B395" s="128"/>
      <c r="F395" s="169"/>
    </row>
    <row r="396" spans="2:6" x14ac:dyDescent="0.2">
      <c r="B396" s="128"/>
      <c r="F396" s="169"/>
    </row>
    <row r="397" spans="2:6" x14ac:dyDescent="0.2">
      <c r="B397" s="128"/>
      <c r="F397" s="169"/>
    </row>
    <row r="398" spans="2:6" x14ac:dyDescent="0.2">
      <c r="B398" s="128"/>
      <c r="F398" s="169"/>
    </row>
    <row r="399" spans="2:6" x14ac:dyDescent="0.2">
      <c r="B399" s="128"/>
      <c r="F399" s="169"/>
    </row>
    <row r="400" spans="2:6" x14ac:dyDescent="0.2">
      <c r="B400" s="128"/>
      <c r="F400" s="169"/>
    </row>
    <row r="401" spans="2:6" x14ac:dyDescent="0.2">
      <c r="B401" s="128"/>
      <c r="F401" s="169"/>
    </row>
    <row r="402" spans="2:6" x14ac:dyDescent="0.2">
      <c r="B402" s="128"/>
      <c r="F402" s="169"/>
    </row>
    <row r="403" spans="2:6" x14ac:dyDescent="0.2">
      <c r="B403" s="128"/>
      <c r="F403" s="169"/>
    </row>
    <row r="404" spans="2:6" x14ac:dyDescent="0.2">
      <c r="B404" s="128"/>
      <c r="F404" s="169"/>
    </row>
    <row r="405" spans="2:6" x14ac:dyDescent="0.2">
      <c r="B405" s="128"/>
      <c r="F405" s="169"/>
    </row>
    <row r="406" spans="2:6" x14ac:dyDescent="0.2">
      <c r="B406" s="128"/>
      <c r="F406" s="169"/>
    </row>
    <row r="407" spans="2:6" x14ac:dyDescent="0.2">
      <c r="B407" s="128"/>
      <c r="F407" s="169"/>
    </row>
    <row r="408" spans="2:6" x14ac:dyDescent="0.2">
      <c r="B408" s="128"/>
      <c r="F408" s="169"/>
    </row>
    <row r="409" spans="2:6" x14ac:dyDescent="0.2">
      <c r="B409" s="128"/>
      <c r="F409" s="169"/>
    </row>
    <row r="410" spans="2:6" x14ac:dyDescent="0.2">
      <c r="B410" s="128"/>
      <c r="F410" s="169"/>
    </row>
    <row r="411" spans="2:6" x14ac:dyDescent="0.2">
      <c r="B411" s="128"/>
      <c r="F411" s="169"/>
    </row>
    <row r="412" spans="2:6" x14ac:dyDescent="0.2">
      <c r="B412" s="128"/>
      <c r="F412" s="169"/>
    </row>
    <row r="413" spans="2:6" x14ac:dyDescent="0.2">
      <c r="B413" s="128"/>
      <c r="F413" s="169"/>
    </row>
    <row r="414" spans="2:6" x14ac:dyDescent="0.2">
      <c r="B414" s="128"/>
      <c r="F414" s="169"/>
    </row>
    <row r="415" spans="2:6" x14ac:dyDescent="0.2">
      <c r="B415" s="128"/>
      <c r="F415" s="169"/>
    </row>
    <row r="416" spans="2:6" x14ac:dyDescent="0.2">
      <c r="B416" s="128"/>
      <c r="F416" s="169"/>
    </row>
    <row r="417" spans="2:6" x14ac:dyDescent="0.2">
      <c r="B417" s="128"/>
      <c r="F417" s="169"/>
    </row>
    <row r="418" spans="2:6" x14ac:dyDescent="0.2">
      <c r="B418" s="128"/>
      <c r="F418" s="169"/>
    </row>
    <row r="419" spans="2:6" x14ac:dyDescent="0.2">
      <c r="B419" s="128"/>
      <c r="F419" s="169"/>
    </row>
    <row r="420" spans="2:6" x14ac:dyDescent="0.2">
      <c r="B420" s="128"/>
      <c r="F420" s="169"/>
    </row>
    <row r="421" spans="2:6" x14ac:dyDescent="0.2">
      <c r="B421" s="128"/>
      <c r="F421" s="169"/>
    </row>
    <row r="422" spans="2:6" x14ac:dyDescent="0.2">
      <c r="B422" s="128"/>
      <c r="F422" s="169"/>
    </row>
    <row r="423" spans="2:6" x14ac:dyDescent="0.2">
      <c r="B423" s="128"/>
      <c r="F423" s="169"/>
    </row>
    <row r="424" spans="2:6" x14ac:dyDescent="0.2">
      <c r="B424" s="128"/>
      <c r="F424" s="169"/>
    </row>
    <row r="425" spans="2:6" x14ac:dyDescent="0.2">
      <c r="B425" s="128"/>
      <c r="F425" s="169"/>
    </row>
    <row r="426" spans="2:6" x14ac:dyDescent="0.2">
      <c r="B426" s="128"/>
      <c r="F426" s="169"/>
    </row>
    <row r="427" spans="2:6" x14ac:dyDescent="0.2">
      <c r="B427" s="128"/>
      <c r="F427" s="169"/>
    </row>
    <row r="428" spans="2:6" x14ac:dyDescent="0.2">
      <c r="B428" s="128"/>
      <c r="F428" s="169"/>
    </row>
    <row r="429" spans="2:6" x14ac:dyDescent="0.2">
      <c r="B429" s="128"/>
      <c r="F429" s="169"/>
    </row>
    <row r="430" spans="2:6" x14ac:dyDescent="0.2">
      <c r="B430" s="128"/>
      <c r="F430" s="169"/>
    </row>
    <row r="431" spans="2:6" x14ac:dyDescent="0.2">
      <c r="B431" s="128"/>
      <c r="F431" s="169"/>
    </row>
    <row r="432" spans="2:6" x14ac:dyDescent="0.2">
      <c r="B432" s="128"/>
      <c r="F432" s="169"/>
    </row>
    <row r="433" spans="2:6" x14ac:dyDescent="0.2">
      <c r="B433" s="128"/>
      <c r="F433" s="169"/>
    </row>
    <row r="434" spans="2:6" x14ac:dyDescent="0.2">
      <c r="B434" s="128"/>
      <c r="F434" s="169"/>
    </row>
    <row r="435" spans="2:6" x14ac:dyDescent="0.2">
      <c r="B435" s="128"/>
      <c r="F435" s="169"/>
    </row>
    <row r="436" spans="2:6" x14ac:dyDescent="0.2">
      <c r="B436" s="128"/>
      <c r="F436" s="169"/>
    </row>
    <row r="437" spans="2:6" x14ac:dyDescent="0.2">
      <c r="B437" s="128"/>
      <c r="F437" s="169"/>
    </row>
    <row r="438" spans="2:6" x14ac:dyDescent="0.2">
      <c r="B438" s="128"/>
      <c r="F438" s="169"/>
    </row>
    <row r="439" spans="2:6" x14ac:dyDescent="0.2">
      <c r="B439" s="128"/>
      <c r="F439" s="169"/>
    </row>
    <row r="440" spans="2:6" x14ac:dyDescent="0.2">
      <c r="B440" s="128"/>
      <c r="F440" s="169"/>
    </row>
    <row r="441" spans="2:6" x14ac:dyDescent="0.2">
      <c r="B441" s="128"/>
      <c r="F441" s="169"/>
    </row>
    <row r="442" spans="2:6" x14ac:dyDescent="0.2">
      <c r="B442" s="128"/>
      <c r="F442" s="169"/>
    </row>
    <row r="443" spans="2:6" x14ac:dyDescent="0.2">
      <c r="B443" s="128"/>
      <c r="F443" s="169"/>
    </row>
    <row r="444" spans="2:6" x14ac:dyDescent="0.2">
      <c r="B444" s="128"/>
      <c r="F444" s="169"/>
    </row>
    <row r="445" spans="2:6" x14ac:dyDescent="0.2">
      <c r="B445" s="128"/>
      <c r="F445" s="169"/>
    </row>
    <row r="446" spans="2:6" x14ac:dyDescent="0.2">
      <c r="B446" s="128"/>
      <c r="F446" s="169"/>
    </row>
    <row r="447" spans="2:6" x14ac:dyDescent="0.2">
      <c r="B447" s="128"/>
      <c r="F447" s="169"/>
    </row>
    <row r="448" spans="2:6" x14ac:dyDescent="0.2">
      <c r="B448" s="128"/>
      <c r="F448" s="169"/>
    </row>
    <row r="449" spans="2:6" x14ac:dyDescent="0.2">
      <c r="B449" s="128"/>
      <c r="F449" s="169"/>
    </row>
    <row r="450" spans="2:6" x14ac:dyDescent="0.2">
      <c r="B450" s="128"/>
      <c r="F450" s="169"/>
    </row>
    <row r="451" spans="2:6" x14ac:dyDescent="0.2">
      <c r="B451" s="128"/>
      <c r="F451" s="169"/>
    </row>
    <row r="452" spans="2:6" x14ac:dyDescent="0.2">
      <c r="B452" s="128"/>
      <c r="F452" s="169"/>
    </row>
    <row r="453" spans="2:6" x14ac:dyDescent="0.2">
      <c r="B453" s="128"/>
      <c r="F453" s="169"/>
    </row>
    <row r="454" spans="2:6" x14ac:dyDescent="0.2">
      <c r="B454" s="128"/>
      <c r="F454" s="169"/>
    </row>
    <row r="455" spans="2:6" x14ac:dyDescent="0.2">
      <c r="B455" s="128"/>
      <c r="F455" s="169"/>
    </row>
    <row r="456" spans="2:6" x14ac:dyDescent="0.2">
      <c r="B456" s="128"/>
      <c r="F456" s="169"/>
    </row>
    <row r="457" spans="2:6" x14ac:dyDescent="0.2">
      <c r="B457" s="128"/>
      <c r="F457" s="169"/>
    </row>
    <row r="458" spans="2:6" x14ac:dyDescent="0.2">
      <c r="B458" s="128"/>
      <c r="F458" s="169"/>
    </row>
    <row r="459" spans="2:6" x14ac:dyDescent="0.2">
      <c r="B459" s="128"/>
      <c r="F459" s="169"/>
    </row>
    <row r="460" spans="2:6" x14ac:dyDescent="0.2">
      <c r="B460" s="128"/>
      <c r="F460" s="169"/>
    </row>
    <row r="461" spans="2:6" x14ac:dyDescent="0.2">
      <c r="B461" s="128"/>
      <c r="F461" s="169"/>
    </row>
    <row r="462" spans="2:6" x14ac:dyDescent="0.2">
      <c r="B462" s="128"/>
      <c r="F462" s="169"/>
    </row>
    <row r="463" spans="2:6" x14ac:dyDescent="0.2">
      <c r="B463" s="128"/>
      <c r="F463" s="169"/>
    </row>
    <row r="464" spans="2:6" x14ac:dyDescent="0.2">
      <c r="B464" s="128"/>
      <c r="F464" s="169"/>
    </row>
    <row r="465" spans="2:6" x14ac:dyDescent="0.2">
      <c r="B465" s="128"/>
      <c r="F465" s="169"/>
    </row>
    <row r="466" spans="2:6" x14ac:dyDescent="0.2">
      <c r="B466" s="128"/>
      <c r="F466" s="169"/>
    </row>
    <row r="467" spans="2:6" x14ac:dyDescent="0.2">
      <c r="B467" s="128"/>
      <c r="F467" s="169"/>
    </row>
    <row r="468" spans="2:6" x14ac:dyDescent="0.2">
      <c r="B468" s="128"/>
      <c r="F468" s="169"/>
    </row>
    <row r="469" spans="2:6" x14ac:dyDescent="0.2">
      <c r="B469" s="128"/>
      <c r="F469" s="169"/>
    </row>
    <row r="470" spans="2:6" x14ac:dyDescent="0.2">
      <c r="B470" s="128"/>
      <c r="F470" s="169"/>
    </row>
    <row r="471" spans="2:6" x14ac:dyDescent="0.2">
      <c r="B471" s="128"/>
      <c r="F471" s="169"/>
    </row>
    <row r="472" spans="2:6" x14ac:dyDescent="0.2">
      <c r="B472" s="128"/>
      <c r="F472" s="169"/>
    </row>
    <row r="473" spans="2:6" x14ac:dyDescent="0.2">
      <c r="B473" s="128"/>
      <c r="F473" s="169"/>
    </row>
    <row r="474" spans="2:6" x14ac:dyDescent="0.2">
      <c r="B474" s="128"/>
      <c r="F474" s="169"/>
    </row>
    <row r="475" spans="2:6" x14ac:dyDescent="0.2">
      <c r="B475" s="128"/>
      <c r="F475" s="169"/>
    </row>
    <row r="476" spans="2:6" x14ac:dyDescent="0.2">
      <c r="B476" s="128"/>
      <c r="F476" s="169"/>
    </row>
    <row r="477" spans="2:6" x14ac:dyDescent="0.2">
      <c r="B477" s="128"/>
      <c r="F477" s="169"/>
    </row>
    <row r="478" spans="2:6" x14ac:dyDescent="0.2">
      <c r="B478" s="128"/>
      <c r="F478" s="169"/>
    </row>
    <row r="479" spans="2:6" x14ac:dyDescent="0.2">
      <c r="B479" s="128"/>
      <c r="F479" s="169"/>
    </row>
    <row r="480" spans="2:6" x14ac:dyDescent="0.2">
      <c r="B480" s="128"/>
      <c r="F480" s="169"/>
    </row>
    <row r="481" spans="2:6" x14ac:dyDescent="0.2">
      <c r="B481" s="128"/>
      <c r="F481" s="169"/>
    </row>
    <row r="482" spans="2:6" x14ac:dyDescent="0.2">
      <c r="B482" s="128"/>
      <c r="F482" s="169"/>
    </row>
    <row r="483" spans="2:6" x14ac:dyDescent="0.2">
      <c r="B483" s="128"/>
      <c r="F483" s="169"/>
    </row>
    <row r="484" spans="2:6" x14ac:dyDescent="0.2">
      <c r="B484" s="128"/>
      <c r="F484" s="169"/>
    </row>
    <row r="485" spans="2:6" x14ac:dyDescent="0.2">
      <c r="B485" s="128"/>
      <c r="F485" s="169"/>
    </row>
    <row r="486" spans="2:6" x14ac:dyDescent="0.2">
      <c r="B486" s="128"/>
      <c r="F486" s="169"/>
    </row>
    <row r="487" spans="2:6" x14ac:dyDescent="0.2">
      <c r="B487" s="128"/>
      <c r="F487" s="169"/>
    </row>
    <row r="488" spans="2:6" x14ac:dyDescent="0.2">
      <c r="B488" s="128"/>
      <c r="F488" s="169"/>
    </row>
    <row r="489" spans="2:6" x14ac:dyDescent="0.2">
      <c r="B489" s="128"/>
      <c r="F489" s="169"/>
    </row>
    <row r="490" spans="2:6" x14ac:dyDescent="0.2">
      <c r="B490" s="128"/>
      <c r="F490" s="169"/>
    </row>
    <row r="491" spans="2:6" x14ac:dyDescent="0.2">
      <c r="B491" s="128"/>
      <c r="F491" s="169"/>
    </row>
    <row r="492" spans="2:6" x14ac:dyDescent="0.2">
      <c r="B492" s="128"/>
      <c r="F492" s="169"/>
    </row>
    <row r="493" spans="2:6" x14ac:dyDescent="0.2">
      <c r="B493" s="128"/>
      <c r="F493" s="169"/>
    </row>
    <row r="494" spans="2:6" x14ac:dyDescent="0.2">
      <c r="B494" s="128"/>
      <c r="F494" s="169"/>
    </row>
    <row r="495" spans="2:6" x14ac:dyDescent="0.2">
      <c r="B495" s="128"/>
      <c r="F495" s="169"/>
    </row>
    <row r="496" spans="2:6" x14ac:dyDescent="0.2">
      <c r="B496" s="128"/>
      <c r="F496" s="169"/>
    </row>
    <row r="497" spans="2:6" x14ac:dyDescent="0.2">
      <c r="B497" s="128"/>
      <c r="F497" s="169"/>
    </row>
    <row r="498" spans="2:6" x14ac:dyDescent="0.2">
      <c r="B498" s="128"/>
      <c r="F498" s="169"/>
    </row>
    <row r="499" spans="2:6" x14ac:dyDescent="0.2">
      <c r="B499" s="128"/>
      <c r="F499" s="169"/>
    </row>
    <row r="500" spans="2:6" x14ac:dyDescent="0.2">
      <c r="B500" s="128"/>
      <c r="F500" s="169"/>
    </row>
    <row r="501" spans="2:6" x14ac:dyDescent="0.2">
      <c r="B501" s="128"/>
      <c r="F501" s="169"/>
    </row>
    <row r="502" spans="2:6" x14ac:dyDescent="0.2">
      <c r="B502" s="128"/>
      <c r="F502" s="169"/>
    </row>
    <row r="503" spans="2:6" x14ac:dyDescent="0.2">
      <c r="B503" s="128"/>
      <c r="F503" s="169"/>
    </row>
    <row r="504" spans="2:6" x14ac:dyDescent="0.2">
      <c r="B504" s="128"/>
      <c r="F504" s="169"/>
    </row>
    <row r="505" spans="2:6" x14ac:dyDescent="0.2">
      <c r="B505" s="128"/>
      <c r="F505" s="169"/>
    </row>
    <row r="506" spans="2:6" x14ac:dyDescent="0.2">
      <c r="B506" s="128"/>
      <c r="F506" s="169"/>
    </row>
    <row r="507" spans="2:6" x14ac:dyDescent="0.2">
      <c r="B507" s="128"/>
      <c r="F507" s="169"/>
    </row>
    <row r="508" spans="2:6" x14ac:dyDescent="0.2">
      <c r="B508" s="128"/>
      <c r="F508" s="169"/>
    </row>
    <row r="509" spans="2:6" x14ac:dyDescent="0.2">
      <c r="B509" s="128"/>
      <c r="F509" s="169"/>
    </row>
    <row r="510" spans="2:6" x14ac:dyDescent="0.2">
      <c r="B510" s="128"/>
      <c r="F510" s="169"/>
    </row>
    <row r="511" spans="2:6" x14ac:dyDescent="0.2">
      <c r="B511" s="128"/>
      <c r="F511" s="169"/>
    </row>
    <row r="512" spans="2:6" x14ac:dyDescent="0.2">
      <c r="B512" s="128"/>
      <c r="F512" s="169"/>
    </row>
    <row r="513" spans="2:6" x14ac:dyDescent="0.2">
      <c r="B513" s="128"/>
      <c r="F513" s="169"/>
    </row>
    <row r="514" spans="2:6" x14ac:dyDescent="0.2">
      <c r="B514" s="128"/>
      <c r="F514" s="169"/>
    </row>
    <row r="515" spans="2:6" x14ac:dyDescent="0.2">
      <c r="B515" s="128"/>
      <c r="F515" s="169"/>
    </row>
    <row r="516" spans="2:6" x14ac:dyDescent="0.2">
      <c r="B516" s="128"/>
      <c r="F516" s="169"/>
    </row>
    <row r="517" spans="2:6" x14ac:dyDescent="0.2">
      <c r="B517" s="128"/>
      <c r="F517" s="169"/>
    </row>
    <row r="518" spans="2:6" x14ac:dyDescent="0.2">
      <c r="B518" s="128"/>
      <c r="F518" s="169"/>
    </row>
    <row r="519" spans="2:6" x14ac:dyDescent="0.2">
      <c r="B519" s="128"/>
      <c r="F519" s="169"/>
    </row>
    <row r="520" spans="2:6" x14ac:dyDescent="0.2">
      <c r="B520" s="128"/>
      <c r="F520" s="169"/>
    </row>
    <row r="521" spans="2:6" x14ac:dyDescent="0.2">
      <c r="B521" s="128"/>
      <c r="F521" s="169"/>
    </row>
    <row r="522" spans="2:6" x14ac:dyDescent="0.2">
      <c r="B522" s="128"/>
      <c r="F522" s="169"/>
    </row>
    <row r="523" spans="2:6" x14ac:dyDescent="0.2">
      <c r="B523" s="128"/>
      <c r="F523" s="169"/>
    </row>
    <row r="524" spans="2:6" x14ac:dyDescent="0.2">
      <c r="B524" s="128"/>
      <c r="F524" s="169"/>
    </row>
    <row r="525" spans="2:6" x14ac:dyDescent="0.2">
      <c r="B525" s="128"/>
      <c r="F525" s="169"/>
    </row>
    <row r="526" spans="2:6" x14ac:dyDescent="0.2">
      <c r="B526" s="128"/>
      <c r="F526" s="169"/>
    </row>
    <row r="527" spans="2:6" x14ac:dyDescent="0.2">
      <c r="B527" s="128"/>
      <c r="F527" s="169"/>
    </row>
    <row r="528" spans="2:6" x14ac:dyDescent="0.2">
      <c r="B528" s="128"/>
      <c r="F528" s="169"/>
    </row>
    <row r="529" spans="2:6" x14ac:dyDescent="0.2">
      <c r="B529" s="128"/>
      <c r="F529" s="169"/>
    </row>
    <row r="530" spans="2:6" x14ac:dyDescent="0.2">
      <c r="B530" s="128"/>
      <c r="F530" s="169"/>
    </row>
    <row r="531" spans="2:6" x14ac:dyDescent="0.2">
      <c r="B531" s="128"/>
      <c r="F531" s="169"/>
    </row>
    <row r="532" spans="2:6" x14ac:dyDescent="0.2">
      <c r="B532" s="128"/>
      <c r="F532" s="169"/>
    </row>
    <row r="533" spans="2:6" x14ac:dyDescent="0.2">
      <c r="B533" s="128"/>
      <c r="F533" s="169"/>
    </row>
    <row r="534" spans="2:6" x14ac:dyDescent="0.2">
      <c r="B534" s="128"/>
      <c r="F534" s="169"/>
    </row>
    <row r="535" spans="2:6" x14ac:dyDescent="0.2">
      <c r="B535" s="128"/>
      <c r="F535" s="169"/>
    </row>
    <row r="536" spans="2:6" x14ac:dyDescent="0.2">
      <c r="B536" s="128"/>
      <c r="F536" s="169"/>
    </row>
    <row r="537" spans="2:6" x14ac:dyDescent="0.2">
      <c r="B537" s="128"/>
      <c r="F537" s="169"/>
    </row>
    <row r="538" spans="2:6" x14ac:dyDescent="0.2">
      <c r="B538" s="128"/>
      <c r="F538" s="169"/>
    </row>
    <row r="539" spans="2:6" x14ac:dyDescent="0.2">
      <c r="B539" s="128"/>
      <c r="F539" s="169"/>
    </row>
    <row r="540" spans="2:6" x14ac:dyDescent="0.2">
      <c r="B540" s="128"/>
      <c r="F540" s="169"/>
    </row>
    <row r="541" spans="2:6" x14ac:dyDescent="0.2">
      <c r="B541" s="128"/>
      <c r="F541" s="169"/>
    </row>
    <row r="542" spans="2:6" x14ac:dyDescent="0.2">
      <c r="B542" s="128"/>
      <c r="F542" s="169"/>
    </row>
    <row r="543" spans="2:6" x14ac:dyDescent="0.2">
      <c r="B543" s="128"/>
      <c r="F543" s="169"/>
    </row>
    <row r="544" spans="2:6" x14ac:dyDescent="0.2">
      <c r="B544" s="128"/>
      <c r="F544" s="169"/>
    </row>
    <row r="545" spans="2:6" x14ac:dyDescent="0.2">
      <c r="B545" s="128"/>
      <c r="F545" s="169"/>
    </row>
    <row r="546" spans="2:6" x14ac:dyDescent="0.2">
      <c r="B546" s="128"/>
      <c r="F546" s="169"/>
    </row>
    <row r="547" spans="2:6" x14ac:dyDescent="0.2">
      <c r="B547" s="128"/>
      <c r="F547" s="169"/>
    </row>
    <row r="548" spans="2:6" x14ac:dyDescent="0.2">
      <c r="B548" s="128"/>
      <c r="F548" s="169"/>
    </row>
    <row r="549" spans="2:6" x14ac:dyDescent="0.2">
      <c r="B549" s="128"/>
      <c r="F549" s="169"/>
    </row>
    <row r="550" spans="2:6" x14ac:dyDescent="0.2">
      <c r="B550" s="128"/>
      <c r="F550" s="169"/>
    </row>
    <row r="551" spans="2:6" x14ac:dyDescent="0.2">
      <c r="B551" s="128"/>
      <c r="F551" s="169"/>
    </row>
    <row r="552" spans="2:6" x14ac:dyDescent="0.2">
      <c r="B552" s="128"/>
      <c r="F552" s="169"/>
    </row>
    <row r="553" spans="2:6" x14ac:dyDescent="0.2">
      <c r="B553" s="128"/>
      <c r="F553" s="169"/>
    </row>
    <row r="554" spans="2:6" x14ac:dyDescent="0.2">
      <c r="B554" s="128"/>
      <c r="F554" s="169"/>
    </row>
    <row r="555" spans="2:6" x14ac:dyDescent="0.2">
      <c r="B555" s="128"/>
      <c r="F555" s="169"/>
    </row>
    <row r="556" spans="2:6" x14ac:dyDescent="0.2">
      <c r="B556" s="128"/>
      <c r="F556" s="169"/>
    </row>
    <row r="557" spans="2:6" x14ac:dyDescent="0.2">
      <c r="B557" s="128"/>
      <c r="F557" s="169"/>
    </row>
    <row r="558" spans="2:6" x14ac:dyDescent="0.2">
      <c r="B558" s="128"/>
      <c r="F558" s="169"/>
    </row>
    <row r="559" spans="2:6" x14ac:dyDescent="0.2">
      <c r="B559" s="128"/>
      <c r="F559" s="169"/>
    </row>
    <row r="560" spans="2:6" x14ac:dyDescent="0.2">
      <c r="B560" s="128"/>
      <c r="F560" s="169"/>
    </row>
    <row r="561" spans="2:6" x14ac:dyDescent="0.2">
      <c r="B561" s="128"/>
      <c r="F561" s="169"/>
    </row>
    <row r="562" spans="2:6" x14ac:dyDescent="0.2">
      <c r="B562" s="128"/>
      <c r="F562" s="169"/>
    </row>
    <row r="563" spans="2:6" x14ac:dyDescent="0.2">
      <c r="B563" s="128"/>
      <c r="F563" s="169"/>
    </row>
    <row r="564" spans="2:6" x14ac:dyDescent="0.2">
      <c r="B564" s="128"/>
      <c r="F564" s="169"/>
    </row>
    <row r="565" spans="2:6" x14ac:dyDescent="0.2">
      <c r="B565" s="128"/>
      <c r="F565" s="169"/>
    </row>
    <row r="566" spans="2:6" x14ac:dyDescent="0.2">
      <c r="B566" s="128"/>
      <c r="F566" s="169"/>
    </row>
    <row r="567" spans="2:6" x14ac:dyDescent="0.2">
      <c r="B567" s="128"/>
      <c r="F567" s="169"/>
    </row>
    <row r="568" spans="2:6" x14ac:dyDescent="0.2">
      <c r="B568" s="128"/>
      <c r="F568" s="169"/>
    </row>
    <row r="569" spans="2:6" x14ac:dyDescent="0.2">
      <c r="B569" s="128"/>
      <c r="F569" s="169"/>
    </row>
    <row r="570" spans="2:6" x14ac:dyDescent="0.2">
      <c r="B570" s="128"/>
      <c r="F570" s="169"/>
    </row>
    <row r="571" spans="2:6" x14ac:dyDescent="0.2">
      <c r="B571" s="128"/>
      <c r="F571" s="169"/>
    </row>
    <row r="572" spans="2:6" x14ac:dyDescent="0.2">
      <c r="B572" s="128"/>
      <c r="F572" s="169"/>
    </row>
    <row r="573" spans="2:6" x14ac:dyDescent="0.2">
      <c r="B573" s="128"/>
      <c r="F573" s="169"/>
    </row>
    <row r="574" spans="2:6" x14ac:dyDescent="0.2">
      <c r="B574" s="128"/>
      <c r="F574" s="169"/>
    </row>
    <row r="575" spans="2:6" x14ac:dyDescent="0.2">
      <c r="B575" s="128"/>
      <c r="F575" s="169"/>
    </row>
    <row r="576" spans="2:6" x14ac:dyDescent="0.2">
      <c r="B576" s="128"/>
      <c r="F576" s="169"/>
    </row>
    <row r="577" spans="2:6" x14ac:dyDescent="0.2">
      <c r="B577" s="128"/>
      <c r="F577" s="169"/>
    </row>
    <row r="578" spans="2:6" x14ac:dyDescent="0.2">
      <c r="B578" s="128"/>
      <c r="F578" s="169"/>
    </row>
    <row r="579" spans="2:6" x14ac:dyDescent="0.2">
      <c r="B579" s="128"/>
      <c r="F579" s="169"/>
    </row>
    <row r="580" spans="2:6" x14ac:dyDescent="0.2">
      <c r="B580" s="128"/>
      <c r="F580" s="169"/>
    </row>
    <row r="581" spans="2:6" x14ac:dyDescent="0.2">
      <c r="B581" s="128"/>
      <c r="F581" s="169"/>
    </row>
    <row r="582" spans="2:6" x14ac:dyDescent="0.2">
      <c r="B582" s="128"/>
      <c r="F582" s="169"/>
    </row>
    <row r="583" spans="2:6" x14ac:dyDescent="0.2">
      <c r="B583" s="128"/>
      <c r="F583" s="169"/>
    </row>
    <row r="584" spans="2:6" x14ac:dyDescent="0.2">
      <c r="B584" s="128"/>
      <c r="F584" s="169"/>
    </row>
    <row r="585" spans="2:6" x14ac:dyDescent="0.2">
      <c r="B585" s="128"/>
      <c r="F585" s="169"/>
    </row>
    <row r="586" spans="2:6" x14ac:dyDescent="0.2">
      <c r="B586" s="128"/>
      <c r="F586" s="169"/>
    </row>
    <row r="587" spans="2:6" x14ac:dyDescent="0.2">
      <c r="B587" s="128"/>
      <c r="F587" s="169"/>
    </row>
    <row r="588" spans="2:6" x14ac:dyDescent="0.2">
      <c r="B588" s="128"/>
      <c r="F588" s="169"/>
    </row>
    <row r="589" spans="2:6" x14ac:dyDescent="0.2">
      <c r="B589" s="128"/>
      <c r="F589" s="169"/>
    </row>
    <row r="590" spans="2:6" x14ac:dyDescent="0.2">
      <c r="B590" s="128"/>
      <c r="F590" s="169"/>
    </row>
    <row r="591" spans="2:6" x14ac:dyDescent="0.2">
      <c r="B591" s="128"/>
      <c r="F591" s="169"/>
    </row>
    <row r="592" spans="2:6" x14ac:dyDescent="0.2">
      <c r="B592" s="128"/>
      <c r="F592" s="169"/>
    </row>
    <row r="593" spans="2:6" x14ac:dyDescent="0.2">
      <c r="B593" s="128"/>
      <c r="F593" s="169"/>
    </row>
    <row r="594" spans="2:6" x14ac:dyDescent="0.2">
      <c r="B594" s="128"/>
      <c r="F594" s="169"/>
    </row>
    <row r="595" spans="2:6" x14ac:dyDescent="0.2">
      <c r="B595" s="128"/>
      <c r="F595" s="169"/>
    </row>
    <row r="596" spans="2:6" x14ac:dyDescent="0.2">
      <c r="B596" s="128"/>
      <c r="F596" s="169"/>
    </row>
    <row r="597" spans="2:6" x14ac:dyDescent="0.2">
      <c r="B597" s="128"/>
      <c r="F597" s="169"/>
    </row>
    <row r="598" spans="2:6" x14ac:dyDescent="0.2">
      <c r="B598" s="128"/>
      <c r="F598" s="169"/>
    </row>
    <row r="599" spans="2:6" x14ac:dyDescent="0.2">
      <c r="B599" s="128"/>
      <c r="F599" s="169"/>
    </row>
    <row r="600" spans="2:6" x14ac:dyDescent="0.2">
      <c r="B600" s="128"/>
      <c r="F600" s="169"/>
    </row>
    <row r="601" spans="2:6" x14ac:dyDescent="0.2">
      <c r="B601" s="128"/>
      <c r="F601" s="169"/>
    </row>
    <row r="602" spans="2:6" x14ac:dyDescent="0.2">
      <c r="B602" s="128"/>
      <c r="F602" s="169"/>
    </row>
    <row r="603" spans="2:6" x14ac:dyDescent="0.2">
      <c r="B603" s="128"/>
      <c r="F603" s="169"/>
    </row>
    <row r="604" spans="2:6" x14ac:dyDescent="0.2">
      <c r="B604" s="128"/>
      <c r="F604" s="169"/>
    </row>
    <row r="605" spans="2:6" x14ac:dyDescent="0.2">
      <c r="B605" s="128"/>
      <c r="F605" s="169"/>
    </row>
    <row r="606" spans="2:6" x14ac:dyDescent="0.2">
      <c r="B606" s="128"/>
      <c r="F606" s="169"/>
    </row>
    <row r="607" spans="2:6" x14ac:dyDescent="0.2">
      <c r="B607" s="128"/>
      <c r="F607" s="169"/>
    </row>
    <row r="608" spans="2:6" x14ac:dyDescent="0.2">
      <c r="B608" s="128"/>
      <c r="F608" s="169"/>
    </row>
    <row r="609" spans="2:6" x14ac:dyDescent="0.2">
      <c r="B609" s="128"/>
      <c r="F609" s="169"/>
    </row>
    <row r="610" spans="2:6" x14ac:dyDescent="0.2">
      <c r="B610" s="128"/>
      <c r="F610" s="169"/>
    </row>
    <row r="611" spans="2:6" x14ac:dyDescent="0.2">
      <c r="B611" s="128"/>
      <c r="F611" s="169"/>
    </row>
    <row r="612" spans="2:6" x14ac:dyDescent="0.2">
      <c r="B612" s="128"/>
      <c r="F612" s="169"/>
    </row>
    <row r="613" spans="2:6" x14ac:dyDescent="0.2">
      <c r="B613" s="128"/>
      <c r="F613" s="169"/>
    </row>
    <row r="614" spans="2:6" x14ac:dyDescent="0.2">
      <c r="B614" s="128"/>
      <c r="F614" s="169"/>
    </row>
    <row r="615" spans="2:6" x14ac:dyDescent="0.2">
      <c r="B615" s="128"/>
      <c r="F615" s="169"/>
    </row>
    <row r="616" spans="2:6" x14ac:dyDescent="0.2">
      <c r="B616" s="128"/>
      <c r="F616" s="169"/>
    </row>
    <row r="617" spans="2:6" x14ac:dyDescent="0.2">
      <c r="B617" s="128"/>
      <c r="F617" s="169"/>
    </row>
    <row r="618" spans="2:6" x14ac:dyDescent="0.2">
      <c r="B618" s="128"/>
      <c r="F618" s="169"/>
    </row>
    <row r="619" spans="2:6" x14ac:dyDescent="0.2">
      <c r="B619" s="128"/>
      <c r="F619" s="169"/>
    </row>
    <row r="620" spans="2:6" x14ac:dyDescent="0.2">
      <c r="B620" s="128"/>
      <c r="F620" s="169"/>
    </row>
    <row r="621" spans="2:6" x14ac:dyDescent="0.2">
      <c r="B621" s="128"/>
      <c r="F621" s="169"/>
    </row>
    <row r="622" spans="2:6" x14ac:dyDescent="0.2">
      <c r="B622" s="128"/>
      <c r="F622" s="169"/>
    </row>
    <row r="623" spans="2:6" x14ac:dyDescent="0.2">
      <c r="B623" s="128"/>
      <c r="F623" s="169"/>
    </row>
    <row r="624" spans="2:6" x14ac:dyDescent="0.2">
      <c r="B624" s="128"/>
      <c r="F624" s="169"/>
    </row>
    <row r="625" spans="2:6" x14ac:dyDescent="0.2">
      <c r="B625" s="128"/>
      <c r="F625" s="169"/>
    </row>
    <row r="626" spans="2:6" x14ac:dyDescent="0.2">
      <c r="B626" s="128"/>
      <c r="F626" s="169"/>
    </row>
    <row r="627" spans="2:6" x14ac:dyDescent="0.2">
      <c r="B627" s="128"/>
      <c r="F627" s="169"/>
    </row>
    <row r="628" spans="2:6" x14ac:dyDescent="0.2">
      <c r="B628" s="128"/>
      <c r="F628" s="169"/>
    </row>
    <row r="629" spans="2:6" x14ac:dyDescent="0.2">
      <c r="B629" s="128"/>
      <c r="F629" s="169"/>
    </row>
    <row r="630" spans="2:6" x14ac:dyDescent="0.2">
      <c r="B630" s="128"/>
      <c r="F630" s="169"/>
    </row>
    <row r="631" spans="2:6" x14ac:dyDescent="0.2">
      <c r="B631" s="128"/>
      <c r="F631" s="169"/>
    </row>
    <row r="632" spans="2:6" x14ac:dyDescent="0.2">
      <c r="B632" s="128"/>
      <c r="F632" s="169"/>
    </row>
    <row r="633" spans="2:6" x14ac:dyDescent="0.2">
      <c r="B633" s="128"/>
      <c r="F633" s="169"/>
    </row>
    <row r="634" spans="2:6" x14ac:dyDescent="0.2">
      <c r="B634" s="128"/>
      <c r="F634" s="169"/>
    </row>
    <row r="635" spans="2:6" x14ac:dyDescent="0.2">
      <c r="B635" s="128"/>
      <c r="F635" s="169"/>
    </row>
    <row r="636" spans="2:6" x14ac:dyDescent="0.2">
      <c r="B636" s="128"/>
      <c r="F636" s="169"/>
    </row>
    <row r="637" spans="2:6" x14ac:dyDescent="0.2">
      <c r="B637" s="128"/>
      <c r="F637" s="169"/>
    </row>
    <row r="638" spans="2:6" x14ac:dyDescent="0.2">
      <c r="B638" s="128"/>
      <c r="F638" s="169"/>
    </row>
    <row r="639" spans="2:6" x14ac:dyDescent="0.2">
      <c r="B639" s="128"/>
      <c r="F639" s="169"/>
    </row>
    <row r="640" spans="2:6" x14ac:dyDescent="0.2">
      <c r="B640" s="128"/>
      <c r="F640" s="169"/>
    </row>
    <row r="641" spans="2:6" x14ac:dyDescent="0.2">
      <c r="B641" s="128"/>
      <c r="F641" s="169"/>
    </row>
    <row r="642" spans="2:6" x14ac:dyDescent="0.2">
      <c r="B642" s="128"/>
      <c r="F642" s="169"/>
    </row>
    <row r="643" spans="2:6" x14ac:dyDescent="0.2">
      <c r="B643" s="128"/>
      <c r="F643" s="169"/>
    </row>
    <row r="644" spans="2:6" x14ac:dyDescent="0.2">
      <c r="B644" s="128"/>
      <c r="F644" s="169"/>
    </row>
    <row r="645" spans="2:6" x14ac:dyDescent="0.2">
      <c r="B645" s="128"/>
      <c r="F645" s="169"/>
    </row>
    <row r="646" spans="2:6" x14ac:dyDescent="0.2">
      <c r="B646" s="128"/>
      <c r="F646" s="169"/>
    </row>
    <row r="647" spans="2:6" x14ac:dyDescent="0.2">
      <c r="B647" s="128"/>
      <c r="F647" s="169"/>
    </row>
    <row r="648" spans="2:6" x14ac:dyDescent="0.2">
      <c r="B648" s="128"/>
      <c r="F648" s="169"/>
    </row>
    <row r="649" spans="2:6" x14ac:dyDescent="0.2">
      <c r="B649" s="128"/>
      <c r="F649" s="169"/>
    </row>
    <row r="650" spans="2:6" x14ac:dyDescent="0.2">
      <c r="B650" s="128"/>
      <c r="F650" s="169"/>
    </row>
    <row r="651" spans="2:6" x14ac:dyDescent="0.2">
      <c r="B651" s="128"/>
      <c r="F651" s="169"/>
    </row>
    <row r="652" spans="2:6" x14ac:dyDescent="0.2">
      <c r="B652" s="128"/>
      <c r="F652" s="169"/>
    </row>
    <row r="653" spans="2:6" x14ac:dyDescent="0.2">
      <c r="B653" s="128"/>
      <c r="F653" s="169"/>
    </row>
    <row r="654" spans="2:6" x14ac:dyDescent="0.2">
      <c r="B654" s="128"/>
      <c r="F654" s="169"/>
    </row>
    <row r="655" spans="2:6" x14ac:dyDescent="0.2">
      <c r="B655" s="128"/>
      <c r="F655" s="169"/>
    </row>
    <row r="656" spans="2:6" x14ac:dyDescent="0.2">
      <c r="B656" s="128"/>
      <c r="F656" s="169"/>
    </row>
    <row r="657" spans="2:6" x14ac:dyDescent="0.2">
      <c r="B657" s="128"/>
      <c r="F657" s="169"/>
    </row>
    <row r="658" spans="2:6" x14ac:dyDescent="0.2">
      <c r="B658" s="128"/>
      <c r="F658" s="169"/>
    </row>
    <row r="659" spans="2:6" x14ac:dyDescent="0.2">
      <c r="B659" s="128"/>
      <c r="F659" s="169"/>
    </row>
    <row r="660" spans="2:6" x14ac:dyDescent="0.2">
      <c r="B660" s="128"/>
      <c r="F660" s="169"/>
    </row>
    <row r="661" spans="2:6" x14ac:dyDescent="0.2">
      <c r="B661" s="128"/>
      <c r="F661" s="169"/>
    </row>
    <row r="662" spans="2:6" x14ac:dyDescent="0.2">
      <c r="B662" s="128"/>
      <c r="F662" s="169"/>
    </row>
    <row r="663" spans="2:6" x14ac:dyDescent="0.2">
      <c r="B663" s="128"/>
      <c r="F663" s="169"/>
    </row>
    <row r="664" spans="2:6" x14ac:dyDescent="0.2">
      <c r="B664" s="128"/>
      <c r="F664" s="169"/>
    </row>
    <row r="665" spans="2:6" x14ac:dyDescent="0.2">
      <c r="B665" s="128"/>
      <c r="F665" s="169"/>
    </row>
    <row r="666" spans="2:6" x14ac:dyDescent="0.2">
      <c r="F666" s="169"/>
    </row>
    <row r="667" spans="2:6" x14ac:dyDescent="0.2">
      <c r="F667" s="169"/>
    </row>
    <row r="668" spans="2:6" x14ac:dyDescent="0.2">
      <c r="F668" s="169"/>
    </row>
    <row r="669" spans="2:6" x14ac:dyDescent="0.2">
      <c r="F669" s="169"/>
    </row>
    <row r="670" spans="2:6" x14ac:dyDescent="0.2">
      <c r="F670" s="169"/>
    </row>
    <row r="671" spans="2:6" x14ac:dyDescent="0.2">
      <c r="F671" s="169"/>
    </row>
    <row r="672" spans="2:6" x14ac:dyDescent="0.2">
      <c r="F672" s="169"/>
    </row>
    <row r="673" spans="6:6" x14ac:dyDescent="0.2">
      <c r="F673" s="169"/>
    </row>
    <row r="674" spans="6:6" x14ac:dyDescent="0.2">
      <c r="F674" s="169"/>
    </row>
    <row r="675" spans="6:6" x14ac:dyDescent="0.2">
      <c r="F675" s="169"/>
    </row>
    <row r="676" spans="6:6" x14ac:dyDescent="0.2">
      <c r="F676" s="169"/>
    </row>
    <row r="677" spans="6:6" x14ac:dyDescent="0.2">
      <c r="F677" s="169"/>
    </row>
    <row r="678" spans="6:6" x14ac:dyDescent="0.2">
      <c r="F678" s="169"/>
    </row>
    <row r="679" spans="6:6" x14ac:dyDescent="0.2">
      <c r="F679" s="169"/>
    </row>
    <row r="680" spans="6:6" x14ac:dyDescent="0.2">
      <c r="F680" s="169"/>
    </row>
    <row r="681" spans="6:6" x14ac:dyDescent="0.2">
      <c r="F681" s="169"/>
    </row>
    <row r="682" spans="6:6" x14ac:dyDescent="0.2">
      <c r="F682" s="169"/>
    </row>
    <row r="683" spans="6:6" x14ac:dyDescent="0.2">
      <c r="F683" s="169"/>
    </row>
    <row r="684" spans="6:6" x14ac:dyDescent="0.2">
      <c r="F684" s="169"/>
    </row>
    <row r="685" spans="6:6" x14ac:dyDescent="0.2">
      <c r="F685" s="169"/>
    </row>
    <row r="686" spans="6:6" x14ac:dyDescent="0.2">
      <c r="F686" s="169"/>
    </row>
    <row r="687" spans="6:6" x14ac:dyDescent="0.2">
      <c r="F687" s="169"/>
    </row>
    <row r="688" spans="6:6" x14ac:dyDescent="0.2">
      <c r="F688" s="169"/>
    </row>
    <row r="689" spans="6:6" x14ac:dyDescent="0.2">
      <c r="F689" s="169"/>
    </row>
    <row r="690" spans="6:6" x14ac:dyDescent="0.2">
      <c r="F690" s="169"/>
    </row>
    <row r="691" spans="6:6" x14ac:dyDescent="0.2">
      <c r="F691" s="169"/>
    </row>
    <row r="692" spans="6:6" x14ac:dyDescent="0.2">
      <c r="F692" s="169"/>
    </row>
    <row r="693" spans="6:6" x14ac:dyDescent="0.2">
      <c r="F693" s="169"/>
    </row>
    <row r="694" spans="6:6" x14ac:dyDescent="0.2">
      <c r="F694" s="169"/>
    </row>
    <row r="695" spans="6:6" x14ac:dyDescent="0.2">
      <c r="F695" s="169"/>
    </row>
    <row r="696" spans="6:6" x14ac:dyDescent="0.2">
      <c r="F696" s="169"/>
    </row>
    <row r="697" spans="6:6" x14ac:dyDescent="0.2">
      <c r="F697" s="169"/>
    </row>
    <row r="698" spans="6:6" x14ac:dyDescent="0.2">
      <c r="F698" s="169"/>
    </row>
    <row r="699" spans="6:6" x14ac:dyDescent="0.2">
      <c r="F699" s="169"/>
    </row>
    <row r="700" spans="6:6" x14ac:dyDescent="0.2">
      <c r="F700" s="169"/>
    </row>
    <row r="701" spans="6:6" x14ac:dyDescent="0.2">
      <c r="F701" s="169"/>
    </row>
    <row r="702" spans="6:6" x14ac:dyDescent="0.2">
      <c r="F702" s="169"/>
    </row>
    <row r="703" spans="6:6" x14ac:dyDescent="0.2">
      <c r="F703" s="169"/>
    </row>
    <row r="704" spans="6:6" x14ac:dyDescent="0.2">
      <c r="F704" s="169"/>
    </row>
    <row r="705" spans="6:6" x14ac:dyDescent="0.2">
      <c r="F705" s="169"/>
    </row>
    <row r="706" spans="6:6" x14ac:dyDescent="0.2">
      <c r="F706" s="169"/>
    </row>
    <row r="707" spans="6:6" x14ac:dyDescent="0.2">
      <c r="F707" s="169"/>
    </row>
    <row r="708" spans="6:6" x14ac:dyDescent="0.2">
      <c r="F708" s="169"/>
    </row>
    <row r="709" spans="6:6" x14ac:dyDescent="0.2">
      <c r="F709" s="169"/>
    </row>
    <row r="710" spans="6:6" x14ac:dyDescent="0.2">
      <c r="F710" s="169"/>
    </row>
    <row r="711" spans="6:6" x14ac:dyDescent="0.2">
      <c r="F711" s="169"/>
    </row>
    <row r="712" spans="6:6" x14ac:dyDescent="0.2">
      <c r="F712" s="169"/>
    </row>
    <row r="713" spans="6:6" x14ac:dyDescent="0.2">
      <c r="F713" s="169"/>
    </row>
    <row r="714" spans="6:6" x14ac:dyDescent="0.2">
      <c r="F714" s="169"/>
    </row>
    <row r="715" spans="6:6" x14ac:dyDescent="0.2">
      <c r="F715" s="169"/>
    </row>
    <row r="716" spans="6:6" x14ac:dyDescent="0.2">
      <c r="F716" s="169"/>
    </row>
    <row r="717" spans="6:6" x14ac:dyDescent="0.2">
      <c r="F717" s="169"/>
    </row>
    <row r="718" spans="6:6" x14ac:dyDescent="0.2">
      <c r="F718" s="169"/>
    </row>
    <row r="719" spans="6:6" x14ac:dyDescent="0.2">
      <c r="F719" s="169"/>
    </row>
    <row r="720" spans="6:6" x14ac:dyDescent="0.2">
      <c r="F720" s="169"/>
    </row>
    <row r="721" spans="6:6" x14ac:dyDescent="0.2">
      <c r="F721" s="169"/>
    </row>
    <row r="722" spans="6:6" x14ac:dyDescent="0.2">
      <c r="F722" s="169"/>
    </row>
    <row r="723" spans="6:6" x14ac:dyDescent="0.2">
      <c r="F723" s="169"/>
    </row>
    <row r="724" spans="6:6" x14ac:dyDescent="0.2">
      <c r="F724" s="169"/>
    </row>
    <row r="725" spans="6:6" x14ac:dyDescent="0.2">
      <c r="F725" s="169"/>
    </row>
    <row r="726" spans="6:6" x14ac:dyDescent="0.2">
      <c r="F726" s="169"/>
    </row>
    <row r="727" spans="6:6" x14ac:dyDescent="0.2">
      <c r="F727" s="169"/>
    </row>
    <row r="728" spans="6:6" x14ac:dyDescent="0.2">
      <c r="F728" s="169"/>
    </row>
    <row r="729" spans="6:6" x14ac:dyDescent="0.2">
      <c r="F729" s="169"/>
    </row>
    <row r="730" spans="6:6" x14ac:dyDescent="0.2">
      <c r="F730" s="169"/>
    </row>
    <row r="731" spans="6:6" x14ac:dyDescent="0.2">
      <c r="F731" s="169"/>
    </row>
    <row r="732" spans="6:6" x14ac:dyDescent="0.2">
      <c r="F732" s="169"/>
    </row>
    <row r="733" spans="6:6" x14ac:dyDescent="0.2">
      <c r="F733" s="169"/>
    </row>
    <row r="734" spans="6:6" x14ac:dyDescent="0.2">
      <c r="F734" s="169"/>
    </row>
    <row r="735" spans="6:6" x14ac:dyDescent="0.2">
      <c r="F735" s="169"/>
    </row>
    <row r="736" spans="6:6" x14ac:dyDescent="0.2">
      <c r="F736" s="169"/>
    </row>
    <row r="737" spans="6:6" x14ac:dyDescent="0.2">
      <c r="F737" s="169"/>
    </row>
    <row r="738" spans="6:6" x14ac:dyDescent="0.2">
      <c r="F738" s="169"/>
    </row>
    <row r="739" spans="6:6" x14ac:dyDescent="0.2">
      <c r="F739" s="169"/>
    </row>
    <row r="740" spans="6:6" x14ac:dyDescent="0.2">
      <c r="F740" s="169"/>
    </row>
    <row r="741" spans="6:6" x14ac:dyDescent="0.2">
      <c r="F741" s="169"/>
    </row>
    <row r="742" spans="6:6" x14ac:dyDescent="0.2">
      <c r="F742" s="169"/>
    </row>
    <row r="743" spans="6:6" x14ac:dyDescent="0.2">
      <c r="F743" s="169"/>
    </row>
    <row r="744" spans="6:6" x14ac:dyDescent="0.2">
      <c r="F744" s="169"/>
    </row>
    <row r="745" spans="6:6" x14ac:dyDescent="0.2">
      <c r="F745" s="169"/>
    </row>
    <row r="746" spans="6:6" x14ac:dyDescent="0.2">
      <c r="F746" s="169"/>
    </row>
    <row r="747" spans="6:6" x14ac:dyDescent="0.2">
      <c r="F747" s="169"/>
    </row>
    <row r="748" spans="6:6" x14ac:dyDescent="0.2">
      <c r="F748" s="169"/>
    </row>
    <row r="749" spans="6:6" x14ac:dyDescent="0.2">
      <c r="F749" s="169"/>
    </row>
    <row r="750" spans="6:6" x14ac:dyDescent="0.2">
      <c r="F750" s="169"/>
    </row>
    <row r="751" spans="6:6" x14ac:dyDescent="0.2">
      <c r="F751" s="169"/>
    </row>
    <row r="752" spans="6:6" x14ac:dyDescent="0.2">
      <c r="F752" s="169"/>
    </row>
    <row r="753" spans="6:6" x14ac:dyDescent="0.2">
      <c r="F753" s="169"/>
    </row>
    <row r="754" spans="6:6" x14ac:dyDescent="0.2">
      <c r="F754" s="169"/>
    </row>
    <row r="755" spans="6:6" x14ac:dyDescent="0.2">
      <c r="F755" s="169"/>
    </row>
    <row r="756" spans="6:6" x14ac:dyDescent="0.2">
      <c r="F756" s="169"/>
    </row>
    <row r="757" spans="6:6" x14ac:dyDescent="0.2">
      <c r="F757" s="169"/>
    </row>
    <row r="758" spans="6:6" x14ac:dyDescent="0.2">
      <c r="F758" s="169"/>
    </row>
    <row r="759" spans="6:6" x14ac:dyDescent="0.2">
      <c r="F759" s="169"/>
    </row>
    <row r="760" spans="6:6" x14ac:dyDescent="0.2">
      <c r="F760" s="169"/>
    </row>
    <row r="761" spans="6:6" x14ac:dyDescent="0.2">
      <c r="F761" s="169"/>
    </row>
    <row r="762" spans="6:6" x14ac:dyDescent="0.2">
      <c r="F762" s="169"/>
    </row>
    <row r="763" spans="6:6" x14ac:dyDescent="0.2">
      <c r="F763" s="169"/>
    </row>
    <row r="764" spans="6:6" x14ac:dyDescent="0.2">
      <c r="F764" s="169"/>
    </row>
    <row r="765" spans="6:6" x14ac:dyDescent="0.2">
      <c r="F765" s="169"/>
    </row>
    <row r="766" spans="6:6" x14ac:dyDescent="0.2">
      <c r="F766" s="169"/>
    </row>
    <row r="767" spans="6:6" x14ac:dyDescent="0.2">
      <c r="F767" s="169"/>
    </row>
    <row r="768" spans="6:6" x14ac:dyDescent="0.2">
      <c r="F768" s="169"/>
    </row>
    <row r="769" spans="6:6" x14ac:dyDescent="0.2">
      <c r="F769" s="169"/>
    </row>
    <row r="770" spans="6:6" x14ac:dyDescent="0.2">
      <c r="F770" s="169"/>
    </row>
    <row r="771" spans="6:6" x14ac:dyDescent="0.2">
      <c r="F771" s="169"/>
    </row>
    <row r="772" spans="6:6" x14ac:dyDescent="0.2">
      <c r="F772" s="169"/>
    </row>
    <row r="773" spans="6:6" x14ac:dyDescent="0.2">
      <c r="F773" s="169"/>
    </row>
    <row r="774" spans="6:6" x14ac:dyDescent="0.2">
      <c r="F774" s="169"/>
    </row>
    <row r="775" spans="6:6" x14ac:dyDescent="0.2">
      <c r="F775" s="169"/>
    </row>
    <row r="776" spans="6:6" x14ac:dyDescent="0.2">
      <c r="F776" s="169"/>
    </row>
    <row r="777" spans="6:6" x14ac:dyDescent="0.2">
      <c r="F777" s="169"/>
    </row>
    <row r="778" spans="6:6" x14ac:dyDescent="0.2">
      <c r="F778" s="169"/>
    </row>
    <row r="779" spans="6:6" x14ac:dyDescent="0.2">
      <c r="F779" s="169"/>
    </row>
    <row r="780" spans="6:6" x14ac:dyDescent="0.2">
      <c r="F780" s="169"/>
    </row>
    <row r="781" spans="6:6" x14ac:dyDescent="0.2">
      <c r="F781" s="169"/>
    </row>
    <row r="782" spans="6:6" x14ac:dyDescent="0.2">
      <c r="F782" s="169"/>
    </row>
    <row r="783" spans="6:6" x14ac:dyDescent="0.2">
      <c r="F783" s="169"/>
    </row>
    <row r="784" spans="6:6" x14ac:dyDescent="0.2">
      <c r="F784" s="169"/>
    </row>
    <row r="785" spans="6:6" x14ac:dyDescent="0.2">
      <c r="F785" s="169"/>
    </row>
    <row r="786" spans="6:6" x14ac:dyDescent="0.2">
      <c r="F786" s="169"/>
    </row>
    <row r="787" spans="6:6" x14ac:dyDescent="0.2">
      <c r="F787" s="169"/>
    </row>
    <row r="788" spans="6:6" x14ac:dyDescent="0.2">
      <c r="F788" s="169"/>
    </row>
    <row r="789" spans="6:6" x14ac:dyDescent="0.2">
      <c r="F789" s="169"/>
    </row>
    <row r="790" spans="6:6" x14ac:dyDescent="0.2">
      <c r="F790" s="169"/>
    </row>
    <row r="791" spans="6:6" x14ac:dyDescent="0.2">
      <c r="F791" s="169"/>
    </row>
    <row r="792" spans="6:6" x14ac:dyDescent="0.2">
      <c r="F792" s="169"/>
    </row>
    <row r="793" spans="6:6" x14ac:dyDescent="0.2">
      <c r="F793" s="169"/>
    </row>
    <row r="794" spans="6:6" x14ac:dyDescent="0.2">
      <c r="F794" s="169"/>
    </row>
    <row r="795" spans="6:6" x14ac:dyDescent="0.2">
      <c r="F795" s="169"/>
    </row>
    <row r="796" spans="6:6" x14ac:dyDescent="0.2">
      <c r="F796" s="169"/>
    </row>
    <row r="797" spans="6:6" x14ac:dyDescent="0.2">
      <c r="F797" s="169"/>
    </row>
    <row r="798" spans="6:6" x14ac:dyDescent="0.2">
      <c r="F798" s="169"/>
    </row>
    <row r="799" spans="6:6" x14ac:dyDescent="0.2">
      <c r="F799" s="169"/>
    </row>
    <row r="800" spans="6:6" x14ac:dyDescent="0.2">
      <c r="F800" s="169"/>
    </row>
    <row r="801" spans="6:6" x14ac:dyDescent="0.2">
      <c r="F801" s="169"/>
    </row>
    <row r="802" spans="6:6" x14ac:dyDescent="0.2">
      <c r="F802" s="169"/>
    </row>
    <row r="803" spans="6:6" x14ac:dyDescent="0.2">
      <c r="F803" s="169"/>
    </row>
    <row r="804" spans="6:6" x14ac:dyDescent="0.2">
      <c r="F804" s="169"/>
    </row>
    <row r="805" spans="6:6" x14ac:dyDescent="0.2">
      <c r="F805" s="169"/>
    </row>
    <row r="806" spans="6:6" x14ac:dyDescent="0.2">
      <c r="F806" s="169"/>
    </row>
    <row r="807" spans="6:6" x14ac:dyDescent="0.2">
      <c r="F807" s="169"/>
    </row>
    <row r="808" spans="6:6" x14ac:dyDescent="0.2">
      <c r="F808" s="169"/>
    </row>
    <row r="809" spans="6:6" x14ac:dyDescent="0.2">
      <c r="F809" s="169"/>
    </row>
    <row r="810" spans="6:6" x14ac:dyDescent="0.2">
      <c r="F810" s="169"/>
    </row>
    <row r="811" spans="6:6" x14ac:dyDescent="0.2">
      <c r="F811" s="169"/>
    </row>
    <row r="812" spans="6:6" x14ac:dyDescent="0.2">
      <c r="F812" s="169"/>
    </row>
    <row r="813" spans="6:6" x14ac:dyDescent="0.2">
      <c r="F813" s="169"/>
    </row>
    <row r="814" spans="6:6" x14ac:dyDescent="0.2">
      <c r="F814" s="169"/>
    </row>
    <row r="815" spans="6:6" x14ac:dyDescent="0.2">
      <c r="F815" s="169"/>
    </row>
    <row r="816" spans="6:6" x14ac:dyDescent="0.2">
      <c r="F816" s="169"/>
    </row>
    <row r="817" spans="6:6" x14ac:dyDescent="0.2">
      <c r="F817" s="169"/>
    </row>
    <row r="818" spans="6:6" x14ac:dyDescent="0.2">
      <c r="F818" s="169"/>
    </row>
    <row r="819" spans="6:6" x14ac:dyDescent="0.2">
      <c r="F819" s="169"/>
    </row>
    <row r="820" spans="6:6" x14ac:dyDescent="0.2">
      <c r="F820" s="169"/>
    </row>
    <row r="821" spans="6:6" x14ac:dyDescent="0.2">
      <c r="F821" s="169"/>
    </row>
    <row r="822" spans="6:6" x14ac:dyDescent="0.2">
      <c r="F822" s="169"/>
    </row>
    <row r="823" spans="6:6" x14ac:dyDescent="0.2">
      <c r="F823" s="169"/>
    </row>
    <row r="824" spans="6:6" x14ac:dyDescent="0.2">
      <c r="F824" s="169"/>
    </row>
    <row r="825" spans="6:6" x14ac:dyDescent="0.2">
      <c r="F825" s="169"/>
    </row>
    <row r="826" spans="6:6" x14ac:dyDescent="0.2">
      <c r="F826" s="169"/>
    </row>
    <row r="827" spans="6:6" x14ac:dyDescent="0.2">
      <c r="F827" s="169"/>
    </row>
    <row r="828" spans="6:6" x14ac:dyDescent="0.2">
      <c r="F828" s="169"/>
    </row>
    <row r="829" spans="6:6" x14ac:dyDescent="0.2">
      <c r="F829" s="169"/>
    </row>
    <row r="830" spans="6:6" x14ac:dyDescent="0.2">
      <c r="F830" s="169"/>
    </row>
    <row r="831" spans="6:6" x14ac:dyDescent="0.2">
      <c r="F831" s="169"/>
    </row>
    <row r="832" spans="6:6" x14ac:dyDescent="0.2">
      <c r="F832" s="169"/>
    </row>
    <row r="833" spans="6:6" x14ac:dyDescent="0.2">
      <c r="F833" s="169"/>
    </row>
    <row r="834" spans="6:6" x14ac:dyDescent="0.2">
      <c r="F834" s="169"/>
    </row>
    <row r="835" spans="6:6" x14ac:dyDescent="0.2">
      <c r="F835" s="169"/>
    </row>
    <row r="836" spans="6:6" x14ac:dyDescent="0.2">
      <c r="F836" s="169"/>
    </row>
    <row r="837" spans="6:6" x14ac:dyDescent="0.2">
      <c r="F837" s="169"/>
    </row>
    <row r="838" spans="6:6" x14ac:dyDescent="0.2">
      <c r="F838" s="169"/>
    </row>
    <row r="839" spans="6:6" x14ac:dyDescent="0.2">
      <c r="F839" s="169"/>
    </row>
    <row r="840" spans="6:6" x14ac:dyDescent="0.2">
      <c r="F840" s="169"/>
    </row>
    <row r="841" spans="6:6" x14ac:dyDescent="0.2">
      <c r="F841" s="169"/>
    </row>
    <row r="842" spans="6:6" x14ac:dyDescent="0.2">
      <c r="F842" s="169"/>
    </row>
    <row r="843" spans="6:6" x14ac:dyDescent="0.2">
      <c r="F843" s="169"/>
    </row>
    <row r="844" spans="6:6" x14ac:dyDescent="0.2">
      <c r="F844" s="169"/>
    </row>
    <row r="845" spans="6:6" x14ac:dyDescent="0.2">
      <c r="F845" s="169"/>
    </row>
    <row r="846" spans="6:6" x14ac:dyDescent="0.2">
      <c r="F846" s="169"/>
    </row>
    <row r="847" spans="6:6" x14ac:dyDescent="0.2">
      <c r="F847" s="169"/>
    </row>
    <row r="848" spans="6:6" x14ac:dyDescent="0.2">
      <c r="F848" s="169"/>
    </row>
    <row r="849" spans="6:6" x14ac:dyDescent="0.2">
      <c r="F849" s="169"/>
    </row>
    <row r="850" spans="6:6" x14ac:dyDescent="0.2">
      <c r="F850" s="169"/>
    </row>
    <row r="851" spans="6:6" x14ac:dyDescent="0.2">
      <c r="F851" s="169"/>
    </row>
    <row r="852" spans="6:6" x14ac:dyDescent="0.2">
      <c r="F852" s="169"/>
    </row>
    <row r="853" spans="6:6" x14ac:dyDescent="0.2">
      <c r="F853" s="169"/>
    </row>
    <row r="854" spans="6:6" x14ac:dyDescent="0.2">
      <c r="F854" s="169"/>
    </row>
    <row r="855" spans="6:6" x14ac:dyDescent="0.2">
      <c r="F855" s="169"/>
    </row>
    <row r="856" spans="6:6" x14ac:dyDescent="0.2">
      <c r="F856" s="169"/>
    </row>
    <row r="857" spans="6:6" x14ac:dyDescent="0.2">
      <c r="F857" s="169"/>
    </row>
    <row r="858" spans="6:6" x14ac:dyDescent="0.2">
      <c r="F858" s="169"/>
    </row>
    <row r="859" spans="6:6" x14ac:dyDescent="0.2">
      <c r="F859" s="169"/>
    </row>
    <row r="860" spans="6:6" x14ac:dyDescent="0.2">
      <c r="F860" s="169"/>
    </row>
    <row r="861" spans="6:6" x14ac:dyDescent="0.2">
      <c r="F861" s="169"/>
    </row>
    <row r="862" spans="6:6" x14ac:dyDescent="0.2">
      <c r="F862" s="169"/>
    </row>
    <row r="863" spans="6:6" x14ac:dyDescent="0.2">
      <c r="F863" s="169"/>
    </row>
    <row r="864" spans="6:6" x14ac:dyDescent="0.2">
      <c r="F864" s="169"/>
    </row>
    <row r="865" spans="6:6" x14ac:dyDescent="0.2">
      <c r="F865" s="169"/>
    </row>
    <row r="866" spans="6:6" x14ac:dyDescent="0.2">
      <c r="F866" s="169"/>
    </row>
    <row r="867" spans="6:6" x14ac:dyDescent="0.2">
      <c r="F867" s="169"/>
    </row>
    <row r="868" spans="6:6" x14ac:dyDescent="0.2">
      <c r="F868" s="169"/>
    </row>
    <row r="869" spans="6:6" x14ac:dyDescent="0.2">
      <c r="F869" s="169"/>
    </row>
    <row r="870" spans="6:6" x14ac:dyDescent="0.2">
      <c r="F870" s="169"/>
    </row>
    <row r="871" spans="6:6" x14ac:dyDescent="0.2">
      <c r="F871" s="169"/>
    </row>
    <row r="872" spans="6:6" x14ac:dyDescent="0.2">
      <c r="F872" s="169"/>
    </row>
    <row r="873" spans="6:6" x14ac:dyDescent="0.2">
      <c r="F873" s="169"/>
    </row>
    <row r="874" spans="6:6" x14ac:dyDescent="0.2">
      <c r="F874" s="169"/>
    </row>
    <row r="875" spans="6:6" x14ac:dyDescent="0.2">
      <c r="F875" s="169"/>
    </row>
    <row r="876" spans="6:6" x14ac:dyDescent="0.2">
      <c r="F876" s="169"/>
    </row>
    <row r="877" spans="6:6" x14ac:dyDescent="0.2">
      <c r="F877" s="169"/>
    </row>
    <row r="878" spans="6:6" x14ac:dyDescent="0.2">
      <c r="F878" s="169"/>
    </row>
    <row r="879" spans="6:6" x14ac:dyDescent="0.2">
      <c r="F879" s="169"/>
    </row>
    <row r="880" spans="6:6" x14ac:dyDescent="0.2">
      <c r="F880" s="169"/>
    </row>
    <row r="881" spans="6:6" x14ac:dyDescent="0.2">
      <c r="F881" s="169"/>
    </row>
    <row r="882" spans="6:6" x14ac:dyDescent="0.2">
      <c r="F882" s="169"/>
    </row>
    <row r="883" spans="6:6" x14ac:dyDescent="0.2">
      <c r="F883" s="169"/>
    </row>
    <row r="884" spans="6:6" x14ac:dyDescent="0.2">
      <c r="F884" s="169"/>
    </row>
    <row r="885" spans="6:6" x14ac:dyDescent="0.2">
      <c r="F885" s="169"/>
    </row>
    <row r="886" spans="6:6" x14ac:dyDescent="0.2">
      <c r="F886" s="169"/>
    </row>
    <row r="887" spans="6:6" x14ac:dyDescent="0.2">
      <c r="F887" s="169"/>
    </row>
    <row r="888" spans="6:6" x14ac:dyDescent="0.2">
      <c r="F888" s="169"/>
    </row>
    <row r="889" spans="6:6" x14ac:dyDescent="0.2">
      <c r="F889" s="169"/>
    </row>
    <row r="890" spans="6:6" x14ac:dyDescent="0.2">
      <c r="F890" s="169"/>
    </row>
    <row r="891" spans="6:6" x14ac:dyDescent="0.2">
      <c r="F891" s="169"/>
    </row>
    <row r="892" spans="6:6" x14ac:dyDescent="0.2">
      <c r="F892" s="169"/>
    </row>
    <row r="893" spans="6:6" x14ac:dyDescent="0.2">
      <c r="F893" s="169"/>
    </row>
    <row r="894" spans="6:6" x14ac:dyDescent="0.2">
      <c r="F894" s="169"/>
    </row>
    <row r="895" spans="6:6" x14ac:dyDescent="0.2">
      <c r="F895" s="169"/>
    </row>
    <row r="896" spans="6:6" x14ac:dyDescent="0.2">
      <c r="F896" s="169"/>
    </row>
    <row r="897" spans="6:6" x14ac:dyDescent="0.2">
      <c r="F897" s="169"/>
    </row>
    <row r="898" spans="6:6" x14ac:dyDescent="0.2">
      <c r="F898" s="169"/>
    </row>
    <row r="899" spans="6:6" x14ac:dyDescent="0.2">
      <c r="F899" s="169"/>
    </row>
    <row r="900" spans="6:6" x14ac:dyDescent="0.2">
      <c r="F900" s="169"/>
    </row>
    <row r="901" spans="6:6" x14ac:dyDescent="0.2">
      <c r="F901" s="169"/>
    </row>
    <row r="902" spans="6:6" x14ac:dyDescent="0.2">
      <c r="F902" s="169"/>
    </row>
    <row r="903" spans="6:6" x14ac:dyDescent="0.2">
      <c r="F903" s="169"/>
    </row>
    <row r="904" spans="6:6" x14ac:dyDescent="0.2">
      <c r="F904" s="169"/>
    </row>
    <row r="905" spans="6:6" x14ac:dyDescent="0.2">
      <c r="F905" s="169"/>
    </row>
    <row r="906" spans="6:6" x14ac:dyDescent="0.2">
      <c r="F906" s="169"/>
    </row>
    <row r="907" spans="6:6" x14ac:dyDescent="0.2">
      <c r="F907" s="169"/>
    </row>
    <row r="908" spans="6:6" x14ac:dyDescent="0.2">
      <c r="F908" s="169"/>
    </row>
    <row r="909" spans="6:6" x14ac:dyDescent="0.2">
      <c r="F909" s="169"/>
    </row>
    <row r="910" spans="6:6" x14ac:dyDescent="0.2">
      <c r="F910" s="169"/>
    </row>
    <row r="911" spans="6:6" x14ac:dyDescent="0.2">
      <c r="F911" s="169"/>
    </row>
    <row r="912" spans="6:6" x14ac:dyDescent="0.2">
      <c r="F912" s="169"/>
    </row>
    <row r="913" spans="6:6" x14ac:dyDescent="0.2">
      <c r="F913" s="169"/>
    </row>
    <row r="914" spans="6:6" x14ac:dyDescent="0.2">
      <c r="F914" s="169"/>
    </row>
    <row r="915" spans="6:6" x14ac:dyDescent="0.2">
      <c r="F915" s="169"/>
    </row>
    <row r="916" spans="6:6" x14ac:dyDescent="0.2">
      <c r="F916" s="169"/>
    </row>
    <row r="917" spans="6:6" x14ac:dyDescent="0.2">
      <c r="F917" s="169"/>
    </row>
    <row r="918" spans="6:6" x14ac:dyDescent="0.2">
      <c r="F918" s="169"/>
    </row>
    <row r="919" spans="6:6" x14ac:dyDescent="0.2">
      <c r="F919" s="169"/>
    </row>
    <row r="920" spans="6:6" x14ac:dyDescent="0.2">
      <c r="F920" s="169"/>
    </row>
    <row r="921" spans="6:6" x14ac:dyDescent="0.2">
      <c r="F921" s="169"/>
    </row>
    <row r="922" spans="6:6" x14ac:dyDescent="0.2">
      <c r="F922" s="169"/>
    </row>
    <row r="923" spans="6:6" x14ac:dyDescent="0.2">
      <c r="F923" s="169"/>
    </row>
    <row r="924" spans="6:6" x14ac:dyDescent="0.2">
      <c r="F924" s="169"/>
    </row>
    <row r="925" spans="6:6" x14ac:dyDescent="0.2">
      <c r="F925" s="169"/>
    </row>
    <row r="926" spans="6:6" x14ac:dyDescent="0.2">
      <c r="F926" s="169"/>
    </row>
    <row r="927" spans="6:6" x14ac:dyDescent="0.2">
      <c r="F927" s="169"/>
    </row>
    <row r="928" spans="6:6" x14ac:dyDescent="0.2">
      <c r="F928" s="169"/>
    </row>
    <row r="929" spans="6:6" x14ac:dyDescent="0.2">
      <c r="F929" s="169"/>
    </row>
    <row r="930" spans="6:6" x14ac:dyDescent="0.2">
      <c r="F930" s="169"/>
    </row>
    <row r="931" spans="6:6" x14ac:dyDescent="0.2">
      <c r="F931" s="169"/>
    </row>
    <row r="932" spans="6:6" x14ac:dyDescent="0.2">
      <c r="F932" s="169"/>
    </row>
    <row r="933" spans="6:6" x14ac:dyDescent="0.2">
      <c r="F933" s="169"/>
    </row>
    <row r="934" spans="6:6" x14ac:dyDescent="0.2">
      <c r="F934" s="169"/>
    </row>
    <row r="935" spans="6:6" x14ac:dyDescent="0.2">
      <c r="F935" s="169"/>
    </row>
    <row r="936" spans="6:6" x14ac:dyDescent="0.2">
      <c r="F936" s="169"/>
    </row>
    <row r="937" spans="6:6" x14ac:dyDescent="0.2">
      <c r="F937" s="169"/>
    </row>
    <row r="938" spans="6:6" x14ac:dyDescent="0.2">
      <c r="F938" s="169"/>
    </row>
    <row r="939" spans="6:6" x14ac:dyDescent="0.2">
      <c r="F939" s="169"/>
    </row>
    <row r="940" spans="6:6" x14ac:dyDescent="0.2">
      <c r="F940" s="169"/>
    </row>
    <row r="941" spans="6:6" x14ac:dyDescent="0.2">
      <c r="F941" s="169"/>
    </row>
    <row r="942" spans="6:6" x14ac:dyDescent="0.2">
      <c r="F942" s="169"/>
    </row>
    <row r="943" spans="6:6" x14ac:dyDescent="0.2">
      <c r="F943" s="169"/>
    </row>
    <row r="944" spans="6:6" x14ac:dyDescent="0.2">
      <c r="F944" s="169"/>
    </row>
    <row r="945" spans="6:6" x14ac:dyDescent="0.2">
      <c r="F945" s="169"/>
    </row>
    <row r="946" spans="6:6" x14ac:dyDescent="0.2">
      <c r="F946" s="169"/>
    </row>
    <row r="947" spans="6:6" x14ac:dyDescent="0.2">
      <c r="F947" s="169"/>
    </row>
    <row r="948" spans="6:6" x14ac:dyDescent="0.2">
      <c r="F948" s="169"/>
    </row>
    <row r="949" spans="6:6" x14ac:dyDescent="0.2">
      <c r="F949" s="169"/>
    </row>
    <row r="950" spans="6:6" x14ac:dyDescent="0.2">
      <c r="F950" s="169"/>
    </row>
    <row r="951" spans="6:6" x14ac:dyDescent="0.2">
      <c r="F951" s="169"/>
    </row>
    <row r="952" spans="6:6" x14ac:dyDescent="0.2">
      <c r="F952" s="169"/>
    </row>
    <row r="953" spans="6:6" x14ac:dyDescent="0.2">
      <c r="F953" s="169"/>
    </row>
    <row r="954" spans="6:6" x14ac:dyDescent="0.2">
      <c r="F954" s="169"/>
    </row>
    <row r="955" spans="6:6" x14ac:dyDescent="0.2">
      <c r="F955" s="169"/>
    </row>
    <row r="956" spans="6:6" x14ac:dyDescent="0.2">
      <c r="F956" s="169"/>
    </row>
    <row r="957" spans="6:6" x14ac:dyDescent="0.2">
      <c r="F957" s="169"/>
    </row>
    <row r="958" spans="6:6" x14ac:dyDescent="0.2">
      <c r="F958" s="169"/>
    </row>
    <row r="959" spans="6:6" x14ac:dyDescent="0.2">
      <c r="F959" s="169"/>
    </row>
    <row r="960" spans="6:6" x14ac:dyDescent="0.2">
      <c r="F960" s="169"/>
    </row>
    <row r="961" spans="6:6" x14ac:dyDescent="0.2">
      <c r="F961" s="169"/>
    </row>
    <row r="962" spans="6:6" x14ac:dyDescent="0.2">
      <c r="F962" s="169"/>
    </row>
    <row r="963" spans="6:6" x14ac:dyDescent="0.2">
      <c r="F963" s="169"/>
    </row>
    <row r="964" spans="6:6" x14ac:dyDescent="0.2">
      <c r="F964" s="169"/>
    </row>
    <row r="965" spans="6:6" x14ac:dyDescent="0.2">
      <c r="F965" s="169"/>
    </row>
    <row r="966" spans="6:6" x14ac:dyDescent="0.2">
      <c r="F966" s="169"/>
    </row>
    <row r="967" spans="6:6" x14ac:dyDescent="0.2">
      <c r="F967" s="169"/>
    </row>
    <row r="968" spans="6:6" x14ac:dyDescent="0.2">
      <c r="F968" s="169"/>
    </row>
    <row r="969" spans="6:6" x14ac:dyDescent="0.2">
      <c r="F969" s="169"/>
    </row>
    <row r="970" spans="6:6" x14ac:dyDescent="0.2">
      <c r="F970" s="169"/>
    </row>
    <row r="971" spans="6:6" x14ac:dyDescent="0.2">
      <c r="F971" s="169"/>
    </row>
    <row r="972" spans="6:6" x14ac:dyDescent="0.2">
      <c r="F972" s="169"/>
    </row>
    <row r="973" spans="6:6" x14ac:dyDescent="0.2">
      <c r="F973" s="169"/>
    </row>
    <row r="974" spans="6:6" x14ac:dyDescent="0.2">
      <c r="F974" s="169"/>
    </row>
    <row r="975" spans="6:6" x14ac:dyDescent="0.2">
      <c r="F975" s="169"/>
    </row>
    <row r="976" spans="6:6" x14ac:dyDescent="0.2">
      <c r="F976" s="169"/>
    </row>
    <row r="977" spans="6:6" x14ac:dyDescent="0.2">
      <c r="F977" s="169"/>
    </row>
    <row r="978" spans="6:6" x14ac:dyDescent="0.2">
      <c r="F978" s="169"/>
    </row>
    <row r="979" spans="6:6" x14ac:dyDescent="0.2">
      <c r="F979" s="169"/>
    </row>
    <row r="980" spans="6:6" x14ac:dyDescent="0.2">
      <c r="F980" s="169"/>
    </row>
    <row r="981" spans="6:6" x14ac:dyDescent="0.2">
      <c r="F981" s="169"/>
    </row>
    <row r="982" spans="6:6" x14ac:dyDescent="0.2">
      <c r="F982" s="169"/>
    </row>
    <row r="983" spans="6:6" x14ac:dyDescent="0.2">
      <c r="F983" s="169"/>
    </row>
    <row r="984" spans="6:6" x14ac:dyDescent="0.2">
      <c r="F984" s="169"/>
    </row>
    <row r="985" spans="6:6" x14ac:dyDescent="0.2">
      <c r="F985" s="169"/>
    </row>
    <row r="986" spans="6:6" x14ac:dyDescent="0.2">
      <c r="F986" s="169"/>
    </row>
    <row r="987" spans="6:6" x14ac:dyDescent="0.2">
      <c r="F987" s="169"/>
    </row>
    <row r="988" spans="6:6" x14ac:dyDescent="0.2">
      <c r="F988" s="169"/>
    </row>
    <row r="989" spans="6:6" x14ac:dyDescent="0.2">
      <c r="F989" s="169"/>
    </row>
    <row r="990" spans="6:6" x14ac:dyDescent="0.2">
      <c r="F990" s="169"/>
    </row>
    <row r="991" spans="6:6" x14ac:dyDescent="0.2">
      <c r="F991" s="169"/>
    </row>
    <row r="992" spans="6:6" x14ac:dyDescent="0.2">
      <c r="F992" s="169"/>
    </row>
    <row r="993" spans="6:6" x14ac:dyDescent="0.2">
      <c r="F993" s="169"/>
    </row>
    <row r="994" spans="6:6" x14ac:dyDescent="0.2">
      <c r="F994" s="169"/>
    </row>
    <row r="995" spans="6:6" x14ac:dyDescent="0.2">
      <c r="F995" s="169"/>
    </row>
    <row r="996" spans="6:6" x14ac:dyDescent="0.2">
      <c r="F996" s="169"/>
    </row>
    <row r="997" spans="6:6" x14ac:dyDescent="0.2">
      <c r="F997" s="169"/>
    </row>
    <row r="998" spans="6:6" x14ac:dyDescent="0.2">
      <c r="F998" s="169"/>
    </row>
    <row r="999" spans="6:6" x14ac:dyDescent="0.2">
      <c r="F999" s="169"/>
    </row>
    <row r="1000" spans="6:6" x14ac:dyDescent="0.2">
      <c r="F1000" s="169"/>
    </row>
    <row r="1001" spans="6:6" x14ac:dyDescent="0.2">
      <c r="F1001" s="169"/>
    </row>
    <row r="1002" spans="6:6" x14ac:dyDescent="0.2">
      <c r="F1002" s="169"/>
    </row>
    <row r="1003" spans="6:6" x14ac:dyDescent="0.2">
      <c r="F1003" s="169"/>
    </row>
    <row r="1004" spans="6:6" x14ac:dyDescent="0.2">
      <c r="F1004" s="169"/>
    </row>
    <row r="1005" spans="6:6" x14ac:dyDescent="0.2">
      <c r="F1005" s="169"/>
    </row>
    <row r="1006" spans="6:6" x14ac:dyDescent="0.2">
      <c r="F1006" s="169"/>
    </row>
    <row r="1007" spans="6:6" x14ac:dyDescent="0.2">
      <c r="F1007" s="169"/>
    </row>
    <row r="1008" spans="6:6" x14ac:dyDescent="0.2">
      <c r="F1008" s="169"/>
    </row>
    <row r="1009" spans="6:6" x14ac:dyDescent="0.2">
      <c r="F1009" s="169"/>
    </row>
    <row r="1010" spans="6:6" x14ac:dyDescent="0.2">
      <c r="F1010" s="169"/>
    </row>
    <row r="1011" spans="6:6" x14ac:dyDescent="0.2">
      <c r="F1011" s="169"/>
    </row>
    <row r="1012" spans="6:6" x14ac:dyDescent="0.2">
      <c r="F1012" s="169"/>
    </row>
    <row r="1013" spans="6:6" x14ac:dyDescent="0.2">
      <c r="F1013" s="169"/>
    </row>
    <row r="1014" spans="6:6" x14ac:dyDescent="0.2">
      <c r="F1014" s="169"/>
    </row>
    <row r="1015" spans="6:6" x14ac:dyDescent="0.2">
      <c r="F1015" s="169"/>
    </row>
    <row r="1016" spans="6:6" x14ac:dyDescent="0.2">
      <c r="F1016" s="169"/>
    </row>
    <row r="1017" spans="6:6" x14ac:dyDescent="0.2">
      <c r="F1017" s="169"/>
    </row>
    <row r="1018" spans="6:6" x14ac:dyDescent="0.2">
      <c r="F1018" s="169"/>
    </row>
    <row r="1019" spans="6:6" x14ac:dyDescent="0.2">
      <c r="F1019" s="169"/>
    </row>
    <row r="1020" spans="6:6" x14ac:dyDescent="0.2">
      <c r="F1020" s="169"/>
    </row>
    <row r="1021" spans="6:6" x14ac:dyDescent="0.2">
      <c r="F1021" s="169"/>
    </row>
    <row r="1022" spans="6:6" x14ac:dyDescent="0.2">
      <c r="F1022" s="169"/>
    </row>
    <row r="1023" spans="6:6" x14ac:dyDescent="0.2">
      <c r="F1023" s="169"/>
    </row>
    <row r="1024" spans="6:6" x14ac:dyDescent="0.2">
      <c r="F1024" s="169"/>
    </row>
    <row r="1025" spans="6:6" x14ac:dyDescent="0.2">
      <c r="F1025" s="169"/>
    </row>
    <row r="1026" spans="6:6" x14ac:dyDescent="0.2">
      <c r="F1026" s="169"/>
    </row>
    <row r="1027" spans="6:6" x14ac:dyDescent="0.2">
      <c r="F1027" s="169"/>
    </row>
    <row r="1028" spans="6:6" x14ac:dyDescent="0.2">
      <c r="F1028" s="169"/>
    </row>
    <row r="1029" spans="6:6" x14ac:dyDescent="0.2">
      <c r="F1029" s="169"/>
    </row>
    <row r="1030" spans="6:6" x14ac:dyDescent="0.2">
      <c r="F1030" s="169"/>
    </row>
    <row r="1031" spans="6:6" x14ac:dyDescent="0.2">
      <c r="F1031" s="169"/>
    </row>
    <row r="1032" spans="6:6" x14ac:dyDescent="0.2">
      <c r="F1032" s="169"/>
    </row>
    <row r="1033" spans="6:6" x14ac:dyDescent="0.2">
      <c r="F1033" s="169"/>
    </row>
    <row r="1034" spans="6:6" x14ac:dyDescent="0.2">
      <c r="F1034" s="169"/>
    </row>
    <row r="1035" spans="6:6" x14ac:dyDescent="0.2">
      <c r="F1035" s="169"/>
    </row>
    <row r="1036" spans="6:6" x14ac:dyDescent="0.2">
      <c r="F1036" s="169"/>
    </row>
    <row r="1037" spans="6:6" x14ac:dyDescent="0.2">
      <c r="F1037" s="169"/>
    </row>
    <row r="1038" spans="6:6" x14ac:dyDescent="0.2">
      <c r="F1038" s="169"/>
    </row>
    <row r="1039" spans="6:6" x14ac:dyDescent="0.2">
      <c r="F1039" s="169"/>
    </row>
    <row r="1040" spans="6:6" x14ac:dyDescent="0.2">
      <c r="F1040" s="169"/>
    </row>
    <row r="1041" spans="6:6" x14ac:dyDescent="0.2">
      <c r="F1041" s="169"/>
    </row>
    <row r="1042" spans="6:6" x14ac:dyDescent="0.2">
      <c r="F1042" s="169"/>
    </row>
    <row r="1043" spans="6:6" x14ac:dyDescent="0.2">
      <c r="F1043" s="169"/>
    </row>
    <row r="1044" spans="6:6" x14ac:dyDescent="0.2">
      <c r="F1044" s="169"/>
    </row>
    <row r="1045" spans="6:6" x14ac:dyDescent="0.2">
      <c r="F1045" s="169"/>
    </row>
    <row r="1046" spans="6:6" x14ac:dyDescent="0.2">
      <c r="F1046" s="169"/>
    </row>
    <row r="1047" spans="6:6" x14ac:dyDescent="0.2">
      <c r="F1047" s="169"/>
    </row>
    <row r="1048" spans="6:6" x14ac:dyDescent="0.2">
      <c r="F1048" s="169"/>
    </row>
    <row r="1049" spans="6:6" x14ac:dyDescent="0.2">
      <c r="F1049" s="169"/>
    </row>
    <row r="1050" spans="6:6" x14ac:dyDescent="0.2">
      <c r="F1050" s="169"/>
    </row>
    <row r="1051" spans="6:6" x14ac:dyDescent="0.2">
      <c r="F1051" s="169"/>
    </row>
    <row r="1052" spans="6:6" x14ac:dyDescent="0.2">
      <c r="F1052" s="169"/>
    </row>
    <row r="1053" spans="6:6" x14ac:dyDescent="0.2">
      <c r="F1053" s="169"/>
    </row>
    <row r="1054" spans="6:6" x14ac:dyDescent="0.2">
      <c r="F1054" s="169"/>
    </row>
    <row r="1055" spans="6:6" x14ac:dyDescent="0.2">
      <c r="F1055" s="169"/>
    </row>
    <row r="1056" spans="6:6" x14ac:dyDescent="0.2">
      <c r="F1056" s="169"/>
    </row>
    <row r="1057" spans="6:6" x14ac:dyDescent="0.2">
      <c r="F1057" s="169"/>
    </row>
    <row r="1058" spans="6:6" x14ac:dyDescent="0.2">
      <c r="F1058" s="169"/>
    </row>
    <row r="1059" spans="6:6" x14ac:dyDescent="0.2">
      <c r="F1059" s="169"/>
    </row>
    <row r="1060" spans="6:6" x14ac:dyDescent="0.2">
      <c r="F1060" s="169"/>
    </row>
    <row r="1061" spans="6:6" x14ac:dyDescent="0.2">
      <c r="F1061" s="169"/>
    </row>
    <row r="1062" spans="6:6" x14ac:dyDescent="0.2">
      <c r="F1062" s="169"/>
    </row>
    <row r="1063" spans="6:6" x14ac:dyDescent="0.2">
      <c r="F1063" s="169"/>
    </row>
    <row r="1064" spans="6:6" x14ac:dyDescent="0.2">
      <c r="F1064" s="169"/>
    </row>
    <row r="1065" spans="6:6" x14ac:dyDescent="0.2">
      <c r="F1065" s="169"/>
    </row>
    <row r="1066" spans="6:6" x14ac:dyDescent="0.2">
      <c r="F1066" s="169"/>
    </row>
    <row r="1067" spans="6:6" x14ac:dyDescent="0.2">
      <c r="F1067" s="169"/>
    </row>
    <row r="1068" spans="6:6" x14ac:dyDescent="0.2">
      <c r="F1068" s="169"/>
    </row>
    <row r="1069" spans="6:6" x14ac:dyDescent="0.2">
      <c r="F1069" s="169"/>
    </row>
    <row r="1070" spans="6:6" x14ac:dyDescent="0.2">
      <c r="F1070" s="169"/>
    </row>
    <row r="1071" spans="6:6" x14ac:dyDescent="0.2">
      <c r="F1071" s="169"/>
    </row>
    <row r="1072" spans="6:6" x14ac:dyDescent="0.2">
      <c r="F1072" s="169"/>
    </row>
    <row r="1073" spans="6:6" x14ac:dyDescent="0.2">
      <c r="F1073" s="169"/>
    </row>
    <row r="1074" spans="6:6" x14ac:dyDescent="0.2">
      <c r="F1074" s="169"/>
    </row>
    <row r="1075" spans="6:6" x14ac:dyDescent="0.2">
      <c r="F1075" s="169"/>
    </row>
    <row r="1076" spans="6:6" x14ac:dyDescent="0.2">
      <c r="F1076" s="169"/>
    </row>
    <row r="1077" spans="6:6" x14ac:dyDescent="0.2">
      <c r="F1077" s="169"/>
    </row>
    <row r="1078" spans="6:6" x14ac:dyDescent="0.2">
      <c r="F1078" s="169"/>
    </row>
    <row r="1079" spans="6:6" x14ac:dyDescent="0.2">
      <c r="F1079" s="169"/>
    </row>
    <row r="1080" spans="6:6" x14ac:dyDescent="0.2">
      <c r="F1080" s="169"/>
    </row>
    <row r="1081" spans="6:6" x14ac:dyDescent="0.2">
      <c r="F1081" s="169"/>
    </row>
    <row r="1082" spans="6:6" x14ac:dyDescent="0.2">
      <c r="F1082" s="169"/>
    </row>
    <row r="1083" spans="6:6" x14ac:dyDescent="0.2">
      <c r="F1083" s="169"/>
    </row>
    <row r="1084" spans="6:6" x14ac:dyDescent="0.2">
      <c r="F1084" s="169"/>
    </row>
    <row r="1085" spans="6:6" x14ac:dyDescent="0.2">
      <c r="F1085" s="169"/>
    </row>
    <row r="1086" spans="6:6" x14ac:dyDescent="0.2">
      <c r="F1086" s="169"/>
    </row>
    <row r="1087" spans="6:6" x14ac:dyDescent="0.2">
      <c r="F1087" s="169"/>
    </row>
    <row r="1088" spans="6:6" x14ac:dyDescent="0.2">
      <c r="F1088" s="169"/>
    </row>
    <row r="1089" spans="6:6" x14ac:dyDescent="0.2">
      <c r="F1089" s="169"/>
    </row>
    <row r="1090" spans="6:6" x14ac:dyDescent="0.2">
      <c r="F1090" s="169"/>
    </row>
    <row r="1091" spans="6:6" x14ac:dyDescent="0.2">
      <c r="F1091" s="169"/>
    </row>
    <row r="1092" spans="6:6" x14ac:dyDescent="0.2">
      <c r="F1092" s="169"/>
    </row>
    <row r="1093" spans="6:6" x14ac:dyDescent="0.2">
      <c r="F1093" s="169"/>
    </row>
    <row r="1094" spans="6:6" x14ac:dyDescent="0.2">
      <c r="F1094" s="169"/>
    </row>
    <row r="1095" spans="6:6" x14ac:dyDescent="0.2">
      <c r="F1095" s="169"/>
    </row>
    <row r="1096" spans="6:6" x14ac:dyDescent="0.2">
      <c r="F1096" s="169"/>
    </row>
    <row r="1097" spans="6:6" x14ac:dyDescent="0.2">
      <c r="F1097" s="169"/>
    </row>
    <row r="1098" spans="6:6" x14ac:dyDescent="0.2">
      <c r="F1098" s="169"/>
    </row>
    <row r="1099" spans="6:6" x14ac:dyDescent="0.2">
      <c r="F1099" s="169"/>
    </row>
    <row r="1100" spans="6:6" x14ac:dyDescent="0.2">
      <c r="F1100" s="169"/>
    </row>
    <row r="1101" spans="6:6" x14ac:dyDescent="0.2">
      <c r="F1101" s="169"/>
    </row>
    <row r="1102" spans="6:6" x14ac:dyDescent="0.2">
      <c r="F1102" s="169"/>
    </row>
    <row r="1103" spans="6:6" x14ac:dyDescent="0.2">
      <c r="F1103" s="169"/>
    </row>
    <row r="1104" spans="6:6" x14ac:dyDescent="0.2">
      <c r="F1104" s="169"/>
    </row>
    <row r="1105" spans="6:6" x14ac:dyDescent="0.2">
      <c r="F1105" s="169"/>
    </row>
    <row r="1106" spans="6:6" x14ac:dyDescent="0.2">
      <c r="F1106" s="169"/>
    </row>
    <row r="1107" spans="6:6" x14ac:dyDescent="0.2">
      <c r="F1107" s="169"/>
    </row>
    <row r="1108" spans="6:6" x14ac:dyDescent="0.2">
      <c r="F1108" s="169"/>
    </row>
    <row r="1109" spans="6:6" x14ac:dyDescent="0.2">
      <c r="F1109" s="169"/>
    </row>
    <row r="1110" spans="6:6" x14ac:dyDescent="0.2">
      <c r="F1110" s="169"/>
    </row>
    <row r="1111" spans="6:6" x14ac:dyDescent="0.2">
      <c r="F1111" s="169"/>
    </row>
    <row r="1112" spans="6:6" x14ac:dyDescent="0.2">
      <c r="F1112" s="169"/>
    </row>
    <row r="1113" spans="6:6" x14ac:dyDescent="0.2">
      <c r="F1113" s="169"/>
    </row>
    <row r="1114" spans="6:6" x14ac:dyDescent="0.2">
      <c r="F1114" s="169"/>
    </row>
    <row r="1115" spans="6:6" x14ac:dyDescent="0.2">
      <c r="F1115" s="169"/>
    </row>
    <row r="1116" spans="6:6" x14ac:dyDescent="0.2">
      <c r="F1116" s="169"/>
    </row>
    <row r="1117" spans="6:6" x14ac:dyDescent="0.2">
      <c r="F1117" s="169"/>
    </row>
    <row r="1118" spans="6:6" x14ac:dyDescent="0.2">
      <c r="F1118" s="169"/>
    </row>
    <row r="1119" spans="6:6" x14ac:dyDescent="0.2">
      <c r="F1119" s="169"/>
    </row>
    <row r="1120" spans="6:6" x14ac:dyDescent="0.2">
      <c r="F1120" s="169"/>
    </row>
    <row r="1121" spans="6:6" x14ac:dyDescent="0.2">
      <c r="F1121" s="169"/>
    </row>
    <row r="1122" spans="6:6" x14ac:dyDescent="0.2">
      <c r="F1122" s="169"/>
    </row>
    <row r="1123" spans="6:6" x14ac:dyDescent="0.2">
      <c r="F1123" s="169"/>
    </row>
    <row r="1124" spans="6:6" x14ac:dyDescent="0.2">
      <c r="F1124" s="169"/>
    </row>
    <row r="1125" spans="6:6" x14ac:dyDescent="0.2">
      <c r="F1125" s="169"/>
    </row>
    <row r="1126" spans="6:6" x14ac:dyDescent="0.2">
      <c r="F1126" s="169"/>
    </row>
    <row r="1127" spans="6:6" x14ac:dyDescent="0.2">
      <c r="F1127" s="169"/>
    </row>
    <row r="1128" spans="6:6" x14ac:dyDescent="0.2">
      <c r="F1128" s="169"/>
    </row>
    <row r="1129" spans="6:6" x14ac:dyDescent="0.2">
      <c r="F1129" s="169"/>
    </row>
    <row r="1130" spans="6:6" x14ac:dyDescent="0.2">
      <c r="F1130" s="169"/>
    </row>
    <row r="1131" spans="6:6" x14ac:dyDescent="0.2">
      <c r="F1131" s="169"/>
    </row>
    <row r="1132" spans="6:6" x14ac:dyDescent="0.2">
      <c r="F1132" s="169"/>
    </row>
    <row r="1133" spans="6:6" x14ac:dyDescent="0.2">
      <c r="F1133" s="169"/>
    </row>
    <row r="1134" spans="6:6" x14ac:dyDescent="0.2">
      <c r="F1134" s="169"/>
    </row>
    <row r="1135" spans="6:6" x14ac:dyDescent="0.2">
      <c r="F1135" s="169"/>
    </row>
    <row r="1136" spans="6:6" x14ac:dyDescent="0.2">
      <c r="F1136" s="169"/>
    </row>
    <row r="1137" spans="6:6" x14ac:dyDescent="0.2">
      <c r="F1137" s="169"/>
    </row>
    <row r="1138" spans="6:6" x14ac:dyDescent="0.2">
      <c r="F1138" s="169"/>
    </row>
    <row r="1139" spans="6:6" x14ac:dyDescent="0.2">
      <c r="F1139" s="169"/>
    </row>
    <row r="1140" spans="6:6" x14ac:dyDescent="0.2">
      <c r="F1140" s="169"/>
    </row>
    <row r="1141" spans="6:6" x14ac:dyDescent="0.2">
      <c r="F1141" s="169"/>
    </row>
    <row r="1142" spans="6:6" x14ac:dyDescent="0.2">
      <c r="F1142" s="169"/>
    </row>
    <row r="1143" spans="6:6" x14ac:dyDescent="0.2">
      <c r="F1143" s="169"/>
    </row>
    <row r="1144" spans="6:6" x14ac:dyDescent="0.2">
      <c r="F1144" s="169"/>
    </row>
    <row r="1145" spans="6:6" x14ac:dyDescent="0.2">
      <c r="F1145" s="169"/>
    </row>
    <row r="1146" spans="6:6" x14ac:dyDescent="0.2">
      <c r="F1146" s="169"/>
    </row>
    <row r="1147" spans="6:6" x14ac:dyDescent="0.2">
      <c r="F1147" s="169"/>
    </row>
    <row r="1148" spans="6:6" x14ac:dyDescent="0.2">
      <c r="F1148" s="169"/>
    </row>
    <row r="1149" spans="6:6" x14ac:dyDescent="0.2">
      <c r="F1149" s="169"/>
    </row>
    <row r="1150" spans="6:6" x14ac:dyDescent="0.2">
      <c r="F1150" s="169"/>
    </row>
    <row r="1151" spans="6:6" x14ac:dyDescent="0.2">
      <c r="F1151" s="169"/>
    </row>
    <row r="1152" spans="6:6" x14ac:dyDescent="0.2">
      <c r="F1152" s="169"/>
    </row>
    <row r="1153" spans="6:6" x14ac:dyDescent="0.2">
      <c r="F1153" s="169"/>
    </row>
    <row r="1154" spans="6:6" x14ac:dyDescent="0.2">
      <c r="F1154" s="169"/>
    </row>
    <row r="1155" spans="6:6" x14ac:dyDescent="0.2">
      <c r="F1155" s="169"/>
    </row>
    <row r="1156" spans="6:6" x14ac:dyDescent="0.2">
      <c r="F1156" s="169"/>
    </row>
    <row r="1157" spans="6:6" x14ac:dyDescent="0.2">
      <c r="F1157" s="169"/>
    </row>
    <row r="1158" spans="6:6" x14ac:dyDescent="0.2">
      <c r="F1158" s="169"/>
    </row>
    <row r="1159" spans="6:6" x14ac:dyDescent="0.2">
      <c r="F1159" s="169"/>
    </row>
    <row r="1160" spans="6:6" x14ac:dyDescent="0.2">
      <c r="F1160" s="169"/>
    </row>
    <row r="1161" spans="6:6" x14ac:dyDescent="0.2">
      <c r="F1161" s="169"/>
    </row>
    <row r="1162" spans="6:6" x14ac:dyDescent="0.2">
      <c r="F1162" s="169"/>
    </row>
    <row r="1163" spans="6:6" x14ac:dyDescent="0.2">
      <c r="F1163" s="169"/>
    </row>
    <row r="1164" spans="6:6" x14ac:dyDescent="0.2">
      <c r="F1164" s="169"/>
    </row>
    <row r="1165" spans="6:6" x14ac:dyDescent="0.2">
      <c r="F1165" s="169"/>
    </row>
    <row r="1166" spans="6:6" x14ac:dyDescent="0.2">
      <c r="F1166" s="169"/>
    </row>
    <row r="1167" spans="6:6" x14ac:dyDescent="0.2">
      <c r="F1167" s="169"/>
    </row>
    <row r="1168" spans="6:6" x14ac:dyDescent="0.2">
      <c r="F1168" s="169"/>
    </row>
    <row r="1169" spans="6:6" x14ac:dyDescent="0.2">
      <c r="F1169" s="169"/>
    </row>
    <row r="1170" spans="6:6" x14ac:dyDescent="0.2">
      <c r="F1170" s="169"/>
    </row>
    <row r="1171" spans="6:6" x14ac:dyDescent="0.2">
      <c r="F1171" s="169"/>
    </row>
    <row r="1172" spans="6:6" x14ac:dyDescent="0.2">
      <c r="F1172" s="169"/>
    </row>
    <row r="1173" spans="6:6" x14ac:dyDescent="0.2">
      <c r="F1173" s="169"/>
    </row>
    <row r="1174" spans="6:6" x14ac:dyDescent="0.2">
      <c r="F1174" s="169"/>
    </row>
    <row r="1175" spans="6:6" x14ac:dyDescent="0.2">
      <c r="F1175" s="169"/>
    </row>
    <row r="1176" spans="6:6" x14ac:dyDescent="0.2">
      <c r="F1176" s="169"/>
    </row>
    <row r="1177" spans="6:6" x14ac:dyDescent="0.2">
      <c r="F1177" s="169"/>
    </row>
    <row r="1178" spans="6:6" x14ac:dyDescent="0.2">
      <c r="F1178" s="169"/>
    </row>
    <row r="1179" spans="6:6" x14ac:dyDescent="0.2">
      <c r="F1179" s="169"/>
    </row>
    <row r="1180" spans="6:6" x14ac:dyDescent="0.2">
      <c r="F1180" s="169"/>
    </row>
    <row r="1181" spans="6:6" x14ac:dyDescent="0.2">
      <c r="F1181" s="169"/>
    </row>
    <row r="1182" spans="6:6" x14ac:dyDescent="0.2">
      <c r="F1182" s="169"/>
    </row>
    <row r="1183" spans="6:6" x14ac:dyDescent="0.2">
      <c r="F1183" s="169"/>
    </row>
    <row r="1184" spans="6:6" x14ac:dyDescent="0.2">
      <c r="F1184" s="169"/>
    </row>
    <row r="1185" spans="6:6" x14ac:dyDescent="0.2">
      <c r="F1185" s="169"/>
    </row>
    <row r="1186" spans="6:6" x14ac:dyDescent="0.2">
      <c r="F1186" s="169"/>
    </row>
    <row r="1187" spans="6:6" x14ac:dyDescent="0.2">
      <c r="F1187" s="169"/>
    </row>
    <row r="1188" spans="6:6" x14ac:dyDescent="0.2">
      <c r="F1188" s="169"/>
    </row>
    <row r="1189" spans="6:6" x14ac:dyDescent="0.2">
      <c r="F1189" s="169"/>
    </row>
    <row r="1190" spans="6:6" x14ac:dyDescent="0.2">
      <c r="F1190" s="169"/>
    </row>
    <row r="1191" spans="6:6" x14ac:dyDescent="0.2">
      <c r="F1191" s="169"/>
    </row>
    <row r="1192" spans="6:6" x14ac:dyDescent="0.2">
      <c r="F1192" s="169"/>
    </row>
    <row r="1193" spans="6:6" x14ac:dyDescent="0.2">
      <c r="F1193" s="169"/>
    </row>
    <row r="1194" spans="6:6" x14ac:dyDescent="0.2">
      <c r="F1194" s="169"/>
    </row>
    <row r="1195" spans="6:6" x14ac:dyDescent="0.2">
      <c r="F1195" s="169"/>
    </row>
    <row r="1196" spans="6:6" x14ac:dyDescent="0.2">
      <c r="F1196" s="169"/>
    </row>
    <row r="1197" spans="6:6" x14ac:dyDescent="0.2">
      <c r="F1197" s="169"/>
    </row>
    <row r="1198" spans="6:6" x14ac:dyDescent="0.2">
      <c r="F1198" s="169"/>
    </row>
    <row r="1199" spans="6:6" x14ac:dyDescent="0.2">
      <c r="F1199" s="169"/>
    </row>
    <row r="1200" spans="6:6" x14ac:dyDescent="0.2">
      <c r="F1200" s="169"/>
    </row>
    <row r="1201" spans="6:6" x14ac:dyDescent="0.2">
      <c r="F1201" s="169"/>
    </row>
    <row r="1202" spans="6:6" x14ac:dyDescent="0.2">
      <c r="F1202" s="169"/>
    </row>
    <row r="1203" spans="6:6" x14ac:dyDescent="0.2">
      <c r="F1203" s="169"/>
    </row>
    <row r="1204" spans="6:6" x14ac:dyDescent="0.2">
      <c r="F1204" s="169"/>
    </row>
    <row r="1205" spans="6:6" x14ac:dyDescent="0.2">
      <c r="F1205" s="169"/>
    </row>
    <row r="1206" spans="6:6" x14ac:dyDescent="0.2">
      <c r="F1206" s="169"/>
    </row>
    <row r="1207" spans="6:6" x14ac:dyDescent="0.2">
      <c r="F1207" s="169"/>
    </row>
    <row r="1208" spans="6:6" x14ac:dyDescent="0.2">
      <c r="F1208" s="169"/>
    </row>
    <row r="1209" spans="6:6" x14ac:dyDescent="0.2">
      <c r="F1209" s="169"/>
    </row>
    <row r="1210" spans="6:6" x14ac:dyDescent="0.2">
      <c r="F1210" s="169"/>
    </row>
    <row r="1211" spans="6:6" x14ac:dyDescent="0.2">
      <c r="F1211" s="169"/>
    </row>
    <row r="1212" spans="6:6" x14ac:dyDescent="0.2">
      <c r="F1212" s="169"/>
    </row>
    <row r="1213" spans="6:6" x14ac:dyDescent="0.2">
      <c r="F1213" s="169"/>
    </row>
    <row r="1214" spans="6:6" x14ac:dyDescent="0.2">
      <c r="F1214" s="169"/>
    </row>
    <row r="1215" spans="6:6" x14ac:dyDescent="0.2">
      <c r="F1215" s="169"/>
    </row>
    <row r="1216" spans="6:6" x14ac:dyDescent="0.2">
      <c r="F1216" s="169"/>
    </row>
    <row r="1217" spans="6:6" x14ac:dyDescent="0.2">
      <c r="F1217" s="169"/>
    </row>
    <row r="1218" spans="6:6" x14ac:dyDescent="0.2">
      <c r="F1218" s="169"/>
    </row>
    <row r="1219" spans="6:6" x14ac:dyDescent="0.2">
      <c r="F1219" s="169"/>
    </row>
    <row r="1220" spans="6:6" x14ac:dyDescent="0.2">
      <c r="F1220" s="169"/>
    </row>
    <row r="1221" spans="6:6" x14ac:dyDescent="0.2">
      <c r="F1221" s="169"/>
    </row>
    <row r="1222" spans="6:6" x14ac:dyDescent="0.2">
      <c r="F1222" s="169"/>
    </row>
    <row r="1223" spans="6:6" x14ac:dyDescent="0.2">
      <c r="F1223" s="169"/>
    </row>
    <row r="1224" spans="6:6" x14ac:dyDescent="0.2">
      <c r="F1224" s="169"/>
    </row>
    <row r="1225" spans="6:6" x14ac:dyDescent="0.2">
      <c r="F1225" s="169"/>
    </row>
    <row r="1226" spans="6:6" x14ac:dyDescent="0.2">
      <c r="F1226" s="169"/>
    </row>
    <row r="1227" spans="6:6" x14ac:dyDescent="0.2">
      <c r="F1227" s="169"/>
    </row>
    <row r="1228" spans="6:6" x14ac:dyDescent="0.2">
      <c r="F1228" s="169"/>
    </row>
    <row r="1229" spans="6:6" x14ac:dyDescent="0.2">
      <c r="F1229" s="169"/>
    </row>
    <row r="1230" spans="6:6" x14ac:dyDescent="0.2">
      <c r="F1230" s="169"/>
    </row>
    <row r="1231" spans="6:6" x14ac:dyDescent="0.2">
      <c r="F1231" s="169"/>
    </row>
    <row r="1232" spans="6:6" x14ac:dyDescent="0.2">
      <c r="F1232" s="169"/>
    </row>
    <row r="1233" spans="6:6" x14ac:dyDescent="0.2">
      <c r="F1233" s="169"/>
    </row>
    <row r="1234" spans="6:6" x14ac:dyDescent="0.2">
      <c r="F1234" s="169"/>
    </row>
    <row r="1235" spans="6:6" x14ac:dyDescent="0.2">
      <c r="F1235" s="169"/>
    </row>
    <row r="1236" spans="6:6" x14ac:dyDescent="0.2">
      <c r="F1236" s="169"/>
    </row>
    <row r="1237" spans="6:6" x14ac:dyDescent="0.2">
      <c r="F1237" s="169"/>
    </row>
    <row r="1238" spans="6:6" x14ac:dyDescent="0.2">
      <c r="F1238" s="169"/>
    </row>
    <row r="1239" spans="6:6" x14ac:dyDescent="0.2">
      <c r="F1239" s="169"/>
    </row>
    <row r="1240" spans="6:6" x14ac:dyDescent="0.2">
      <c r="F1240" s="169"/>
    </row>
    <row r="1241" spans="6:6" x14ac:dyDescent="0.2">
      <c r="F1241" s="169"/>
    </row>
    <row r="1242" spans="6:6" x14ac:dyDescent="0.2">
      <c r="F1242" s="169"/>
    </row>
    <row r="1243" spans="6:6" x14ac:dyDescent="0.2">
      <c r="F1243" s="169"/>
    </row>
    <row r="1244" spans="6:6" x14ac:dyDescent="0.2">
      <c r="F1244" s="169"/>
    </row>
    <row r="1245" spans="6:6" x14ac:dyDescent="0.2">
      <c r="F1245" s="169"/>
    </row>
    <row r="1246" spans="6:6" x14ac:dyDescent="0.2">
      <c r="F1246" s="169"/>
    </row>
    <row r="1247" spans="6:6" x14ac:dyDescent="0.2">
      <c r="F1247" s="169"/>
    </row>
    <row r="1248" spans="6:6" x14ac:dyDescent="0.2">
      <c r="F1248" s="169"/>
    </row>
    <row r="1249" spans="6:6" x14ac:dyDescent="0.2">
      <c r="F1249" s="169"/>
    </row>
    <row r="1250" spans="6:6" x14ac:dyDescent="0.2">
      <c r="F1250" s="169"/>
    </row>
    <row r="1251" spans="6:6" x14ac:dyDescent="0.2">
      <c r="F1251" s="169"/>
    </row>
    <row r="1252" spans="6:6" x14ac:dyDescent="0.2">
      <c r="F1252" s="169"/>
    </row>
    <row r="1253" spans="6:6" x14ac:dyDescent="0.2">
      <c r="F1253" s="169"/>
    </row>
    <row r="1254" spans="6:6" x14ac:dyDescent="0.2">
      <c r="F1254" s="169"/>
    </row>
    <row r="1255" spans="6:6" x14ac:dyDescent="0.2">
      <c r="F1255" s="169"/>
    </row>
    <row r="1256" spans="6:6" x14ac:dyDescent="0.2">
      <c r="F1256" s="169"/>
    </row>
    <row r="1257" spans="6:6" x14ac:dyDescent="0.2">
      <c r="F1257" s="169"/>
    </row>
    <row r="1258" spans="6:6" x14ac:dyDescent="0.2">
      <c r="F1258" s="169"/>
    </row>
    <row r="1259" spans="6:6" x14ac:dyDescent="0.2">
      <c r="F1259" s="169"/>
    </row>
    <row r="1260" spans="6:6" x14ac:dyDescent="0.2">
      <c r="F1260" s="169"/>
    </row>
    <row r="1261" spans="6:6" x14ac:dyDescent="0.2">
      <c r="F1261" s="169"/>
    </row>
    <row r="1262" spans="6:6" x14ac:dyDescent="0.2">
      <c r="F1262" s="169"/>
    </row>
    <row r="1263" spans="6:6" x14ac:dyDescent="0.2">
      <c r="F1263" s="169"/>
    </row>
    <row r="1264" spans="6:6" x14ac:dyDescent="0.2">
      <c r="F1264" s="169"/>
    </row>
    <row r="1265" spans="6:6" x14ac:dyDescent="0.2">
      <c r="F1265" s="169"/>
    </row>
    <row r="1266" spans="6:6" x14ac:dyDescent="0.2">
      <c r="F1266" s="169"/>
    </row>
    <row r="1267" spans="6:6" x14ac:dyDescent="0.2">
      <c r="F1267" s="169"/>
    </row>
    <row r="1268" spans="6:6" x14ac:dyDescent="0.2">
      <c r="F1268" s="169"/>
    </row>
    <row r="1269" spans="6:6" x14ac:dyDescent="0.2">
      <c r="F1269" s="169"/>
    </row>
    <row r="1270" spans="6:6" x14ac:dyDescent="0.2">
      <c r="F1270" s="169"/>
    </row>
    <row r="1271" spans="6:6" x14ac:dyDescent="0.2">
      <c r="F1271" s="169"/>
    </row>
    <row r="1272" spans="6:6" x14ac:dyDescent="0.2">
      <c r="F1272" s="169"/>
    </row>
    <row r="1273" spans="6:6" x14ac:dyDescent="0.2">
      <c r="F1273" s="169"/>
    </row>
    <row r="1274" spans="6:6" x14ac:dyDescent="0.2">
      <c r="F1274" s="169"/>
    </row>
    <row r="1275" spans="6:6" x14ac:dyDescent="0.2">
      <c r="F1275" s="169"/>
    </row>
    <row r="1276" spans="6:6" x14ac:dyDescent="0.2">
      <c r="F1276" s="169"/>
    </row>
    <row r="1277" spans="6:6" x14ac:dyDescent="0.2">
      <c r="F1277" s="169"/>
    </row>
    <row r="1278" spans="6:6" x14ac:dyDescent="0.2">
      <c r="F1278" s="169"/>
    </row>
    <row r="1279" spans="6:6" x14ac:dyDescent="0.2">
      <c r="F1279" s="169"/>
    </row>
    <row r="1280" spans="6:6" x14ac:dyDescent="0.2">
      <c r="F1280" s="169"/>
    </row>
    <row r="1281" spans="6:6" x14ac:dyDescent="0.2">
      <c r="F1281" s="169"/>
    </row>
    <row r="1282" spans="6:6" x14ac:dyDescent="0.2">
      <c r="F1282" s="169"/>
    </row>
    <row r="1283" spans="6:6" x14ac:dyDescent="0.2">
      <c r="F1283" s="169"/>
    </row>
    <row r="1284" spans="6:6" x14ac:dyDescent="0.2">
      <c r="F1284" s="169"/>
    </row>
    <row r="1285" spans="6:6" x14ac:dyDescent="0.2">
      <c r="F1285" s="169"/>
    </row>
    <row r="1286" spans="6:6" x14ac:dyDescent="0.2">
      <c r="F1286" s="169"/>
    </row>
    <row r="1287" spans="6:6" x14ac:dyDescent="0.2">
      <c r="F1287" s="169"/>
    </row>
    <row r="1288" spans="6:6" x14ac:dyDescent="0.2">
      <c r="F1288" s="169"/>
    </row>
    <row r="1289" spans="6:6" x14ac:dyDescent="0.2">
      <c r="F1289" s="169"/>
    </row>
    <row r="1290" spans="6:6" x14ac:dyDescent="0.2">
      <c r="F1290" s="169"/>
    </row>
    <row r="1291" spans="6:6" x14ac:dyDescent="0.2">
      <c r="F1291" s="169"/>
    </row>
    <row r="1292" spans="6:6" x14ac:dyDescent="0.2">
      <c r="F1292" s="169"/>
    </row>
    <row r="1293" spans="6:6" x14ac:dyDescent="0.2">
      <c r="F1293" s="169"/>
    </row>
    <row r="1294" spans="6:6" x14ac:dyDescent="0.2">
      <c r="F1294" s="169"/>
    </row>
    <row r="1295" spans="6:6" x14ac:dyDescent="0.2">
      <c r="F1295" s="169"/>
    </row>
    <row r="1296" spans="6:6" x14ac:dyDescent="0.2">
      <c r="F1296" s="169"/>
    </row>
    <row r="1297" spans="6:6" x14ac:dyDescent="0.2">
      <c r="F1297" s="169"/>
    </row>
    <row r="1298" spans="6:6" x14ac:dyDescent="0.2">
      <c r="F1298" s="169"/>
    </row>
    <row r="1299" spans="6:6" x14ac:dyDescent="0.2">
      <c r="F1299" s="169"/>
    </row>
    <row r="1300" spans="6:6" x14ac:dyDescent="0.2">
      <c r="F1300" s="169"/>
    </row>
    <row r="1301" spans="6:6" x14ac:dyDescent="0.2">
      <c r="F1301" s="169"/>
    </row>
    <row r="1302" spans="6:6" x14ac:dyDescent="0.2">
      <c r="F1302" s="169"/>
    </row>
    <row r="1303" spans="6:6" x14ac:dyDescent="0.2">
      <c r="F1303" s="169"/>
    </row>
    <row r="1304" spans="6:6" x14ac:dyDescent="0.2">
      <c r="F1304" s="169"/>
    </row>
    <row r="1305" spans="6:6" x14ac:dyDescent="0.2">
      <c r="F1305" s="169"/>
    </row>
    <row r="1306" spans="6:6" x14ac:dyDescent="0.2">
      <c r="F1306" s="169"/>
    </row>
    <row r="1307" spans="6:6" x14ac:dyDescent="0.2">
      <c r="F1307" s="169"/>
    </row>
    <row r="1308" spans="6:6" x14ac:dyDescent="0.2">
      <c r="F1308" s="169"/>
    </row>
    <row r="1309" spans="6:6" x14ac:dyDescent="0.2">
      <c r="F1309" s="169"/>
    </row>
    <row r="1310" spans="6:6" x14ac:dyDescent="0.2">
      <c r="F1310" s="169"/>
    </row>
    <row r="1311" spans="6:6" x14ac:dyDescent="0.2">
      <c r="F1311" s="169"/>
    </row>
    <row r="1312" spans="6:6" x14ac:dyDescent="0.2">
      <c r="F1312" s="169"/>
    </row>
    <row r="1313" spans="6:6" x14ac:dyDescent="0.2">
      <c r="F1313" s="169"/>
    </row>
    <row r="1314" spans="6:6" x14ac:dyDescent="0.2">
      <c r="F1314" s="169"/>
    </row>
    <row r="1315" spans="6:6" x14ac:dyDescent="0.2">
      <c r="F1315" s="169"/>
    </row>
    <row r="1316" spans="6:6" x14ac:dyDescent="0.2">
      <c r="F1316" s="169"/>
    </row>
    <row r="1317" spans="6:6" x14ac:dyDescent="0.2">
      <c r="F1317" s="169"/>
    </row>
    <row r="1318" spans="6:6" x14ac:dyDescent="0.2">
      <c r="F1318" s="169"/>
    </row>
    <row r="1319" spans="6:6" x14ac:dyDescent="0.2">
      <c r="F1319" s="169"/>
    </row>
    <row r="1320" spans="6:6" x14ac:dyDescent="0.2">
      <c r="F1320" s="169"/>
    </row>
    <row r="1321" spans="6:6" x14ac:dyDescent="0.2">
      <c r="F1321" s="169"/>
    </row>
    <row r="1322" spans="6:6" x14ac:dyDescent="0.2">
      <c r="F1322" s="169"/>
    </row>
    <row r="1323" spans="6:6" x14ac:dyDescent="0.2">
      <c r="F1323" s="169"/>
    </row>
    <row r="1324" spans="6:6" x14ac:dyDescent="0.2">
      <c r="F1324" s="169"/>
    </row>
    <row r="1325" spans="6:6" x14ac:dyDescent="0.2">
      <c r="F1325" s="169"/>
    </row>
    <row r="1326" spans="6:6" x14ac:dyDescent="0.2">
      <c r="F1326" s="169"/>
    </row>
    <row r="1327" spans="6:6" x14ac:dyDescent="0.2">
      <c r="F1327" s="169"/>
    </row>
    <row r="1328" spans="6:6" x14ac:dyDescent="0.2">
      <c r="F1328" s="169"/>
    </row>
    <row r="1329" spans="6:6" x14ac:dyDescent="0.2">
      <c r="F1329" s="169"/>
    </row>
    <row r="1330" spans="6:6" x14ac:dyDescent="0.2">
      <c r="F1330" s="169"/>
    </row>
    <row r="1331" spans="6:6" x14ac:dyDescent="0.2">
      <c r="F1331" s="169"/>
    </row>
    <row r="1332" spans="6:6" x14ac:dyDescent="0.2">
      <c r="F1332" s="169"/>
    </row>
    <row r="1333" spans="6:6" x14ac:dyDescent="0.2">
      <c r="F1333" s="169"/>
    </row>
    <row r="1334" spans="6:6" x14ac:dyDescent="0.2">
      <c r="F1334" s="169"/>
    </row>
    <row r="1335" spans="6:6" x14ac:dyDescent="0.2">
      <c r="F1335" s="169"/>
    </row>
    <row r="1336" spans="6:6" x14ac:dyDescent="0.2">
      <c r="F1336" s="169"/>
    </row>
    <row r="1337" spans="6:6" x14ac:dyDescent="0.2">
      <c r="F1337" s="169"/>
    </row>
    <row r="1338" spans="6:6" x14ac:dyDescent="0.2">
      <c r="F1338" s="169"/>
    </row>
    <row r="1339" spans="6:6" x14ac:dyDescent="0.2">
      <c r="F1339" s="169"/>
    </row>
    <row r="1340" spans="6:6" x14ac:dyDescent="0.2">
      <c r="F1340" s="169"/>
    </row>
    <row r="1341" spans="6:6" x14ac:dyDescent="0.2">
      <c r="F1341" s="169"/>
    </row>
    <row r="1342" spans="6:6" x14ac:dyDescent="0.2">
      <c r="F1342" s="169"/>
    </row>
    <row r="1343" spans="6:6" x14ac:dyDescent="0.2">
      <c r="F1343" s="169"/>
    </row>
    <row r="1344" spans="6:6" x14ac:dyDescent="0.2">
      <c r="F1344" s="169"/>
    </row>
    <row r="1345" spans="6:6" x14ac:dyDescent="0.2">
      <c r="F1345" s="169"/>
    </row>
    <row r="1346" spans="6:6" x14ac:dyDescent="0.2">
      <c r="F1346" s="169"/>
    </row>
    <row r="1347" spans="6:6" x14ac:dyDescent="0.2">
      <c r="F1347" s="169"/>
    </row>
    <row r="1348" spans="6:6" x14ac:dyDescent="0.2">
      <c r="F1348" s="169"/>
    </row>
    <row r="1349" spans="6:6" x14ac:dyDescent="0.2">
      <c r="F1349" s="169"/>
    </row>
    <row r="1350" spans="6:6" x14ac:dyDescent="0.2">
      <c r="F1350" s="169"/>
    </row>
    <row r="1351" spans="6:6" x14ac:dyDescent="0.2">
      <c r="F1351" s="169"/>
    </row>
    <row r="1352" spans="6:6" x14ac:dyDescent="0.2">
      <c r="F1352" s="169"/>
    </row>
    <row r="1353" spans="6:6" x14ac:dyDescent="0.2">
      <c r="F1353" s="169"/>
    </row>
    <row r="1354" spans="6:6" x14ac:dyDescent="0.2">
      <c r="F1354" s="169"/>
    </row>
    <row r="1355" spans="6:6" x14ac:dyDescent="0.2">
      <c r="F1355" s="169"/>
    </row>
    <row r="1356" spans="6:6" x14ac:dyDescent="0.2">
      <c r="F1356" s="169"/>
    </row>
    <row r="1357" spans="6:6" x14ac:dyDescent="0.2">
      <c r="F1357" s="169"/>
    </row>
    <row r="1358" spans="6:6" x14ac:dyDescent="0.2">
      <c r="F1358" s="169"/>
    </row>
    <row r="1359" spans="6:6" x14ac:dyDescent="0.2">
      <c r="F1359" s="169"/>
    </row>
    <row r="1360" spans="6:6" x14ac:dyDescent="0.2">
      <c r="F1360" s="169"/>
    </row>
    <row r="1361" spans="6:6" x14ac:dyDescent="0.2">
      <c r="F1361" s="169"/>
    </row>
    <row r="1362" spans="6:6" x14ac:dyDescent="0.2">
      <c r="F1362" s="169"/>
    </row>
    <row r="1363" spans="6:6" x14ac:dyDescent="0.2">
      <c r="F1363" s="169"/>
    </row>
    <row r="1364" spans="6:6" x14ac:dyDescent="0.2">
      <c r="F1364" s="169"/>
    </row>
    <row r="1365" spans="6:6" x14ac:dyDescent="0.2">
      <c r="F1365" s="169"/>
    </row>
    <row r="1366" spans="6:6" x14ac:dyDescent="0.2">
      <c r="F1366" s="169"/>
    </row>
    <row r="1367" spans="6:6" x14ac:dyDescent="0.2">
      <c r="F1367" s="169"/>
    </row>
    <row r="1368" spans="6:6" x14ac:dyDescent="0.2">
      <c r="F1368" s="169"/>
    </row>
    <row r="1369" spans="6:6" x14ac:dyDescent="0.2">
      <c r="F1369" s="169"/>
    </row>
    <row r="1370" spans="6:6" x14ac:dyDescent="0.2">
      <c r="F1370" s="169"/>
    </row>
    <row r="1371" spans="6:6" x14ac:dyDescent="0.2">
      <c r="F1371" s="169"/>
    </row>
    <row r="1372" spans="6:6" x14ac:dyDescent="0.2">
      <c r="F1372" s="169"/>
    </row>
    <row r="1373" spans="6:6" x14ac:dyDescent="0.2">
      <c r="F1373" s="169"/>
    </row>
    <row r="1374" spans="6:6" x14ac:dyDescent="0.2">
      <c r="F1374" s="169"/>
    </row>
    <row r="1375" spans="6:6" x14ac:dyDescent="0.2">
      <c r="F1375" s="169"/>
    </row>
    <row r="1376" spans="6:6" x14ac:dyDescent="0.2">
      <c r="F1376" s="169"/>
    </row>
    <row r="1377" spans="6:6" x14ac:dyDescent="0.2">
      <c r="F1377" s="169"/>
    </row>
    <row r="1378" spans="6:6" x14ac:dyDescent="0.2">
      <c r="F1378" s="169"/>
    </row>
    <row r="1379" spans="6:6" x14ac:dyDescent="0.2">
      <c r="F1379" s="169"/>
    </row>
    <row r="1380" spans="6:6" x14ac:dyDescent="0.2">
      <c r="F1380" s="169"/>
    </row>
    <row r="1381" spans="6:6" x14ac:dyDescent="0.2">
      <c r="F1381" s="169"/>
    </row>
    <row r="1382" spans="6:6" x14ac:dyDescent="0.2">
      <c r="F1382" s="169"/>
    </row>
    <row r="1383" spans="6:6" x14ac:dyDescent="0.2">
      <c r="F1383" s="169"/>
    </row>
    <row r="1384" spans="6:6" x14ac:dyDescent="0.2">
      <c r="F1384" s="169"/>
    </row>
    <row r="1385" spans="6:6" x14ac:dyDescent="0.2">
      <c r="F1385" s="169"/>
    </row>
    <row r="1386" spans="6:6" x14ac:dyDescent="0.2">
      <c r="F1386" s="169"/>
    </row>
    <row r="1387" spans="6:6" x14ac:dyDescent="0.2">
      <c r="F1387" s="169"/>
    </row>
    <row r="1388" spans="6:6" x14ac:dyDescent="0.2">
      <c r="F1388" s="169"/>
    </row>
    <row r="1389" spans="6:6" x14ac:dyDescent="0.2">
      <c r="F1389" s="169"/>
    </row>
    <row r="1390" spans="6:6" x14ac:dyDescent="0.2">
      <c r="F1390" s="169"/>
    </row>
    <row r="1391" spans="6:6" x14ac:dyDescent="0.2">
      <c r="F1391" s="169"/>
    </row>
    <row r="1392" spans="6:6" x14ac:dyDescent="0.2">
      <c r="F1392" s="169"/>
    </row>
    <row r="1393" spans="6:6" x14ac:dyDescent="0.2">
      <c r="F1393" s="169"/>
    </row>
    <row r="1394" spans="6:6" x14ac:dyDescent="0.2">
      <c r="F1394" s="169"/>
    </row>
    <row r="1395" spans="6:6" x14ac:dyDescent="0.2">
      <c r="F1395" s="169"/>
    </row>
    <row r="1396" spans="6:6" x14ac:dyDescent="0.2">
      <c r="F1396" s="169"/>
    </row>
    <row r="1397" spans="6:6" x14ac:dyDescent="0.2">
      <c r="F1397" s="169"/>
    </row>
    <row r="1398" spans="6:6" x14ac:dyDescent="0.2">
      <c r="F1398" s="169"/>
    </row>
    <row r="1399" spans="6:6" x14ac:dyDescent="0.2">
      <c r="F1399" s="169"/>
    </row>
    <row r="1400" spans="6:6" x14ac:dyDescent="0.2">
      <c r="F1400" s="169"/>
    </row>
    <row r="1401" spans="6:6" x14ac:dyDescent="0.2">
      <c r="F1401" s="169"/>
    </row>
    <row r="1402" spans="6:6" x14ac:dyDescent="0.2">
      <c r="F1402" s="169"/>
    </row>
    <row r="1403" spans="6:6" x14ac:dyDescent="0.2">
      <c r="F1403" s="169"/>
    </row>
    <row r="1404" spans="6:6" x14ac:dyDescent="0.2">
      <c r="F1404" s="169"/>
    </row>
    <row r="1405" spans="6:6" x14ac:dyDescent="0.2">
      <c r="F1405" s="169"/>
    </row>
    <row r="1406" spans="6:6" x14ac:dyDescent="0.2">
      <c r="F1406" s="169"/>
    </row>
    <row r="1407" spans="6:6" x14ac:dyDescent="0.2">
      <c r="F1407" s="169"/>
    </row>
    <row r="1408" spans="6:6" x14ac:dyDescent="0.2">
      <c r="F1408" s="169"/>
    </row>
    <row r="1409" spans="6:6" x14ac:dyDescent="0.2">
      <c r="F1409" s="169"/>
    </row>
    <row r="1410" spans="6:6" x14ac:dyDescent="0.2">
      <c r="F1410" s="169"/>
    </row>
    <row r="1411" spans="6:6" x14ac:dyDescent="0.2">
      <c r="F1411" s="169"/>
    </row>
    <row r="1412" spans="6:6" x14ac:dyDescent="0.2">
      <c r="F1412" s="169"/>
    </row>
    <row r="1413" spans="6:6" x14ac:dyDescent="0.2">
      <c r="F1413" s="169"/>
    </row>
    <row r="1414" spans="6:6" x14ac:dyDescent="0.2">
      <c r="F1414" s="169"/>
    </row>
    <row r="1415" spans="6:6" x14ac:dyDescent="0.2">
      <c r="F1415" s="169"/>
    </row>
    <row r="1416" spans="6:6" x14ac:dyDescent="0.2">
      <c r="F1416" s="169"/>
    </row>
    <row r="1417" spans="6:6" x14ac:dyDescent="0.2">
      <c r="F1417" s="169"/>
    </row>
    <row r="1418" spans="6:6" x14ac:dyDescent="0.2">
      <c r="F1418" s="169"/>
    </row>
    <row r="1419" spans="6:6" x14ac:dyDescent="0.2">
      <c r="F1419" s="169"/>
    </row>
    <row r="1420" spans="6:6" x14ac:dyDescent="0.2">
      <c r="F1420" s="169"/>
    </row>
    <row r="1421" spans="6:6" x14ac:dyDescent="0.2">
      <c r="F1421" s="169"/>
    </row>
    <row r="1422" spans="6:6" x14ac:dyDescent="0.2">
      <c r="F1422" s="169"/>
    </row>
    <row r="1423" spans="6:6" x14ac:dyDescent="0.2">
      <c r="F1423" s="169"/>
    </row>
    <row r="1424" spans="6:6" x14ac:dyDescent="0.2">
      <c r="F1424" s="169"/>
    </row>
    <row r="1425" spans="6:6" x14ac:dyDescent="0.2">
      <c r="F1425" s="169"/>
    </row>
    <row r="1426" spans="6:6" x14ac:dyDescent="0.2">
      <c r="F1426" s="169"/>
    </row>
    <row r="1427" spans="6:6" x14ac:dyDescent="0.2">
      <c r="F1427" s="169"/>
    </row>
    <row r="1428" spans="6:6" x14ac:dyDescent="0.2">
      <c r="F1428" s="169"/>
    </row>
    <row r="1429" spans="6:6" x14ac:dyDescent="0.2">
      <c r="F1429" s="169"/>
    </row>
    <row r="1430" spans="6:6" x14ac:dyDescent="0.2">
      <c r="F1430" s="169"/>
    </row>
    <row r="1431" spans="6:6" x14ac:dyDescent="0.2">
      <c r="F1431" s="169"/>
    </row>
    <row r="1432" spans="6:6" x14ac:dyDescent="0.2">
      <c r="F1432" s="169"/>
    </row>
    <row r="1433" spans="6:6" x14ac:dyDescent="0.2">
      <c r="F1433" s="169"/>
    </row>
    <row r="1434" spans="6:6" x14ac:dyDescent="0.2">
      <c r="F1434" s="169"/>
    </row>
    <row r="1435" spans="6:6" x14ac:dyDescent="0.2">
      <c r="F1435" s="169"/>
    </row>
    <row r="1436" spans="6:6" x14ac:dyDescent="0.2">
      <c r="F1436" s="169"/>
    </row>
    <row r="1437" spans="6:6" x14ac:dyDescent="0.2">
      <c r="F1437" s="169"/>
    </row>
    <row r="1438" spans="6:6" x14ac:dyDescent="0.2">
      <c r="F1438" s="169"/>
    </row>
    <row r="1439" spans="6:6" x14ac:dyDescent="0.2">
      <c r="F1439" s="169"/>
    </row>
    <row r="1440" spans="6:6" x14ac:dyDescent="0.2">
      <c r="F1440" s="169"/>
    </row>
    <row r="1441" spans="6:6" x14ac:dyDescent="0.2">
      <c r="F1441" s="169"/>
    </row>
    <row r="1442" spans="6:6" x14ac:dyDescent="0.2">
      <c r="F1442" s="169"/>
    </row>
    <row r="1443" spans="6:6" x14ac:dyDescent="0.2">
      <c r="F1443" s="169"/>
    </row>
    <row r="1444" spans="6:6" x14ac:dyDescent="0.2">
      <c r="F1444" s="169"/>
    </row>
    <row r="1445" spans="6:6" x14ac:dyDescent="0.2">
      <c r="F1445" s="169"/>
    </row>
    <row r="1446" spans="6:6" x14ac:dyDescent="0.2">
      <c r="F1446" s="169"/>
    </row>
    <row r="1447" spans="6:6" x14ac:dyDescent="0.2">
      <c r="F1447" s="169"/>
    </row>
    <row r="1448" spans="6:6" x14ac:dyDescent="0.2">
      <c r="F1448" s="169"/>
    </row>
    <row r="1449" spans="6:6" x14ac:dyDescent="0.2">
      <c r="F1449" s="169"/>
    </row>
    <row r="1450" spans="6:6" x14ac:dyDescent="0.2">
      <c r="F1450" s="169"/>
    </row>
    <row r="1451" spans="6:6" x14ac:dyDescent="0.2">
      <c r="F1451" s="169"/>
    </row>
    <row r="1452" spans="6:6" x14ac:dyDescent="0.2">
      <c r="F1452" s="169"/>
    </row>
    <row r="1453" spans="6:6" x14ac:dyDescent="0.2">
      <c r="F1453" s="169"/>
    </row>
    <row r="1454" spans="6:6" x14ac:dyDescent="0.2">
      <c r="F1454" s="169"/>
    </row>
    <row r="1455" spans="6:6" x14ac:dyDescent="0.2">
      <c r="F1455" s="169"/>
    </row>
    <row r="1456" spans="6:6" x14ac:dyDescent="0.2">
      <c r="F1456" s="169"/>
    </row>
    <row r="1457" spans="6:6" x14ac:dyDescent="0.2">
      <c r="F1457" s="169"/>
    </row>
    <row r="1458" spans="6:6" x14ac:dyDescent="0.2">
      <c r="F1458" s="169"/>
    </row>
    <row r="1459" spans="6:6" x14ac:dyDescent="0.2">
      <c r="F1459" s="169"/>
    </row>
    <row r="1460" spans="6:6" x14ac:dyDescent="0.2">
      <c r="F1460" s="169"/>
    </row>
    <row r="1461" spans="6:6" x14ac:dyDescent="0.2">
      <c r="F1461" s="169"/>
    </row>
    <row r="1462" spans="6:6" x14ac:dyDescent="0.2">
      <c r="F1462" s="169"/>
    </row>
    <row r="1463" spans="6:6" x14ac:dyDescent="0.2">
      <c r="F1463" s="169"/>
    </row>
    <row r="1464" spans="6:6" x14ac:dyDescent="0.2">
      <c r="F1464" s="169"/>
    </row>
    <row r="1465" spans="6:6" x14ac:dyDescent="0.2">
      <c r="F1465" s="169"/>
    </row>
    <row r="1466" spans="6:6" x14ac:dyDescent="0.2">
      <c r="F1466" s="169"/>
    </row>
    <row r="1467" spans="6:6" x14ac:dyDescent="0.2">
      <c r="F1467" s="169"/>
    </row>
    <row r="1468" spans="6:6" x14ac:dyDescent="0.2">
      <c r="F1468" s="169"/>
    </row>
    <row r="1469" spans="6:6" x14ac:dyDescent="0.2">
      <c r="F1469" s="169"/>
    </row>
    <row r="1470" spans="6:6" x14ac:dyDescent="0.2">
      <c r="F1470" s="169"/>
    </row>
    <row r="1471" spans="6:6" x14ac:dyDescent="0.2">
      <c r="F1471" s="169"/>
    </row>
    <row r="1472" spans="6:6" x14ac:dyDescent="0.2">
      <c r="F1472" s="169"/>
    </row>
    <row r="1473" spans="6:6" x14ac:dyDescent="0.2">
      <c r="F1473" s="169"/>
    </row>
    <row r="1474" spans="6:6" x14ac:dyDescent="0.2">
      <c r="F1474" s="169"/>
    </row>
    <row r="1475" spans="6:6" x14ac:dyDescent="0.2">
      <c r="F1475" s="169"/>
    </row>
    <row r="1476" spans="6:6" x14ac:dyDescent="0.2">
      <c r="F1476" s="169"/>
    </row>
    <row r="1477" spans="6:6" x14ac:dyDescent="0.2">
      <c r="F1477" s="169"/>
    </row>
    <row r="1478" spans="6:6" x14ac:dyDescent="0.2">
      <c r="F1478" s="169"/>
    </row>
    <row r="1479" spans="6:6" x14ac:dyDescent="0.2">
      <c r="F1479" s="169"/>
    </row>
    <row r="1480" spans="6:6" x14ac:dyDescent="0.2">
      <c r="F1480" s="169"/>
    </row>
    <row r="1481" spans="6:6" x14ac:dyDescent="0.2">
      <c r="F1481" s="169"/>
    </row>
    <row r="1482" spans="6:6" x14ac:dyDescent="0.2">
      <c r="F1482" s="169"/>
    </row>
    <row r="1483" spans="6:6" x14ac:dyDescent="0.2">
      <c r="F1483" s="169"/>
    </row>
    <row r="1484" spans="6:6" x14ac:dyDescent="0.2">
      <c r="F1484" s="169"/>
    </row>
    <row r="1485" spans="6:6" x14ac:dyDescent="0.2">
      <c r="F1485" s="169"/>
    </row>
    <row r="1486" spans="6:6" x14ac:dyDescent="0.2">
      <c r="F1486" s="169"/>
    </row>
    <row r="1487" spans="6:6" x14ac:dyDescent="0.2">
      <c r="F1487" s="169"/>
    </row>
    <row r="1488" spans="6:6" x14ac:dyDescent="0.2">
      <c r="F1488" s="169"/>
    </row>
    <row r="1489" spans="6:6" x14ac:dyDescent="0.2">
      <c r="F1489" s="169"/>
    </row>
    <row r="1490" spans="6:6" x14ac:dyDescent="0.2">
      <c r="F1490" s="169"/>
    </row>
    <row r="1491" spans="6:6" x14ac:dyDescent="0.2">
      <c r="F1491" s="169"/>
    </row>
    <row r="1492" spans="6:6" x14ac:dyDescent="0.2">
      <c r="F1492" s="169"/>
    </row>
    <row r="1493" spans="6:6" x14ac:dyDescent="0.2">
      <c r="F1493" s="169"/>
    </row>
    <row r="1494" spans="6:6" x14ac:dyDescent="0.2">
      <c r="F1494" s="169"/>
    </row>
    <row r="1495" spans="6:6" x14ac:dyDescent="0.2">
      <c r="F1495" s="169"/>
    </row>
    <row r="1496" spans="6:6" x14ac:dyDescent="0.2">
      <c r="F1496" s="169"/>
    </row>
    <row r="1497" spans="6:6" x14ac:dyDescent="0.2">
      <c r="F1497" s="169"/>
    </row>
    <row r="1498" spans="6:6" x14ac:dyDescent="0.2">
      <c r="F1498" s="169"/>
    </row>
    <row r="1499" spans="6:6" x14ac:dyDescent="0.2">
      <c r="F1499" s="169"/>
    </row>
    <row r="1500" spans="6:6" x14ac:dyDescent="0.2">
      <c r="F1500" s="169"/>
    </row>
    <row r="1501" spans="6:6" x14ac:dyDescent="0.2">
      <c r="F1501" s="169"/>
    </row>
    <row r="1502" spans="6:6" x14ac:dyDescent="0.2">
      <c r="F1502" s="169"/>
    </row>
    <row r="1503" spans="6:6" x14ac:dyDescent="0.2">
      <c r="F1503" s="169"/>
    </row>
    <row r="1504" spans="6:6" x14ac:dyDescent="0.2">
      <c r="F1504" s="169"/>
    </row>
    <row r="1505" spans="6:6" x14ac:dyDescent="0.2">
      <c r="F1505" s="169"/>
    </row>
    <row r="1506" spans="6:6" x14ac:dyDescent="0.2">
      <c r="F1506" s="169"/>
    </row>
    <row r="1507" spans="6:6" x14ac:dyDescent="0.2">
      <c r="F1507" s="169"/>
    </row>
    <row r="1508" spans="6:6" x14ac:dyDescent="0.2">
      <c r="F1508" s="169"/>
    </row>
    <row r="1509" spans="6:6" x14ac:dyDescent="0.2">
      <c r="F1509" s="169"/>
    </row>
    <row r="1510" spans="6:6" x14ac:dyDescent="0.2">
      <c r="F1510" s="169"/>
    </row>
    <row r="1511" spans="6:6" x14ac:dyDescent="0.2">
      <c r="F1511" s="169"/>
    </row>
    <row r="1512" spans="6:6" x14ac:dyDescent="0.2">
      <c r="F1512" s="169"/>
    </row>
    <row r="1513" spans="6:6" x14ac:dyDescent="0.2">
      <c r="F1513" s="169"/>
    </row>
    <row r="1514" spans="6:6" x14ac:dyDescent="0.2">
      <c r="F1514" s="169"/>
    </row>
    <row r="1515" spans="6:6" x14ac:dyDescent="0.2">
      <c r="F1515" s="169"/>
    </row>
    <row r="1516" spans="6:6" x14ac:dyDescent="0.2">
      <c r="F1516" s="169"/>
    </row>
    <row r="1517" spans="6:6" x14ac:dyDescent="0.2">
      <c r="F1517" s="169"/>
    </row>
    <row r="1518" spans="6:6" x14ac:dyDescent="0.2">
      <c r="F1518" s="169"/>
    </row>
    <row r="1519" spans="6:6" x14ac:dyDescent="0.2">
      <c r="F1519" s="169"/>
    </row>
    <row r="1520" spans="6:6" x14ac:dyDescent="0.2">
      <c r="F1520" s="169"/>
    </row>
    <row r="1521" spans="6:6" x14ac:dyDescent="0.2">
      <c r="F1521" s="169"/>
    </row>
    <row r="1522" spans="6:6" x14ac:dyDescent="0.2">
      <c r="F1522" s="169"/>
    </row>
    <row r="1523" spans="6:6" x14ac:dyDescent="0.2">
      <c r="F1523" s="169"/>
    </row>
    <row r="1524" spans="6:6" x14ac:dyDescent="0.2">
      <c r="F1524" s="169"/>
    </row>
    <row r="1525" spans="6:6" x14ac:dyDescent="0.2">
      <c r="F1525" s="169"/>
    </row>
    <row r="1526" spans="6:6" x14ac:dyDescent="0.2">
      <c r="F1526" s="169"/>
    </row>
    <row r="1527" spans="6:6" x14ac:dyDescent="0.2">
      <c r="F1527" s="169"/>
    </row>
    <row r="1528" spans="6:6" x14ac:dyDescent="0.2">
      <c r="F1528" s="169"/>
    </row>
    <row r="1529" spans="6:6" x14ac:dyDescent="0.2">
      <c r="F1529" s="169"/>
    </row>
    <row r="1530" spans="6:6" x14ac:dyDescent="0.2">
      <c r="F1530" s="169"/>
    </row>
    <row r="1531" spans="6:6" x14ac:dyDescent="0.2">
      <c r="F1531" s="169"/>
    </row>
    <row r="1532" spans="6:6" x14ac:dyDescent="0.2">
      <c r="F1532" s="169"/>
    </row>
    <row r="1533" spans="6:6" x14ac:dyDescent="0.2">
      <c r="F1533" s="169"/>
    </row>
    <row r="1534" spans="6:6" x14ac:dyDescent="0.2">
      <c r="F1534" s="169"/>
    </row>
    <row r="1535" spans="6:6" x14ac:dyDescent="0.2">
      <c r="F1535" s="169"/>
    </row>
    <row r="1536" spans="6:6" x14ac:dyDescent="0.2">
      <c r="F1536" s="169"/>
    </row>
    <row r="1537" spans="6:6" x14ac:dyDescent="0.2">
      <c r="F1537" s="169"/>
    </row>
    <row r="1538" spans="6:6" x14ac:dyDescent="0.2">
      <c r="F1538" s="169"/>
    </row>
    <row r="1539" spans="6:6" x14ac:dyDescent="0.2">
      <c r="F1539" s="169"/>
    </row>
    <row r="1540" spans="6:6" x14ac:dyDescent="0.2">
      <c r="F1540" s="169"/>
    </row>
    <row r="1541" spans="6:6" x14ac:dyDescent="0.2">
      <c r="F1541" s="169"/>
    </row>
    <row r="1542" spans="6:6" x14ac:dyDescent="0.2">
      <c r="F1542" s="169"/>
    </row>
    <row r="1543" spans="6:6" x14ac:dyDescent="0.2">
      <c r="F1543" s="169"/>
    </row>
    <row r="1544" spans="6:6" x14ac:dyDescent="0.2">
      <c r="F1544" s="169"/>
    </row>
    <row r="1545" spans="6:6" x14ac:dyDescent="0.2">
      <c r="F1545" s="169"/>
    </row>
    <row r="1546" spans="6:6" x14ac:dyDescent="0.2">
      <c r="F1546" s="169"/>
    </row>
    <row r="1547" spans="6:6" x14ac:dyDescent="0.2">
      <c r="F1547" s="169"/>
    </row>
    <row r="1548" spans="6:6" x14ac:dyDescent="0.2">
      <c r="F1548" s="169"/>
    </row>
    <row r="1549" spans="6:6" x14ac:dyDescent="0.2">
      <c r="F1549" s="169"/>
    </row>
    <row r="1550" spans="6:6" x14ac:dyDescent="0.2">
      <c r="F1550" s="169"/>
    </row>
    <row r="1551" spans="6:6" x14ac:dyDescent="0.2">
      <c r="F1551" s="169"/>
    </row>
    <row r="1552" spans="6:6" x14ac:dyDescent="0.2">
      <c r="F1552" s="169"/>
    </row>
    <row r="1553" spans="6:6" x14ac:dyDescent="0.2">
      <c r="F1553" s="169"/>
    </row>
    <row r="1554" spans="6:6" x14ac:dyDescent="0.2">
      <c r="F1554" s="169"/>
    </row>
    <row r="1555" spans="6:6" x14ac:dyDescent="0.2">
      <c r="F1555" s="169"/>
    </row>
    <row r="1556" spans="6:6" x14ac:dyDescent="0.2">
      <c r="F1556" s="169"/>
    </row>
    <row r="1557" spans="6:6" x14ac:dyDescent="0.2">
      <c r="F1557" s="169"/>
    </row>
    <row r="1558" spans="6:6" x14ac:dyDescent="0.2">
      <c r="F1558" s="169"/>
    </row>
    <row r="1559" spans="6:6" x14ac:dyDescent="0.2">
      <c r="F1559" s="169"/>
    </row>
    <row r="1560" spans="6:6" x14ac:dyDescent="0.2">
      <c r="F1560" s="169"/>
    </row>
    <row r="1561" spans="6:6" x14ac:dyDescent="0.2">
      <c r="F1561" s="169"/>
    </row>
    <row r="1562" spans="6:6" x14ac:dyDescent="0.2">
      <c r="F1562" s="169"/>
    </row>
    <row r="1563" spans="6:6" x14ac:dyDescent="0.2">
      <c r="F1563" s="169"/>
    </row>
    <row r="1564" spans="6:6" x14ac:dyDescent="0.2">
      <c r="F1564" s="169"/>
    </row>
    <row r="1565" spans="6:6" x14ac:dyDescent="0.2">
      <c r="F1565" s="169"/>
    </row>
    <row r="1566" spans="6:6" x14ac:dyDescent="0.2">
      <c r="F1566" s="169"/>
    </row>
    <row r="1567" spans="6:6" x14ac:dyDescent="0.2">
      <c r="F1567" s="169"/>
    </row>
    <row r="1568" spans="6:6" x14ac:dyDescent="0.2">
      <c r="F1568" s="169"/>
    </row>
    <row r="1569" spans="6:6" x14ac:dyDescent="0.2">
      <c r="F1569" s="169"/>
    </row>
    <row r="1570" spans="6:6" x14ac:dyDescent="0.2">
      <c r="F1570" s="169"/>
    </row>
    <row r="1571" spans="6:6" x14ac:dyDescent="0.2">
      <c r="F1571" s="169"/>
    </row>
    <row r="1572" spans="6:6" x14ac:dyDescent="0.2">
      <c r="F1572" s="169"/>
    </row>
    <row r="1573" spans="6:6" x14ac:dyDescent="0.2">
      <c r="F1573" s="169"/>
    </row>
    <row r="1574" spans="6:6" x14ac:dyDescent="0.2">
      <c r="F1574" s="169"/>
    </row>
    <row r="1575" spans="6:6" x14ac:dyDescent="0.2">
      <c r="F1575" s="169"/>
    </row>
    <row r="1576" spans="6:6" x14ac:dyDescent="0.2">
      <c r="F1576" s="169"/>
    </row>
    <row r="1577" spans="6:6" x14ac:dyDescent="0.2">
      <c r="F1577" s="169"/>
    </row>
    <row r="1578" spans="6:6" x14ac:dyDescent="0.2">
      <c r="F1578" s="169"/>
    </row>
    <row r="1579" spans="6:6" x14ac:dyDescent="0.2">
      <c r="F1579" s="169"/>
    </row>
    <row r="1580" spans="6:6" x14ac:dyDescent="0.2">
      <c r="F1580" s="169"/>
    </row>
    <row r="1581" spans="6:6" x14ac:dyDescent="0.2">
      <c r="F1581" s="169"/>
    </row>
    <row r="1582" spans="6:6" x14ac:dyDescent="0.2">
      <c r="F1582" s="169"/>
    </row>
    <row r="1583" spans="6:6" x14ac:dyDescent="0.2">
      <c r="F1583" s="169"/>
    </row>
    <row r="1584" spans="6:6" x14ac:dyDescent="0.2">
      <c r="F1584" s="169"/>
    </row>
    <row r="1585" spans="6:6" x14ac:dyDescent="0.2">
      <c r="F1585" s="169"/>
    </row>
    <row r="1586" spans="6:6" x14ac:dyDescent="0.2">
      <c r="F1586" s="169"/>
    </row>
    <row r="1587" spans="6:6" x14ac:dyDescent="0.2">
      <c r="F1587" s="169"/>
    </row>
    <row r="1588" spans="6:6" x14ac:dyDescent="0.2">
      <c r="F1588" s="169"/>
    </row>
    <row r="1589" spans="6:6" x14ac:dyDescent="0.2">
      <c r="F1589" s="169"/>
    </row>
    <row r="1590" spans="6:6" x14ac:dyDescent="0.2">
      <c r="F1590" s="169"/>
    </row>
    <row r="1591" spans="6:6" x14ac:dyDescent="0.2">
      <c r="F1591" s="169"/>
    </row>
    <row r="1592" spans="6:6" x14ac:dyDescent="0.2">
      <c r="F1592" s="169"/>
    </row>
    <row r="1593" spans="6:6" x14ac:dyDescent="0.2">
      <c r="F1593" s="169"/>
    </row>
    <row r="1594" spans="6:6" x14ac:dyDescent="0.2">
      <c r="F1594" s="169"/>
    </row>
    <row r="1595" spans="6:6" x14ac:dyDescent="0.2">
      <c r="F1595" s="169"/>
    </row>
    <row r="1596" spans="6:6" x14ac:dyDescent="0.2">
      <c r="F1596" s="169"/>
    </row>
    <row r="1597" spans="6:6" x14ac:dyDescent="0.2">
      <c r="F1597" s="169"/>
    </row>
    <row r="1598" spans="6:6" x14ac:dyDescent="0.2">
      <c r="F1598" s="169"/>
    </row>
    <row r="1599" spans="6:6" x14ac:dyDescent="0.2">
      <c r="F1599" s="169"/>
    </row>
    <row r="1600" spans="6:6" x14ac:dyDescent="0.2">
      <c r="F1600" s="169"/>
    </row>
    <row r="1601" spans="6:6" x14ac:dyDescent="0.2">
      <c r="F1601" s="169"/>
    </row>
    <row r="1602" spans="6:6" x14ac:dyDescent="0.2">
      <c r="F1602" s="169"/>
    </row>
    <row r="1603" spans="6:6" x14ac:dyDescent="0.2">
      <c r="F1603" s="169"/>
    </row>
    <row r="1604" spans="6:6" x14ac:dyDescent="0.2">
      <c r="F1604" s="169"/>
    </row>
    <row r="1605" spans="6:6" x14ac:dyDescent="0.2">
      <c r="F1605" s="169"/>
    </row>
    <row r="1606" spans="6:6" x14ac:dyDescent="0.2">
      <c r="F1606" s="169"/>
    </row>
    <row r="1607" spans="6:6" x14ac:dyDescent="0.2">
      <c r="F1607" s="169"/>
    </row>
    <row r="1608" spans="6:6" x14ac:dyDescent="0.2">
      <c r="F1608" s="169"/>
    </row>
    <row r="1609" spans="6:6" x14ac:dyDescent="0.2">
      <c r="F1609" s="169"/>
    </row>
    <row r="1610" spans="6:6" x14ac:dyDescent="0.2">
      <c r="F1610" s="169"/>
    </row>
    <row r="1611" spans="6:6" x14ac:dyDescent="0.2">
      <c r="F1611" s="169"/>
    </row>
    <row r="1612" spans="6:6" x14ac:dyDescent="0.2">
      <c r="F1612" s="169"/>
    </row>
    <row r="1613" spans="6:6" x14ac:dyDescent="0.2">
      <c r="F1613" s="169"/>
    </row>
    <row r="1614" spans="6:6" x14ac:dyDescent="0.2">
      <c r="F1614" s="169"/>
    </row>
    <row r="1615" spans="6:6" x14ac:dyDescent="0.2">
      <c r="F1615" s="169"/>
    </row>
    <row r="1616" spans="6:6" x14ac:dyDescent="0.2">
      <c r="F1616" s="169"/>
    </row>
    <row r="1617" spans="6:6" x14ac:dyDescent="0.2">
      <c r="F1617" s="169"/>
    </row>
    <row r="1618" spans="6:6" x14ac:dyDescent="0.2">
      <c r="F1618" s="169"/>
    </row>
    <row r="1619" spans="6:6" x14ac:dyDescent="0.2">
      <c r="F1619" s="169"/>
    </row>
    <row r="1620" spans="6:6" x14ac:dyDescent="0.2">
      <c r="F1620" s="169"/>
    </row>
    <row r="1621" spans="6:6" x14ac:dyDescent="0.2">
      <c r="F1621" s="169"/>
    </row>
    <row r="1622" spans="6:6" x14ac:dyDescent="0.2">
      <c r="F1622" s="169"/>
    </row>
    <row r="1623" spans="6:6" x14ac:dyDescent="0.2">
      <c r="F1623" s="169"/>
    </row>
    <row r="1624" spans="6:6" x14ac:dyDescent="0.2">
      <c r="F1624" s="169"/>
    </row>
    <row r="1625" spans="6:6" x14ac:dyDescent="0.2">
      <c r="F1625" s="169"/>
    </row>
    <row r="1626" spans="6:6" x14ac:dyDescent="0.2">
      <c r="F1626" s="169"/>
    </row>
    <row r="1627" spans="6:6" x14ac:dyDescent="0.2">
      <c r="F1627" s="169"/>
    </row>
    <row r="1628" spans="6:6" x14ac:dyDescent="0.2">
      <c r="F1628" s="169"/>
    </row>
    <row r="1629" spans="6:6" x14ac:dyDescent="0.2">
      <c r="F1629" s="169"/>
    </row>
    <row r="1630" spans="6:6" x14ac:dyDescent="0.2">
      <c r="F1630" s="169"/>
    </row>
    <row r="1631" spans="6:6" x14ac:dyDescent="0.2">
      <c r="F1631" s="169"/>
    </row>
    <row r="1632" spans="6:6" x14ac:dyDescent="0.2">
      <c r="F1632" s="169"/>
    </row>
    <row r="1633" spans="6:6" x14ac:dyDescent="0.2">
      <c r="F1633" s="169"/>
    </row>
    <row r="1634" spans="6:6" x14ac:dyDescent="0.2">
      <c r="F1634" s="169"/>
    </row>
    <row r="1635" spans="6:6" x14ac:dyDescent="0.2">
      <c r="F1635" s="169"/>
    </row>
    <row r="1636" spans="6:6" x14ac:dyDescent="0.2">
      <c r="F1636" s="169"/>
    </row>
    <row r="1637" spans="6:6" x14ac:dyDescent="0.2">
      <c r="F1637" s="169"/>
    </row>
    <row r="1638" spans="6:6" x14ac:dyDescent="0.2">
      <c r="F1638" s="169"/>
    </row>
    <row r="1639" spans="6:6" x14ac:dyDescent="0.2">
      <c r="F1639" s="169"/>
    </row>
    <row r="1640" spans="6:6" x14ac:dyDescent="0.2">
      <c r="F1640" s="169"/>
    </row>
    <row r="1641" spans="6:6" x14ac:dyDescent="0.2">
      <c r="F1641" s="169"/>
    </row>
    <row r="1642" spans="6:6" x14ac:dyDescent="0.2">
      <c r="F1642" s="169"/>
    </row>
    <row r="1643" spans="6:6" x14ac:dyDescent="0.2">
      <c r="F1643" s="169"/>
    </row>
    <row r="1644" spans="6:6" x14ac:dyDescent="0.2">
      <c r="F1644" s="169"/>
    </row>
    <row r="1645" spans="6:6" x14ac:dyDescent="0.2">
      <c r="F1645" s="169"/>
    </row>
    <row r="1646" spans="6:6" x14ac:dyDescent="0.2">
      <c r="F1646" s="169"/>
    </row>
    <row r="1647" spans="6:6" x14ac:dyDescent="0.2">
      <c r="F1647" s="169"/>
    </row>
    <row r="1648" spans="6:6" x14ac:dyDescent="0.2">
      <c r="F1648" s="169"/>
    </row>
    <row r="1649" spans="6:6" x14ac:dyDescent="0.2">
      <c r="F1649" s="169"/>
    </row>
    <row r="1650" spans="6:6" x14ac:dyDescent="0.2">
      <c r="F1650" s="169"/>
    </row>
    <row r="1651" spans="6:6" x14ac:dyDescent="0.2">
      <c r="F1651" s="169"/>
    </row>
    <row r="1652" spans="6:6" x14ac:dyDescent="0.2">
      <c r="F1652" s="169"/>
    </row>
    <row r="1653" spans="6:6" x14ac:dyDescent="0.2">
      <c r="F1653" s="169"/>
    </row>
    <row r="1654" spans="6:6" x14ac:dyDescent="0.2">
      <c r="F1654" s="169"/>
    </row>
    <row r="1655" spans="6:6" x14ac:dyDescent="0.2">
      <c r="F1655" s="169"/>
    </row>
    <row r="1656" spans="6:6" x14ac:dyDescent="0.2">
      <c r="F1656" s="169"/>
    </row>
    <row r="1657" spans="6:6" x14ac:dyDescent="0.2">
      <c r="F1657" s="169"/>
    </row>
    <row r="1658" spans="6:6" x14ac:dyDescent="0.2">
      <c r="F1658" s="169"/>
    </row>
    <row r="1659" spans="6:6" x14ac:dyDescent="0.2">
      <c r="F1659" s="169"/>
    </row>
    <row r="1660" spans="6:6" x14ac:dyDescent="0.2">
      <c r="F1660" s="169"/>
    </row>
    <row r="1661" spans="6:6" x14ac:dyDescent="0.2">
      <c r="F1661" s="169"/>
    </row>
    <row r="1662" spans="6:6" x14ac:dyDescent="0.2">
      <c r="F1662" s="169"/>
    </row>
    <row r="1663" spans="6:6" x14ac:dyDescent="0.2">
      <c r="F1663" s="169"/>
    </row>
    <row r="1664" spans="6:6" x14ac:dyDescent="0.2">
      <c r="F1664" s="169"/>
    </row>
    <row r="1665" spans="6:6" x14ac:dyDescent="0.2">
      <c r="F1665" s="169"/>
    </row>
    <row r="1666" spans="6:6" x14ac:dyDescent="0.2">
      <c r="F1666" s="169"/>
    </row>
    <row r="1667" spans="6:6" x14ac:dyDescent="0.2">
      <c r="F1667" s="169"/>
    </row>
    <row r="1668" spans="6:6" x14ac:dyDescent="0.2">
      <c r="F1668" s="169"/>
    </row>
    <row r="1669" spans="6:6" x14ac:dyDescent="0.2">
      <c r="F1669" s="169"/>
    </row>
    <row r="1670" spans="6:6" x14ac:dyDescent="0.2">
      <c r="F1670" s="169"/>
    </row>
    <row r="1671" spans="6:6" x14ac:dyDescent="0.2">
      <c r="F1671" s="169"/>
    </row>
    <row r="1672" spans="6:6" x14ac:dyDescent="0.2">
      <c r="F1672" s="169"/>
    </row>
    <row r="1673" spans="6:6" x14ac:dyDescent="0.2">
      <c r="F1673" s="169"/>
    </row>
    <row r="1674" spans="6:6" x14ac:dyDescent="0.2">
      <c r="F1674" s="169"/>
    </row>
    <row r="1675" spans="6:6" x14ac:dyDescent="0.2">
      <c r="F1675" s="169"/>
    </row>
    <row r="1676" spans="6:6" x14ac:dyDescent="0.2">
      <c r="F1676" s="169"/>
    </row>
    <row r="1677" spans="6:6" x14ac:dyDescent="0.2">
      <c r="F1677" s="169"/>
    </row>
    <row r="1678" spans="6:6" x14ac:dyDescent="0.2">
      <c r="F1678" s="169"/>
    </row>
    <row r="1679" spans="6:6" x14ac:dyDescent="0.2">
      <c r="F1679" s="169"/>
    </row>
    <row r="1680" spans="6:6" x14ac:dyDescent="0.2">
      <c r="F1680" s="169"/>
    </row>
    <row r="1681" spans="6:6" x14ac:dyDescent="0.2">
      <c r="F1681" s="169"/>
    </row>
    <row r="1682" spans="6:6" x14ac:dyDescent="0.2">
      <c r="F1682" s="169"/>
    </row>
    <row r="1683" spans="6:6" x14ac:dyDescent="0.2">
      <c r="F1683" s="169"/>
    </row>
    <row r="1684" spans="6:6" x14ac:dyDescent="0.2">
      <c r="F1684" s="169"/>
    </row>
    <row r="1685" spans="6:6" x14ac:dyDescent="0.2">
      <c r="F1685" s="169"/>
    </row>
    <row r="1686" spans="6:6" x14ac:dyDescent="0.2">
      <c r="F1686" s="169"/>
    </row>
    <row r="1687" spans="6:6" x14ac:dyDescent="0.2">
      <c r="F1687" s="169"/>
    </row>
    <row r="1688" spans="6:6" x14ac:dyDescent="0.2">
      <c r="F1688" s="169"/>
    </row>
    <row r="1689" spans="6:6" x14ac:dyDescent="0.2">
      <c r="F1689" s="169"/>
    </row>
    <row r="1690" spans="6:6" x14ac:dyDescent="0.2">
      <c r="F1690" s="169"/>
    </row>
    <row r="1691" spans="6:6" x14ac:dyDescent="0.2">
      <c r="F1691" s="169"/>
    </row>
    <row r="1692" spans="6:6" x14ac:dyDescent="0.2">
      <c r="F1692" s="169"/>
    </row>
    <row r="1693" spans="6:6" x14ac:dyDescent="0.2">
      <c r="F1693" s="169"/>
    </row>
    <row r="1694" spans="6:6" x14ac:dyDescent="0.2">
      <c r="F1694" s="169"/>
    </row>
    <row r="1695" spans="6:6" x14ac:dyDescent="0.2">
      <c r="F1695" s="169"/>
    </row>
    <row r="1696" spans="6:6" x14ac:dyDescent="0.2">
      <c r="F1696" s="169"/>
    </row>
    <row r="1697" spans="6:6" x14ac:dyDescent="0.2">
      <c r="F1697" s="169"/>
    </row>
    <row r="1698" spans="6:6" x14ac:dyDescent="0.2">
      <c r="F1698" s="169"/>
    </row>
    <row r="1699" spans="6:6" x14ac:dyDescent="0.2">
      <c r="F1699" s="169"/>
    </row>
    <row r="1700" spans="6:6" x14ac:dyDescent="0.2">
      <c r="F1700" s="169"/>
    </row>
    <row r="1701" spans="6:6" x14ac:dyDescent="0.2">
      <c r="F1701" s="169"/>
    </row>
    <row r="1702" spans="6:6" x14ac:dyDescent="0.2">
      <c r="F1702" s="169"/>
    </row>
    <row r="1703" spans="6:6" x14ac:dyDescent="0.2">
      <c r="F1703" s="169"/>
    </row>
    <row r="1704" spans="6:6" x14ac:dyDescent="0.2">
      <c r="F1704" s="169"/>
    </row>
    <row r="1705" spans="6:6" x14ac:dyDescent="0.2">
      <c r="F1705" s="169"/>
    </row>
    <row r="1706" spans="6:6" x14ac:dyDescent="0.2">
      <c r="F1706" s="169"/>
    </row>
    <row r="1707" spans="6:6" x14ac:dyDescent="0.2">
      <c r="F1707" s="169"/>
    </row>
    <row r="1708" spans="6:6" x14ac:dyDescent="0.2">
      <c r="F1708" s="169"/>
    </row>
    <row r="1709" spans="6:6" x14ac:dyDescent="0.2">
      <c r="F1709" s="169"/>
    </row>
    <row r="1710" spans="6:6" x14ac:dyDescent="0.2">
      <c r="F1710" s="169"/>
    </row>
    <row r="1711" spans="6:6" x14ac:dyDescent="0.2">
      <c r="F1711" s="169"/>
    </row>
    <row r="1712" spans="6:6" x14ac:dyDescent="0.2">
      <c r="F1712" s="169"/>
    </row>
    <row r="1713" spans="6:6" x14ac:dyDescent="0.2">
      <c r="F1713" s="169"/>
    </row>
    <row r="1714" spans="6:6" x14ac:dyDescent="0.2">
      <c r="F1714" s="169"/>
    </row>
    <row r="1715" spans="6:6" x14ac:dyDescent="0.2">
      <c r="F1715" s="169"/>
    </row>
    <row r="1716" spans="6:6" x14ac:dyDescent="0.2">
      <c r="F1716" s="169"/>
    </row>
    <row r="1717" spans="6:6" x14ac:dyDescent="0.2">
      <c r="F1717" s="169"/>
    </row>
    <row r="1718" spans="6:6" x14ac:dyDescent="0.2">
      <c r="F1718" s="169"/>
    </row>
    <row r="1719" spans="6:6" x14ac:dyDescent="0.2">
      <c r="F1719" s="169"/>
    </row>
    <row r="1720" spans="6:6" x14ac:dyDescent="0.2">
      <c r="F1720" s="169"/>
    </row>
    <row r="1721" spans="6:6" x14ac:dyDescent="0.2">
      <c r="F1721" s="169"/>
    </row>
    <row r="1722" spans="6:6" x14ac:dyDescent="0.2">
      <c r="F1722" s="169"/>
    </row>
    <row r="1723" spans="6:6" x14ac:dyDescent="0.2">
      <c r="F1723" s="169"/>
    </row>
    <row r="1724" spans="6:6" x14ac:dyDescent="0.2">
      <c r="F1724" s="169"/>
    </row>
    <row r="1725" spans="6:6" x14ac:dyDescent="0.2">
      <c r="F1725" s="169"/>
    </row>
    <row r="1726" spans="6:6" x14ac:dyDescent="0.2">
      <c r="F1726" s="169"/>
    </row>
    <row r="1727" spans="6:6" x14ac:dyDescent="0.2">
      <c r="F1727" s="169"/>
    </row>
    <row r="1728" spans="6:6" x14ac:dyDescent="0.2">
      <c r="F1728" s="169"/>
    </row>
    <row r="1729" spans="6:6" x14ac:dyDescent="0.2">
      <c r="F1729" s="169"/>
    </row>
    <row r="1730" spans="6:6" x14ac:dyDescent="0.2">
      <c r="F1730" s="169"/>
    </row>
    <row r="1731" spans="6:6" x14ac:dyDescent="0.2">
      <c r="F1731" s="169"/>
    </row>
    <row r="1732" spans="6:6" x14ac:dyDescent="0.2">
      <c r="F1732" s="169"/>
    </row>
    <row r="1733" spans="6:6" x14ac:dyDescent="0.2">
      <c r="F1733" s="169"/>
    </row>
    <row r="1734" spans="6:6" x14ac:dyDescent="0.2">
      <c r="F1734" s="169"/>
    </row>
    <row r="1735" spans="6:6" x14ac:dyDescent="0.2">
      <c r="F1735" s="169"/>
    </row>
    <row r="1736" spans="6:6" x14ac:dyDescent="0.2">
      <c r="F1736" s="169"/>
    </row>
    <row r="1737" spans="6:6" x14ac:dyDescent="0.2">
      <c r="F1737" s="169"/>
    </row>
    <row r="1738" spans="6:6" x14ac:dyDescent="0.2">
      <c r="F1738" s="169"/>
    </row>
    <row r="1739" spans="6:6" x14ac:dyDescent="0.2">
      <c r="F1739" s="169"/>
    </row>
    <row r="1740" spans="6:6" x14ac:dyDescent="0.2">
      <c r="F1740" s="169"/>
    </row>
    <row r="1741" spans="6:6" x14ac:dyDescent="0.2">
      <c r="F1741" s="169"/>
    </row>
    <row r="1742" spans="6:6" x14ac:dyDescent="0.2">
      <c r="F1742" s="169"/>
    </row>
    <row r="1743" spans="6:6" x14ac:dyDescent="0.2">
      <c r="F1743" s="169"/>
    </row>
    <row r="1744" spans="6:6" x14ac:dyDescent="0.2">
      <c r="F1744" s="169"/>
    </row>
    <row r="1745" spans="6:6" x14ac:dyDescent="0.2">
      <c r="F1745" s="169"/>
    </row>
    <row r="1746" spans="6:6" x14ac:dyDescent="0.2">
      <c r="F1746" s="169"/>
    </row>
    <row r="1747" spans="6:6" x14ac:dyDescent="0.2">
      <c r="F1747" s="169"/>
    </row>
    <row r="1748" spans="6:6" x14ac:dyDescent="0.2">
      <c r="F1748" s="169"/>
    </row>
    <row r="1749" spans="6:6" x14ac:dyDescent="0.2">
      <c r="F1749" s="169"/>
    </row>
    <row r="1750" spans="6:6" x14ac:dyDescent="0.2">
      <c r="F1750" s="169"/>
    </row>
    <row r="1751" spans="6:6" x14ac:dyDescent="0.2">
      <c r="F1751" s="169"/>
    </row>
    <row r="1752" spans="6:6" x14ac:dyDescent="0.2">
      <c r="F1752" s="169"/>
    </row>
    <row r="1753" spans="6:6" x14ac:dyDescent="0.2">
      <c r="F1753" s="169"/>
    </row>
    <row r="1754" spans="6:6" x14ac:dyDescent="0.2">
      <c r="F1754" s="169"/>
    </row>
    <row r="1755" spans="6:6" x14ac:dyDescent="0.2">
      <c r="F1755" s="169"/>
    </row>
    <row r="1756" spans="6:6" x14ac:dyDescent="0.2">
      <c r="F1756" s="169"/>
    </row>
    <row r="1757" spans="6:6" x14ac:dyDescent="0.2">
      <c r="F1757" s="169"/>
    </row>
    <row r="1758" spans="6:6" x14ac:dyDescent="0.2">
      <c r="F1758" s="169"/>
    </row>
    <row r="1759" spans="6:6" x14ac:dyDescent="0.2">
      <c r="F1759" s="169"/>
    </row>
    <row r="1760" spans="6:6" x14ac:dyDescent="0.2">
      <c r="F1760" s="169"/>
    </row>
    <row r="1761" spans="6:6" x14ac:dyDescent="0.2">
      <c r="F1761" s="169"/>
    </row>
    <row r="1762" spans="6:6" x14ac:dyDescent="0.2">
      <c r="F1762" s="169"/>
    </row>
    <row r="1763" spans="6:6" x14ac:dyDescent="0.2">
      <c r="F1763" s="169"/>
    </row>
    <row r="1764" spans="6:6" x14ac:dyDescent="0.2">
      <c r="F1764" s="169"/>
    </row>
    <row r="1765" spans="6:6" x14ac:dyDescent="0.2">
      <c r="F1765" s="169"/>
    </row>
    <row r="1766" spans="6:6" x14ac:dyDescent="0.2">
      <c r="F1766" s="169"/>
    </row>
    <row r="1767" spans="6:6" x14ac:dyDescent="0.2">
      <c r="F1767" s="169"/>
    </row>
    <row r="1768" spans="6:6" x14ac:dyDescent="0.2">
      <c r="F1768" s="169"/>
    </row>
    <row r="1769" spans="6:6" x14ac:dyDescent="0.2">
      <c r="F1769" s="169"/>
    </row>
    <row r="1770" spans="6:6" x14ac:dyDescent="0.2">
      <c r="F1770" s="169"/>
    </row>
    <row r="1771" spans="6:6" x14ac:dyDescent="0.2">
      <c r="F1771" s="169"/>
    </row>
    <row r="1772" spans="6:6" x14ac:dyDescent="0.2">
      <c r="F1772" s="169"/>
    </row>
    <row r="1773" spans="6:6" x14ac:dyDescent="0.2">
      <c r="F1773" s="169"/>
    </row>
    <row r="1774" spans="6:6" x14ac:dyDescent="0.2">
      <c r="F1774" s="169"/>
    </row>
    <row r="1775" spans="6:6" x14ac:dyDescent="0.2">
      <c r="F1775" s="169"/>
    </row>
    <row r="1776" spans="6:6" x14ac:dyDescent="0.2">
      <c r="F1776" s="169"/>
    </row>
    <row r="1777" spans="6:6" x14ac:dyDescent="0.2">
      <c r="F1777" s="169"/>
    </row>
    <row r="1778" spans="6:6" x14ac:dyDescent="0.2">
      <c r="F1778" s="169"/>
    </row>
    <row r="1779" spans="6:6" x14ac:dyDescent="0.2">
      <c r="F1779" s="169"/>
    </row>
    <row r="1780" spans="6:6" x14ac:dyDescent="0.2">
      <c r="F1780" s="169"/>
    </row>
    <row r="1781" spans="6:6" x14ac:dyDescent="0.2">
      <c r="F1781" s="169"/>
    </row>
    <row r="1782" spans="6:6" x14ac:dyDescent="0.2">
      <c r="F1782" s="169"/>
    </row>
    <row r="1783" spans="6:6" x14ac:dyDescent="0.2">
      <c r="F1783" s="169"/>
    </row>
    <row r="1784" spans="6:6" x14ac:dyDescent="0.2">
      <c r="F1784" s="169"/>
    </row>
    <row r="1785" spans="6:6" x14ac:dyDescent="0.2">
      <c r="F1785" s="169"/>
    </row>
    <row r="1786" spans="6:6" x14ac:dyDescent="0.2">
      <c r="F1786" s="169"/>
    </row>
    <row r="1787" spans="6:6" x14ac:dyDescent="0.2">
      <c r="F1787" s="169"/>
    </row>
    <row r="1788" spans="6:6" x14ac:dyDescent="0.2">
      <c r="F1788" s="169"/>
    </row>
    <row r="1789" spans="6:6" x14ac:dyDescent="0.2">
      <c r="F1789" s="169"/>
    </row>
    <row r="1790" spans="6:6" x14ac:dyDescent="0.2">
      <c r="F1790" s="169"/>
    </row>
    <row r="1791" spans="6:6" x14ac:dyDescent="0.2">
      <c r="F1791" s="169"/>
    </row>
    <row r="1792" spans="6:6" x14ac:dyDescent="0.2">
      <c r="F1792" s="169"/>
    </row>
    <row r="1793" spans="6:6" x14ac:dyDescent="0.2">
      <c r="F1793" s="169"/>
    </row>
    <row r="1794" spans="6:6" x14ac:dyDescent="0.2">
      <c r="F1794" s="169"/>
    </row>
    <row r="1795" spans="6:6" x14ac:dyDescent="0.2">
      <c r="F1795" s="169"/>
    </row>
    <row r="1796" spans="6:6" x14ac:dyDescent="0.2">
      <c r="F1796" s="169"/>
    </row>
    <row r="1797" spans="6:6" x14ac:dyDescent="0.2">
      <c r="F1797" s="169"/>
    </row>
    <row r="1798" spans="6:6" x14ac:dyDescent="0.2">
      <c r="F1798" s="169"/>
    </row>
    <row r="1799" spans="6:6" x14ac:dyDescent="0.2">
      <c r="F1799" s="169"/>
    </row>
    <row r="1800" spans="6:6" x14ac:dyDescent="0.2">
      <c r="F1800" s="169"/>
    </row>
    <row r="1801" spans="6:6" x14ac:dyDescent="0.2">
      <c r="F1801" s="169"/>
    </row>
    <row r="1802" spans="6:6" x14ac:dyDescent="0.2">
      <c r="F1802" s="169"/>
    </row>
    <row r="1803" spans="6:6" x14ac:dyDescent="0.2">
      <c r="F1803" s="169"/>
    </row>
    <row r="1804" spans="6:6" x14ac:dyDescent="0.2">
      <c r="F1804" s="169"/>
    </row>
    <row r="1805" spans="6:6" x14ac:dyDescent="0.2">
      <c r="F1805" s="169"/>
    </row>
    <row r="1806" spans="6:6" x14ac:dyDescent="0.2">
      <c r="F1806" s="169"/>
    </row>
    <row r="1807" spans="6:6" x14ac:dyDescent="0.2">
      <c r="F1807" s="169"/>
    </row>
    <row r="1808" spans="6:6" x14ac:dyDescent="0.2">
      <c r="F1808" s="169"/>
    </row>
    <row r="1809" spans="6:6" x14ac:dyDescent="0.2">
      <c r="F1809" s="169"/>
    </row>
    <row r="1810" spans="6:6" x14ac:dyDescent="0.2">
      <c r="F1810" s="169"/>
    </row>
    <row r="1811" spans="6:6" x14ac:dyDescent="0.2">
      <c r="F1811" s="169"/>
    </row>
    <row r="1812" spans="6:6" x14ac:dyDescent="0.2">
      <c r="F1812" s="169"/>
    </row>
    <row r="1813" spans="6:6" x14ac:dyDescent="0.2">
      <c r="F1813" s="169"/>
    </row>
    <row r="1814" spans="6:6" x14ac:dyDescent="0.2">
      <c r="F1814" s="169"/>
    </row>
    <row r="1815" spans="6:6" x14ac:dyDescent="0.2">
      <c r="F1815" s="169"/>
    </row>
    <row r="1816" spans="6:6" x14ac:dyDescent="0.2">
      <c r="F1816" s="169"/>
    </row>
    <row r="1817" spans="6:6" x14ac:dyDescent="0.2">
      <c r="F1817" s="169"/>
    </row>
    <row r="1818" spans="6:6" x14ac:dyDescent="0.2">
      <c r="F1818" s="169"/>
    </row>
    <row r="1819" spans="6:6" x14ac:dyDescent="0.2">
      <c r="F1819" s="169"/>
    </row>
    <row r="1820" spans="6:6" x14ac:dyDescent="0.2">
      <c r="F1820" s="169"/>
    </row>
    <row r="1821" spans="6:6" x14ac:dyDescent="0.2">
      <c r="F1821" s="169"/>
    </row>
    <row r="1822" spans="6:6" x14ac:dyDescent="0.2">
      <c r="F1822" s="169"/>
    </row>
    <row r="1823" spans="6:6" x14ac:dyDescent="0.2">
      <c r="F1823" s="169"/>
    </row>
    <row r="1824" spans="6:6" x14ac:dyDescent="0.2">
      <c r="F1824" s="169"/>
    </row>
    <row r="1825" spans="6:6" x14ac:dyDescent="0.2">
      <c r="F1825" s="169"/>
    </row>
    <row r="1826" spans="6:6" x14ac:dyDescent="0.2">
      <c r="F1826" s="169"/>
    </row>
    <row r="1827" spans="6:6" x14ac:dyDescent="0.2">
      <c r="F1827" s="169"/>
    </row>
    <row r="1828" spans="6:6" x14ac:dyDescent="0.2">
      <c r="F1828" s="169"/>
    </row>
    <row r="1829" spans="6:6" x14ac:dyDescent="0.2">
      <c r="F1829" s="169"/>
    </row>
    <row r="1830" spans="6:6" x14ac:dyDescent="0.2">
      <c r="F1830" s="169"/>
    </row>
    <row r="1831" spans="6:6" x14ac:dyDescent="0.2">
      <c r="F1831" s="169"/>
    </row>
    <row r="1832" spans="6:6" x14ac:dyDescent="0.2">
      <c r="F1832" s="169"/>
    </row>
    <row r="1833" spans="6:6" x14ac:dyDescent="0.2">
      <c r="F1833" s="169"/>
    </row>
    <row r="1834" spans="6:6" x14ac:dyDescent="0.2">
      <c r="F1834" s="169"/>
    </row>
    <row r="1835" spans="6:6" x14ac:dyDescent="0.2">
      <c r="F1835" s="169"/>
    </row>
    <row r="1836" spans="6:6" x14ac:dyDescent="0.2">
      <c r="F1836" s="169"/>
    </row>
    <row r="1837" spans="6:6" x14ac:dyDescent="0.2">
      <c r="F1837" s="169"/>
    </row>
    <row r="1838" spans="6:6" x14ac:dyDescent="0.2">
      <c r="F1838" s="169"/>
    </row>
    <row r="1839" spans="6:6" x14ac:dyDescent="0.2">
      <c r="F1839" s="169"/>
    </row>
    <row r="1840" spans="6:6" x14ac:dyDescent="0.2">
      <c r="F1840" s="169"/>
    </row>
    <row r="1841" spans="6:6" x14ac:dyDescent="0.2">
      <c r="F1841" s="169"/>
    </row>
    <row r="1842" spans="6:6" x14ac:dyDescent="0.2">
      <c r="F1842" s="169"/>
    </row>
    <row r="1843" spans="6:6" x14ac:dyDescent="0.2">
      <c r="F1843" s="169"/>
    </row>
    <row r="1844" spans="6:6" x14ac:dyDescent="0.2">
      <c r="F1844" s="169"/>
    </row>
    <row r="1845" spans="6:6" x14ac:dyDescent="0.2">
      <c r="F1845" s="169"/>
    </row>
    <row r="1846" spans="6:6" x14ac:dyDescent="0.2">
      <c r="F1846" s="169"/>
    </row>
    <row r="1847" spans="6:6" x14ac:dyDescent="0.2">
      <c r="F1847" s="169"/>
    </row>
    <row r="1848" spans="6:6" x14ac:dyDescent="0.2">
      <c r="F1848" s="169"/>
    </row>
    <row r="1849" spans="6:6" x14ac:dyDescent="0.2">
      <c r="F1849" s="169"/>
    </row>
    <row r="1850" spans="6:6" x14ac:dyDescent="0.2">
      <c r="F1850" s="169"/>
    </row>
    <row r="1851" spans="6:6" x14ac:dyDescent="0.2">
      <c r="F1851" s="169"/>
    </row>
    <row r="1852" spans="6:6" x14ac:dyDescent="0.2">
      <c r="F1852" s="169"/>
    </row>
    <row r="1853" spans="6:6" x14ac:dyDescent="0.2">
      <c r="F1853" s="169"/>
    </row>
    <row r="1854" spans="6:6" x14ac:dyDescent="0.2">
      <c r="F1854" s="169"/>
    </row>
    <row r="1855" spans="6:6" x14ac:dyDescent="0.2">
      <c r="F1855" s="169"/>
    </row>
    <row r="1856" spans="6:6" x14ac:dyDescent="0.2">
      <c r="F1856" s="169"/>
    </row>
    <row r="1857" spans="6:6" x14ac:dyDescent="0.2">
      <c r="F1857" s="169"/>
    </row>
    <row r="1858" spans="6:6" x14ac:dyDescent="0.2">
      <c r="F1858" s="169"/>
    </row>
    <row r="1859" spans="6:6" x14ac:dyDescent="0.2">
      <c r="F1859" s="169"/>
    </row>
    <row r="1860" spans="6:6" x14ac:dyDescent="0.2">
      <c r="F1860" s="169"/>
    </row>
    <row r="1861" spans="6:6" x14ac:dyDescent="0.2">
      <c r="F1861" s="169"/>
    </row>
    <row r="1862" spans="6:6" x14ac:dyDescent="0.2">
      <c r="F1862" s="169"/>
    </row>
    <row r="1863" spans="6:6" x14ac:dyDescent="0.2">
      <c r="F1863" s="169"/>
    </row>
    <row r="1864" spans="6:6" x14ac:dyDescent="0.2">
      <c r="F1864" s="169"/>
    </row>
    <row r="1865" spans="6:6" x14ac:dyDescent="0.2">
      <c r="F1865" s="169"/>
    </row>
    <row r="1866" spans="6:6" x14ac:dyDescent="0.2">
      <c r="F1866" s="169"/>
    </row>
    <row r="1867" spans="6:6" x14ac:dyDescent="0.2">
      <c r="F1867" s="169"/>
    </row>
    <row r="1868" spans="6:6" x14ac:dyDescent="0.2">
      <c r="F1868" s="169"/>
    </row>
    <row r="1869" spans="6:6" x14ac:dyDescent="0.2">
      <c r="F1869" s="169"/>
    </row>
    <row r="1870" spans="6:6" x14ac:dyDescent="0.2">
      <c r="F1870" s="169"/>
    </row>
    <row r="1871" spans="6:6" x14ac:dyDescent="0.2">
      <c r="F1871" s="169"/>
    </row>
    <row r="1872" spans="6:6" x14ac:dyDescent="0.2">
      <c r="F1872" s="169"/>
    </row>
    <row r="1873" spans="6:6" x14ac:dyDescent="0.2">
      <c r="F1873" s="169"/>
    </row>
    <row r="1874" spans="6:6" x14ac:dyDescent="0.2">
      <c r="F1874" s="169"/>
    </row>
    <row r="1875" spans="6:6" x14ac:dyDescent="0.2">
      <c r="F1875" s="169"/>
    </row>
    <row r="1876" spans="6:6" x14ac:dyDescent="0.2">
      <c r="F1876" s="169"/>
    </row>
    <row r="1877" spans="6:6" x14ac:dyDescent="0.2">
      <c r="F1877" s="169"/>
    </row>
    <row r="1878" spans="6:6" x14ac:dyDescent="0.2">
      <c r="F1878" s="169"/>
    </row>
    <row r="1879" spans="6:6" x14ac:dyDescent="0.2">
      <c r="F1879" s="169"/>
    </row>
    <row r="1880" spans="6:6" x14ac:dyDescent="0.2">
      <c r="F1880" s="169"/>
    </row>
    <row r="1881" spans="6:6" x14ac:dyDescent="0.2">
      <c r="F1881" s="169"/>
    </row>
    <row r="1882" spans="6:6" x14ac:dyDescent="0.2">
      <c r="F1882" s="169"/>
    </row>
    <row r="1883" spans="6:6" x14ac:dyDescent="0.2">
      <c r="F1883" s="169"/>
    </row>
    <row r="1884" spans="6:6" x14ac:dyDescent="0.2">
      <c r="F1884" s="169"/>
    </row>
    <row r="1885" spans="6:6" x14ac:dyDescent="0.2">
      <c r="F1885" s="169"/>
    </row>
    <row r="1886" spans="6:6" x14ac:dyDescent="0.2">
      <c r="F1886" s="169"/>
    </row>
    <row r="1887" spans="6:6" x14ac:dyDescent="0.2">
      <c r="F1887" s="169"/>
    </row>
    <row r="1888" spans="6:6" x14ac:dyDescent="0.2">
      <c r="F1888" s="169"/>
    </row>
    <row r="1889" spans="6:6" x14ac:dyDescent="0.2">
      <c r="F1889" s="169"/>
    </row>
    <row r="1890" spans="6:6" x14ac:dyDescent="0.2">
      <c r="F1890" s="169"/>
    </row>
    <row r="1891" spans="6:6" x14ac:dyDescent="0.2">
      <c r="F1891" s="169"/>
    </row>
    <row r="1892" spans="6:6" x14ac:dyDescent="0.2">
      <c r="F1892" s="169"/>
    </row>
    <row r="1893" spans="6:6" x14ac:dyDescent="0.2">
      <c r="F1893" s="169"/>
    </row>
    <row r="1894" spans="6:6" x14ac:dyDescent="0.2">
      <c r="F1894" s="169"/>
    </row>
    <row r="1895" spans="6:6" x14ac:dyDescent="0.2">
      <c r="F1895" s="169"/>
    </row>
    <row r="1896" spans="6:6" x14ac:dyDescent="0.2">
      <c r="F1896" s="169"/>
    </row>
    <row r="1897" spans="6:6" x14ac:dyDescent="0.2">
      <c r="F1897" s="169"/>
    </row>
    <row r="1898" spans="6:6" x14ac:dyDescent="0.2">
      <c r="F1898" s="169"/>
    </row>
    <row r="1899" spans="6:6" x14ac:dyDescent="0.2">
      <c r="F1899" s="169"/>
    </row>
    <row r="1900" spans="6:6" x14ac:dyDescent="0.2">
      <c r="F1900" s="169"/>
    </row>
    <row r="1901" spans="6:6" x14ac:dyDescent="0.2">
      <c r="F1901" s="169"/>
    </row>
    <row r="1902" spans="6:6" x14ac:dyDescent="0.2">
      <c r="F1902" s="169"/>
    </row>
    <row r="1903" spans="6:6" x14ac:dyDescent="0.2">
      <c r="F1903" s="169"/>
    </row>
    <row r="1904" spans="6:6" x14ac:dyDescent="0.2">
      <c r="F1904" s="169"/>
    </row>
    <row r="1905" spans="6:6" x14ac:dyDescent="0.2">
      <c r="F1905" s="169"/>
    </row>
    <row r="1906" spans="6:6" x14ac:dyDescent="0.2">
      <c r="F1906" s="169"/>
    </row>
    <row r="1907" spans="6:6" x14ac:dyDescent="0.2">
      <c r="F1907" s="169"/>
    </row>
    <row r="1908" spans="6:6" x14ac:dyDescent="0.2">
      <c r="F1908" s="169"/>
    </row>
    <row r="1909" spans="6:6" x14ac:dyDescent="0.2">
      <c r="F1909" s="169"/>
    </row>
    <row r="1910" spans="6:6" x14ac:dyDescent="0.2">
      <c r="F1910" s="169"/>
    </row>
    <row r="1911" spans="6:6" x14ac:dyDescent="0.2">
      <c r="F1911" s="169"/>
    </row>
    <row r="1912" spans="6:6" x14ac:dyDescent="0.2">
      <c r="F1912" s="169"/>
    </row>
    <row r="1913" spans="6:6" x14ac:dyDescent="0.2">
      <c r="F1913" s="169"/>
    </row>
    <row r="1914" spans="6:6" x14ac:dyDescent="0.2">
      <c r="F1914" s="169"/>
    </row>
    <row r="1915" spans="6:6" x14ac:dyDescent="0.2">
      <c r="F1915" s="169"/>
    </row>
    <row r="1916" spans="6:6" x14ac:dyDescent="0.2">
      <c r="F1916" s="169"/>
    </row>
    <row r="1917" spans="6:6" x14ac:dyDescent="0.2">
      <c r="F1917" s="169"/>
    </row>
    <row r="1918" spans="6:6" x14ac:dyDescent="0.2">
      <c r="F1918" s="169"/>
    </row>
    <row r="1919" spans="6:6" x14ac:dyDescent="0.2">
      <c r="F1919" s="169"/>
    </row>
    <row r="1920" spans="6:6" x14ac:dyDescent="0.2">
      <c r="F1920" s="169"/>
    </row>
    <row r="1921" spans="6:6" x14ac:dyDescent="0.2">
      <c r="F1921" s="169"/>
    </row>
    <row r="1922" spans="6:6" x14ac:dyDescent="0.2">
      <c r="F1922" s="169"/>
    </row>
    <row r="1923" spans="6:6" x14ac:dyDescent="0.2">
      <c r="F1923" s="169"/>
    </row>
    <row r="1924" spans="6:6" x14ac:dyDescent="0.2">
      <c r="F1924" s="169"/>
    </row>
    <row r="1925" spans="6:6" x14ac:dyDescent="0.2">
      <c r="F1925" s="169"/>
    </row>
    <row r="1926" spans="6:6" x14ac:dyDescent="0.2">
      <c r="F1926" s="169"/>
    </row>
    <row r="1927" spans="6:6" x14ac:dyDescent="0.2">
      <c r="F1927" s="169"/>
    </row>
    <row r="1928" spans="6:6" x14ac:dyDescent="0.2">
      <c r="F1928" s="169"/>
    </row>
    <row r="1929" spans="6:6" x14ac:dyDescent="0.2">
      <c r="F1929" s="169"/>
    </row>
    <row r="1930" spans="6:6" x14ac:dyDescent="0.2">
      <c r="F1930" s="169"/>
    </row>
    <row r="1931" spans="6:6" x14ac:dyDescent="0.2">
      <c r="F1931" s="169"/>
    </row>
    <row r="1932" spans="6:6" x14ac:dyDescent="0.2">
      <c r="F1932" s="169"/>
    </row>
    <row r="1933" spans="6:6" x14ac:dyDescent="0.2">
      <c r="F1933" s="169"/>
    </row>
    <row r="1934" spans="6:6" x14ac:dyDescent="0.2">
      <c r="F1934" s="169"/>
    </row>
    <row r="1935" spans="6:6" x14ac:dyDescent="0.2">
      <c r="F1935" s="169"/>
    </row>
    <row r="1936" spans="6:6" x14ac:dyDescent="0.2">
      <c r="F1936" s="169"/>
    </row>
    <row r="1937" spans="6:6" x14ac:dyDescent="0.2">
      <c r="F1937" s="169"/>
    </row>
    <row r="1938" spans="6:6" x14ac:dyDescent="0.2">
      <c r="F1938" s="169"/>
    </row>
    <row r="1939" spans="6:6" x14ac:dyDescent="0.2">
      <c r="F1939" s="169"/>
    </row>
    <row r="1940" spans="6:6" x14ac:dyDescent="0.2">
      <c r="F1940" s="169"/>
    </row>
    <row r="1941" spans="6:6" x14ac:dyDescent="0.2">
      <c r="F1941" s="169"/>
    </row>
    <row r="1942" spans="6:6" x14ac:dyDescent="0.2">
      <c r="F1942" s="169"/>
    </row>
    <row r="1943" spans="6:6" x14ac:dyDescent="0.2">
      <c r="F1943" s="169"/>
    </row>
    <row r="1944" spans="6:6" x14ac:dyDescent="0.2">
      <c r="F1944" s="169"/>
    </row>
    <row r="1945" spans="6:6" x14ac:dyDescent="0.2">
      <c r="F1945" s="169"/>
    </row>
    <row r="1946" spans="6:6" x14ac:dyDescent="0.2">
      <c r="F1946" s="169"/>
    </row>
    <row r="1947" spans="6:6" x14ac:dyDescent="0.2">
      <c r="F1947" s="169"/>
    </row>
    <row r="1948" spans="6:6" x14ac:dyDescent="0.2">
      <c r="F1948" s="169"/>
    </row>
    <row r="1949" spans="6:6" x14ac:dyDescent="0.2">
      <c r="F1949" s="169"/>
    </row>
    <row r="1950" spans="6:6" x14ac:dyDescent="0.2">
      <c r="F1950" s="169"/>
    </row>
    <row r="1951" spans="6:6" x14ac:dyDescent="0.2">
      <c r="F1951" s="169"/>
    </row>
    <row r="1952" spans="6:6" x14ac:dyDescent="0.2">
      <c r="F1952" s="169"/>
    </row>
    <row r="1953" spans="6:6" x14ac:dyDescent="0.2">
      <c r="F1953" s="169"/>
    </row>
    <row r="1954" spans="6:6" x14ac:dyDescent="0.2">
      <c r="F1954" s="169"/>
    </row>
    <row r="1955" spans="6:6" x14ac:dyDescent="0.2">
      <c r="F1955" s="169"/>
    </row>
    <row r="1956" spans="6:6" x14ac:dyDescent="0.2">
      <c r="F1956" s="169"/>
    </row>
    <row r="1957" spans="6:6" x14ac:dyDescent="0.2">
      <c r="F1957" s="169"/>
    </row>
    <row r="1958" spans="6:6" x14ac:dyDescent="0.2">
      <c r="F1958" s="169"/>
    </row>
    <row r="1959" spans="6:6" x14ac:dyDescent="0.2">
      <c r="F1959" s="169"/>
    </row>
    <row r="1960" spans="6:6" x14ac:dyDescent="0.2">
      <c r="F1960" s="169"/>
    </row>
    <row r="1961" spans="6:6" x14ac:dyDescent="0.2">
      <c r="F1961" s="169"/>
    </row>
    <row r="1962" spans="6:6" x14ac:dyDescent="0.2">
      <c r="F1962" s="169"/>
    </row>
    <row r="1963" spans="6:6" x14ac:dyDescent="0.2">
      <c r="F1963" s="169"/>
    </row>
    <row r="1964" spans="6:6" x14ac:dyDescent="0.2">
      <c r="F1964" s="169"/>
    </row>
    <row r="1965" spans="6:6" x14ac:dyDescent="0.2">
      <c r="F1965" s="169"/>
    </row>
    <row r="1966" spans="6:6" x14ac:dyDescent="0.2">
      <c r="F1966" s="169"/>
    </row>
    <row r="1967" spans="6:6" x14ac:dyDescent="0.2">
      <c r="F1967" s="169"/>
    </row>
    <row r="1968" spans="6:6" x14ac:dyDescent="0.2">
      <c r="F1968" s="169"/>
    </row>
    <row r="1969" spans="6:6" x14ac:dyDescent="0.2">
      <c r="F1969" s="169"/>
    </row>
    <row r="1970" spans="6:6" x14ac:dyDescent="0.2">
      <c r="F1970" s="169"/>
    </row>
    <row r="1971" spans="6:6" x14ac:dyDescent="0.2">
      <c r="F1971" s="169"/>
    </row>
    <row r="1972" spans="6:6" x14ac:dyDescent="0.2">
      <c r="F1972" s="169"/>
    </row>
    <row r="1973" spans="6:6" x14ac:dyDescent="0.2">
      <c r="F1973" s="169"/>
    </row>
    <row r="1974" spans="6:6" x14ac:dyDescent="0.2">
      <c r="F1974" s="169"/>
    </row>
    <row r="1975" spans="6:6" x14ac:dyDescent="0.2">
      <c r="F1975" s="169"/>
    </row>
    <row r="1976" spans="6:6" x14ac:dyDescent="0.2">
      <c r="F1976" s="169"/>
    </row>
    <row r="1977" spans="6:6" x14ac:dyDescent="0.2">
      <c r="F1977" s="169"/>
    </row>
    <row r="1978" spans="6:6" x14ac:dyDescent="0.2">
      <c r="F1978" s="169"/>
    </row>
    <row r="1979" spans="6:6" x14ac:dyDescent="0.2">
      <c r="F1979" s="169"/>
    </row>
    <row r="1980" spans="6:6" x14ac:dyDescent="0.2">
      <c r="F1980" s="169"/>
    </row>
    <row r="1981" spans="6:6" x14ac:dyDescent="0.2">
      <c r="F1981" s="169"/>
    </row>
    <row r="1982" spans="6:6" x14ac:dyDescent="0.2">
      <c r="F1982" s="169"/>
    </row>
    <row r="1983" spans="6:6" x14ac:dyDescent="0.2">
      <c r="F1983" s="169"/>
    </row>
    <row r="1984" spans="6:6" x14ac:dyDescent="0.2">
      <c r="F1984" s="169"/>
    </row>
    <row r="1985" spans="6:6" x14ac:dyDescent="0.2">
      <c r="F1985" s="169"/>
    </row>
    <row r="1986" spans="6:6" x14ac:dyDescent="0.2">
      <c r="F1986" s="169"/>
    </row>
    <row r="1987" spans="6:6" x14ac:dyDescent="0.2">
      <c r="F1987" s="169"/>
    </row>
    <row r="1988" spans="6:6" x14ac:dyDescent="0.2">
      <c r="F1988" s="169"/>
    </row>
    <row r="1989" spans="6:6" x14ac:dyDescent="0.2">
      <c r="F1989" s="169"/>
    </row>
    <row r="1990" spans="6:6" x14ac:dyDescent="0.2">
      <c r="F1990" s="169"/>
    </row>
    <row r="1991" spans="6:6" x14ac:dyDescent="0.2">
      <c r="F1991" s="169"/>
    </row>
    <row r="1992" spans="6:6" x14ac:dyDescent="0.2">
      <c r="F1992" s="169"/>
    </row>
    <row r="1993" spans="6:6" x14ac:dyDescent="0.2">
      <c r="F1993" s="169"/>
    </row>
    <row r="1994" spans="6:6" x14ac:dyDescent="0.2">
      <c r="F1994" s="169"/>
    </row>
    <row r="1995" spans="6:6" x14ac:dyDescent="0.2">
      <c r="F1995" s="169"/>
    </row>
    <row r="1996" spans="6:6" x14ac:dyDescent="0.2">
      <c r="F1996" s="169"/>
    </row>
    <row r="1997" spans="6:6" x14ac:dyDescent="0.2">
      <c r="F1997" s="169"/>
    </row>
    <row r="1998" spans="6:6" x14ac:dyDescent="0.2">
      <c r="F1998" s="169"/>
    </row>
    <row r="1999" spans="6:6" x14ac:dyDescent="0.2">
      <c r="F1999" s="169"/>
    </row>
    <row r="2000" spans="6:6" x14ac:dyDescent="0.2">
      <c r="F2000" s="169"/>
    </row>
    <row r="2001" spans="6:6" x14ac:dyDescent="0.2">
      <c r="F2001" s="169"/>
    </row>
    <row r="2002" spans="6:6" x14ac:dyDescent="0.2">
      <c r="F2002" s="169"/>
    </row>
    <row r="2003" spans="6:6" x14ac:dyDescent="0.2">
      <c r="F2003" s="169"/>
    </row>
    <row r="2004" spans="6:6" x14ac:dyDescent="0.2">
      <c r="F2004" s="169"/>
    </row>
    <row r="2005" spans="6:6" x14ac:dyDescent="0.2">
      <c r="F2005" s="169"/>
    </row>
    <row r="2006" spans="6:6" x14ac:dyDescent="0.2">
      <c r="F2006" s="169"/>
    </row>
    <row r="2007" spans="6:6" x14ac:dyDescent="0.2">
      <c r="F2007" s="169"/>
    </row>
    <row r="2008" spans="6:6" x14ac:dyDescent="0.2">
      <c r="F2008" s="169"/>
    </row>
    <row r="2009" spans="6:6" x14ac:dyDescent="0.2">
      <c r="F2009" s="169"/>
    </row>
    <row r="2010" spans="6:6" x14ac:dyDescent="0.2">
      <c r="F2010" s="169"/>
    </row>
    <row r="2011" spans="6:6" x14ac:dyDescent="0.2">
      <c r="F2011" s="169"/>
    </row>
    <row r="2012" spans="6:6" x14ac:dyDescent="0.2">
      <c r="F2012" s="169"/>
    </row>
    <row r="2013" spans="6:6" x14ac:dyDescent="0.2">
      <c r="F2013" s="169"/>
    </row>
    <row r="2014" spans="6:6" x14ac:dyDescent="0.2">
      <c r="F2014" s="169"/>
    </row>
    <row r="2015" spans="6:6" x14ac:dyDescent="0.2">
      <c r="F2015" s="169"/>
    </row>
    <row r="2016" spans="6:6" x14ac:dyDescent="0.2">
      <c r="F2016" s="169"/>
    </row>
    <row r="2017" spans="6:6" x14ac:dyDescent="0.2">
      <c r="F2017" s="169"/>
    </row>
    <row r="2018" spans="6:6" x14ac:dyDescent="0.2">
      <c r="F2018" s="169"/>
    </row>
    <row r="2019" spans="6:6" x14ac:dyDescent="0.2">
      <c r="F2019" s="169"/>
    </row>
    <row r="2020" spans="6:6" x14ac:dyDescent="0.2">
      <c r="F2020" s="169"/>
    </row>
    <row r="2021" spans="6:6" x14ac:dyDescent="0.2">
      <c r="F2021" s="169"/>
    </row>
    <row r="2022" spans="6:6" x14ac:dyDescent="0.2">
      <c r="F2022" s="169"/>
    </row>
    <row r="2023" spans="6:6" x14ac:dyDescent="0.2">
      <c r="F2023" s="169"/>
    </row>
    <row r="2024" spans="6:6" x14ac:dyDescent="0.2">
      <c r="F2024" s="169"/>
    </row>
    <row r="2025" spans="6:6" x14ac:dyDescent="0.2">
      <c r="F2025" s="169"/>
    </row>
    <row r="2026" spans="6:6" x14ac:dyDescent="0.2">
      <c r="F2026" s="169"/>
    </row>
    <row r="2027" spans="6:6" x14ac:dyDescent="0.2">
      <c r="F2027" s="169"/>
    </row>
    <row r="2028" spans="6:6" x14ac:dyDescent="0.2">
      <c r="F2028" s="169"/>
    </row>
    <row r="2029" spans="6:6" x14ac:dyDescent="0.2">
      <c r="F2029" s="169"/>
    </row>
    <row r="2030" spans="6:6" x14ac:dyDescent="0.2">
      <c r="F2030" s="169"/>
    </row>
    <row r="2031" spans="6:6" x14ac:dyDescent="0.2">
      <c r="F2031" s="169"/>
    </row>
    <row r="2032" spans="6:6" x14ac:dyDescent="0.2">
      <c r="F2032" s="169"/>
    </row>
    <row r="2033" spans="6:6" x14ac:dyDescent="0.2">
      <c r="F2033" s="169"/>
    </row>
    <row r="2034" spans="6:6" x14ac:dyDescent="0.2">
      <c r="F2034" s="169"/>
    </row>
    <row r="2035" spans="6:6" x14ac:dyDescent="0.2">
      <c r="F2035" s="169"/>
    </row>
    <row r="2036" spans="6:6" x14ac:dyDescent="0.2">
      <c r="F2036" s="169"/>
    </row>
    <row r="2037" spans="6:6" x14ac:dyDescent="0.2">
      <c r="F2037" s="169"/>
    </row>
    <row r="2038" spans="6:6" x14ac:dyDescent="0.2">
      <c r="F2038" s="169"/>
    </row>
    <row r="2039" spans="6:6" x14ac:dyDescent="0.2">
      <c r="F2039" s="169"/>
    </row>
    <row r="2040" spans="6:6" x14ac:dyDescent="0.2">
      <c r="F2040" s="169"/>
    </row>
    <row r="2041" spans="6:6" x14ac:dyDescent="0.2">
      <c r="F2041" s="169"/>
    </row>
    <row r="2042" spans="6:6" x14ac:dyDescent="0.2">
      <c r="F2042" s="169"/>
    </row>
    <row r="2043" spans="6:6" x14ac:dyDescent="0.2">
      <c r="F2043" s="169"/>
    </row>
    <row r="2044" spans="6:6" x14ac:dyDescent="0.2">
      <c r="F2044" s="169"/>
    </row>
    <row r="2045" spans="6:6" x14ac:dyDescent="0.2">
      <c r="F2045" s="169"/>
    </row>
    <row r="2046" spans="6:6" x14ac:dyDescent="0.2">
      <c r="F2046" s="169"/>
    </row>
    <row r="2047" spans="6:6" x14ac:dyDescent="0.2">
      <c r="F2047" s="169"/>
    </row>
    <row r="2048" spans="6:6" x14ac:dyDescent="0.2">
      <c r="F2048" s="169"/>
    </row>
    <row r="2049" spans="6:6" x14ac:dyDescent="0.2">
      <c r="F2049" s="169"/>
    </row>
    <row r="2050" spans="6:6" x14ac:dyDescent="0.2">
      <c r="F2050" s="169"/>
    </row>
    <row r="2051" spans="6:6" x14ac:dyDescent="0.2">
      <c r="F2051" s="169"/>
    </row>
    <row r="2052" spans="6:6" x14ac:dyDescent="0.2">
      <c r="F2052" s="169"/>
    </row>
    <row r="2053" spans="6:6" x14ac:dyDescent="0.2">
      <c r="F2053" s="169"/>
    </row>
    <row r="2054" spans="6:6" x14ac:dyDescent="0.2">
      <c r="F2054" s="169"/>
    </row>
    <row r="2055" spans="6:6" x14ac:dyDescent="0.2">
      <c r="F2055" s="169"/>
    </row>
    <row r="2056" spans="6:6" x14ac:dyDescent="0.2">
      <c r="F2056" s="169"/>
    </row>
    <row r="2057" spans="6:6" x14ac:dyDescent="0.2">
      <c r="F2057" s="169"/>
    </row>
    <row r="2058" spans="6:6" x14ac:dyDescent="0.2">
      <c r="F2058" s="169"/>
    </row>
    <row r="2059" spans="6:6" x14ac:dyDescent="0.2">
      <c r="F2059" s="169"/>
    </row>
    <row r="2060" spans="6:6" x14ac:dyDescent="0.2">
      <c r="F2060" s="169"/>
    </row>
    <row r="2061" spans="6:6" x14ac:dyDescent="0.2">
      <c r="F2061" s="169"/>
    </row>
    <row r="2062" spans="6:6" x14ac:dyDescent="0.2">
      <c r="F2062" s="169"/>
    </row>
    <row r="2063" spans="6:6" x14ac:dyDescent="0.2">
      <c r="F2063" s="169"/>
    </row>
    <row r="2064" spans="6:6" x14ac:dyDescent="0.2">
      <c r="F2064" s="169"/>
    </row>
    <row r="2065" spans="6:6" x14ac:dyDescent="0.2">
      <c r="F2065" s="169"/>
    </row>
    <row r="2066" spans="6:6" x14ac:dyDescent="0.2">
      <c r="F2066" s="169"/>
    </row>
    <row r="2067" spans="6:6" x14ac:dyDescent="0.2">
      <c r="F2067" s="169"/>
    </row>
    <row r="2068" spans="6:6" x14ac:dyDescent="0.2">
      <c r="F2068" s="169"/>
    </row>
    <row r="2069" spans="6:6" x14ac:dyDescent="0.2">
      <c r="F2069" s="169"/>
    </row>
    <row r="2070" spans="6:6" x14ac:dyDescent="0.2">
      <c r="F2070" s="169"/>
    </row>
    <row r="2071" spans="6:6" x14ac:dyDescent="0.2">
      <c r="F2071" s="169"/>
    </row>
    <row r="2072" spans="6:6" x14ac:dyDescent="0.2">
      <c r="F2072" s="169"/>
    </row>
    <row r="2073" spans="6:6" x14ac:dyDescent="0.2">
      <c r="F2073" s="169"/>
    </row>
    <row r="2074" spans="6:6" x14ac:dyDescent="0.2">
      <c r="F2074" s="169"/>
    </row>
    <row r="2075" spans="6:6" x14ac:dyDescent="0.2">
      <c r="F2075" s="169"/>
    </row>
    <row r="2076" spans="6:6" x14ac:dyDescent="0.2">
      <c r="F2076" s="169"/>
    </row>
    <row r="2077" spans="6:6" x14ac:dyDescent="0.2">
      <c r="F2077" s="169"/>
    </row>
    <row r="2078" spans="6:6" x14ac:dyDescent="0.2">
      <c r="F2078" s="169"/>
    </row>
    <row r="2079" spans="6:6" x14ac:dyDescent="0.2">
      <c r="F2079" s="169"/>
    </row>
    <row r="2080" spans="6:6" x14ac:dyDescent="0.2">
      <c r="F2080" s="169"/>
    </row>
    <row r="2081" spans="6:6" x14ac:dyDescent="0.2">
      <c r="F2081" s="169"/>
    </row>
    <row r="2082" spans="6:6" x14ac:dyDescent="0.2">
      <c r="F2082" s="169"/>
    </row>
    <row r="2083" spans="6:6" x14ac:dyDescent="0.2">
      <c r="F2083" s="169"/>
    </row>
    <row r="2084" spans="6:6" x14ac:dyDescent="0.2">
      <c r="F2084" s="169"/>
    </row>
    <row r="2085" spans="6:6" x14ac:dyDescent="0.2">
      <c r="F2085" s="169"/>
    </row>
    <row r="2086" spans="6:6" x14ac:dyDescent="0.2">
      <c r="F2086" s="169"/>
    </row>
    <row r="2087" spans="6:6" x14ac:dyDescent="0.2">
      <c r="F2087" s="169"/>
    </row>
    <row r="2088" spans="6:6" x14ac:dyDescent="0.2">
      <c r="F2088" s="169"/>
    </row>
    <row r="2089" spans="6:6" x14ac:dyDescent="0.2">
      <c r="F2089" s="169"/>
    </row>
    <row r="2090" spans="6:6" x14ac:dyDescent="0.2">
      <c r="F2090" s="169"/>
    </row>
    <row r="2091" spans="6:6" x14ac:dyDescent="0.2">
      <c r="F2091" s="169"/>
    </row>
    <row r="2092" spans="6:6" x14ac:dyDescent="0.2">
      <c r="F2092" s="169"/>
    </row>
    <row r="2093" spans="6:6" x14ac:dyDescent="0.2">
      <c r="F2093" s="169"/>
    </row>
    <row r="2094" spans="6:6" x14ac:dyDescent="0.2">
      <c r="F2094" s="169"/>
    </row>
    <row r="2095" spans="6:6" x14ac:dyDescent="0.2">
      <c r="F2095" s="169"/>
    </row>
    <row r="2096" spans="6:6" x14ac:dyDescent="0.2">
      <c r="F2096" s="169"/>
    </row>
    <row r="2097" spans="6:6" x14ac:dyDescent="0.2">
      <c r="F2097" s="169"/>
    </row>
    <row r="2098" spans="6:6" x14ac:dyDescent="0.2">
      <c r="F2098" s="169"/>
    </row>
    <row r="2099" spans="6:6" x14ac:dyDescent="0.2">
      <c r="F2099" s="169"/>
    </row>
    <row r="2100" spans="6:6" x14ac:dyDescent="0.2">
      <c r="F2100" s="169"/>
    </row>
    <row r="2101" spans="6:6" x14ac:dyDescent="0.2">
      <c r="F2101" s="169"/>
    </row>
    <row r="2102" spans="6:6" x14ac:dyDescent="0.2">
      <c r="F2102" s="169"/>
    </row>
    <row r="2103" spans="6:6" x14ac:dyDescent="0.2">
      <c r="F2103" s="169"/>
    </row>
    <row r="2104" spans="6:6" x14ac:dyDescent="0.2">
      <c r="F2104" s="169"/>
    </row>
    <row r="2105" spans="6:6" x14ac:dyDescent="0.2">
      <c r="F2105" s="169"/>
    </row>
    <row r="2106" spans="6:6" x14ac:dyDescent="0.2">
      <c r="F2106" s="169"/>
    </row>
    <row r="2107" spans="6:6" x14ac:dyDescent="0.2">
      <c r="F2107" s="169"/>
    </row>
    <row r="2108" spans="6:6" x14ac:dyDescent="0.2">
      <c r="F2108" s="169"/>
    </row>
    <row r="2109" spans="6:6" x14ac:dyDescent="0.2">
      <c r="F2109" s="169"/>
    </row>
    <row r="2110" spans="6:6" x14ac:dyDescent="0.2">
      <c r="F2110" s="169"/>
    </row>
    <row r="2111" spans="6:6" x14ac:dyDescent="0.2">
      <c r="F2111" s="169"/>
    </row>
    <row r="2112" spans="6:6" x14ac:dyDescent="0.2">
      <c r="F2112" s="169"/>
    </row>
    <row r="2113" spans="6:6" x14ac:dyDescent="0.2">
      <c r="F2113" s="169"/>
    </row>
    <row r="2114" spans="6:6" x14ac:dyDescent="0.2">
      <c r="F2114" s="169"/>
    </row>
    <row r="2115" spans="6:6" x14ac:dyDescent="0.2">
      <c r="F2115" s="169"/>
    </row>
    <row r="2116" spans="6:6" x14ac:dyDescent="0.2">
      <c r="F2116" s="169"/>
    </row>
    <row r="2117" spans="6:6" x14ac:dyDescent="0.2">
      <c r="F2117" s="169"/>
    </row>
    <row r="2118" spans="6:6" x14ac:dyDescent="0.2">
      <c r="F2118" s="169"/>
    </row>
    <row r="2119" spans="6:6" x14ac:dyDescent="0.2">
      <c r="F2119" s="169"/>
    </row>
    <row r="2120" spans="6:6" x14ac:dyDescent="0.2">
      <c r="F2120" s="169"/>
    </row>
    <row r="2121" spans="6:6" x14ac:dyDescent="0.2">
      <c r="F2121" s="169"/>
    </row>
    <row r="2122" spans="6:6" x14ac:dyDescent="0.2">
      <c r="F2122" s="169"/>
    </row>
    <row r="2123" spans="6:6" x14ac:dyDescent="0.2">
      <c r="F2123" s="169"/>
    </row>
    <row r="2124" spans="6:6" x14ac:dyDescent="0.2">
      <c r="F2124" s="169"/>
    </row>
    <row r="2125" spans="6:6" x14ac:dyDescent="0.2">
      <c r="F2125" s="169"/>
    </row>
    <row r="2126" spans="6:6" x14ac:dyDescent="0.2">
      <c r="F2126" s="169"/>
    </row>
    <row r="2127" spans="6:6" x14ac:dyDescent="0.2">
      <c r="F2127" s="169"/>
    </row>
    <row r="2128" spans="6:6" x14ac:dyDescent="0.2">
      <c r="F2128" s="169"/>
    </row>
    <row r="2129" spans="6:6" x14ac:dyDescent="0.2">
      <c r="F2129" s="169"/>
    </row>
    <row r="2130" spans="6:6" x14ac:dyDescent="0.2">
      <c r="F2130" s="169"/>
    </row>
    <row r="2131" spans="6:6" x14ac:dyDescent="0.2">
      <c r="F2131" s="169"/>
    </row>
    <row r="2132" spans="6:6" x14ac:dyDescent="0.2">
      <c r="F2132" s="169"/>
    </row>
    <row r="2133" spans="6:6" x14ac:dyDescent="0.2">
      <c r="F2133" s="169"/>
    </row>
    <row r="2134" spans="6:6" x14ac:dyDescent="0.2">
      <c r="F2134" s="169"/>
    </row>
    <row r="2135" spans="6:6" x14ac:dyDescent="0.2">
      <c r="F2135" s="169"/>
    </row>
    <row r="2136" spans="6:6" x14ac:dyDescent="0.2">
      <c r="F2136" s="169"/>
    </row>
    <row r="2137" spans="6:6" x14ac:dyDescent="0.2">
      <c r="F2137" s="169"/>
    </row>
    <row r="2138" spans="6:6" x14ac:dyDescent="0.2">
      <c r="F2138" s="169"/>
    </row>
    <row r="2139" spans="6:6" x14ac:dyDescent="0.2">
      <c r="F2139" s="169"/>
    </row>
    <row r="2140" spans="6:6" x14ac:dyDescent="0.2">
      <c r="F2140" s="169"/>
    </row>
    <row r="2141" spans="6:6" x14ac:dyDescent="0.2">
      <c r="F2141" s="169"/>
    </row>
    <row r="2142" spans="6:6" x14ac:dyDescent="0.2">
      <c r="F2142" s="169"/>
    </row>
    <row r="2143" spans="6:6" x14ac:dyDescent="0.2">
      <c r="F2143" s="169"/>
    </row>
    <row r="2144" spans="6:6" x14ac:dyDescent="0.2">
      <c r="F2144" s="169"/>
    </row>
    <row r="2145" spans="6:6" x14ac:dyDescent="0.2">
      <c r="F2145" s="169"/>
    </row>
    <row r="2146" spans="6:6" x14ac:dyDescent="0.2">
      <c r="F2146" s="169"/>
    </row>
    <row r="2147" spans="6:6" x14ac:dyDescent="0.2">
      <c r="F2147" s="169"/>
    </row>
    <row r="2148" spans="6:6" x14ac:dyDescent="0.2">
      <c r="F2148" s="169"/>
    </row>
    <row r="2149" spans="6:6" x14ac:dyDescent="0.2">
      <c r="F2149" s="169"/>
    </row>
    <row r="2150" spans="6:6" x14ac:dyDescent="0.2">
      <c r="F2150" s="169"/>
    </row>
    <row r="2151" spans="6:6" x14ac:dyDescent="0.2">
      <c r="F2151" s="169"/>
    </row>
    <row r="2152" spans="6:6" x14ac:dyDescent="0.2">
      <c r="F2152" s="169"/>
    </row>
    <row r="2153" spans="6:6" x14ac:dyDescent="0.2">
      <c r="F2153" s="169"/>
    </row>
    <row r="2154" spans="6:6" x14ac:dyDescent="0.2">
      <c r="F2154" s="169"/>
    </row>
    <row r="2155" spans="6:6" x14ac:dyDescent="0.2">
      <c r="F2155" s="169"/>
    </row>
    <row r="2156" spans="6:6" x14ac:dyDescent="0.2">
      <c r="F2156" s="169"/>
    </row>
    <row r="2157" spans="6:6" x14ac:dyDescent="0.2">
      <c r="F2157" s="169"/>
    </row>
    <row r="2158" spans="6:6" x14ac:dyDescent="0.2">
      <c r="F2158" s="169"/>
    </row>
    <row r="2159" spans="6:6" x14ac:dyDescent="0.2">
      <c r="F2159" s="169"/>
    </row>
    <row r="2160" spans="6:6" x14ac:dyDescent="0.2">
      <c r="F2160" s="169"/>
    </row>
    <row r="2161" spans="6:6" x14ac:dyDescent="0.2">
      <c r="F2161" s="169"/>
    </row>
    <row r="2162" spans="6:6" x14ac:dyDescent="0.2">
      <c r="F2162" s="169"/>
    </row>
    <row r="2163" spans="6:6" x14ac:dyDescent="0.2">
      <c r="F2163" s="169"/>
    </row>
    <row r="2164" spans="6:6" x14ac:dyDescent="0.2">
      <c r="F2164" s="169"/>
    </row>
    <row r="2165" spans="6:6" x14ac:dyDescent="0.2">
      <c r="F2165" s="169"/>
    </row>
    <row r="2166" spans="6:6" x14ac:dyDescent="0.2">
      <c r="F2166" s="169"/>
    </row>
    <row r="2167" spans="6:6" x14ac:dyDescent="0.2">
      <c r="F2167" s="169"/>
    </row>
    <row r="2168" spans="6:6" x14ac:dyDescent="0.2">
      <c r="F2168" s="169"/>
    </row>
    <row r="2169" spans="6:6" x14ac:dyDescent="0.2">
      <c r="F2169" s="169"/>
    </row>
    <row r="2170" spans="6:6" x14ac:dyDescent="0.2">
      <c r="F2170" s="169"/>
    </row>
    <row r="2171" spans="6:6" x14ac:dyDescent="0.2">
      <c r="F2171" s="169"/>
    </row>
    <row r="2172" spans="6:6" x14ac:dyDescent="0.2">
      <c r="F2172" s="169"/>
    </row>
    <row r="2173" spans="6:6" x14ac:dyDescent="0.2">
      <c r="F2173" s="169"/>
    </row>
    <row r="2174" spans="6:6" x14ac:dyDescent="0.2">
      <c r="F2174" s="169"/>
    </row>
    <row r="2175" spans="6:6" x14ac:dyDescent="0.2">
      <c r="F2175" s="169"/>
    </row>
    <row r="2176" spans="6:6" x14ac:dyDescent="0.2">
      <c r="F2176" s="169"/>
    </row>
    <row r="2177" spans="6:6" x14ac:dyDescent="0.2">
      <c r="F2177" s="169"/>
    </row>
    <row r="2178" spans="6:6" x14ac:dyDescent="0.2">
      <c r="F2178" s="169"/>
    </row>
    <row r="2179" spans="6:6" x14ac:dyDescent="0.2">
      <c r="F2179" s="169"/>
    </row>
    <row r="2180" spans="6:6" x14ac:dyDescent="0.2">
      <c r="F2180" s="169"/>
    </row>
    <row r="2181" spans="6:6" x14ac:dyDescent="0.2">
      <c r="F2181" s="169"/>
    </row>
    <row r="2182" spans="6:6" x14ac:dyDescent="0.2">
      <c r="F2182" s="169"/>
    </row>
    <row r="2183" spans="6:6" x14ac:dyDescent="0.2">
      <c r="F2183" s="169"/>
    </row>
    <row r="2184" spans="6:6" x14ac:dyDescent="0.2">
      <c r="F2184" s="169"/>
    </row>
    <row r="2185" spans="6:6" x14ac:dyDescent="0.2">
      <c r="F2185" s="169"/>
    </row>
    <row r="2186" spans="6:6" x14ac:dyDescent="0.2">
      <c r="F2186" s="169"/>
    </row>
    <row r="2187" spans="6:6" x14ac:dyDescent="0.2">
      <c r="F2187" s="169"/>
    </row>
    <row r="2188" spans="6:6" x14ac:dyDescent="0.2">
      <c r="F2188" s="169"/>
    </row>
    <row r="2189" spans="6:6" x14ac:dyDescent="0.2">
      <c r="F2189" s="169"/>
    </row>
    <row r="2190" spans="6:6" x14ac:dyDescent="0.2">
      <c r="F2190" s="169"/>
    </row>
    <row r="2191" spans="6:6" x14ac:dyDescent="0.2">
      <c r="F2191" s="169"/>
    </row>
    <row r="2192" spans="6:6" x14ac:dyDescent="0.2">
      <c r="F2192" s="169"/>
    </row>
    <row r="2193" spans="6:6" x14ac:dyDescent="0.2">
      <c r="F2193" s="169"/>
    </row>
    <row r="2194" spans="6:6" x14ac:dyDescent="0.2">
      <c r="F2194" s="169"/>
    </row>
    <row r="2195" spans="6:6" x14ac:dyDescent="0.2">
      <c r="F2195" s="169"/>
    </row>
    <row r="2196" spans="6:6" x14ac:dyDescent="0.2">
      <c r="F2196" s="169"/>
    </row>
    <row r="2197" spans="6:6" x14ac:dyDescent="0.2">
      <c r="F2197" s="169"/>
    </row>
    <row r="2198" spans="6:6" x14ac:dyDescent="0.2">
      <c r="F2198" s="169"/>
    </row>
    <row r="2199" spans="6:6" x14ac:dyDescent="0.2">
      <c r="F2199" s="169"/>
    </row>
    <row r="2200" spans="6:6" x14ac:dyDescent="0.2">
      <c r="F2200" s="169"/>
    </row>
    <row r="2201" spans="6:6" x14ac:dyDescent="0.2">
      <c r="F2201" s="169"/>
    </row>
    <row r="2202" spans="6:6" x14ac:dyDescent="0.2">
      <c r="F2202" s="169"/>
    </row>
    <row r="2203" spans="6:6" x14ac:dyDescent="0.2">
      <c r="F2203" s="169"/>
    </row>
    <row r="2204" spans="6:6" x14ac:dyDescent="0.2">
      <c r="F2204" s="169"/>
    </row>
    <row r="2205" spans="6:6" x14ac:dyDescent="0.2">
      <c r="F2205" s="169"/>
    </row>
    <row r="2206" spans="6:6" x14ac:dyDescent="0.2">
      <c r="F2206" s="169"/>
    </row>
    <row r="2207" spans="6:6" x14ac:dyDescent="0.2">
      <c r="F2207" s="169"/>
    </row>
    <row r="2208" spans="6:6" x14ac:dyDescent="0.2">
      <c r="F2208" s="169"/>
    </row>
    <row r="2209" spans="6:6" x14ac:dyDescent="0.2">
      <c r="F2209" s="169"/>
    </row>
    <row r="2210" spans="6:6" x14ac:dyDescent="0.2">
      <c r="F2210" s="169"/>
    </row>
    <row r="2211" spans="6:6" x14ac:dyDescent="0.2">
      <c r="F2211" s="169"/>
    </row>
    <row r="2212" spans="6:6" x14ac:dyDescent="0.2">
      <c r="F2212" s="169"/>
    </row>
    <row r="2213" spans="6:6" x14ac:dyDescent="0.2">
      <c r="F2213" s="169"/>
    </row>
    <row r="2214" spans="6:6" x14ac:dyDescent="0.2">
      <c r="F2214" s="169"/>
    </row>
    <row r="2215" spans="6:6" x14ac:dyDescent="0.2">
      <c r="F2215" s="169"/>
    </row>
    <row r="2216" spans="6:6" x14ac:dyDescent="0.2">
      <c r="F2216" s="169"/>
    </row>
    <row r="2217" spans="6:6" x14ac:dyDescent="0.2">
      <c r="F2217" s="169"/>
    </row>
    <row r="2218" spans="6:6" x14ac:dyDescent="0.2">
      <c r="F2218" s="169"/>
    </row>
    <row r="2219" spans="6:6" x14ac:dyDescent="0.2">
      <c r="F2219" s="169"/>
    </row>
    <row r="2220" spans="6:6" x14ac:dyDescent="0.2">
      <c r="F2220" s="169"/>
    </row>
    <row r="2221" spans="6:6" x14ac:dyDescent="0.2">
      <c r="F2221" s="169"/>
    </row>
    <row r="2222" spans="6:6" x14ac:dyDescent="0.2">
      <c r="F2222" s="169"/>
    </row>
    <row r="2223" spans="6:6" x14ac:dyDescent="0.2">
      <c r="F2223" s="169"/>
    </row>
    <row r="2224" spans="6:6" x14ac:dyDescent="0.2">
      <c r="F2224" s="169"/>
    </row>
    <row r="2225" spans="6:6" x14ac:dyDescent="0.2">
      <c r="F2225" s="169"/>
    </row>
    <row r="2226" spans="6:6" x14ac:dyDescent="0.2">
      <c r="F2226" s="169"/>
    </row>
    <row r="2227" spans="6:6" x14ac:dyDescent="0.2">
      <c r="F2227" s="169"/>
    </row>
    <row r="2228" spans="6:6" x14ac:dyDescent="0.2">
      <c r="F2228" s="169"/>
    </row>
    <row r="2229" spans="6:6" x14ac:dyDescent="0.2">
      <c r="F2229" s="169"/>
    </row>
    <row r="2230" spans="6:6" x14ac:dyDescent="0.2">
      <c r="F2230" s="169"/>
    </row>
    <row r="2231" spans="6:6" x14ac:dyDescent="0.2">
      <c r="F2231" s="169"/>
    </row>
    <row r="2232" spans="6:6" x14ac:dyDescent="0.2">
      <c r="F2232" s="169"/>
    </row>
    <row r="2233" spans="6:6" x14ac:dyDescent="0.2">
      <c r="F2233" s="169"/>
    </row>
    <row r="2234" spans="6:6" x14ac:dyDescent="0.2">
      <c r="F2234" s="169"/>
    </row>
    <row r="2235" spans="6:6" x14ac:dyDescent="0.2">
      <c r="F2235" s="169"/>
    </row>
    <row r="2236" spans="6:6" x14ac:dyDescent="0.2">
      <c r="F2236" s="169"/>
    </row>
    <row r="2237" spans="6:6" x14ac:dyDescent="0.2">
      <c r="F2237" s="169"/>
    </row>
    <row r="2238" spans="6:6" x14ac:dyDescent="0.2">
      <c r="F2238" s="169"/>
    </row>
    <row r="2239" spans="6:6" x14ac:dyDescent="0.2">
      <c r="F2239" s="169"/>
    </row>
    <row r="2240" spans="6:6" x14ac:dyDescent="0.2">
      <c r="F2240" s="169"/>
    </row>
    <row r="2241" spans="6:6" x14ac:dyDescent="0.2">
      <c r="F2241" s="169"/>
    </row>
    <row r="2242" spans="6:6" x14ac:dyDescent="0.2">
      <c r="F2242" s="169"/>
    </row>
    <row r="2243" spans="6:6" x14ac:dyDescent="0.2">
      <c r="F2243" s="169"/>
    </row>
    <row r="2244" spans="6:6" x14ac:dyDescent="0.2">
      <c r="F2244" s="169"/>
    </row>
    <row r="2245" spans="6:6" x14ac:dyDescent="0.2">
      <c r="F2245" s="169"/>
    </row>
    <row r="2246" spans="6:6" x14ac:dyDescent="0.2">
      <c r="F2246" s="169"/>
    </row>
    <row r="2247" spans="6:6" x14ac:dyDescent="0.2">
      <c r="F2247" s="169"/>
    </row>
    <row r="2248" spans="6:6" x14ac:dyDescent="0.2">
      <c r="F2248" s="169"/>
    </row>
    <row r="2249" spans="6:6" x14ac:dyDescent="0.2">
      <c r="F2249" s="169"/>
    </row>
    <row r="2250" spans="6:6" x14ac:dyDescent="0.2">
      <c r="F2250" s="169"/>
    </row>
    <row r="2251" spans="6:6" x14ac:dyDescent="0.2">
      <c r="F2251" s="169"/>
    </row>
    <row r="2252" spans="6:6" x14ac:dyDescent="0.2">
      <c r="F2252" s="169"/>
    </row>
    <row r="2253" spans="6:6" x14ac:dyDescent="0.2">
      <c r="F2253" s="169"/>
    </row>
    <row r="2254" spans="6:6" x14ac:dyDescent="0.2">
      <c r="F2254" s="169"/>
    </row>
    <row r="2255" spans="6:6" x14ac:dyDescent="0.2">
      <c r="F2255" s="169"/>
    </row>
    <row r="2256" spans="6:6" x14ac:dyDescent="0.2">
      <c r="F2256" s="169"/>
    </row>
    <row r="2257" spans="6:6" x14ac:dyDescent="0.2">
      <c r="F2257" s="169"/>
    </row>
    <row r="2258" spans="6:6" x14ac:dyDescent="0.2">
      <c r="F2258" s="169"/>
    </row>
    <row r="2259" spans="6:6" x14ac:dyDescent="0.2">
      <c r="F2259" s="169"/>
    </row>
    <row r="2260" spans="6:6" x14ac:dyDescent="0.2">
      <c r="F2260" s="169"/>
    </row>
    <row r="2261" spans="6:6" x14ac:dyDescent="0.2">
      <c r="F2261" s="169"/>
    </row>
    <row r="2262" spans="6:6" x14ac:dyDescent="0.2">
      <c r="F2262" s="169"/>
    </row>
    <row r="2263" spans="6:6" x14ac:dyDescent="0.2">
      <c r="F2263" s="169"/>
    </row>
    <row r="2264" spans="6:6" x14ac:dyDescent="0.2">
      <c r="F2264" s="169"/>
    </row>
    <row r="2265" spans="6:6" x14ac:dyDescent="0.2">
      <c r="F2265" s="169"/>
    </row>
    <row r="2266" spans="6:6" x14ac:dyDescent="0.2">
      <c r="F2266" s="169"/>
    </row>
    <row r="2267" spans="6:6" x14ac:dyDescent="0.2">
      <c r="F2267" s="169"/>
    </row>
    <row r="2268" spans="6:6" x14ac:dyDescent="0.2">
      <c r="F2268" s="169"/>
    </row>
    <row r="2269" spans="6:6" x14ac:dyDescent="0.2">
      <c r="F2269" s="169"/>
    </row>
    <row r="2270" spans="6:6" x14ac:dyDescent="0.2">
      <c r="F2270" s="169"/>
    </row>
    <row r="2271" spans="6:6" x14ac:dyDescent="0.2">
      <c r="F2271" s="169"/>
    </row>
    <row r="2272" spans="6:6" x14ac:dyDescent="0.2">
      <c r="F2272" s="169"/>
    </row>
    <row r="2273" spans="6:6" x14ac:dyDescent="0.2">
      <c r="F2273" s="169"/>
    </row>
    <row r="2274" spans="6:6" x14ac:dyDescent="0.2">
      <c r="F2274" s="169"/>
    </row>
    <row r="2275" spans="6:6" x14ac:dyDescent="0.2">
      <c r="F2275" s="169"/>
    </row>
    <row r="2276" spans="6:6" x14ac:dyDescent="0.2">
      <c r="F2276" s="169"/>
    </row>
    <row r="2277" spans="6:6" x14ac:dyDescent="0.2">
      <c r="F2277" s="169"/>
    </row>
    <row r="2278" spans="6:6" x14ac:dyDescent="0.2">
      <c r="F2278" s="169"/>
    </row>
    <row r="2279" spans="6:6" x14ac:dyDescent="0.2">
      <c r="F2279" s="169"/>
    </row>
    <row r="2280" spans="6:6" x14ac:dyDescent="0.2">
      <c r="F2280" s="169"/>
    </row>
    <row r="2281" spans="6:6" x14ac:dyDescent="0.2">
      <c r="F2281" s="169"/>
    </row>
    <row r="2282" spans="6:6" x14ac:dyDescent="0.2">
      <c r="F2282" s="169"/>
    </row>
    <row r="2283" spans="6:6" x14ac:dyDescent="0.2">
      <c r="F2283" s="169"/>
    </row>
    <row r="2284" spans="6:6" x14ac:dyDescent="0.2">
      <c r="F2284" s="169"/>
    </row>
    <row r="2285" spans="6:6" x14ac:dyDescent="0.2">
      <c r="F2285" s="169"/>
    </row>
    <row r="2286" spans="6:6" x14ac:dyDescent="0.2">
      <c r="F2286" s="169"/>
    </row>
    <row r="2287" spans="6:6" x14ac:dyDescent="0.2">
      <c r="F2287" s="169"/>
    </row>
    <row r="2288" spans="6:6" x14ac:dyDescent="0.2">
      <c r="F2288" s="169"/>
    </row>
    <row r="2289" spans="6:6" x14ac:dyDescent="0.2">
      <c r="F2289" s="169"/>
    </row>
    <row r="2290" spans="6:6" x14ac:dyDescent="0.2">
      <c r="F2290" s="169"/>
    </row>
    <row r="2291" spans="6:6" x14ac:dyDescent="0.2">
      <c r="F2291" s="169"/>
    </row>
    <row r="2292" spans="6:6" x14ac:dyDescent="0.2">
      <c r="F2292" s="169"/>
    </row>
    <row r="2293" spans="6:6" x14ac:dyDescent="0.2">
      <c r="F2293" s="169"/>
    </row>
    <row r="2294" spans="6:6" x14ac:dyDescent="0.2">
      <c r="F2294" s="169"/>
    </row>
    <row r="2295" spans="6:6" x14ac:dyDescent="0.2">
      <c r="F2295" s="169"/>
    </row>
    <row r="2296" spans="6:6" x14ac:dyDescent="0.2">
      <c r="F2296" s="169"/>
    </row>
    <row r="2297" spans="6:6" x14ac:dyDescent="0.2">
      <c r="F2297" s="169"/>
    </row>
    <row r="2298" spans="6:6" x14ac:dyDescent="0.2">
      <c r="F2298" s="169"/>
    </row>
    <row r="2299" spans="6:6" x14ac:dyDescent="0.2">
      <c r="F2299" s="169"/>
    </row>
    <row r="2300" spans="6:6" x14ac:dyDescent="0.2">
      <c r="F2300" s="169"/>
    </row>
    <row r="2301" spans="6:6" x14ac:dyDescent="0.2">
      <c r="F2301" s="169"/>
    </row>
    <row r="2302" spans="6:6" x14ac:dyDescent="0.2">
      <c r="F2302" s="169"/>
    </row>
    <row r="2303" spans="6:6" x14ac:dyDescent="0.2">
      <c r="F2303" s="169"/>
    </row>
    <row r="2304" spans="6:6" x14ac:dyDescent="0.2">
      <c r="F2304" s="169"/>
    </row>
    <row r="2305" spans="6:6" x14ac:dyDescent="0.2">
      <c r="F2305" s="169"/>
    </row>
    <row r="2306" spans="6:6" x14ac:dyDescent="0.2">
      <c r="F2306" s="169"/>
    </row>
    <row r="2307" spans="6:6" x14ac:dyDescent="0.2">
      <c r="F2307" s="169"/>
    </row>
    <row r="2308" spans="6:6" x14ac:dyDescent="0.2">
      <c r="F2308" s="169"/>
    </row>
    <row r="2309" spans="6:6" x14ac:dyDescent="0.2">
      <c r="F2309" s="169"/>
    </row>
    <row r="2310" spans="6:6" x14ac:dyDescent="0.2">
      <c r="F2310" s="169"/>
    </row>
    <row r="2311" spans="6:6" x14ac:dyDescent="0.2">
      <c r="F2311" s="169"/>
    </row>
    <row r="2312" spans="6:6" x14ac:dyDescent="0.2">
      <c r="F2312" s="169"/>
    </row>
    <row r="2313" spans="6:6" x14ac:dyDescent="0.2">
      <c r="F2313" s="169"/>
    </row>
    <row r="2314" spans="6:6" x14ac:dyDescent="0.2">
      <c r="F2314" s="169"/>
    </row>
    <row r="2315" spans="6:6" x14ac:dyDescent="0.2">
      <c r="F2315" s="169"/>
    </row>
    <row r="2316" spans="6:6" x14ac:dyDescent="0.2">
      <c r="F2316" s="169"/>
    </row>
    <row r="2317" spans="6:6" x14ac:dyDescent="0.2">
      <c r="F2317" s="169"/>
    </row>
    <row r="2318" spans="6:6" x14ac:dyDescent="0.2">
      <c r="F2318" s="169"/>
    </row>
    <row r="2319" spans="6:6" x14ac:dyDescent="0.2">
      <c r="F2319" s="169"/>
    </row>
    <row r="2320" spans="6:6" x14ac:dyDescent="0.2">
      <c r="F2320" s="169"/>
    </row>
    <row r="2321" spans="6:6" x14ac:dyDescent="0.2">
      <c r="F2321" s="169"/>
    </row>
    <row r="2322" spans="6:6" x14ac:dyDescent="0.2">
      <c r="F2322" s="169"/>
    </row>
    <row r="2323" spans="6:6" x14ac:dyDescent="0.2">
      <c r="F2323" s="169"/>
    </row>
    <row r="2324" spans="6:6" x14ac:dyDescent="0.2">
      <c r="F2324" s="169"/>
    </row>
    <row r="2325" spans="6:6" x14ac:dyDescent="0.2">
      <c r="F2325" s="169"/>
    </row>
    <row r="2326" spans="6:6" x14ac:dyDescent="0.2">
      <c r="F2326" s="169"/>
    </row>
    <row r="2327" spans="6:6" x14ac:dyDescent="0.2">
      <c r="F2327" s="169"/>
    </row>
    <row r="2328" spans="6:6" x14ac:dyDescent="0.2">
      <c r="F2328" s="169"/>
    </row>
    <row r="2329" spans="6:6" x14ac:dyDescent="0.2">
      <c r="F2329" s="169"/>
    </row>
    <row r="2330" spans="6:6" x14ac:dyDescent="0.2">
      <c r="F2330" s="169"/>
    </row>
    <row r="2331" spans="6:6" x14ac:dyDescent="0.2">
      <c r="F2331" s="169"/>
    </row>
    <row r="2332" spans="6:6" x14ac:dyDescent="0.2">
      <c r="F2332" s="169"/>
    </row>
    <row r="2333" spans="6:6" x14ac:dyDescent="0.2">
      <c r="F2333" s="169"/>
    </row>
    <row r="2334" spans="6:6" x14ac:dyDescent="0.2">
      <c r="F2334" s="169"/>
    </row>
    <row r="2335" spans="6:6" x14ac:dyDescent="0.2">
      <c r="F2335" s="169"/>
    </row>
    <row r="2336" spans="6:6" x14ac:dyDescent="0.2">
      <c r="F2336" s="169"/>
    </row>
    <row r="2337" spans="6:6" x14ac:dyDescent="0.2">
      <c r="F2337" s="169"/>
    </row>
    <row r="2338" spans="6:6" x14ac:dyDescent="0.2">
      <c r="F2338" s="169"/>
    </row>
    <row r="2339" spans="6:6" x14ac:dyDescent="0.2">
      <c r="F2339" s="169"/>
    </row>
    <row r="2340" spans="6:6" x14ac:dyDescent="0.2">
      <c r="F2340" s="169"/>
    </row>
    <row r="2341" spans="6:6" x14ac:dyDescent="0.2">
      <c r="F2341" s="169"/>
    </row>
    <row r="2342" spans="6:6" x14ac:dyDescent="0.2">
      <c r="F2342" s="169"/>
    </row>
    <row r="2343" spans="6:6" x14ac:dyDescent="0.2">
      <c r="F2343" s="169"/>
    </row>
    <row r="2344" spans="6:6" x14ac:dyDescent="0.2">
      <c r="F2344" s="169"/>
    </row>
    <row r="2345" spans="6:6" x14ac:dyDescent="0.2">
      <c r="F2345" s="169"/>
    </row>
    <row r="2346" spans="6:6" x14ac:dyDescent="0.2">
      <c r="F2346" s="169"/>
    </row>
    <row r="2347" spans="6:6" x14ac:dyDescent="0.2">
      <c r="F2347" s="169"/>
    </row>
    <row r="2348" spans="6:6" x14ac:dyDescent="0.2">
      <c r="F2348" s="169"/>
    </row>
    <row r="2349" spans="6:6" x14ac:dyDescent="0.2">
      <c r="F2349" s="169"/>
    </row>
    <row r="2350" spans="6:6" x14ac:dyDescent="0.2">
      <c r="F2350" s="169"/>
    </row>
    <row r="2351" spans="6:6" x14ac:dyDescent="0.2">
      <c r="F2351" s="169"/>
    </row>
    <row r="2352" spans="6:6" x14ac:dyDescent="0.2">
      <c r="F2352" s="169"/>
    </row>
    <row r="2353" spans="6:6" x14ac:dyDescent="0.2">
      <c r="F2353" s="169"/>
    </row>
    <row r="2354" spans="6:6" x14ac:dyDescent="0.2">
      <c r="F2354" s="169"/>
    </row>
    <row r="2355" spans="6:6" x14ac:dyDescent="0.2">
      <c r="F2355" s="169"/>
    </row>
    <row r="2356" spans="6:6" x14ac:dyDescent="0.2">
      <c r="F2356" s="169"/>
    </row>
    <row r="2357" spans="6:6" x14ac:dyDescent="0.2">
      <c r="F2357" s="169"/>
    </row>
    <row r="2358" spans="6:6" x14ac:dyDescent="0.2">
      <c r="F2358" s="169"/>
    </row>
    <row r="2359" spans="6:6" x14ac:dyDescent="0.2">
      <c r="F2359" s="169"/>
    </row>
    <row r="2360" spans="6:6" x14ac:dyDescent="0.2">
      <c r="F2360" s="169"/>
    </row>
    <row r="2361" spans="6:6" x14ac:dyDescent="0.2">
      <c r="F2361" s="169"/>
    </row>
    <row r="2362" spans="6:6" x14ac:dyDescent="0.2">
      <c r="F2362" s="169"/>
    </row>
    <row r="2363" spans="6:6" x14ac:dyDescent="0.2">
      <c r="F2363" s="169"/>
    </row>
    <row r="2364" spans="6:6" x14ac:dyDescent="0.2">
      <c r="F2364" s="169"/>
    </row>
    <row r="2365" spans="6:6" x14ac:dyDescent="0.2">
      <c r="F2365" s="169"/>
    </row>
    <row r="2366" spans="6:6" x14ac:dyDescent="0.2">
      <c r="F2366" s="169"/>
    </row>
    <row r="2367" spans="6:6" x14ac:dyDescent="0.2">
      <c r="F2367" s="169"/>
    </row>
    <row r="2368" spans="6:6" x14ac:dyDescent="0.2">
      <c r="F2368" s="169"/>
    </row>
    <row r="2369" spans="6:6" x14ac:dyDescent="0.2">
      <c r="F2369" s="169"/>
    </row>
    <row r="2370" spans="6:6" x14ac:dyDescent="0.2">
      <c r="F2370" s="169"/>
    </row>
    <row r="2371" spans="6:6" x14ac:dyDescent="0.2">
      <c r="F2371" s="169"/>
    </row>
    <row r="2372" spans="6:6" x14ac:dyDescent="0.2">
      <c r="F2372" s="169"/>
    </row>
    <row r="2373" spans="6:6" x14ac:dyDescent="0.2">
      <c r="F2373" s="169"/>
    </row>
    <row r="2374" spans="6:6" x14ac:dyDescent="0.2">
      <c r="F2374" s="169"/>
    </row>
    <row r="2375" spans="6:6" x14ac:dyDescent="0.2">
      <c r="F2375" s="169"/>
    </row>
    <row r="2376" spans="6:6" x14ac:dyDescent="0.2">
      <c r="F2376" s="169"/>
    </row>
    <row r="2377" spans="6:6" x14ac:dyDescent="0.2">
      <c r="F2377" s="169"/>
    </row>
    <row r="2378" spans="6:6" x14ac:dyDescent="0.2">
      <c r="F2378" s="169"/>
    </row>
    <row r="2379" spans="6:6" x14ac:dyDescent="0.2">
      <c r="F2379" s="169"/>
    </row>
    <row r="2380" spans="6:6" x14ac:dyDescent="0.2">
      <c r="F2380" s="169"/>
    </row>
    <row r="2381" spans="6:6" x14ac:dyDescent="0.2">
      <c r="F2381" s="169"/>
    </row>
    <row r="2382" spans="6:6" x14ac:dyDescent="0.2">
      <c r="F2382" s="169"/>
    </row>
    <row r="2383" spans="6:6" x14ac:dyDescent="0.2">
      <c r="F2383" s="169"/>
    </row>
    <row r="2384" spans="6:6" x14ac:dyDescent="0.2">
      <c r="F2384" s="169"/>
    </row>
    <row r="2385" spans="6:6" x14ac:dyDescent="0.2">
      <c r="F2385" s="169"/>
    </row>
    <row r="2386" spans="6:6" x14ac:dyDescent="0.2">
      <c r="F2386" s="169"/>
    </row>
    <row r="2387" spans="6:6" x14ac:dyDescent="0.2">
      <c r="F2387" s="169"/>
    </row>
    <row r="2388" spans="6:6" x14ac:dyDescent="0.2">
      <c r="F2388" s="169"/>
    </row>
    <row r="2389" spans="6:6" x14ac:dyDescent="0.2">
      <c r="F2389" s="169"/>
    </row>
    <row r="2390" spans="6:6" x14ac:dyDescent="0.2">
      <c r="F2390" s="169"/>
    </row>
    <row r="2391" spans="6:6" x14ac:dyDescent="0.2">
      <c r="F2391" s="169"/>
    </row>
    <row r="2392" spans="6:6" x14ac:dyDescent="0.2">
      <c r="F2392" s="169"/>
    </row>
    <row r="2393" spans="6:6" x14ac:dyDescent="0.2">
      <c r="F2393" s="169"/>
    </row>
    <row r="2394" spans="6:6" x14ac:dyDescent="0.2">
      <c r="F2394" s="169"/>
    </row>
    <row r="2395" spans="6:6" x14ac:dyDescent="0.2">
      <c r="F2395" s="169"/>
    </row>
    <row r="2396" spans="6:6" x14ac:dyDescent="0.2">
      <c r="F2396" s="169"/>
    </row>
    <row r="2397" spans="6:6" x14ac:dyDescent="0.2">
      <c r="F2397" s="169"/>
    </row>
    <row r="2398" spans="6:6" x14ac:dyDescent="0.2">
      <c r="F2398" s="169"/>
    </row>
    <row r="2399" spans="6:6" x14ac:dyDescent="0.2">
      <c r="F2399" s="169"/>
    </row>
    <row r="2400" spans="6:6" x14ac:dyDescent="0.2">
      <c r="F2400" s="169"/>
    </row>
    <row r="2401" spans="6:6" x14ac:dyDescent="0.2">
      <c r="F2401" s="169"/>
    </row>
    <row r="2402" spans="6:6" x14ac:dyDescent="0.2">
      <c r="F2402" s="169"/>
    </row>
    <row r="2403" spans="6:6" x14ac:dyDescent="0.2">
      <c r="F2403" s="169"/>
    </row>
    <row r="2404" spans="6:6" x14ac:dyDescent="0.2">
      <c r="F2404" s="169"/>
    </row>
    <row r="2405" spans="6:6" x14ac:dyDescent="0.2">
      <c r="F2405" s="169"/>
    </row>
    <row r="2406" spans="6:6" x14ac:dyDescent="0.2">
      <c r="F2406" s="169"/>
    </row>
    <row r="2407" spans="6:6" x14ac:dyDescent="0.2">
      <c r="F2407" s="169"/>
    </row>
    <row r="2408" spans="6:6" x14ac:dyDescent="0.2">
      <c r="F2408" s="169"/>
    </row>
    <row r="2409" spans="6:6" x14ac:dyDescent="0.2">
      <c r="F2409" s="169"/>
    </row>
    <row r="2410" spans="6:6" x14ac:dyDescent="0.2">
      <c r="F2410" s="169"/>
    </row>
    <row r="2411" spans="6:6" x14ac:dyDescent="0.2">
      <c r="F2411" s="169"/>
    </row>
    <row r="2412" spans="6:6" x14ac:dyDescent="0.2">
      <c r="F2412" s="169"/>
    </row>
    <row r="2413" spans="6:6" x14ac:dyDescent="0.2">
      <c r="F2413" s="169"/>
    </row>
    <row r="2414" spans="6:6" x14ac:dyDescent="0.2">
      <c r="F2414" s="169"/>
    </row>
    <row r="2415" spans="6:6" x14ac:dyDescent="0.2">
      <c r="F2415" s="169"/>
    </row>
    <row r="2416" spans="6:6" x14ac:dyDescent="0.2">
      <c r="F2416" s="169"/>
    </row>
    <row r="2417" spans="6:6" x14ac:dyDescent="0.2">
      <c r="F2417" s="169"/>
    </row>
    <row r="2418" spans="6:6" x14ac:dyDescent="0.2">
      <c r="F2418" s="169"/>
    </row>
    <row r="2419" spans="6:6" x14ac:dyDescent="0.2">
      <c r="F2419" s="169"/>
    </row>
    <row r="2420" spans="6:6" x14ac:dyDescent="0.2">
      <c r="F2420" s="169"/>
    </row>
    <row r="2421" spans="6:6" x14ac:dyDescent="0.2">
      <c r="F2421" s="169"/>
    </row>
    <row r="2422" spans="6:6" x14ac:dyDescent="0.2">
      <c r="F2422" s="169"/>
    </row>
    <row r="2423" spans="6:6" x14ac:dyDescent="0.2">
      <c r="F2423" s="169"/>
    </row>
    <row r="2424" spans="6:6" x14ac:dyDescent="0.2">
      <c r="F2424" s="169"/>
    </row>
    <row r="2425" spans="6:6" x14ac:dyDescent="0.2">
      <c r="F2425" s="169"/>
    </row>
    <row r="2426" spans="6:6" x14ac:dyDescent="0.2">
      <c r="F2426" s="169"/>
    </row>
    <row r="2427" spans="6:6" x14ac:dyDescent="0.2">
      <c r="F2427" s="169"/>
    </row>
    <row r="2428" spans="6:6" x14ac:dyDescent="0.2">
      <c r="F2428" s="169"/>
    </row>
    <row r="2429" spans="6:6" x14ac:dyDescent="0.2">
      <c r="F2429" s="169"/>
    </row>
    <row r="2430" spans="6:6" x14ac:dyDescent="0.2">
      <c r="F2430" s="169"/>
    </row>
    <row r="2431" spans="6:6" x14ac:dyDescent="0.2">
      <c r="F2431" s="169"/>
    </row>
    <row r="2432" spans="6:6" x14ac:dyDescent="0.2">
      <c r="F2432" s="169"/>
    </row>
    <row r="2433" spans="6:6" x14ac:dyDescent="0.2">
      <c r="F2433" s="169"/>
    </row>
    <row r="2434" spans="6:6" x14ac:dyDescent="0.2">
      <c r="F2434" s="169"/>
    </row>
    <row r="2435" spans="6:6" x14ac:dyDescent="0.2">
      <c r="F2435" s="169"/>
    </row>
    <row r="2436" spans="6:6" x14ac:dyDescent="0.2">
      <c r="F2436" s="169"/>
    </row>
    <row r="2437" spans="6:6" x14ac:dyDescent="0.2">
      <c r="F2437" s="169"/>
    </row>
    <row r="2438" spans="6:6" x14ac:dyDescent="0.2">
      <c r="F2438" s="169"/>
    </row>
    <row r="2439" spans="6:6" x14ac:dyDescent="0.2">
      <c r="F2439" s="169"/>
    </row>
    <row r="2440" spans="6:6" x14ac:dyDescent="0.2">
      <c r="F2440" s="169"/>
    </row>
    <row r="2441" spans="6:6" x14ac:dyDescent="0.2">
      <c r="F2441" s="169"/>
    </row>
    <row r="2442" spans="6:6" x14ac:dyDescent="0.2">
      <c r="F2442" s="169"/>
    </row>
    <row r="2443" spans="6:6" x14ac:dyDescent="0.2">
      <c r="F2443" s="169"/>
    </row>
    <row r="2444" spans="6:6" x14ac:dyDescent="0.2">
      <c r="F2444" s="169"/>
    </row>
    <row r="2445" spans="6:6" x14ac:dyDescent="0.2">
      <c r="F2445" s="169"/>
    </row>
    <row r="2446" spans="6:6" x14ac:dyDescent="0.2">
      <c r="F2446" s="169"/>
    </row>
    <row r="2447" spans="6:6" x14ac:dyDescent="0.2">
      <c r="F2447" s="169"/>
    </row>
    <row r="2448" spans="6:6" x14ac:dyDescent="0.2">
      <c r="F2448" s="169"/>
    </row>
    <row r="2449" spans="6:6" x14ac:dyDescent="0.2">
      <c r="F2449" s="169"/>
    </row>
    <row r="2450" spans="6:6" x14ac:dyDescent="0.2">
      <c r="F2450" s="169"/>
    </row>
    <row r="2451" spans="6:6" x14ac:dyDescent="0.2">
      <c r="F2451" s="169"/>
    </row>
    <row r="2452" spans="6:6" x14ac:dyDescent="0.2">
      <c r="F2452" s="169"/>
    </row>
    <row r="2453" spans="6:6" x14ac:dyDescent="0.2">
      <c r="F2453" s="169"/>
    </row>
    <row r="2454" spans="6:6" x14ac:dyDescent="0.2">
      <c r="F2454" s="169"/>
    </row>
    <row r="2455" spans="6:6" x14ac:dyDescent="0.2">
      <c r="F2455" s="169"/>
    </row>
    <row r="2456" spans="6:6" x14ac:dyDescent="0.2">
      <c r="F2456" s="169"/>
    </row>
    <row r="2457" spans="6:6" x14ac:dyDescent="0.2">
      <c r="F2457" s="169"/>
    </row>
    <row r="2458" spans="6:6" x14ac:dyDescent="0.2">
      <c r="F2458" s="169"/>
    </row>
    <row r="2459" spans="6:6" x14ac:dyDescent="0.2">
      <c r="F2459" s="169"/>
    </row>
    <row r="2460" spans="6:6" x14ac:dyDescent="0.2">
      <c r="F2460" s="169"/>
    </row>
    <row r="2461" spans="6:6" x14ac:dyDescent="0.2">
      <c r="F2461" s="169"/>
    </row>
    <row r="2462" spans="6:6" x14ac:dyDescent="0.2">
      <c r="F2462" s="169"/>
    </row>
    <row r="2463" spans="6:6" x14ac:dyDescent="0.2">
      <c r="F2463" s="169"/>
    </row>
    <row r="2464" spans="6:6" x14ac:dyDescent="0.2">
      <c r="F2464" s="169"/>
    </row>
    <row r="2465" spans="6:6" x14ac:dyDescent="0.2">
      <c r="F2465" s="169"/>
    </row>
    <row r="2466" spans="6:6" x14ac:dyDescent="0.2">
      <c r="F2466" s="169"/>
    </row>
    <row r="2467" spans="6:6" x14ac:dyDescent="0.2">
      <c r="F2467" s="169"/>
    </row>
    <row r="2468" spans="6:6" x14ac:dyDescent="0.2">
      <c r="F2468" s="169"/>
    </row>
    <row r="2469" spans="6:6" x14ac:dyDescent="0.2">
      <c r="F2469" s="169"/>
    </row>
    <row r="2470" spans="6:6" x14ac:dyDescent="0.2">
      <c r="F2470" s="169"/>
    </row>
    <row r="2471" spans="6:6" x14ac:dyDescent="0.2">
      <c r="F2471" s="169"/>
    </row>
    <row r="2472" spans="6:6" x14ac:dyDescent="0.2">
      <c r="F2472" s="169"/>
    </row>
    <row r="2473" spans="6:6" x14ac:dyDescent="0.2">
      <c r="F2473" s="169"/>
    </row>
    <row r="2474" spans="6:6" x14ac:dyDescent="0.2">
      <c r="F2474" s="169"/>
    </row>
    <row r="2475" spans="6:6" x14ac:dyDescent="0.2">
      <c r="F2475" s="169"/>
    </row>
    <row r="2476" spans="6:6" x14ac:dyDescent="0.2">
      <c r="F2476" s="169"/>
    </row>
    <row r="2477" spans="6:6" x14ac:dyDescent="0.2">
      <c r="F2477" s="169"/>
    </row>
    <row r="2478" spans="6:6" x14ac:dyDescent="0.2">
      <c r="F2478" s="169"/>
    </row>
    <row r="2479" spans="6:6" x14ac:dyDescent="0.2">
      <c r="F2479" s="169"/>
    </row>
    <row r="2480" spans="6:6" x14ac:dyDescent="0.2">
      <c r="F2480" s="169"/>
    </row>
    <row r="2481" spans="6:6" x14ac:dyDescent="0.2">
      <c r="F2481" s="169"/>
    </row>
    <row r="2482" spans="6:6" x14ac:dyDescent="0.2">
      <c r="F2482" s="169"/>
    </row>
    <row r="2483" spans="6:6" x14ac:dyDescent="0.2">
      <c r="F2483" s="169"/>
    </row>
    <row r="2484" spans="6:6" x14ac:dyDescent="0.2">
      <c r="F2484" s="169"/>
    </row>
    <row r="2485" spans="6:6" x14ac:dyDescent="0.2">
      <c r="F2485" s="169"/>
    </row>
    <row r="2486" spans="6:6" x14ac:dyDescent="0.2">
      <c r="F2486" s="169"/>
    </row>
    <row r="2487" spans="6:6" x14ac:dyDescent="0.2">
      <c r="F2487" s="169"/>
    </row>
    <row r="2488" spans="6:6" x14ac:dyDescent="0.2">
      <c r="F2488" s="169"/>
    </row>
    <row r="2489" spans="6:6" x14ac:dyDescent="0.2">
      <c r="F2489" s="169"/>
    </row>
    <row r="2490" spans="6:6" x14ac:dyDescent="0.2">
      <c r="F2490" s="169"/>
    </row>
    <row r="2491" spans="6:6" x14ac:dyDescent="0.2">
      <c r="F2491" s="169"/>
    </row>
    <row r="2492" spans="6:6" x14ac:dyDescent="0.2">
      <c r="F2492" s="169"/>
    </row>
    <row r="2493" spans="6:6" x14ac:dyDescent="0.2">
      <c r="F2493" s="169"/>
    </row>
    <row r="2494" spans="6:6" x14ac:dyDescent="0.2">
      <c r="F2494" s="169"/>
    </row>
    <row r="2495" spans="6:6" x14ac:dyDescent="0.2">
      <c r="F2495" s="169"/>
    </row>
    <row r="2496" spans="6:6" x14ac:dyDescent="0.2">
      <c r="F2496" s="169"/>
    </row>
    <row r="2497" spans="6:6" x14ac:dyDescent="0.2">
      <c r="F2497" s="169"/>
    </row>
    <row r="2498" spans="6:6" x14ac:dyDescent="0.2">
      <c r="F2498" s="169"/>
    </row>
    <row r="2499" spans="6:6" x14ac:dyDescent="0.2">
      <c r="F2499" s="169"/>
    </row>
    <row r="2500" spans="6:6" x14ac:dyDescent="0.2">
      <c r="F2500" s="169"/>
    </row>
    <row r="2501" spans="6:6" x14ac:dyDescent="0.2">
      <c r="F2501" s="169"/>
    </row>
    <row r="2502" spans="6:6" x14ac:dyDescent="0.2">
      <c r="F2502" s="169"/>
    </row>
    <row r="2503" spans="6:6" x14ac:dyDescent="0.2">
      <c r="F2503" s="169"/>
    </row>
    <row r="2504" spans="6:6" x14ac:dyDescent="0.2">
      <c r="F2504" s="169"/>
    </row>
    <row r="2505" spans="6:6" x14ac:dyDescent="0.2">
      <c r="F2505" s="169"/>
    </row>
    <row r="2506" spans="6:6" x14ac:dyDescent="0.2">
      <c r="F2506" s="169"/>
    </row>
    <row r="2507" spans="6:6" x14ac:dyDescent="0.2">
      <c r="F2507" s="169"/>
    </row>
    <row r="2508" spans="6:6" x14ac:dyDescent="0.2">
      <c r="F2508" s="169"/>
    </row>
    <row r="2509" spans="6:6" x14ac:dyDescent="0.2">
      <c r="F2509" s="169"/>
    </row>
    <row r="2510" spans="6:6" x14ac:dyDescent="0.2">
      <c r="F2510" s="169"/>
    </row>
    <row r="2511" spans="6:6" x14ac:dyDescent="0.2">
      <c r="F2511" s="169"/>
    </row>
    <row r="2512" spans="6:6" x14ac:dyDescent="0.2">
      <c r="F2512" s="169"/>
    </row>
    <row r="2513" spans="6:6" x14ac:dyDescent="0.2">
      <c r="F2513" s="169"/>
    </row>
    <row r="2514" spans="6:6" x14ac:dyDescent="0.2">
      <c r="F2514" s="169"/>
    </row>
    <row r="2515" spans="6:6" x14ac:dyDescent="0.2">
      <c r="F2515" s="169"/>
    </row>
    <row r="2516" spans="6:6" x14ac:dyDescent="0.2">
      <c r="F2516" s="169"/>
    </row>
    <row r="2517" spans="6:6" x14ac:dyDescent="0.2">
      <c r="F2517" s="169"/>
    </row>
    <row r="2518" spans="6:6" x14ac:dyDescent="0.2">
      <c r="F2518" s="169"/>
    </row>
    <row r="2519" spans="6:6" x14ac:dyDescent="0.2">
      <c r="F2519" s="169"/>
    </row>
    <row r="2520" spans="6:6" x14ac:dyDescent="0.2">
      <c r="F2520" s="169"/>
    </row>
    <row r="2521" spans="6:6" x14ac:dyDescent="0.2">
      <c r="F2521" s="169"/>
    </row>
    <row r="2522" spans="6:6" x14ac:dyDescent="0.2">
      <c r="F2522" s="169"/>
    </row>
    <row r="2523" spans="6:6" x14ac:dyDescent="0.2">
      <c r="F2523" s="169"/>
    </row>
    <row r="2524" spans="6:6" x14ac:dyDescent="0.2">
      <c r="F2524" s="169"/>
    </row>
    <row r="2525" spans="6:6" x14ac:dyDescent="0.2">
      <c r="F2525" s="169"/>
    </row>
    <row r="2526" spans="6:6" x14ac:dyDescent="0.2">
      <c r="F2526" s="169"/>
    </row>
    <row r="2527" spans="6:6" x14ac:dyDescent="0.2">
      <c r="F2527" s="169"/>
    </row>
    <row r="2528" spans="6:6" x14ac:dyDescent="0.2">
      <c r="F2528" s="169"/>
    </row>
    <row r="2529" spans="6:6" x14ac:dyDescent="0.2">
      <c r="F2529" s="169"/>
    </row>
    <row r="2530" spans="6:6" x14ac:dyDescent="0.2">
      <c r="F2530" s="169"/>
    </row>
    <row r="2531" spans="6:6" x14ac:dyDescent="0.2">
      <c r="F2531" s="169"/>
    </row>
    <row r="2532" spans="6:6" x14ac:dyDescent="0.2">
      <c r="F2532" s="169"/>
    </row>
    <row r="2533" spans="6:6" x14ac:dyDescent="0.2">
      <c r="F2533" s="169"/>
    </row>
    <row r="2534" spans="6:6" x14ac:dyDescent="0.2">
      <c r="F2534" s="169"/>
    </row>
    <row r="2535" spans="6:6" x14ac:dyDescent="0.2">
      <c r="F2535" s="169"/>
    </row>
    <row r="2536" spans="6:6" x14ac:dyDescent="0.2">
      <c r="F2536" s="169"/>
    </row>
    <row r="2537" spans="6:6" x14ac:dyDescent="0.2">
      <c r="F2537" s="169"/>
    </row>
    <row r="2538" spans="6:6" x14ac:dyDescent="0.2">
      <c r="F2538" s="169"/>
    </row>
    <row r="2539" spans="6:6" x14ac:dyDescent="0.2">
      <c r="F2539" s="169"/>
    </row>
    <row r="2540" spans="6:6" x14ac:dyDescent="0.2">
      <c r="F2540" s="169"/>
    </row>
    <row r="2541" spans="6:6" x14ac:dyDescent="0.2">
      <c r="F2541" s="169"/>
    </row>
    <row r="2542" spans="6:6" x14ac:dyDescent="0.2">
      <c r="F2542" s="169"/>
    </row>
    <row r="2543" spans="6:6" x14ac:dyDescent="0.2">
      <c r="F2543" s="169"/>
    </row>
    <row r="2544" spans="6:6" x14ac:dyDescent="0.2">
      <c r="F2544" s="169"/>
    </row>
    <row r="2545" spans="6:6" x14ac:dyDescent="0.2">
      <c r="F2545" s="169"/>
    </row>
    <row r="2546" spans="6:6" x14ac:dyDescent="0.2">
      <c r="F2546" s="169"/>
    </row>
    <row r="2547" spans="6:6" x14ac:dyDescent="0.2">
      <c r="F2547" s="169"/>
    </row>
    <row r="2548" spans="6:6" x14ac:dyDescent="0.2">
      <c r="F2548" s="169"/>
    </row>
    <row r="2549" spans="6:6" x14ac:dyDescent="0.2">
      <c r="F2549" s="169"/>
    </row>
    <row r="2550" spans="6:6" x14ac:dyDescent="0.2">
      <c r="F2550" s="169"/>
    </row>
    <row r="2551" spans="6:6" x14ac:dyDescent="0.2">
      <c r="F2551" s="169"/>
    </row>
    <row r="2552" spans="6:6" x14ac:dyDescent="0.2">
      <c r="F2552" s="169"/>
    </row>
    <row r="2553" spans="6:6" x14ac:dyDescent="0.2">
      <c r="F2553" s="169"/>
    </row>
    <row r="2554" spans="6:6" x14ac:dyDescent="0.2">
      <c r="F2554" s="169"/>
    </row>
    <row r="2555" spans="6:6" x14ac:dyDescent="0.2">
      <c r="F2555" s="169"/>
    </row>
    <row r="2556" spans="6:6" x14ac:dyDescent="0.2">
      <c r="F2556" s="169"/>
    </row>
    <row r="2557" spans="6:6" x14ac:dyDescent="0.2">
      <c r="F2557" s="169"/>
    </row>
    <row r="2558" spans="6:6" x14ac:dyDescent="0.2">
      <c r="F2558" s="169"/>
    </row>
    <row r="2559" spans="6:6" x14ac:dyDescent="0.2">
      <c r="F2559" s="169"/>
    </row>
    <row r="2560" spans="6:6" x14ac:dyDescent="0.2">
      <c r="F2560" s="169"/>
    </row>
    <row r="2561" spans="6:6" x14ac:dyDescent="0.2">
      <c r="F2561" s="169"/>
    </row>
    <row r="2562" spans="6:6" x14ac:dyDescent="0.2">
      <c r="F2562" s="169"/>
    </row>
    <row r="2563" spans="6:6" x14ac:dyDescent="0.2">
      <c r="F2563" s="169"/>
    </row>
    <row r="2564" spans="6:6" x14ac:dyDescent="0.2">
      <c r="F2564" s="169"/>
    </row>
    <row r="2565" spans="6:6" x14ac:dyDescent="0.2">
      <c r="F2565" s="169"/>
    </row>
    <row r="2566" spans="6:6" x14ac:dyDescent="0.2">
      <c r="F2566" s="169"/>
    </row>
    <row r="2567" spans="6:6" x14ac:dyDescent="0.2">
      <c r="F2567" s="169"/>
    </row>
    <row r="2568" spans="6:6" x14ac:dyDescent="0.2">
      <c r="F2568" s="169"/>
    </row>
    <row r="2569" spans="6:6" x14ac:dyDescent="0.2">
      <c r="F2569" s="169"/>
    </row>
    <row r="2570" spans="6:6" x14ac:dyDescent="0.2">
      <c r="F2570" s="169"/>
    </row>
    <row r="2571" spans="6:6" x14ac:dyDescent="0.2">
      <c r="F2571" s="169"/>
    </row>
    <row r="2572" spans="6:6" x14ac:dyDescent="0.2">
      <c r="F2572" s="169"/>
    </row>
    <row r="2573" spans="6:6" x14ac:dyDescent="0.2">
      <c r="F2573" s="169"/>
    </row>
    <row r="2574" spans="6:6" x14ac:dyDescent="0.2">
      <c r="F2574" s="169"/>
    </row>
    <row r="2575" spans="6:6" x14ac:dyDescent="0.2">
      <c r="F2575" s="169"/>
    </row>
    <row r="2576" spans="6:6" x14ac:dyDescent="0.2">
      <c r="F2576" s="169"/>
    </row>
    <row r="2577" spans="6:6" x14ac:dyDescent="0.2">
      <c r="F2577" s="169"/>
    </row>
    <row r="2578" spans="6:6" x14ac:dyDescent="0.2">
      <c r="F2578" s="169"/>
    </row>
    <row r="2579" spans="6:6" x14ac:dyDescent="0.2">
      <c r="F2579" s="169"/>
    </row>
    <row r="2580" spans="6:6" x14ac:dyDescent="0.2">
      <c r="F2580" s="169"/>
    </row>
    <row r="2581" spans="6:6" x14ac:dyDescent="0.2">
      <c r="F2581" s="169"/>
    </row>
    <row r="2582" spans="6:6" x14ac:dyDescent="0.2">
      <c r="F2582" s="169"/>
    </row>
    <row r="2583" spans="6:6" x14ac:dyDescent="0.2">
      <c r="F2583" s="169"/>
    </row>
    <row r="2584" spans="6:6" x14ac:dyDescent="0.2">
      <c r="F2584" s="169"/>
    </row>
    <row r="2585" spans="6:6" x14ac:dyDescent="0.2">
      <c r="F2585" s="169"/>
    </row>
    <row r="2586" spans="6:6" x14ac:dyDescent="0.2">
      <c r="F2586" s="169"/>
    </row>
    <row r="2587" spans="6:6" x14ac:dyDescent="0.2">
      <c r="F2587" s="169"/>
    </row>
    <row r="2588" spans="6:6" x14ac:dyDescent="0.2">
      <c r="F2588" s="169"/>
    </row>
    <row r="2589" spans="6:6" x14ac:dyDescent="0.2">
      <c r="F2589" s="169"/>
    </row>
    <row r="2590" spans="6:6" x14ac:dyDescent="0.2">
      <c r="F2590" s="169"/>
    </row>
    <row r="2591" spans="6:6" x14ac:dyDescent="0.2">
      <c r="F2591" s="169"/>
    </row>
    <row r="2592" spans="6:6" x14ac:dyDescent="0.2">
      <c r="F2592" s="169"/>
    </row>
    <row r="2593" spans="6:6" x14ac:dyDescent="0.2">
      <c r="F2593" s="169"/>
    </row>
    <row r="2594" spans="6:6" x14ac:dyDescent="0.2">
      <c r="F2594" s="169"/>
    </row>
    <row r="2595" spans="6:6" x14ac:dyDescent="0.2">
      <c r="F2595" s="169"/>
    </row>
    <row r="2596" spans="6:6" x14ac:dyDescent="0.2">
      <c r="F2596" s="169"/>
    </row>
    <row r="2597" spans="6:6" x14ac:dyDescent="0.2">
      <c r="F2597" s="169"/>
    </row>
    <row r="2598" spans="6:6" x14ac:dyDescent="0.2">
      <c r="F2598" s="169"/>
    </row>
    <row r="2599" spans="6:6" x14ac:dyDescent="0.2">
      <c r="F2599" s="169"/>
    </row>
    <row r="2600" spans="6:6" x14ac:dyDescent="0.2">
      <c r="F2600" s="169"/>
    </row>
    <row r="2601" spans="6:6" x14ac:dyDescent="0.2">
      <c r="F2601" s="169"/>
    </row>
    <row r="2602" spans="6:6" x14ac:dyDescent="0.2">
      <c r="F2602" s="169"/>
    </row>
    <row r="2603" spans="6:6" x14ac:dyDescent="0.2">
      <c r="F2603" s="169"/>
    </row>
    <row r="2604" spans="6:6" x14ac:dyDescent="0.2">
      <c r="F2604" s="169"/>
    </row>
    <row r="2605" spans="6:6" x14ac:dyDescent="0.2">
      <c r="F2605" s="169"/>
    </row>
    <row r="2606" spans="6:6" x14ac:dyDescent="0.2">
      <c r="F2606" s="169"/>
    </row>
    <row r="2607" spans="6:6" x14ac:dyDescent="0.2">
      <c r="F2607" s="169"/>
    </row>
    <row r="2608" spans="6:6" x14ac:dyDescent="0.2">
      <c r="F2608" s="169"/>
    </row>
    <row r="2609" spans="6:6" x14ac:dyDescent="0.2">
      <c r="F2609" s="169"/>
    </row>
    <row r="2610" spans="6:6" x14ac:dyDescent="0.2">
      <c r="F2610" s="169"/>
    </row>
    <row r="2611" spans="6:6" x14ac:dyDescent="0.2">
      <c r="F2611" s="169"/>
    </row>
    <row r="2612" spans="6:6" x14ac:dyDescent="0.2">
      <c r="F2612" s="169"/>
    </row>
    <row r="2613" spans="6:6" x14ac:dyDescent="0.2">
      <c r="F2613" s="169"/>
    </row>
    <row r="2614" spans="6:6" x14ac:dyDescent="0.2">
      <c r="F2614" s="169"/>
    </row>
    <row r="2615" spans="6:6" x14ac:dyDescent="0.2">
      <c r="F2615" s="169"/>
    </row>
    <row r="2616" spans="6:6" x14ac:dyDescent="0.2">
      <c r="F2616" s="169"/>
    </row>
    <row r="2617" spans="6:6" x14ac:dyDescent="0.2">
      <c r="F2617" s="169"/>
    </row>
    <row r="2618" spans="6:6" x14ac:dyDescent="0.2">
      <c r="F2618" s="169"/>
    </row>
    <row r="2619" spans="6:6" x14ac:dyDescent="0.2">
      <c r="F2619" s="169"/>
    </row>
    <row r="2620" spans="6:6" x14ac:dyDescent="0.2">
      <c r="F2620" s="169"/>
    </row>
    <row r="2621" spans="6:6" x14ac:dyDescent="0.2">
      <c r="F2621" s="169"/>
    </row>
    <row r="2622" spans="6:6" x14ac:dyDescent="0.2">
      <c r="F2622" s="169"/>
    </row>
    <row r="2623" spans="6:6" x14ac:dyDescent="0.2">
      <c r="F2623" s="169"/>
    </row>
    <row r="2624" spans="6:6" x14ac:dyDescent="0.2">
      <c r="F2624" s="169"/>
    </row>
    <row r="2625" spans="6:6" x14ac:dyDescent="0.2">
      <c r="F2625" s="169"/>
    </row>
    <row r="2626" spans="6:6" x14ac:dyDescent="0.2">
      <c r="F2626" s="169"/>
    </row>
    <row r="2627" spans="6:6" x14ac:dyDescent="0.2">
      <c r="F2627" s="169"/>
    </row>
    <row r="2628" spans="6:6" x14ac:dyDescent="0.2">
      <c r="F2628" s="169"/>
    </row>
    <row r="2629" spans="6:6" x14ac:dyDescent="0.2">
      <c r="F2629" s="169"/>
    </row>
    <row r="2630" spans="6:6" x14ac:dyDescent="0.2">
      <c r="F2630" s="169"/>
    </row>
    <row r="2631" spans="6:6" x14ac:dyDescent="0.2">
      <c r="F2631" s="169"/>
    </row>
    <row r="2632" spans="6:6" x14ac:dyDescent="0.2">
      <c r="F2632" s="169"/>
    </row>
    <row r="2633" spans="6:6" x14ac:dyDescent="0.2">
      <c r="F2633" s="169"/>
    </row>
    <row r="2634" spans="6:6" x14ac:dyDescent="0.2">
      <c r="F2634" s="169"/>
    </row>
    <row r="2635" spans="6:6" x14ac:dyDescent="0.2">
      <c r="F2635" s="169"/>
    </row>
    <row r="2636" spans="6:6" x14ac:dyDescent="0.2">
      <c r="F2636" s="169"/>
    </row>
    <row r="2637" spans="6:6" x14ac:dyDescent="0.2">
      <c r="F2637" s="169"/>
    </row>
    <row r="2638" spans="6:6" x14ac:dyDescent="0.2">
      <c r="F2638" s="169"/>
    </row>
    <row r="2639" spans="6:6" x14ac:dyDescent="0.2">
      <c r="F2639" s="169"/>
    </row>
    <row r="2640" spans="6:6" x14ac:dyDescent="0.2">
      <c r="F2640" s="169"/>
    </row>
    <row r="2641" spans="6:6" x14ac:dyDescent="0.2">
      <c r="F2641" s="169"/>
    </row>
    <row r="2642" spans="6:6" x14ac:dyDescent="0.2">
      <c r="F2642" s="169"/>
    </row>
    <row r="2643" spans="6:6" x14ac:dyDescent="0.2">
      <c r="F2643" s="169"/>
    </row>
    <row r="2644" spans="6:6" x14ac:dyDescent="0.2">
      <c r="F2644" s="169"/>
    </row>
    <row r="2645" spans="6:6" x14ac:dyDescent="0.2">
      <c r="F2645" s="169"/>
    </row>
    <row r="2646" spans="6:6" x14ac:dyDescent="0.2">
      <c r="F2646" s="169"/>
    </row>
    <row r="2647" spans="6:6" x14ac:dyDescent="0.2">
      <c r="F2647" s="169"/>
    </row>
    <row r="2648" spans="6:6" x14ac:dyDescent="0.2">
      <c r="F2648" s="169"/>
    </row>
    <row r="2649" spans="6:6" x14ac:dyDescent="0.2">
      <c r="F2649" s="169"/>
    </row>
    <row r="2650" spans="6:6" x14ac:dyDescent="0.2">
      <c r="F2650" s="169"/>
    </row>
    <row r="2651" spans="6:6" x14ac:dyDescent="0.2">
      <c r="F2651" s="169"/>
    </row>
    <row r="2652" spans="6:6" x14ac:dyDescent="0.2">
      <c r="F2652" s="169"/>
    </row>
    <row r="2653" spans="6:6" x14ac:dyDescent="0.2">
      <c r="F2653" s="169"/>
    </row>
    <row r="2654" spans="6:6" x14ac:dyDescent="0.2">
      <c r="F2654" s="169"/>
    </row>
    <row r="2655" spans="6:6" x14ac:dyDescent="0.2">
      <c r="F2655" s="169"/>
    </row>
    <row r="2656" spans="6:6" x14ac:dyDescent="0.2">
      <c r="F2656" s="169"/>
    </row>
    <row r="2657" spans="6:6" x14ac:dyDescent="0.2">
      <c r="F2657" s="169"/>
    </row>
    <row r="2658" spans="6:6" x14ac:dyDescent="0.2">
      <c r="F2658" s="169"/>
    </row>
    <row r="2659" spans="6:6" x14ac:dyDescent="0.2">
      <c r="F2659" s="169"/>
    </row>
    <row r="2660" spans="6:6" x14ac:dyDescent="0.2">
      <c r="F2660" s="169"/>
    </row>
    <row r="2661" spans="6:6" x14ac:dyDescent="0.2">
      <c r="F2661" s="169"/>
    </row>
    <row r="2662" spans="6:6" x14ac:dyDescent="0.2">
      <c r="F2662" s="169"/>
    </row>
    <row r="2663" spans="6:6" x14ac:dyDescent="0.2">
      <c r="F2663" s="169"/>
    </row>
    <row r="2664" spans="6:6" x14ac:dyDescent="0.2">
      <c r="F2664" s="169"/>
    </row>
    <row r="2665" spans="6:6" x14ac:dyDescent="0.2">
      <c r="F2665" s="169"/>
    </row>
    <row r="2666" spans="6:6" x14ac:dyDescent="0.2">
      <c r="F2666" s="169"/>
    </row>
    <row r="2667" spans="6:6" x14ac:dyDescent="0.2">
      <c r="F2667" s="169"/>
    </row>
    <row r="2668" spans="6:6" x14ac:dyDescent="0.2">
      <c r="F2668" s="169"/>
    </row>
    <row r="2669" spans="6:6" x14ac:dyDescent="0.2">
      <c r="F2669" s="169"/>
    </row>
    <row r="2670" spans="6:6" x14ac:dyDescent="0.2">
      <c r="F2670" s="169"/>
    </row>
    <row r="2671" spans="6:6" x14ac:dyDescent="0.2">
      <c r="F2671" s="169"/>
    </row>
    <row r="2672" spans="6:6" x14ac:dyDescent="0.2">
      <c r="F2672" s="169"/>
    </row>
    <row r="2673" spans="6:6" x14ac:dyDescent="0.2">
      <c r="F2673" s="169"/>
    </row>
    <row r="2674" spans="6:6" x14ac:dyDescent="0.2">
      <c r="F2674" s="169"/>
    </row>
    <row r="2675" spans="6:6" x14ac:dyDescent="0.2">
      <c r="F2675" s="169"/>
    </row>
    <row r="2676" spans="6:6" x14ac:dyDescent="0.2">
      <c r="F2676" s="169"/>
    </row>
    <row r="2677" spans="6:6" x14ac:dyDescent="0.2">
      <c r="F2677" s="169"/>
    </row>
    <row r="2678" spans="6:6" x14ac:dyDescent="0.2">
      <c r="F2678" s="169"/>
    </row>
    <row r="2679" spans="6:6" x14ac:dyDescent="0.2">
      <c r="F2679" s="169"/>
    </row>
    <row r="2680" spans="6:6" x14ac:dyDescent="0.2">
      <c r="F2680" s="169"/>
    </row>
    <row r="2681" spans="6:6" x14ac:dyDescent="0.2">
      <c r="F2681" s="169"/>
    </row>
    <row r="2682" spans="6:6" x14ac:dyDescent="0.2">
      <c r="F2682" s="169"/>
    </row>
    <row r="2683" spans="6:6" x14ac:dyDescent="0.2">
      <c r="F2683" s="169"/>
    </row>
    <row r="2684" spans="6:6" x14ac:dyDescent="0.2">
      <c r="F2684" s="169"/>
    </row>
    <row r="2685" spans="6:6" x14ac:dyDescent="0.2">
      <c r="F2685" s="169"/>
    </row>
    <row r="2686" spans="6:6" x14ac:dyDescent="0.2">
      <c r="F2686" s="169"/>
    </row>
    <row r="2687" spans="6:6" x14ac:dyDescent="0.2">
      <c r="F2687" s="169"/>
    </row>
    <row r="2688" spans="6:6" x14ac:dyDescent="0.2">
      <c r="F2688" s="169"/>
    </row>
    <row r="2689" spans="6:6" x14ac:dyDescent="0.2">
      <c r="F2689" s="169"/>
    </row>
    <row r="2690" spans="6:6" x14ac:dyDescent="0.2">
      <c r="F2690" s="169"/>
    </row>
    <row r="2691" spans="6:6" x14ac:dyDescent="0.2">
      <c r="F2691" s="169"/>
    </row>
    <row r="2692" spans="6:6" x14ac:dyDescent="0.2">
      <c r="F2692" s="169"/>
    </row>
    <row r="2693" spans="6:6" x14ac:dyDescent="0.2">
      <c r="F2693" s="169"/>
    </row>
    <row r="2694" spans="6:6" x14ac:dyDescent="0.2">
      <c r="F2694" s="169"/>
    </row>
    <row r="2695" spans="6:6" x14ac:dyDescent="0.2">
      <c r="F2695" s="169"/>
    </row>
    <row r="2696" spans="6:6" x14ac:dyDescent="0.2">
      <c r="F2696" s="169"/>
    </row>
    <row r="2697" spans="6:6" x14ac:dyDescent="0.2">
      <c r="F2697" s="169"/>
    </row>
    <row r="2698" spans="6:6" x14ac:dyDescent="0.2">
      <c r="F2698" s="169"/>
    </row>
    <row r="2699" spans="6:6" x14ac:dyDescent="0.2">
      <c r="F2699" s="169"/>
    </row>
    <row r="2700" spans="6:6" x14ac:dyDescent="0.2">
      <c r="F2700" s="169"/>
    </row>
    <row r="2701" spans="6:6" x14ac:dyDescent="0.2">
      <c r="F2701" s="169"/>
    </row>
    <row r="2702" spans="6:6" x14ac:dyDescent="0.2">
      <c r="F2702" s="169"/>
    </row>
    <row r="2703" spans="6:6" x14ac:dyDescent="0.2">
      <c r="F2703" s="169"/>
    </row>
    <row r="2704" spans="6:6" x14ac:dyDescent="0.2">
      <c r="F2704" s="169"/>
    </row>
    <row r="2705" spans="6:6" x14ac:dyDescent="0.2">
      <c r="F2705" s="169"/>
    </row>
    <row r="2706" spans="6:6" x14ac:dyDescent="0.2">
      <c r="F2706" s="169"/>
    </row>
    <row r="2707" spans="6:6" x14ac:dyDescent="0.2">
      <c r="F2707" s="169"/>
    </row>
    <row r="2708" spans="6:6" x14ac:dyDescent="0.2">
      <c r="F2708" s="169"/>
    </row>
    <row r="2709" spans="6:6" x14ac:dyDescent="0.2">
      <c r="F2709" s="169"/>
    </row>
    <row r="2710" spans="6:6" x14ac:dyDescent="0.2">
      <c r="F2710" s="169"/>
    </row>
    <row r="2711" spans="6:6" x14ac:dyDescent="0.2">
      <c r="F2711" s="169"/>
    </row>
    <row r="2712" spans="6:6" x14ac:dyDescent="0.2">
      <c r="F2712" s="169"/>
    </row>
    <row r="2713" spans="6:6" x14ac:dyDescent="0.2">
      <c r="F2713" s="169"/>
    </row>
    <row r="2714" spans="6:6" x14ac:dyDescent="0.2">
      <c r="F2714" s="169"/>
    </row>
    <row r="2715" spans="6:6" x14ac:dyDescent="0.2">
      <c r="F2715" s="169"/>
    </row>
    <row r="2716" spans="6:6" x14ac:dyDescent="0.2">
      <c r="F2716" s="169"/>
    </row>
    <row r="2717" spans="6:6" x14ac:dyDescent="0.2">
      <c r="F2717" s="169"/>
    </row>
    <row r="2718" spans="6:6" x14ac:dyDescent="0.2">
      <c r="F2718" s="169"/>
    </row>
    <row r="2719" spans="6:6" x14ac:dyDescent="0.2">
      <c r="F2719" s="169"/>
    </row>
    <row r="2720" spans="6:6" x14ac:dyDescent="0.2">
      <c r="F2720" s="169"/>
    </row>
    <row r="2721" spans="6:6" x14ac:dyDescent="0.2">
      <c r="F2721" s="169"/>
    </row>
    <row r="2722" spans="6:6" x14ac:dyDescent="0.2">
      <c r="F2722" s="169"/>
    </row>
    <row r="2723" spans="6:6" x14ac:dyDescent="0.2">
      <c r="F2723" s="169"/>
    </row>
    <row r="2724" spans="6:6" x14ac:dyDescent="0.2">
      <c r="F2724" s="169"/>
    </row>
    <row r="2725" spans="6:6" x14ac:dyDescent="0.2">
      <c r="F2725" s="169"/>
    </row>
    <row r="2726" spans="6:6" x14ac:dyDescent="0.2">
      <c r="F2726" s="169"/>
    </row>
    <row r="2727" spans="6:6" x14ac:dyDescent="0.2">
      <c r="F2727" s="169"/>
    </row>
    <row r="2728" spans="6:6" x14ac:dyDescent="0.2">
      <c r="F2728" s="169"/>
    </row>
    <row r="2729" spans="6:6" x14ac:dyDescent="0.2">
      <c r="F2729" s="169"/>
    </row>
    <row r="2730" spans="6:6" x14ac:dyDescent="0.2">
      <c r="F2730" s="169"/>
    </row>
    <row r="2731" spans="6:6" x14ac:dyDescent="0.2">
      <c r="F2731" s="169"/>
    </row>
    <row r="2732" spans="6:6" x14ac:dyDescent="0.2">
      <c r="F2732" s="169"/>
    </row>
    <row r="2733" spans="6:6" x14ac:dyDescent="0.2">
      <c r="F2733" s="169"/>
    </row>
    <row r="2734" spans="6:6" x14ac:dyDescent="0.2">
      <c r="F2734" s="169"/>
    </row>
    <row r="2735" spans="6:6" x14ac:dyDescent="0.2">
      <c r="F2735" s="169"/>
    </row>
    <row r="2736" spans="6:6" x14ac:dyDescent="0.2">
      <c r="F2736" s="169"/>
    </row>
    <row r="2737" spans="6:6" x14ac:dyDescent="0.2">
      <c r="F2737" s="169"/>
    </row>
    <row r="2738" spans="6:6" x14ac:dyDescent="0.2">
      <c r="F2738" s="169"/>
    </row>
    <row r="2739" spans="6:6" x14ac:dyDescent="0.2">
      <c r="F2739" s="169"/>
    </row>
    <row r="2740" spans="6:6" x14ac:dyDescent="0.2">
      <c r="F2740" s="169"/>
    </row>
    <row r="2741" spans="6:6" x14ac:dyDescent="0.2">
      <c r="F2741" s="169"/>
    </row>
    <row r="2742" spans="6:6" x14ac:dyDescent="0.2">
      <c r="F2742" s="169"/>
    </row>
    <row r="2743" spans="6:6" x14ac:dyDescent="0.2">
      <c r="F2743" s="169"/>
    </row>
    <row r="2744" spans="6:6" x14ac:dyDescent="0.2">
      <c r="F2744" s="169"/>
    </row>
    <row r="2745" spans="6:6" x14ac:dyDescent="0.2">
      <c r="F2745" s="169"/>
    </row>
    <row r="2746" spans="6:6" x14ac:dyDescent="0.2">
      <c r="F2746" s="169"/>
    </row>
    <row r="2747" spans="6:6" x14ac:dyDescent="0.2">
      <c r="F2747" s="169"/>
    </row>
    <row r="2748" spans="6:6" x14ac:dyDescent="0.2">
      <c r="F2748" s="169"/>
    </row>
    <row r="2749" spans="6:6" x14ac:dyDescent="0.2">
      <c r="F2749" s="169"/>
    </row>
    <row r="2750" spans="6:6" x14ac:dyDescent="0.2">
      <c r="F2750" s="169"/>
    </row>
    <row r="2751" spans="6:6" x14ac:dyDescent="0.2">
      <c r="F2751" s="169"/>
    </row>
    <row r="2752" spans="6:6" x14ac:dyDescent="0.2">
      <c r="F2752" s="169"/>
    </row>
    <row r="2753" spans="6:6" x14ac:dyDescent="0.2">
      <c r="F2753" s="169"/>
    </row>
    <row r="2754" spans="6:6" x14ac:dyDescent="0.2">
      <c r="F2754" s="169"/>
    </row>
    <row r="2755" spans="6:6" x14ac:dyDescent="0.2">
      <c r="F2755" s="169"/>
    </row>
    <row r="2756" spans="6:6" x14ac:dyDescent="0.2">
      <c r="F2756" s="169"/>
    </row>
    <row r="2757" spans="6:6" x14ac:dyDescent="0.2">
      <c r="F2757" s="169"/>
    </row>
    <row r="2758" spans="6:6" x14ac:dyDescent="0.2">
      <c r="F2758" s="169"/>
    </row>
    <row r="2759" spans="6:6" x14ac:dyDescent="0.2">
      <c r="F2759" s="169"/>
    </row>
    <row r="2760" spans="6:6" x14ac:dyDescent="0.2">
      <c r="F2760" s="169"/>
    </row>
    <row r="2761" spans="6:6" x14ac:dyDescent="0.2">
      <c r="F2761" s="169"/>
    </row>
    <row r="2762" spans="6:6" x14ac:dyDescent="0.2">
      <c r="F2762" s="169"/>
    </row>
    <row r="2763" spans="6:6" x14ac:dyDescent="0.2">
      <c r="F2763" s="169"/>
    </row>
    <row r="2764" spans="6:6" x14ac:dyDescent="0.2">
      <c r="F2764" s="169"/>
    </row>
    <row r="2765" spans="6:6" x14ac:dyDescent="0.2">
      <c r="F2765" s="169"/>
    </row>
    <row r="2766" spans="6:6" x14ac:dyDescent="0.2">
      <c r="F2766" s="169"/>
    </row>
    <row r="2767" spans="6:6" x14ac:dyDescent="0.2">
      <c r="F2767" s="169"/>
    </row>
    <row r="2768" spans="6:6" x14ac:dyDescent="0.2">
      <c r="F2768" s="169"/>
    </row>
    <row r="2769" spans="6:6" x14ac:dyDescent="0.2">
      <c r="F2769" s="169"/>
    </row>
    <row r="2770" spans="6:6" x14ac:dyDescent="0.2">
      <c r="F2770" s="169"/>
    </row>
    <row r="2771" spans="6:6" x14ac:dyDescent="0.2">
      <c r="F2771" s="169"/>
    </row>
    <row r="2772" spans="6:6" x14ac:dyDescent="0.2">
      <c r="F2772" s="169"/>
    </row>
    <row r="2773" spans="6:6" x14ac:dyDescent="0.2">
      <c r="F2773" s="169"/>
    </row>
    <row r="2774" spans="6:6" x14ac:dyDescent="0.2">
      <c r="F2774" s="169"/>
    </row>
    <row r="2775" spans="6:6" x14ac:dyDescent="0.2">
      <c r="F2775" s="169"/>
    </row>
    <row r="2776" spans="6:6" x14ac:dyDescent="0.2">
      <c r="F2776" s="169"/>
    </row>
    <row r="2777" spans="6:6" x14ac:dyDescent="0.2">
      <c r="F2777" s="169"/>
    </row>
    <row r="2778" spans="6:6" x14ac:dyDescent="0.2">
      <c r="F2778" s="169"/>
    </row>
    <row r="2779" spans="6:6" x14ac:dyDescent="0.2">
      <c r="F2779" s="169"/>
    </row>
    <row r="2780" spans="6:6" x14ac:dyDescent="0.2">
      <c r="F2780" s="169"/>
    </row>
    <row r="2781" spans="6:6" x14ac:dyDescent="0.2">
      <c r="F2781" s="169"/>
    </row>
    <row r="2782" spans="6:6" x14ac:dyDescent="0.2">
      <c r="F2782" s="169"/>
    </row>
    <row r="2783" spans="6:6" x14ac:dyDescent="0.2">
      <c r="F2783" s="169"/>
    </row>
    <row r="2784" spans="6:6" x14ac:dyDescent="0.2">
      <c r="F2784" s="169"/>
    </row>
    <row r="2785" spans="6:6" x14ac:dyDescent="0.2">
      <c r="F2785" s="169"/>
    </row>
    <row r="2786" spans="6:6" x14ac:dyDescent="0.2">
      <c r="F2786" s="169"/>
    </row>
    <row r="2787" spans="6:6" x14ac:dyDescent="0.2">
      <c r="F2787" s="169"/>
    </row>
    <row r="2788" spans="6:6" x14ac:dyDescent="0.2">
      <c r="F2788" s="169"/>
    </row>
    <row r="2789" spans="6:6" x14ac:dyDescent="0.2">
      <c r="F2789" s="169"/>
    </row>
    <row r="2790" spans="6:6" x14ac:dyDescent="0.2">
      <c r="F2790" s="169"/>
    </row>
    <row r="2791" spans="6:6" x14ac:dyDescent="0.2">
      <c r="F2791" s="169"/>
    </row>
    <row r="2792" spans="6:6" x14ac:dyDescent="0.2">
      <c r="F2792" s="169"/>
    </row>
    <row r="2793" spans="6:6" x14ac:dyDescent="0.2">
      <c r="F2793" s="169"/>
    </row>
    <row r="2794" spans="6:6" x14ac:dyDescent="0.2">
      <c r="F2794" s="169"/>
    </row>
    <row r="2795" spans="6:6" x14ac:dyDescent="0.2">
      <c r="F2795" s="169"/>
    </row>
    <row r="2796" spans="6:6" x14ac:dyDescent="0.2">
      <c r="F2796" s="169"/>
    </row>
    <row r="2797" spans="6:6" x14ac:dyDescent="0.2">
      <c r="F2797" s="169"/>
    </row>
    <row r="2798" spans="6:6" x14ac:dyDescent="0.2">
      <c r="F2798" s="169"/>
    </row>
    <row r="2799" spans="6:6" x14ac:dyDescent="0.2">
      <c r="F2799" s="169"/>
    </row>
    <row r="2800" spans="6:6" x14ac:dyDescent="0.2">
      <c r="F2800" s="169"/>
    </row>
    <row r="2801" spans="6:6" x14ac:dyDescent="0.2">
      <c r="F2801" s="169"/>
    </row>
    <row r="2802" spans="6:6" x14ac:dyDescent="0.2">
      <c r="F2802" s="169"/>
    </row>
    <row r="2803" spans="6:6" x14ac:dyDescent="0.2">
      <c r="F2803" s="169"/>
    </row>
    <row r="2804" spans="6:6" x14ac:dyDescent="0.2">
      <c r="F2804" s="169"/>
    </row>
    <row r="2805" spans="6:6" x14ac:dyDescent="0.2">
      <c r="F2805" s="169"/>
    </row>
    <row r="2806" spans="6:6" x14ac:dyDescent="0.2">
      <c r="F2806" s="169"/>
    </row>
    <row r="2807" spans="6:6" x14ac:dyDescent="0.2">
      <c r="F2807" s="169"/>
    </row>
    <row r="2808" spans="6:6" x14ac:dyDescent="0.2">
      <c r="F2808" s="169"/>
    </row>
    <row r="2809" spans="6:6" x14ac:dyDescent="0.2">
      <c r="F2809" s="169"/>
    </row>
    <row r="2810" spans="6:6" x14ac:dyDescent="0.2">
      <c r="F2810" s="169"/>
    </row>
    <row r="2811" spans="6:6" x14ac:dyDescent="0.2">
      <c r="F2811" s="169"/>
    </row>
    <row r="2812" spans="6:6" x14ac:dyDescent="0.2">
      <c r="F2812" s="169"/>
    </row>
    <row r="2813" spans="6:6" x14ac:dyDescent="0.2">
      <c r="F2813" s="169"/>
    </row>
    <row r="2814" spans="6:6" x14ac:dyDescent="0.2">
      <c r="F2814" s="169"/>
    </row>
    <row r="2815" spans="6:6" x14ac:dyDescent="0.2">
      <c r="F2815" s="169"/>
    </row>
    <row r="2816" spans="6:6" x14ac:dyDescent="0.2">
      <c r="F2816" s="169"/>
    </row>
    <row r="2817" spans="6:6" x14ac:dyDescent="0.2">
      <c r="F2817" s="169"/>
    </row>
    <row r="2818" spans="6:6" x14ac:dyDescent="0.2">
      <c r="F2818" s="169"/>
    </row>
    <row r="2819" spans="6:6" x14ac:dyDescent="0.2">
      <c r="F2819" s="169"/>
    </row>
    <row r="2820" spans="6:6" x14ac:dyDescent="0.2">
      <c r="F2820" s="169"/>
    </row>
    <row r="2821" spans="6:6" x14ac:dyDescent="0.2">
      <c r="F2821" s="169"/>
    </row>
    <row r="2822" spans="6:6" x14ac:dyDescent="0.2">
      <c r="F2822" s="169"/>
    </row>
    <row r="2823" spans="6:6" x14ac:dyDescent="0.2">
      <c r="F2823" s="169"/>
    </row>
    <row r="2824" spans="6:6" x14ac:dyDescent="0.2">
      <c r="F2824" s="169"/>
    </row>
    <row r="2825" spans="6:6" x14ac:dyDescent="0.2">
      <c r="F2825" s="169"/>
    </row>
    <row r="2826" spans="6:6" x14ac:dyDescent="0.2">
      <c r="F2826" s="169"/>
    </row>
    <row r="2827" spans="6:6" x14ac:dyDescent="0.2">
      <c r="F2827" s="169"/>
    </row>
    <row r="2828" spans="6:6" x14ac:dyDescent="0.2">
      <c r="F2828" s="169"/>
    </row>
    <row r="2829" spans="6:6" x14ac:dyDescent="0.2">
      <c r="F2829" s="169"/>
    </row>
    <row r="2830" spans="6:6" x14ac:dyDescent="0.2">
      <c r="F2830" s="169"/>
    </row>
    <row r="2831" spans="6:6" x14ac:dyDescent="0.2">
      <c r="F2831" s="169"/>
    </row>
    <row r="2832" spans="6:6" x14ac:dyDescent="0.2">
      <c r="F2832" s="169"/>
    </row>
    <row r="2833" spans="6:6" x14ac:dyDescent="0.2">
      <c r="F2833" s="169"/>
    </row>
    <row r="2834" spans="6:6" x14ac:dyDescent="0.2">
      <c r="F2834" s="169"/>
    </row>
    <row r="2835" spans="6:6" x14ac:dyDescent="0.2">
      <c r="F2835" s="169"/>
    </row>
    <row r="2836" spans="6:6" x14ac:dyDescent="0.2">
      <c r="F2836" s="169"/>
    </row>
    <row r="2837" spans="6:6" x14ac:dyDescent="0.2">
      <c r="F2837" s="169"/>
    </row>
    <row r="2838" spans="6:6" x14ac:dyDescent="0.2">
      <c r="F2838" s="169"/>
    </row>
    <row r="2839" spans="6:6" x14ac:dyDescent="0.2">
      <c r="F2839" s="169"/>
    </row>
    <row r="2840" spans="6:6" x14ac:dyDescent="0.2">
      <c r="F2840" s="169"/>
    </row>
    <row r="2841" spans="6:6" x14ac:dyDescent="0.2">
      <c r="F2841" s="169"/>
    </row>
    <row r="2842" spans="6:6" x14ac:dyDescent="0.2">
      <c r="F2842" s="169"/>
    </row>
    <row r="2843" spans="6:6" x14ac:dyDescent="0.2">
      <c r="F2843" s="169"/>
    </row>
    <row r="2844" spans="6:6" x14ac:dyDescent="0.2">
      <c r="F2844" s="169"/>
    </row>
    <row r="2845" spans="6:6" x14ac:dyDescent="0.2">
      <c r="F2845" s="169"/>
    </row>
    <row r="2846" spans="6:6" x14ac:dyDescent="0.2">
      <c r="F2846" s="169"/>
    </row>
    <row r="2847" spans="6:6" x14ac:dyDescent="0.2">
      <c r="F2847" s="169"/>
    </row>
    <row r="2848" spans="6:6" x14ac:dyDescent="0.2">
      <c r="F2848" s="169"/>
    </row>
    <row r="2849" spans="6:6" x14ac:dyDescent="0.2">
      <c r="F2849" s="169"/>
    </row>
    <row r="2850" spans="6:6" x14ac:dyDescent="0.2">
      <c r="F2850" s="169"/>
    </row>
    <row r="2851" spans="6:6" x14ac:dyDescent="0.2">
      <c r="F2851" s="169"/>
    </row>
    <row r="2852" spans="6:6" x14ac:dyDescent="0.2">
      <c r="F2852" s="169"/>
    </row>
    <row r="2853" spans="6:6" x14ac:dyDescent="0.2">
      <c r="F2853" s="169"/>
    </row>
    <row r="2854" spans="6:6" x14ac:dyDescent="0.2">
      <c r="F2854" s="169"/>
    </row>
    <row r="2855" spans="6:6" x14ac:dyDescent="0.2">
      <c r="F2855" s="169"/>
    </row>
    <row r="2856" spans="6:6" x14ac:dyDescent="0.2">
      <c r="F2856" s="169"/>
    </row>
    <row r="2857" spans="6:6" x14ac:dyDescent="0.2">
      <c r="F2857" s="169"/>
    </row>
    <row r="2858" spans="6:6" x14ac:dyDescent="0.2">
      <c r="F2858" s="169"/>
    </row>
    <row r="2859" spans="6:6" x14ac:dyDescent="0.2">
      <c r="F2859" s="169"/>
    </row>
    <row r="2860" spans="6:6" x14ac:dyDescent="0.2">
      <c r="F2860" s="169"/>
    </row>
    <row r="2861" spans="6:6" x14ac:dyDescent="0.2">
      <c r="F2861" s="169"/>
    </row>
    <row r="2862" spans="6:6" x14ac:dyDescent="0.2">
      <c r="F2862" s="169"/>
    </row>
    <row r="2863" spans="6:6" x14ac:dyDescent="0.2">
      <c r="F2863" s="169"/>
    </row>
    <row r="2864" spans="6:6" x14ac:dyDescent="0.2">
      <c r="F2864" s="169"/>
    </row>
    <row r="2865" spans="6:6" x14ac:dyDescent="0.2">
      <c r="F2865" s="169"/>
    </row>
    <row r="2866" spans="6:6" x14ac:dyDescent="0.2">
      <c r="F2866" s="169"/>
    </row>
    <row r="2867" spans="6:6" x14ac:dyDescent="0.2">
      <c r="F2867" s="169"/>
    </row>
    <row r="2868" spans="6:6" x14ac:dyDescent="0.2">
      <c r="F2868" s="169"/>
    </row>
    <row r="2869" spans="6:6" x14ac:dyDescent="0.2">
      <c r="F2869" s="169"/>
    </row>
    <row r="2870" spans="6:6" x14ac:dyDescent="0.2">
      <c r="F2870" s="169"/>
    </row>
    <row r="2871" spans="6:6" x14ac:dyDescent="0.2">
      <c r="F2871" s="169"/>
    </row>
    <row r="2872" spans="6:6" x14ac:dyDescent="0.2">
      <c r="F2872" s="169"/>
    </row>
    <row r="2873" spans="6:6" x14ac:dyDescent="0.2">
      <c r="F2873" s="169"/>
    </row>
    <row r="2874" spans="6:6" x14ac:dyDescent="0.2">
      <c r="F2874" s="169"/>
    </row>
    <row r="2875" spans="6:6" x14ac:dyDescent="0.2">
      <c r="F2875" s="169"/>
    </row>
    <row r="2876" spans="6:6" x14ac:dyDescent="0.2">
      <c r="F2876" s="169"/>
    </row>
    <row r="2877" spans="6:6" x14ac:dyDescent="0.2">
      <c r="F2877" s="169"/>
    </row>
    <row r="2878" spans="6:6" x14ac:dyDescent="0.2">
      <c r="F2878" s="169"/>
    </row>
    <row r="2879" spans="6:6" x14ac:dyDescent="0.2">
      <c r="F2879" s="169"/>
    </row>
    <row r="2880" spans="6:6" x14ac:dyDescent="0.2">
      <c r="F2880" s="169"/>
    </row>
    <row r="2881" spans="6:6" x14ac:dyDescent="0.2">
      <c r="F2881" s="169"/>
    </row>
    <row r="2882" spans="6:6" x14ac:dyDescent="0.2">
      <c r="F2882" s="169"/>
    </row>
    <row r="2883" spans="6:6" x14ac:dyDescent="0.2">
      <c r="F2883" s="169"/>
    </row>
    <row r="2884" spans="6:6" x14ac:dyDescent="0.2">
      <c r="F2884" s="169"/>
    </row>
    <row r="2885" spans="6:6" x14ac:dyDescent="0.2">
      <c r="F2885" s="169"/>
    </row>
    <row r="2886" spans="6:6" x14ac:dyDescent="0.2">
      <c r="F2886" s="169"/>
    </row>
    <row r="2887" spans="6:6" x14ac:dyDescent="0.2">
      <c r="F2887" s="169"/>
    </row>
    <row r="2888" spans="6:6" x14ac:dyDescent="0.2">
      <c r="F2888" s="169"/>
    </row>
    <row r="2889" spans="6:6" x14ac:dyDescent="0.2">
      <c r="F2889" s="169"/>
    </row>
    <row r="2890" spans="6:6" x14ac:dyDescent="0.2">
      <c r="F2890" s="169"/>
    </row>
    <row r="2891" spans="6:6" x14ac:dyDescent="0.2">
      <c r="F2891" s="169"/>
    </row>
    <row r="2892" spans="6:6" x14ac:dyDescent="0.2">
      <c r="F2892" s="169"/>
    </row>
    <row r="2893" spans="6:6" x14ac:dyDescent="0.2">
      <c r="F2893" s="169"/>
    </row>
    <row r="2894" spans="6:6" x14ac:dyDescent="0.2">
      <c r="F2894" s="169"/>
    </row>
    <row r="2895" spans="6:6" x14ac:dyDescent="0.2">
      <c r="F2895" s="169"/>
    </row>
    <row r="2896" spans="6:6" x14ac:dyDescent="0.2">
      <c r="F2896" s="169"/>
    </row>
    <row r="2897" spans="6:6" x14ac:dyDescent="0.2">
      <c r="F2897" s="169"/>
    </row>
    <row r="2898" spans="6:6" x14ac:dyDescent="0.2">
      <c r="F2898" s="169"/>
    </row>
    <row r="2899" spans="6:6" x14ac:dyDescent="0.2">
      <c r="F2899" s="169"/>
    </row>
    <row r="2900" spans="6:6" x14ac:dyDescent="0.2">
      <c r="F2900" s="169"/>
    </row>
    <row r="2901" spans="6:6" x14ac:dyDescent="0.2">
      <c r="F2901" s="169"/>
    </row>
    <row r="2902" spans="6:6" x14ac:dyDescent="0.2">
      <c r="F2902" s="169"/>
    </row>
    <row r="2903" spans="6:6" x14ac:dyDescent="0.2">
      <c r="F2903" s="169"/>
    </row>
    <row r="2904" spans="6:6" x14ac:dyDescent="0.2">
      <c r="F2904" s="169"/>
    </row>
    <row r="2905" spans="6:6" x14ac:dyDescent="0.2">
      <c r="F2905" s="169"/>
    </row>
    <row r="2906" spans="6:6" x14ac:dyDescent="0.2">
      <c r="F2906" s="169"/>
    </row>
    <row r="2907" spans="6:6" x14ac:dyDescent="0.2">
      <c r="F2907" s="169"/>
    </row>
    <row r="2908" spans="6:6" x14ac:dyDescent="0.2">
      <c r="F2908" s="169"/>
    </row>
    <row r="2909" spans="6:6" x14ac:dyDescent="0.2">
      <c r="F2909" s="169"/>
    </row>
    <row r="2910" spans="6:6" x14ac:dyDescent="0.2">
      <c r="F2910" s="169"/>
    </row>
    <row r="2911" spans="6:6" x14ac:dyDescent="0.2">
      <c r="F2911" s="169"/>
    </row>
    <row r="2912" spans="6:6" x14ac:dyDescent="0.2">
      <c r="F2912" s="169"/>
    </row>
    <row r="2913" spans="6:6" x14ac:dyDescent="0.2">
      <c r="F2913" s="169"/>
    </row>
    <row r="2914" spans="6:6" x14ac:dyDescent="0.2">
      <c r="F2914" s="169"/>
    </row>
    <row r="2915" spans="6:6" x14ac:dyDescent="0.2">
      <c r="F2915" s="169"/>
    </row>
    <row r="2916" spans="6:6" x14ac:dyDescent="0.2">
      <c r="F2916" s="169"/>
    </row>
    <row r="2917" spans="6:6" x14ac:dyDescent="0.2">
      <c r="F2917" s="169"/>
    </row>
    <row r="2918" spans="6:6" x14ac:dyDescent="0.2">
      <c r="F2918" s="169"/>
    </row>
    <row r="2919" spans="6:6" x14ac:dyDescent="0.2">
      <c r="F2919" s="169"/>
    </row>
    <row r="2920" spans="6:6" x14ac:dyDescent="0.2">
      <c r="F2920" s="169"/>
    </row>
    <row r="2921" spans="6:6" x14ac:dyDescent="0.2">
      <c r="F2921" s="169"/>
    </row>
    <row r="2922" spans="6:6" x14ac:dyDescent="0.2">
      <c r="F2922" s="169"/>
    </row>
    <row r="2923" spans="6:6" x14ac:dyDescent="0.2">
      <c r="F2923" s="169"/>
    </row>
    <row r="2924" spans="6:6" x14ac:dyDescent="0.2">
      <c r="F2924" s="169"/>
    </row>
    <row r="2925" spans="6:6" x14ac:dyDescent="0.2">
      <c r="F2925" s="169"/>
    </row>
    <row r="2926" spans="6:6" x14ac:dyDescent="0.2">
      <c r="F2926" s="169"/>
    </row>
    <row r="2927" spans="6:6" x14ac:dyDescent="0.2">
      <c r="F2927" s="169"/>
    </row>
    <row r="2928" spans="6:6" x14ac:dyDescent="0.2">
      <c r="F2928" s="169"/>
    </row>
    <row r="2929" spans="6:6" x14ac:dyDescent="0.2">
      <c r="F2929" s="169"/>
    </row>
    <row r="2930" spans="6:6" x14ac:dyDescent="0.2">
      <c r="F2930" s="169"/>
    </row>
    <row r="2931" spans="6:6" x14ac:dyDescent="0.2">
      <c r="F2931" s="169"/>
    </row>
    <row r="2932" spans="6:6" x14ac:dyDescent="0.2">
      <c r="F2932" s="169"/>
    </row>
    <row r="2933" spans="6:6" x14ac:dyDescent="0.2">
      <c r="F2933" s="169"/>
    </row>
    <row r="2934" spans="6:6" x14ac:dyDescent="0.2">
      <c r="F2934" s="169"/>
    </row>
    <row r="2935" spans="6:6" x14ac:dyDescent="0.2">
      <c r="F2935" s="169"/>
    </row>
    <row r="2936" spans="6:6" x14ac:dyDescent="0.2">
      <c r="F2936" s="169"/>
    </row>
    <row r="2937" spans="6:6" x14ac:dyDescent="0.2">
      <c r="F2937" s="169"/>
    </row>
    <row r="2938" spans="6:6" x14ac:dyDescent="0.2">
      <c r="F2938" s="169"/>
    </row>
    <row r="2939" spans="6:6" x14ac:dyDescent="0.2">
      <c r="F2939" s="169"/>
    </row>
    <row r="2940" spans="6:6" x14ac:dyDescent="0.2">
      <c r="F2940" s="169"/>
    </row>
    <row r="2941" spans="6:6" x14ac:dyDescent="0.2">
      <c r="F2941" s="169"/>
    </row>
    <row r="2942" spans="6:6" x14ac:dyDescent="0.2">
      <c r="F2942" s="169"/>
    </row>
    <row r="2943" spans="6:6" x14ac:dyDescent="0.2">
      <c r="F2943" s="169"/>
    </row>
    <row r="2944" spans="6:6" x14ac:dyDescent="0.2">
      <c r="F2944" s="169"/>
    </row>
    <row r="2945" spans="6:6" x14ac:dyDescent="0.2">
      <c r="F2945" s="169"/>
    </row>
    <row r="2946" spans="6:6" x14ac:dyDescent="0.2">
      <c r="F2946" s="169"/>
    </row>
    <row r="2947" spans="6:6" x14ac:dyDescent="0.2">
      <c r="F2947" s="169"/>
    </row>
    <row r="2948" spans="6:6" x14ac:dyDescent="0.2">
      <c r="F2948" s="169"/>
    </row>
    <row r="2949" spans="6:6" x14ac:dyDescent="0.2">
      <c r="F2949" s="169"/>
    </row>
    <row r="2950" spans="6:6" x14ac:dyDescent="0.2">
      <c r="F2950" s="169"/>
    </row>
    <row r="2951" spans="6:6" x14ac:dyDescent="0.2">
      <c r="F2951" s="169"/>
    </row>
    <row r="2952" spans="6:6" x14ac:dyDescent="0.2">
      <c r="F2952" s="169"/>
    </row>
    <row r="2953" spans="6:6" x14ac:dyDescent="0.2">
      <c r="F2953" s="169"/>
    </row>
    <row r="2954" spans="6:6" x14ac:dyDescent="0.2">
      <c r="F2954" s="169"/>
    </row>
    <row r="2955" spans="6:6" x14ac:dyDescent="0.2">
      <c r="F2955" s="169"/>
    </row>
    <row r="2956" spans="6:6" x14ac:dyDescent="0.2">
      <c r="F2956" s="169"/>
    </row>
    <row r="2957" spans="6:6" x14ac:dyDescent="0.2">
      <c r="F2957" s="169"/>
    </row>
    <row r="2958" spans="6:6" x14ac:dyDescent="0.2">
      <c r="F2958" s="169"/>
    </row>
    <row r="2959" spans="6:6" x14ac:dyDescent="0.2">
      <c r="F2959" s="169"/>
    </row>
    <row r="2960" spans="6:6" x14ac:dyDescent="0.2">
      <c r="F2960" s="169"/>
    </row>
    <row r="2961" spans="6:6" x14ac:dyDescent="0.2">
      <c r="F2961" s="169"/>
    </row>
    <row r="2962" spans="6:6" x14ac:dyDescent="0.2">
      <c r="F2962" s="169"/>
    </row>
    <row r="2963" spans="6:6" x14ac:dyDescent="0.2">
      <c r="F2963" s="169"/>
    </row>
    <row r="2964" spans="6:6" x14ac:dyDescent="0.2">
      <c r="F2964" s="169"/>
    </row>
    <row r="2965" spans="6:6" x14ac:dyDescent="0.2">
      <c r="F2965" s="169"/>
    </row>
    <row r="2966" spans="6:6" x14ac:dyDescent="0.2">
      <c r="F2966" s="169"/>
    </row>
    <row r="2967" spans="6:6" x14ac:dyDescent="0.2">
      <c r="F2967" s="169"/>
    </row>
    <row r="2968" spans="6:6" x14ac:dyDescent="0.2">
      <c r="F2968" s="169"/>
    </row>
    <row r="2969" spans="6:6" x14ac:dyDescent="0.2">
      <c r="F2969" s="169"/>
    </row>
    <row r="2970" spans="6:6" x14ac:dyDescent="0.2">
      <c r="F2970" s="169"/>
    </row>
    <row r="2971" spans="6:6" x14ac:dyDescent="0.2">
      <c r="F2971" s="169"/>
    </row>
    <row r="2972" spans="6:6" x14ac:dyDescent="0.2">
      <c r="F2972" s="169"/>
    </row>
    <row r="2973" spans="6:6" x14ac:dyDescent="0.2">
      <c r="F2973" s="169"/>
    </row>
    <row r="2974" spans="6:6" x14ac:dyDescent="0.2">
      <c r="F2974" s="169"/>
    </row>
    <row r="2975" spans="6:6" x14ac:dyDescent="0.2">
      <c r="F2975" s="169"/>
    </row>
    <row r="2976" spans="6:6" x14ac:dyDescent="0.2">
      <c r="F2976" s="169"/>
    </row>
    <row r="2977" spans="6:6" x14ac:dyDescent="0.2">
      <c r="F2977" s="169"/>
    </row>
    <row r="2978" spans="6:6" x14ac:dyDescent="0.2">
      <c r="F2978" s="169"/>
    </row>
    <row r="2979" spans="6:6" x14ac:dyDescent="0.2">
      <c r="F2979" s="169"/>
    </row>
    <row r="2980" spans="6:6" x14ac:dyDescent="0.2">
      <c r="F2980" s="169"/>
    </row>
    <row r="2981" spans="6:6" x14ac:dyDescent="0.2">
      <c r="F2981" s="169"/>
    </row>
    <row r="2982" spans="6:6" x14ac:dyDescent="0.2">
      <c r="F2982" s="169"/>
    </row>
    <row r="2983" spans="6:6" x14ac:dyDescent="0.2">
      <c r="F2983" s="169"/>
    </row>
    <row r="2984" spans="6:6" x14ac:dyDescent="0.2">
      <c r="F2984" s="169"/>
    </row>
    <row r="2985" spans="6:6" x14ac:dyDescent="0.2">
      <c r="F2985" s="169"/>
    </row>
    <row r="2986" spans="6:6" x14ac:dyDescent="0.2">
      <c r="F2986" s="169"/>
    </row>
    <row r="2987" spans="6:6" x14ac:dyDescent="0.2">
      <c r="F2987" s="169"/>
    </row>
    <row r="2988" spans="6:6" x14ac:dyDescent="0.2">
      <c r="F2988" s="169"/>
    </row>
    <row r="2989" spans="6:6" x14ac:dyDescent="0.2">
      <c r="F2989" s="169"/>
    </row>
    <row r="2990" spans="6:6" x14ac:dyDescent="0.2">
      <c r="F2990" s="169"/>
    </row>
    <row r="2991" spans="6:6" x14ac:dyDescent="0.2">
      <c r="F2991" s="169"/>
    </row>
    <row r="2992" spans="6:6" x14ac:dyDescent="0.2">
      <c r="F2992" s="169"/>
    </row>
    <row r="2993" spans="6:6" x14ac:dyDescent="0.2">
      <c r="F2993" s="169"/>
    </row>
    <row r="2994" spans="6:6" x14ac:dyDescent="0.2">
      <c r="F2994" s="169"/>
    </row>
    <row r="2995" spans="6:6" x14ac:dyDescent="0.2">
      <c r="F2995" s="169"/>
    </row>
    <row r="2996" spans="6:6" x14ac:dyDescent="0.2">
      <c r="F2996" s="169"/>
    </row>
    <row r="2997" spans="6:6" x14ac:dyDescent="0.2">
      <c r="F2997" s="169"/>
    </row>
    <row r="2998" spans="6:6" x14ac:dyDescent="0.2">
      <c r="F2998" s="169"/>
    </row>
    <row r="2999" spans="6:6" x14ac:dyDescent="0.2">
      <c r="F2999" s="169"/>
    </row>
    <row r="3000" spans="6:6" x14ac:dyDescent="0.2">
      <c r="F3000" s="169"/>
    </row>
    <row r="3001" spans="6:6" x14ac:dyDescent="0.2">
      <c r="F3001" s="169"/>
    </row>
    <row r="3002" spans="6:6" x14ac:dyDescent="0.2">
      <c r="F3002" s="169"/>
    </row>
    <row r="3003" spans="6:6" x14ac:dyDescent="0.2">
      <c r="F3003" s="169"/>
    </row>
    <row r="3004" spans="6:6" x14ac:dyDescent="0.2">
      <c r="F3004" s="169"/>
    </row>
    <row r="3005" spans="6:6" x14ac:dyDescent="0.2">
      <c r="F3005" s="169"/>
    </row>
    <row r="3006" spans="6:6" x14ac:dyDescent="0.2">
      <c r="F3006" s="169"/>
    </row>
    <row r="3007" spans="6:6" x14ac:dyDescent="0.2">
      <c r="F3007" s="169"/>
    </row>
    <row r="3008" spans="6:6" x14ac:dyDescent="0.2">
      <c r="F3008" s="169"/>
    </row>
    <row r="3009" spans="6:6" x14ac:dyDescent="0.2">
      <c r="F3009" s="169"/>
    </row>
    <row r="3010" spans="6:6" x14ac:dyDescent="0.2">
      <c r="F3010" s="169"/>
    </row>
    <row r="3011" spans="6:6" x14ac:dyDescent="0.2">
      <c r="F3011" s="169"/>
    </row>
    <row r="3012" spans="6:6" x14ac:dyDescent="0.2">
      <c r="F3012" s="169"/>
    </row>
    <row r="3013" spans="6:6" x14ac:dyDescent="0.2">
      <c r="F3013" s="169"/>
    </row>
    <row r="3014" spans="6:6" x14ac:dyDescent="0.2">
      <c r="F3014" s="169"/>
    </row>
    <row r="3015" spans="6:6" x14ac:dyDescent="0.2">
      <c r="F3015" s="169"/>
    </row>
    <row r="3016" spans="6:6" x14ac:dyDescent="0.2">
      <c r="F3016" s="169"/>
    </row>
    <row r="3017" spans="6:6" x14ac:dyDescent="0.2">
      <c r="F3017" s="169"/>
    </row>
    <row r="3018" spans="6:6" x14ac:dyDescent="0.2">
      <c r="F3018" s="169"/>
    </row>
    <row r="3019" spans="6:6" x14ac:dyDescent="0.2">
      <c r="F3019" s="169"/>
    </row>
    <row r="3020" spans="6:6" x14ac:dyDescent="0.2">
      <c r="F3020" s="169"/>
    </row>
    <row r="3021" spans="6:6" x14ac:dyDescent="0.2">
      <c r="F3021" s="169"/>
    </row>
    <row r="3022" spans="6:6" x14ac:dyDescent="0.2">
      <c r="F3022" s="169"/>
    </row>
    <row r="3023" spans="6:6" x14ac:dyDescent="0.2">
      <c r="F3023" s="169"/>
    </row>
    <row r="3024" spans="6:6" x14ac:dyDescent="0.2">
      <c r="F3024" s="169"/>
    </row>
    <row r="3025" spans="6:6" x14ac:dyDescent="0.2">
      <c r="F3025" s="169"/>
    </row>
    <row r="3026" spans="6:6" x14ac:dyDescent="0.2">
      <c r="F3026" s="169"/>
    </row>
    <row r="3027" spans="6:6" x14ac:dyDescent="0.2">
      <c r="F3027" s="169"/>
    </row>
    <row r="3028" spans="6:6" x14ac:dyDescent="0.2">
      <c r="F3028" s="169"/>
    </row>
    <row r="3029" spans="6:6" x14ac:dyDescent="0.2">
      <c r="F3029" s="169"/>
    </row>
    <row r="3030" spans="6:6" x14ac:dyDescent="0.2">
      <c r="F3030" s="169"/>
    </row>
    <row r="3031" spans="6:6" x14ac:dyDescent="0.2">
      <c r="F3031" s="169"/>
    </row>
    <row r="3032" spans="6:6" x14ac:dyDescent="0.2">
      <c r="F3032" s="169"/>
    </row>
    <row r="3033" spans="6:6" x14ac:dyDescent="0.2">
      <c r="F3033" s="169"/>
    </row>
    <row r="3034" spans="6:6" x14ac:dyDescent="0.2">
      <c r="F3034" s="169"/>
    </row>
    <row r="3035" spans="6:6" x14ac:dyDescent="0.2">
      <c r="F3035" s="169"/>
    </row>
    <row r="3036" spans="6:6" x14ac:dyDescent="0.2">
      <c r="F3036" s="169"/>
    </row>
    <row r="3037" spans="6:6" x14ac:dyDescent="0.2">
      <c r="F3037" s="169"/>
    </row>
    <row r="3038" spans="6:6" x14ac:dyDescent="0.2">
      <c r="F3038" s="169"/>
    </row>
    <row r="3039" spans="6:6" x14ac:dyDescent="0.2">
      <c r="F3039" s="169"/>
    </row>
    <row r="3040" spans="6:6" x14ac:dyDescent="0.2">
      <c r="F3040" s="169"/>
    </row>
    <row r="3041" spans="6:6" x14ac:dyDescent="0.2">
      <c r="F3041" s="169"/>
    </row>
    <row r="3042" spans="6:6" x14ac:dyDescent="0.2">
      <c r="F3042" s="169"/>
    </row>
    <row r="3043" spans="6:6" x14ac:dyDescent="0.2">
      <c r="F3043" s="169"/>
    </row>
    <row r="3044" spans="6:6" x14ac:dyDescent="0.2">
      <c r="F3044" s="169"/>
    </row>
    <row r="3045" spans="6:6" x14ac:dyDescent="0.2">
      <c r="F3045" s="169"/>
    </row>
    <row r="3046" spans="6:6" x14ac:dyDescent="0.2">
      <c r="F3046" s="169"/>
    </row>
    <row r="3047" spans="6:6" x14ac:dyDescent="0.2">
      <c r="F3047" s="169"/>
    </row>
    <row r="3048" spans="6:6" x14ac:dyDescent="0.2">
      <c r="F3048" s="169"/>
    </row>
    <row r="3049" spans="6:6" x14ac:dyDescent="0.2">
      <c r="F3049" s="169"/>
    </row>
    <row r="3050" spans="6:6" x14ac:dyDescent="0.2">
      <c r="F3050" s="169"/>
    </row>
    <row r="3051" spans="6:6" x14ac:dyDescent="0.2">
      <c r="F3051" s="169"/>
    </row>
    <row r="3052" spans="6:6" x14ac:dyDescent="0.2">
      <c r="F3052" s="169"/>
    </row>
    <row r="3053" spans="6:6" x14ac:dyDescent="0.2">
      <c r="F3053" s="169"/>
    </row>
    <row r="3054" spans="6:6" x14ac:dyDescent="0.2">
      <c r="F3054" s="169"/>
    </row>
    <row r="3055" spans="6:6" x14ac:dyDescent="0.2">
      <c r="F3055" s="169"/>
    </row>
    <row r="3056" spans="6:6" x14ac:dyDescent="0.2">
      <c r="F3056" s="169"/>
    </row>
    <row r="3057" spans="6:6" x14ac:dyDescent="0.2">
      <c r="F3057" s="169"/>
    </row>
    <row r="3058" spans="6:6" x14ac:dyDescent="0.2">
      <c r="F3058" s="169"/>
    </row>
    <row r="3059" spans="6:6" x14ac:dyDescent="0.2">
      <c r="F3059" s="169"/>
    </row>
    <row r="3060" spans="6:6" x14ac:dyDescent="0.2">
      <c r="F3060" s="169"/>
    </row>
    <row r="3061" spans="6:6" x14ac:dyDescent="0.2">
      <c r="F3061" s="169"/>
    </row>
    <row r="3062" spans="6:6" x14ac:dyDescent="0.2">
      <c r="F3062" s="169"/>
    </row>
    <row r="3063" spans="6:6" x14ac:dyDescent="0.2">
      <c r="F3063" s="169"/>
    </row>
    <row r="3064" spans="6:6" x14ac:dyDescent="0.2">
      <c r="F3064" s="169"/>
    </row>
    <row r="3065" spans="6:6" x14ac:dyDescent="0.2">
      <c r="F3065" s="169"/>
    </row>
    <row r="3066" spans="6:6" x14ac:dyDescent="0.2">
      <c r="F3066" s="169"/>
    </row>
    <row r="3067" spans="6:6" x14ac:dyDescent="0.2">
      <c r="F3067" s="169"/>
    </row>
    <row r="3068" spans="6:6" x14ac:dyDescent="0.2">
      <c r="F3068" s="169"/>
    </row>
    <row r="3069" spans="6:6" x14ac:dyDescent="0.2">
      <c r="F3069" s="169"/>
    </row>
    <row r="3070" spans="6:6" x14ac:dyDescent="0.2">
      <c r="F3070" s="169"/>
    </row>
    <row r="3071" spans="6:6" x14ac:dyDescent="0.2">
      <c r="F3071" s="169"/>
    </row>
    <row r="3072" spans="6:6" x14ac:dyDescent="0.2">
      <c r="F3072" s="169"/>
    </row>
    <row r="3073" spans="6:6" x14ac:dyDescent="0.2">
      <c r="F3073" s="169"/>
    </row>
    <row r="3074" spans="6:6" x14ac:dyDescent="0.2">
      <c r="F3074" s="169"/>
    </row>
    <row r="3075" spans="6:6" x14ac:dyDescent="0.2">
      <c r="F3075" s="169"/>
    </row>
    <row r="3076" spans="6:6" x14ac:dyDescent="0.2">
      <c r="F3076" s="169"/>
    </row>
    <row r="3077" spans="6:6" x14ac:dyDescent="0.2">
      <c r="F3077" s="169"/>
    </row>
    <row r="3078" spans="6:6" x14ac:dyDescent="0.2">
      <c r="F3078" s="169"/>
    </row>
    <row r="3079" spans="6:6" x14ac:dyDescent="0.2">
      <c r="F3079" s="169"/>
    </row>
    <row r="3080" spans="6:6" x14ac:dyDescent="0.2">
      <c r="F3080" s="169"/>
    </row>
    <row r="3081" spans="6:6" x14ac:dyDescent="0.2">
      <c r="F3081" s="169"/>
    </row>
    <row r="3082" spans="6:6" x14ac:dyDescent="0.2">
      <c r="F3082" s="169"/>
    </row>
    <row r="3083" spans="6:6" x14ac:dyDescent="0.2">
      <c r="F3083" s="169"/>
    </row>
    <row r="3084" spans="6:6" x14ac:dyDescent="0.2">
      <c r="F3084" s="169"/>
    </row>
    <row r="3085" spans="6:6" x14ac:dyDescent="0.2">
      <c r="F3085" s="169"/>
    </row>
    <row r="3086" spans="6:6" x14ac:dyDescent="0.2">
      <c r="F3086" s="169"/>
    </row>
    <row r="3087" spans="6:6" x14ac:dyDescent="0.2">
      <c r="F3087" s="169"/>
    </row>
    <row r="3088" spans="6:6" x14ac:dyDescent="0.2">
      <c r="F3088" s="169"/>
    </row>
    <row r="3089" spans="6:6" x14ac:dyDescent="0.2">
      <c r="F3089" s="169"/>
    </row>
    <row r="3090" spans="6:6" x14ac:dyDescent="0.2">
      <c r="F3090" s="169"/>
    </row>
    <row r="3091" spans="6:6" x14ac:dyDescent="0.2">
      <c r="F3091" s="169"/>
    </row>
    <row r="3092" spans="6:6" x14ac:dyDescent="0.2">
      <c r="F3092" s="169"/>
    </row>
    <row r="3093" spans="6:6" x14ac:dyDescent="0.2">
      <c r="F3093" s="169"/>
    </row>
    <row r="3094" spans="6:6" x14ac:dyDescent="0.2">
      <c r="F3094" s="169"/>
    </row>
    <row r="3095" spans="6:6" x14ac:dyDescent="0.2">
      <c r="F3095" s="169"/>
    </row>
    <row r="3096" spans="6:6" x14ac:dyDescent="0.2">
      <c r="F3096" s="169"/>
    </row>
    <row r="3097" spans="6:6" x14ac:dyDescent="0.2">
      <c r="F3097" s="169"/>
    </row>
    <row r="3098" spans="6:6" x14ac:dyDescent="0.2">
      <c r="F3098" s="169"/>
    </row>
    <row r="3099" spans="6:6" x14ac:dyDescent="0.2">
      <c r="F3099" s="169"/>
    </row>
    <row r="3100" spans="6:6" x14ac:dyDescent="0.2">
      <c r="F3100" s="169"/>
    </row>
    <row r="3101" spans="6:6" x14ac:dyDescent="0.2">
      <c r="F3101" s="169"/>
    </row>
    <row r="3102" spans="6:6" x14ac:dyDescent="0.2">
      <c r="F3102" s="169"/>
    </row>
    <row r="3103" spans="6:6" x14ac:dyDescent="0.2">
      <c r="F3103" s="169"/>
    </row>
    <row r="3104" spans="6:6" x14ac:dyDescent="0.2">
      <c r="F3104" s="169"/>
    </row>
    <row r="3105" spans="6:6" x14ac:dyDescent="0.2">
      <c r="F3105" s="169"/>
    </row>
    <row r="3106" spans="6:6" x14ac:dyDescent="0.2">
      <c r="F3106" s="169"/>
    </row>
    <row r="3107" spans="6:6" x14ac:dyDescent="0.2">
      <c r="F3107" s="169"/>
    </row>
    <row r="3108" spans="6:6" x14ac:dyDescent="0.2">
      <c r="F3108" s="169"/>
    </row>
    <row r="3109" spans="6:6" x14ac:dyDescent="0.2">
      <c r="F3109" s="169"/>
    </row>
    <row r="3110" spans="6:6" x14ac:dyDescent="0.2">
      <c r="F3110" s="169"/>
    </row>
    <row r="3111" spans="6:6" x14ac:dyDescent="0.2">
      <c r="F3111" s="169"/>
    </row>
    <row r="3112" spans="6:6" x14ac:dyDescent="0.2">
      <c r="F3112" s="169"/>
    </row>
    <row r="3113" spans="6:6" x14ac:dyDescent="0.2">
      <c r="F3113" s="169"/>
    </row>
    <row r="3114" spans="6:6" x14ac:dyDescent="0.2">
      <c r="F3114" s="169"/>
    </row>
    <row r="3115" spans="6:6" x14ac:dyDescent="0.2">
      <c r="F3115" s="169"/>
    </row>
    <row r="3116" spans="6:6" x14ac:dyDescent="0.2">
      <c r="F3116" s="169"/>
    </row>
    <row r="3117" spans="6:6" x14ac:dyDescent="0.2">
      <c r="F3117" s="169"/>
    </row>
    <row r="3118" spans="6:6" x14ac:dyDescent="0.2">
      <c r="F3118" s="169"/>
    </row>
    <row r="3119" spans="6:6" x14ac:dyDescent="0.2">
      <c r="F3119" s="169"/>
    </row>
    <row r="3120" spans="6:6" x14ac:dyDescent="0.2">
      <c r="F3120" s="169"/>
    </row>
    <row r="3121" spans="6:6" x14ac:dyDescent="0.2">
      <c r="F3121" s="169"/>
    </row>
    <row r="3122" spans="6:6" x14ac:dyDescent="0.2">
      <c r="F3122" s="169"/>
    </row>
    <row r="3123" spans="6:6" x14ac:dyDescent="0.2">
      <c r="F3123" s="169"/>
    </row>
    <row r="3124" spans="6:6" x14ac:dyDescent="0.2">
      <c r="F3124" s="169"/>
    </row>
    <row r="3125" spans="6:6" x14ac:dyDescent="0.2">
      <c r="F3125" s="169"/>
    </row>
    <row r="3126" spans="6:6" x14ac:dyDescent="0.2">
      <c r="F3126" s="169"/>
    </row>
    <row r="3127" spans="6:6" x14ac:dyDescent="0.2">
      <c r="F3127" s="169"/>
    </row>
    <row r="3128" spans="6:6" x14ac:dyDescent="0.2">
      <c r="F3128" s="169"/>
    </row>
    <row r="3129" spans="6:6" x14ac:dyDescent="0.2">
      <c r="F3129" s="169"/>
    </row>
    <row r="3130" spans="6:6" x14ac:dyDescent="0.2">
      <c r="F3130" s="169"/>
    </row>
    <row r="3131" spans="6:6" x14ac:dyDescent="0.2">
      <c r="F3131" s="169"/>
    </row>
    <row r="3132" spans="6:6" x14ac:dyDescent="0.2">
      <c r="F3132" s="169"/>
    </row>
    <row r="3133" spans="6:6" x14ac:dyDescent="0.2">
      <c r="F3133" s="169"/>
    </row>
    <row r="3134" spans="6:6" x14ac:dyDescent="0.2">
      <c r="F3134" s="169"/>
    </row>
    <row r="3135" spans="6:6" x14ac:dyDescent="0.2">
      <c r="F3135" s="169"/>
    </row>
    <row r="3136" spans="6:6" x14ac:dyDescent="0.2">
      <c r="F3136" s="169"/>
    </row>
    <row r="3137" spans="6:6" x14ac:dyDescent="0.2">
      <c r="F3137" s="169"/>
    </row>
    <row r="3138" spans="6:6" x14ac:dyDescent="0.2">
      <c r="F3138" s="169"/>
    </row>
    <row r="3139" spans="6:6" x14ac:dyDescent="0.2">
      <c r="F3139" s="169"/>
    </row>
    <row r="3140" spans="6:6" x14ac:dyDescent="0.2">
      <c r="F3140" s="169"/>
    </row>
    <row r="3141" spans="6:6" x14ac:dyDescent="0.2">
      <c r="F3141" s="169"/>
    </row>
    <row r="3142" spans="6:6" x14ac:dyDescent="0.2">
      <c r="F3142" s="169"/>
    </row>
    <row r="3143" spans="6:6" x14ac:dyDescent="0.2">
      <c r="F3143" s="169"/>
    </row>
    <row r="3144" spans="6:6" x14ac:dyDescent="0.2">
      <c r="F3144" s="169"/>
    </row>
    <row r="3145" spans="6:6" x14ac:dyDescent="0.2">
      <c r="F3145" s="169"/>
    </row>
    <row r="3146" spans="6:6" x14ac:dyDescent="0.2">
      <c r="F3146" s="169"/>
    </row>
    <row r="3147" spans="6:6" x14ac:dyDescent="0.2">
      <c r="F3147" s="169"/>
    </row>
    <row r="3148" spans="6:6" x14ac:dyDescent="0.2">
      <c r="F3148" s="169"/>
    </row>
    <row r="3149" spans="6:6" x14ac:dyDescent="0.2">
      <c r="F3149" s="169"/>
    </row>
    <row r="3150" spans="6:6" x14ac:dyDescent="0.2">
      <c r="F3150" s="169"/>
    </row>
    <row r="3151" spans="6:6" x14ac:dyDescent="0.2">
      <c r="F3151" s="169"/>
    </row>
    <row r="3152" spans="6:6" x14ac:dyDescent="0.2">
      <c r="F3152" s="169"/>
    </row>
    <row r="3153" spans="6:6" x14ac:dyDescent="0.2">
      <c r="F3153" s="169"/>
    </row>
    <row r="3154" spans="6:6" x14ac:dyDescent="0.2">
      <c r="F3154" s="169"/>
    </row>
    <row r="3155" spans="6:6" x14ac:dyDescent="0.2">
      <c r="F3155" s="169"/>
    </row>
    <row r="3156" spans="6:6" x14ac:dyDescent="0.2">
      <c r="F3156" s="169"/>
    </row>
    <row r="3157" spans="6:6" x14ac:dyDescent="0.2">
      <c r="F3157" s="169"/>
    </row>
    <row r="3158" spans="6:6" x14ac:dyDescent="0.2">
      <c r="F3158" s="169"/>
    </row>
    <row r="3159" spans="6:6" x14ac:dyDescent="0.2">
      <c r="F3159" s="169"/>
    </row>
    <row r="3160" spans="6:6" x14ac:dyDescent="0.2">
      <c r="F3160" s="169"/>
    </row>
    <row r="3161" spans="6:6" x14ac:dyDescent="0.2">
      <c r="F3161" s="169"/>
    </row>
    <row r="3162" spans="6:6" x14ac:dyDescent="0.2">
      <c r="F3162" s="169"/>
    </row>
    <row r="3163" spans="6:6" x14ac:dyDescent="0.2">
      <c r="F3163" s="169"/>
    </row>
    <row r="3164" spans="6:6" x14ac:dyDescent="0.2">
      <c r="F3164" s="169"/>
    </row>
    <row r="3165" spans="6:6" x14ac:dyDescent="0.2">
      <c r="F3165" s="169"/>
    </row>
    <row r="3166" spans="6:6" x14ac:dyDescent="0.2">
      <c r="F3166" s="169"/>
    </row>
    <row r="3167" spans="6:6" x14ac:dyDescent="0.2">
      <c r="F3167" s="169"/>
    </row>
    <row r="3168" spans="6:6" x14ac:dyDescent="0.2">
      <c r="F3168" s="169"/>
    </row>
    <row r="3169" spans="6:6" x14ac:dyDescent="0.2">
      <c r="F3169" s="169"/>
    </row>
    <row r="3170" spans="6:6" x14ac:dyDescent="0.2">
      <c r="F3170" s="169"/>
    </row>
    <row r="3171" spans="6:6" x14ac:dyDescent="0.2">
      <c r="F3171" s="169"/>
    </row>
    <row r="3172" spans="6:6" x14ac:dyDescent="0.2">
      <c r="F3172" s="169"/>
    </row>
    <row r="3173" spans="6:6" x14ac:dyDescent="0.2">
      <c r="F3173" s="169"/>
    </row>
    <row r="3174" spans="6:6" x14ac:dyDescent="0.2">
      <c r="F3174" s="169"/>
    </row>
    <row r="3175" spans="6:6" x14ac:dyDescent="0.2">
      <c r="F3175" s="169"/>
    </row>
    <row r="3176" spans="6:6" x14ac:dyDescent="0.2">
      <c r="F3176" s="169"/>
    </row>
    <row r="3177" spans="6:6" x14ac:dyDescent="0.2">
      <c r="F3177" s="169"/>
    </row>
    <row r="3178" spans="6:6" x14ac:dyDescent="0.2">
      <c r="F3178" s="169"/>
    </row>
    <row r="3179" spans="6:6" x14ac:dyDescent="0.2">
      <c r="F3179" s="169"/>
    </row>
    <row r="3180" spans="6:6" x14ac:dyDescent="0.2">
      <c r="F3180" s="169"/>
    </row>
    <row r="3181" spans="6:6" x14ac:dyDescent="0.2">
      <c r="F3181" s="169"/>
    </row>
    <row r="3182" spans="6:6" x14ac:dyDescent="0.2">
      <c r="F3182" s="169"/>
    </row>
    <row r="3183" spans="6:6" x14ac:dyDescent="0.2">
      <c r="F3183" s="169"/>
    </row>
    <row r="3184" spans="6:6" x14ac:dyDescent="0.2">
      <c r="F3184" s="169"/>
    </row>
    <row r="3185" spans="6:6" x14ac:dyDescent="0.2">
      <c r="F3185" s="169"/>
    </row>
    <row r="3186" spans="6:6" x14ac:dyDescent="0.2">
      <c r="F3186" s="169"/>
    </row>
    <row r="3187" spans="6:6" x14ac:dyDescent="0.2">
      <c r="F3187" s="169"/>
    </row>
    <row r="3188" spans="6:6" x14ac:dyDescent="0.2">
      <c r="F3188" s="169"/>
    </row>
    <row r="3189" spans="6:6" x14ac:dyDescent="0.2">
      <c r="F3189" s="169"/>
    </row>
    <row r="3190" spans="6:6" x14ac:dyDescent="0.2">
      <c r="F3190" s="169"/>
    </row>
    <row r="3191" spans="6:6" x14ac:dyDescent="0.2">
      <c r="F3191" s="169"/>
    </row>
    <row r="3192" spans="6:6" x14ac:dyDescent="0.2">
      <c r="F3192" s="169"/>
    </row>
    <row r="3193" spans="6:6" x14ac:dyDescent="0.2">
      <c r="F3193" s="169"/>
    </row>
    <row r="3194" spans="6:6" x14ac:dyDescent="0.2">
      <c r="F3194" s="169"/>
    </row>
    <row r="3195" spans="6:6" x14ac:dyDescent="0.2">
      <c r="F3195" s="169"/>
    </row>
    <row r="3196" spans="6:6" x14ac:dyDescent="0.2">
      <c r="F3196" s="169"/>
    </row>
    <row r="3197" spans="6:6" x14ac:dyDescent="0.2">
      <c r="F3197" s="169"/>
    </row>
    <row r="3198" spans="6:6" x14ac:dyDescent="0.2">
      <c r="F3198" s="169"/>
    </row>
    <row r="3199" spans="6:6" x14ac:dyDescent="0.2">
      <c r="F3199" s="169"/>
    </row>
    <row r="3200" spans="6:6" x14ac:dyDescent="0.2">
      <c r="F3200" s="169"/>
    </row>
    <row r="3201" spans="6:6" x14ac:dyDescent="0.2">
      <c r="F3201" s="169"/>
    </row>
    <row r="3202" spans="6:6" x14ac:dyDescent="0.2">
      <c r="F3202" s="169"/>
    </row>
    <row r="3203" spans="6:6" x14ac:dyDescent="0.2">
      <c r="F3203" s="169"/>
    </row>
    <row r="3204" spans="6:6" x14ac:dyDescent="0.2">
      <c r="F3204" s="169"/>
    </row>
    <row r="3205" spans="6:6" x14ac:dyDescent="0.2">
      <c r="F3205" s="169"/>
    </row>
    <row r="3206" spans="6:6" x14ac:dyDescent="0.2">
      <c r="F3206" s="169"/>
    </row>
    <row r="3207" spans="6:6" x14ac:dyDescent="0.2">
      <c r="F3207" s="169"/>
    </row>
    <row r="3208" spans="6:6" x14ac:dyDescent="0.2">
      <c r="F3208" s="169"/>
    </row>
    <row r="3209" spans="6:6" x14ac:dyDescent="0.2">
      <c r="F3209" s="169"/>
    </row>
    <row r="3210" spans="6:6" x14ac:dyDescent="0.2">
      <c r="F3210" s="169"/>
    </row>
    <row r="3211" spans="6:6" x14ac:dyDescent="0.2">
      <c r="F3211" s="169"/>
    </row>
    <row r="3212" spans="6:6" x14ac:dyDescent="0.2">
      <c r="F3212" s="169"/>
    </row>
    <row r="3213" spans="6:6" x14ac:dyDescent="0.2">
      <c r="F3213" s="169"/>
    </row>
    <row r="3214" spans="6:6" x14ac:dyDescent="0.2">
      <c r="F3214" s="169"/>
    </row>
    <row r="3215" spans="6:6" x14ac:dyDescent="0.2">
      <c r="F3215" s="169"/>
    </row>
    <row r="3216" spans="6:6" x14ac:dyDescent="0.2">
      <c r="F3216" s="169"/>
    </row>
    <row r="3217" spans="6:6" x14ac:dyDescent="0.2">
      <c r="F3217" s="169"/>
    </row>
    <row r="3218" spans="6:6" x14ac:dyDescent="0.2">
      <c r="F3218" s="169"/>
    </row>
    <row r="3219" spans="6:6" x14ac:dyDescent="0.2">
      <c r="F3219" s="169"/>
    </row>
    <row r="3220" spans="6:6" x14ac:dyDescent="0.2">
      <c r="F3220" s="169"/>
    </row>
    <row r="3221" spans="6:6" x14ac:dyDescent="0.2">
      <c r="F3221" s="169"/>
    </row>
    <row r="3222" spans="6:6" x14ac:dyDescent="0.2">
      <c r="F3222" s="169"/>
    </row>
    <row r="3223" spans="6:6" x14ac:dyDescent="0.2">
      <c r="F3223" s="169"/>
    </row>
    <row r="3224" spans="6:6" x14ac:dyDescent="0.2">
      <c r="F3224" s="169"/>
    </row>
    <row r="3225" spans="6:6" x14ac:dyDescent="0.2">
      <c r="F3225" s="169"/>
    </row>
    <row r="3226" spans="6:6" x14ac:dyDescent="0.2">
      <c r="F3226" s="169"/>
    </row>
    <row r="3227" spans="6:6" x14ac:dyDescent="0.2">
      <c r="F3227" s="169"/>
    </row>
    <row r="3228" spans="6:6" x14ac:dyDescent="0.2">
      <c r="F3228" s="169"/>
    </row>
    <row r="3229" spans="6:6" x14ac:dyDescent="0.2">
      <c r="F3229" s="169"/>
    </row>
    <row r="3230" spans="6:6" x14ac:dyDescent="0.2">
      <c r="F3230" s="169"/>
    </row>
    <row r="3231" spans="6:6" x14ac:dyDescent="0.2">
      <c r="F3231" s="169"/>
    </row>
    <row r="3232" spans="6:6" x14ac:dyDescent="0.2">
      <c r="F3232" s="169"/>
    </row>
    <row r="3233" spans="6:6" x14ac:dyDescent="0.2">
      <c r="F3233" s="169"/>
    </row>
    <row r="3234" spans="6:6" x14ac:dyDescent="0.2">
      <c r="F3234" s="169"/>
    </row>
    <row r="3235" spans="6:6" x14ac:dyDescent="0.2">
      <c r="F3235" s="169"/>
    </row>
    <row r="3236" spans="6:6" x14ac:dyDescent="0.2">
      <c r="F3236" s="169"/>
    </row>
    <row r="3237" spans="6:6" x14ac:dyDescent="0.2">
      <c r="F3237" s="169"/>
    </row>
    <row r="3238" spans="6:6" x14ac:dyDescent="0.2">
      <c r="F3238" s="169"/>
    </row>
    <row r="3239" spans="6:6" x14ac:dyDescent="0.2">
      <c r="F3239" s="169"/>
    </row>
    <row r="3240" spans="6:6" x14ac:dyDescent="0.2">
      <c r="F3240" s="169"/>
    </row>
    <row r="3241" spans="6:6" x14ac:dyDescent="0.2">
      <c r="F3241" s="169"/>
    </row>
    <row r="3242" spans="6:6" x14ac:dyDescent="0.2">
      <c r="F3242" s="169"/>
    </row>
    <row r="3243" spans="6:6" x14ac:dyDescent="0.2">
      <c r="F3243" s="169"/>
    </row>
    <row r="3244" spans="6:6" x14ac:dyDescent="0.2">
      <c r="F3244" s="169"/>
    </row>
    <row r="3245" spans="6:6" x14ac:dyDescent="0.2">
      <c r="F3245" s="169"/>
    </row>
    <row r="3246" spans="6:6" x14ac:dyDescent="0.2">
      <c r="F3246" s="169"/>
    </row>
    <row r="3247" spans="6:6" x14ac:dyDescent="0.2">
      <c r="F3247" s="169"/>
    </row>
    <row r="3248" spans="6:6" x14ac:dyDescent="0.2">
      <c r="F3248" s="169"/>
    </row>
    <row r="3249" spans="6:6" x14ac:dyDescent="0.2">
      <c r="F3249" s="169"/>
    </row>
    <row r="3250" spans="6:6" x14ac:dyDescent="0.2">
      <c r="F3250" s="169"/>
    </row>
    <row r="3251" spans="6:6" x14ac:dyDescent="0.2">
      <c r="F3251" s="169"/>
    </row>
    <row r="3252" spans="6:6" x14ac:dyDescent="0.2">
      <c r="F3252" s="169"/>
    </row>
    <row r="3253" spans="6:6" x14ac:dyDescent="0.2">
      <c r="F3253" s="169"/>
    </row>
    <row r="3254" spans="6:6" x14ac:dyDescent="0.2">
      <c r="F3254" s="169"/>
    </row>
    <row r="3255" spans="6:6" x14ac:dyDescent="0.2">
      <c r="F3255" s="169"/>
    </row>
    <row r="3256" spans="6:6" x14ac:dyDescent="0.2">
      <c r="F3256" s="169"/>
    </row>
    <row r="3257" spans="6:6" x14ac:dyDescent="0.2">
      <c r="F3257" s="169"/>
    </row>
    <row r="3258" spans="6:6" x14ac:dyDescent="0.2">
      <c r="F3258" s="169"/>
    </row>
    <row r="3259" spans="6:6" x14ac:dyDescent="0.2">
      <c r="F3259" s="169"/>
    </row>
    <row r="3260" spans="6:6" x14ac:dyDescent="0.2">
      <c r="F3260" s="169"/>
    </row>
    <row r="3261" spans="6:6" x14ac:dyDescent="0.2">
      <c r="F3261" s="169"/>
    </row>
    <row r="3262" spans="6:6" x14ac:dyDescent="0.2">
      <c r="F3262" s="169"/>
    </row>
    <row r="3263" spans="6:6" x14ac:dyDescent="0.2">
      <c r="F3263" s="169"/>
    </row>
    <row r="3264" spans="6:6" x14ac:dyDescent="0.2">
      <c r="F3264" s="169"/>
    </row>
    <row r="3265" spans="6:6" x14ac:dyDescent="0.2">
      <c r="F3265" s="169"/>
    </row>
    <row r="3266" spans="6:6" x14ac:dyDescent="0.2">
      <c r="F3266" s="169"/>
    </row>
    <row r="3267" spans="6:6" x14ac:dyDescent="0.2">
      <c r="F3267" s="169"/>
    </row>
    <row r="3268" spans="6:6" x14ac:dyDescent="0.2">
      <c r="F3268" s="169"/>
    </row>
    <row r="3269" spans="6:6" x14ac:dyDescent="0.2">
      <c r="F3269" s="169"/>
    </row>
    <row r="3270" spans="6:6" x14ac:dyDescent="0.2">
      <c r="F3270" s="169"/>
    </row>
    <row r="3271" spans="6:6" x14ac:dyDescent="0.2">
      <c r="F3271" s="169"/>
    </row>
    <row r="3272" spans="6:6" x14ac:dyDescent="0.2">
      <c r="F3272" s="169"/>
    </row>
    <row r="3273" spans="6:6" x14ac:dyDescent="0.2">
      <c r="F3273" s="169"/>
    </row>
    <row r="3274" spans="6:6" x14ac:dyDescent="0.2">
      <c r="F3274" s="169"/>
    </row>
    <row r="3275" spans="6:6" x14ac:dyDescent="0.2">
      <c r="F3275" s="169"/>
    </row>
    <row r="3276" spans="6:6" x14ac:dyDescent="0.2">
      <c r="F3276" s="169"/>
    </row>
    <row r="3277" spans="6:6" x14ac:dyDescent="0.2">
      <c r="F3277" s="169"/>
    </row>
    <row r="3278" spans="6:6" x14ac:dyDescent="0.2">
      <c r="F3278" s="169"/>
    </row>
    <row r="3279" spans="6:6" x14ac:dyDescent="0.2">
      <c r="F3279" s="169"/>
    </row>
    <row r="3280" spans="6:6" x14ac:dyDescent="0.2">
      <c r="F3280" s="169"/>
    </row>
    <row r="3281" spans="6:6" x14ac:dyDescent="0.2">
      <c r="F3281" s="169"/>
    </row>
    <row r="3282" spans="6:6" x14ac:dyDescent="0.2">
      <c r="F3282" s="169"/>
    </row>
    <row r="3283" spans="6:6" x14ac:dyDescent="0.2">
      <c r="F3283" s="169"/>
    </row>
    <row r="3284" spans="6:6" x14ac:dyDescent="0.2">
      <c r="F3284" s="169"/>
    </row>
    <row r="3285" spans="6:6" x14ac:dyDescent="0.2">
      <c r="F3285" s="169"/>
    </row>
    <row r="3286" spans="6:6" x14ac:dyDescent="0.2">
      <c r="F3286" s="169"/>
    </row>
    <row r="3287" spans="6:6" x14ac:dyDescent="0.2">
      <c r="F3287" s="169"/>
    </row>
    <row r="3288" spans="6:6" x14ac:dyDescent="0.2">
      <c r="F3288" s="169"/>
    </row>
    <row r="3289" spans="6:6" x14ac:dyDescent="0.2">
      <c r="F3289" s="169"/>
    </row>
    <row r="3290" spans="6:6" x14ac:dyDescent="0.2">
      <c r="F3290" s="169"/>
    </row>
    <row r="3291" spans="6:6" x14ac:dyDescent="0.2">
      <c r="F3291" s="169"/>
    </row>
    <row r="3292" spans="6:6" x14ac:dyDescent="0.2">
      <c r="F3292" s="169"/>
    </row>
    <row r="3293" spans="6:6" x14ac:dyDescent="0.2">
      <c r="F3293" s="169"/>
    </row>
    <row r="3294" spans="6:6" x14ac:dyDescent="0.2">
      <c r="F3294" s="169"/>
    </row>
    <row r="3295" spans="6:6" x14ac:dyDescent="0.2">
      <c r="F3295" s="169"/>
    </row>
    <row r="3296" spans="6:6" x14ac:dyDescent="0.2">
      <c r="F3296" s="169"/>
    </row>
    <row r="3297" spans="6:6" x14ac:dyDescent="0.2">
      <c r="F3297" s="169"/>
    </row>
    <row r="3298" spans="6:6" x14ac:dyDescent="0.2">
      <c r="F3298" s="169"/>
    </row>
    <row r="3299" spans="6:6" x14ac:dyDescent="0.2">
      <c r="F3299" s="169"/>
    </row>
    <row r="3300" spans="6:6" x14ac:dyDescent="0.2">
      <c r="F3300" s="169"/>
    </row>
    <row r="3301" spans="6:6" x14ac:dyDescent="0.2">
      <c r="F3301" s="169"/>
    </row>
    <row r="3302" spans="6:6" x14ac:dyDescent="0.2">
      <c r="F3302" s="169"/>
    </row>
    <row r="3303" spans="6:6" x14ac:dyDescent="0.2">
      <c r="F3303" s="169"/>
    </row>
    <row r="3304" spans="6:6" x14ac:dyDescent="0.2">
      <c r="F3304" s="169"/>
    </row>
    <row r="3305" spans="6:6" x14ac:dyDescent="0.2">
      <c r="F3305" s="169"/>
    </row>
    <row r="3306" spans="6:6" x14ac:dyDescent="0.2">
      <c r="F3306" s="169"/>
    </row>
    <row r="3307" spans="6:6" x14ac:dyDescent="0.2">
      <c r="F3307" s="169"/>
    </row>
    <row r="3308" spans="6:6" x14ac:dyDescent="0.2">
      <c r="F3308" s="169"/>
    </row>
    <row r="3309" spans="6:6" x14ac:dyDescent="0.2">
      <c r="F3309" s="169"/>
    </row>
    <row r="3310" spans="6:6" x14ac:dyDescent="0.2">
      <c r="F3310" s="169"/>
    </row>
    <row r="3311" spans="6:6" x14ac:dyDescent="0.2">
      <c r="F3311" s="169"/>
    </row>
    <row r="3312" spans="6:6" x14ac:dyDescent="0.2">
      <c r="F3312" s="169"/>
    </row>
    <row r="3313" spans="6:6" x14ac:dyDescent="0.2">
      <c r="F3313" s="169"/>
    </row>
    <row r="3314" spans="6:6" x14ac:dyDescent="0.2">
      <c r="F3314" s="169"/>
    </row>
    <row r="3315" spans="6:6" x14ac:dyDescent="0.2">
      <c r="F3315" s="169"/>
    </row>
    <row r="3316" spans="6:6" x14ac:dyDescent="0.2">
      <c r="F3316" s="169"/>
    </row>
    <row r="3317" spans="6:6" x14ac:dyDescent="0.2">
      <c r="F3317" s="169"/>
    </row>
    <row r="3318" spans="6:6" x14ac:dyDescent="0.2">
      <c r="F3318" s="169"/>
    </row>
    <row r="3319" spans="6:6" x14ac:dyDescent="0.2">
      <c r="F3319" s="169"/>
    </row>
    <row r="3320" spans="6:6" x14ac:dyDescent="0.2">
      <c r="F3320" s="169"/>
    </row>
    <row r="3321" spans="6:6" x14ac:dyDescent="0.2">
      <c r="F3321" s="169"/>
    </row>
    <row r="3322" spans="6:6" x14ac:dyDescent="0.2">
      <c r="F3322" s="169"/>
    </row>
    <row r="3323" spans="6:6" x14ac:dyDescent="0.2">
      <c r="F3323" s="169"/>
    </row>
    <row r="3324" spans="6:6" x14ac:dyDescent="0.2">
      <c r="F3324" s="169"/>
    </row>
    <row r="3325" spans="6:6" x14ac:dyDescent="0.2">
      <c r="F3325" s="169"/>
    </row>
    <row r="3326" spans="6:6" x14ac:dyDescent="0.2">
      <c r="F3326" s="169"/>
    </row>
    <row r="3327" spans="6:6" x14ac:dyDescent="0.2">
      <c r="F3327" s="169"/>
    </row>
    <row r="3328" spans="6:6" x14ac:dyDescent="0.2">
      <c r="F3328" s="169"/>
    </row>
    <row r="3329" spans="6:6" x14ac:dyDescent="0.2">
      <c r="F3329" s="169"/>
    </row>
    <row r="3330" spans="6:6" x14ac:dyDescent="0.2">
      <c r="F3330" s="169"/>
    </row>
    <row r="3331" spans="6:6" x14ac:dyDescent="0.2">
      <c r="F3331" s="169"/>
    </row>
    <row r="3332" spans="6:6" x14ac:dyDescent="0.2">
      <c r="F3332" s="169"/>
    </row>
    <row r="3333" spans="6:6" x14ac:dyDescent="0.2">
      <c r="F3333" s="169"/>
    </row>
    <row r="3334" spans="6:6" x14ac:dyDescent="0.2">
      <c r="F3334" s="169"/>
    </row>
    <row r="3335" spans="6:6" x14ac:dyDescent="0.2">
      <c r="F3335" s="169"/>
    </row>
    <row r="3336" spans="6:6" x14ac:dyDescent="0.2">
      <c r="F3336" s="169"/>
    </row>
    <row r="3337" spans="6:6" x14ac:dyDescent="0.2">
      <c r="F3337" s="169"/>
    </row>
    <row r="3338" spans="6:6" x14ac:dyDescent="0.2">
      <c r="F3338" s="169"/>
    </row>
    <row r="3339" spans="6:6" x14ac:dyDescent="0.2">
      <c r="F3339" s="169"/>
    </row>
    <row r="3340" spans="6:6" x14ac:dyDescent="0.2">
      <c r="F3340" s="169"/>
    </row>
    <row r="3341" spans="6:6" x14ac:dyDescent="0.2">
      <c r="F3341" s="169"/>
    </row>
    <row r="3342" spans="6:6" x14ac:dyDescent="0.2">
      <c r="F3342" s="169"/>
    </row>
    <row r="3343" spans="6:6" x14ac:dyDescent="0.2">
      <c r="F3343" s="169"/>
    </row>
    <row r="3344" spans="6:6" x14ac:dyDescent="0.2">
      <c r="F3344" s="169"/>
    </row>
    <row r="3345" spans="6:6" x14ac:dyDescent="0.2">
      <c r="F3345" s="169"/>
    </row>
    <row r="3346" spans="6:6" x14ac:dyDescent="0.2">
      <c r="F3346" s="169"/>
    </row>
    <row r="3347" spans="6:6" x14ac:dyDescent="0.2">
      <c r="F3347" s="169"/>
    </row>
    <row r="3348" spans="6:6" x14ac:dyDescent="0.2">
      <c r="F3348" s="169"/>
    </row>
    <row r="3349" spans="6:6" x14ac:dyDescent="0.2">
      <c r="F3349" s="169"/>
    </row>
    <row r="3350" spans="6:6" x14ac:dyDescent="0.2">
      <c r="F3350" s="169"/>
    </row>
    <row r="3351" spans="6:6" x14ac:dyDescent="0.2">
      <c r="F3351" s="169"/>
    </row>
    <row r="3352" spans="6:6" x14ac:dyDescent="0.2">
      <c r="F3352" s="169"/>
    </row>
    <row r="3353" spans="6:6" x14ac:dyDescent="0.2">
      <c r="F3353" s="169"/>
    </row>
    <row r="3354" spans="6:6" x14ac:dyDescent="0.2">
      <c r="F3354" s="169"/>
    </row>
    <row r="3355" spans="6:6" x14ac:dyDescent="0.2">
      <c r="F3355" s="169"/>
    </row>
    <row r="3356" spans="6:6" x14ac:dyDescent="0.2">
      <c r="F3356" s="169"/>
    </row>
    <row r="3357" spans="6:6" x14ac:dyDescent="0.2">
      <c r="F3357" s="169"/>
    </row>
    <row r="3358" spans="6:6" x14ac:dyDescent="0.2">
      <c r="F3358" s="169"/>
    </row>
    <row r="3359" spans="6:6" x14ac:dyDescent="0.2">
      <c r="F3359" s="169"/>
    </row>
    <row r="3360" spans="6:6" x14ac:dyDescent="0.2">
      <c r="F3360" s="169"/>
    </row>
    <row r="3361" spans="6:6" x14ac:dyDescent="0.2">
      <c r="F3361" s="169"/>
    </row>
    <row r="3362" spans="6:6" x14ac:dyDescent="0.2">
      <c r="F3362" s="169"/>
    </row>
    <row r="3363" spans="6:6" x14ac:dyDescent="0.2">
      <c r="F3363" s="169"/>
    </row>
    <row r="3364" spans="6:6" x14ac:dyDescent="0.2">
      <c r="F3364" s="169"/>
    </row>
    <row r="3365" spans="6:6" x14ac:dyDescent="0.2">
      <c r="F3365" s="169"/>
    </row>
    <row r="3366" spans="6:6" x14ac:dyDescent="0.2">
      <c r="F3366" s="169"/>
    </row>
    <row r="3367" spans="6:6" x14ac:dyDescent="0.2">
      <c r="F3367" s="169"/>
    </row>
    <row r="3368" spans="6:6" x14ac:dyDescent="0.2">
      <c r="F3368" s="169"/>
    </row>
    <row r="3369" spans="6:6" x14ac:dyDescent="0.2">
      <c r="F3369" s="169"/>
    </row>
    <row r="3370" spans="6:6" x14ac:dyDescent="0.2">
      <c r="F3370" s="169"/>
    </row>
    <row r="3371" spans="6:6" x14ac:dyDescent="0.2">
      <c r="F3371" s="169"/>
    </row>
    <row r="3372" spans="6:6" x14ac:dyDescent="0.2">
      <c r="F3372" s="169"/>
    </row>
    <row r="3373" spans="6:6" x14ac:dyDescent="0.2">
      <c r="F3373" s="169"/>
    </row>
    <row r="3374" spans="6:6" x14ac:dyDescent="0.2">
      <c r="F3374" s="169"/>
    </row>
    <row r="3375" spans="6:6" x14ac:dyDescent="0.2">
      <c r="F3375" s="169"/>
    </row>
    <row r="3376" spans="6:6" x14ac:dyDescent="0.2">
      <c r="F3376" s="169"/>
    </row>
    <row r="3377" spans="6:6" x14ac:dyDescent="0.2">
      <c r="F3377" s="169"/>
    </row>
    <row r="3378" spans="6:6" x14ac:dyDescent="0.2">
      <c r="F3378" s="169"/>
    </row>
    <row r="3379" spans="6:6" x14ac:dyDescent="0.2">
      <c r="F3379" s="169"/>
    </row>
    <row r="3380" spans="6:6" x14ac:dyDescent="0.2">
      <c r="F3380" s="169"/>
    </row>
    <row r="3381" spans="6:6" x14ac:dyDescent="0.2">
      <c r="F3381" s="169"/>
    </row>
    <row r="3382" spans="6:6" x14ac:dyDescent="0.2">
      <c r="F3382" s="169"/>
    </row>
    <row r="3383" spans="6:6" x14ac:dyDescent="0.2">
      <c r="F3383" s="169"/>
    </row>
    <row r="3384" spans="6:6" x14ac:dyDescent="0.2">
      <c r="F3384" s="169"/>
    </row>
    <row r="3385" spans="6:6" x14ac:dyDescent="0.2">
      <c r="F3385" s="169"/>
    </row>
    <row r="3386" spans="6:6" x14ac:dyDescent="0.2">
      <c r="F3386" s="169"/>
    </row>
    <row r="3387" spans="6:6" x14ac:dyDescent="0.2">
      <c r="F3387" s="169"/>
    </row>
    <row r="3388" spans="6:6" x14ac:dyDescent="0.2">
      <c r="F3388" s="169"/>
    </row>
    <row r="3389" spans="6:6" x14ac:dyDescent="0.2">
      <c r="F3389" s="169"/>
    </row>
    <row r="3390" spans="6:6" x14ac:dyDescent="0.2">
      <c r="F3390" s="169"/>
    </row>
    <row r="3391" spans="6:6" x14ac:dyDescent="0.2">
      <c r="F3391" s="169"/>
    </row>
    <row r="3392" spans="6:6" x14ac:dyDescent="0.2">
      <c r="F3392" s="169"/>
    </row>
    <row r="3393" spans="6:6" x14ac:dyDescent="0.2">
      <c r="F3393" s="169"/>
    </row>
    <row r="3394" spans="6:6" x14ac:dyDescent="0.2">
      <c r="F3394" s="169"/>
    </row>
    <row r="3395" spans="6:6" x14ac:dyDescent="0.2">
      <c r="F3395" s="169"/>
    </row>
    <row r="3396" spans="6:6" x14ac:dyDescent="0.2">
      <c r="F3396" s="169"/>
    </row>
    <row r="3397" spans="6:6" x14ac:dyDescent="0.2">
      <c r="F3397" s="169"/>
    </row>
    <row r="3398" spans="6:6" x14ac:dyDescent="0.2">
      <c r="F3398" s="169"/>
    </row>
    <row r="3399" spans="6:6" x14ac:dyDescent="0.2">
      <c r="F3399" s="169"/>
    </row>
    <row r="3400" spans="6:6" x14ac:dyDescent="0.2">
      <c r="F3400" s="169"/>
    </row>
    <row r="3401" spans="6:6" x14ac:dyDescent="0.2">
      <c r="F3401" s="169"/>
    </row>
    <row r="3402" spans="6:6" x14ac:dyDescent="0.2">
      <c r="F3402" s="169"/>
    </row>
    <row r="3403" spans="6:6" x14ac:dyDescent="0.2">
      <c r="F3403" s="169"/>
    </row>
    <row r="3404" spans="6:6" x14ac:dyDescent="0.2">
      <c r="F3404" s="169"/>
    </row>
    <row r="3405" spans="6:6" x14ac:dyDescent="0.2">
      <c r="F3405" s="169"/>
    </row>
    <row r="3406" spans="6:6" x14ac:dyDescent="0.2">
      <c r="F3406" s="169"/>
    </row>
    <row r="3407" spans="6:6" x14ac:dyDescent="0.2">
      <c r="F3407" s="169"/>
    </row>
    <row r="3408" spans="6:6" x14ac:dyDescent="0.2">
      <c r="F3408" s="169"/>
    </row>
    <row r="3409" spans="6:6" x14ac:dyDescent="0.2">
      <c r="F3409" s="169"/>
    </row>
    <row r="3410" spans="6:6" x14ac:dyDescent="0.2">
      <c r="F3410" s="169"/>
    </row>
    <row r="3411" spans="6:6" x14ac:dyDescent="0.2">
      <c r="F3411" s="169"/>
    </row>
    <row r="3412" spans="6:6" x14ac:dyDescent="0.2">
      <c r="F3412" s="169"/>
    </row>
    <row r="3413" spans="6:6" x14ac:dyDescent="0.2">
      <c r="F3413" s="169"/>
    </row>
    <row r="3414" spans="6:6" x14ac:dyDescent="0.2">
      <c r="F3414" s="169"/>
    </row>
    <row r="3415" spans="6:6" x14ac:dyDescent="0.2">
      <c r="F3415" s="169"/>
    </row>
    <row r="3416" spans="6:6" x14ac:dyDescent="0.2">
      <c r="F3416" s="169"/>
    </row>
    <row r="3417" spans="6:6" x14ac:dyDescent="0.2">
      <c r="F3417" s="169"/>
    </row>
    <row r="3418" spans="6:6" x14ac:dyDescent="0.2">
      <c r="F3418" s="169"/>
    </row>
    <row r="3419" spans="6:6" x14ac:dyDescent="0.2">
      <c r="F3419" s="169"/>
    </row>
    <row r="3420" spans="6:6" x14ac:dyDescent="0.2">
      <c r="F3420" s="169"/>
    </row>
    <row r="3421" spans="6:6" x14ac:dyDescent="0.2">
      <c r="F3421" s="169"/>
    </row>
    <row r="3422" spans="6:6" x14ac:dyDescent="0.2">
      <c r="F3422" s="169"/>
    </row>
    <row r="3423" spans="6:6" x14ac:dyDescent="0.2">
      <c r="F3423" s="169"/>
    </row>
    <row r="3424" spans="6:6" x14ac:dyDescent="0.2">
      <c r="F3424" s="169"/>
    </row>
    <row r="3425" spans="6:6" x14ac:dyDescent="0.2">
      <c r="F3425" s="169"/>
    </row>
    <row r="3426" spans="6:6" x14ac:dyDescent="0.2">
      <c r="F3426" s="169"/>
    </row>
    <row r="3427" spans="6:6" x14ac:dyDescent="0.2">
      <c r="F3427" s="169"/>
    </row>
    <row r="3428" spans="6:6" x14ac:dyDescent="0.2">
      <c r="F3428" s="169"/>
    </row>
    <row r="3429" spans="6:6" x14ac:dyDescent="0.2">
      <c r="F3429" s="169"/>
    </row>
    <row r="3430" spans="6:6" x14ac:dyDescent="0.2">
      <c r="F3430" s="169"/>
    </row>
    <row r="3431" spans="6:6" x14ac:dyDescent="0.2">
      <c r="F3431" s="169"/>
    </row>
    <row r="3432" spans="6:6" x14ac:dyDescent="0.2">
      <c r="F3432" s="169"/>
    </row>
    <row r="3433" spans="6:6" x14ac:dyDescent="0.2">
      <c r="F3433" s="169"/>
    </row>
    <row r="3434" spans="6:6" x14ac:dyDescent="0.2">
      <c r="F3434" s="169"/>
    </row>
    <row r="3435" spans="6:6" x14ac:dyDescent="0.2">
      <c r="F3435" s="169"/>
    </row>
    <row r="3436" spans="6:6" x14ac:dyDescent="0.2">
      <c r="F3436" s="169"/>
    </row>
    <row r="3437" spans="6:6" x14ac:dyDescent="0.2">
      <c r="F3437" s="169"/>
    </row>
    <row r="3438" spans="6:6" x14ac:dyDescent="0.2">
      <c r="F3438" s="169"/>
    </row>
    <row r="3439" spans="6:6" x14ac:dyDescent="0.2">
      <c r="F3439" s="169"/>
    </row>
    <row r="3440" spans="6:6" x14ac:dyDescent="0.2">
      <c r="F3440" s="169"/>
    </row>
    <row r="3441" spans="6:6" x14ac:dyDescent="0.2">
      <c r="F3441" s="169"/>
    </row>
    <row r="3442" spans="6:6" x14ac:dyDescent="0.2">
      <c r="F3442" s="169"/>
    </row>
    <row r="3443" spans="6:6" x14ac:dyDescent="0.2">
      <c r="F3443" s="169"/>
    </row>
    <row r="3444" spans="6:6" x14ac:dyDescent="0.2">
      <c r="F3444" s="169"/>
    </row>
    <row r="3445" spans="6:6" x14ac:dyDescent="0.2">
      <c r="F3445" s="169"/>
    </row>
    <row r="3446" spans="6:6" x14ac:dyDescent="0.2">
      <c r="F3446" s="169"/>
    </row>
    <row r="3447" spans="6:6" x14ac:dyDescent="0.2">
      <c r="F3447" s="169"/>
    </row>
    <row r="3448" spans="6:6" x14ac:dyDescent="0.2">
      <c r="F3448" s="169"/>
    </row>
    <row r="3449" spans="6:6" x14ac:dyDescent="0.2">
      <c r="F3449" s="169"/>
    </row>
    <row r="3450" spans="6:6" x14ac:dyDescent="0.2">
      <c r="F3450" s="169"/>
    </row>
    <row r="3451" spans="6:6" x14ac:dyDescent="0.2">
      <c r="F3451" s="169"/>
    </row>
    <row r="3452" spans="6:6" x14ac:dyDescent="0.2">
      <c r="F3452" s="169"/>
    </row>
    <row r="3453" spans="6:6" x14ac:dyDescent="0.2">
      <c r="F3453" s="169"/>
    </row>
    <row r="3454" spans="6:6" x14ac:dyDescent="0.2">
      <c r="F3454" s="169"/>
    </row>
    <row r="3455" spans="6:6" x14ac:dyDescent="0.2">
      <c r="F3455" s="169"/>
    </row>
    <row r="3456" spans="6:6" x14ac:dyDescent="0.2">
      <c r="F3456" s="169"/>
    </row>
    <row r="3457" spans="6:6" x14ac:dyDescent="0.2">
      <c r="F3457" s="169"/>
    </row>
    <row r="3458" spans="6:6" x14ac:dyDescent="0.2">
      <c r="F3458" s="169"/>
    </row>
    <row r="3459" spans="6:6" x14ac:dyDescent="0.2">
      <c r="F3459" s="169"/>
    </row>
    <row r="3460" spans="6:6" x14ac:dyDescent="0.2">
      <c r="F3460" s="169"/>
    </row>
    <row r="3461" spans="6:6" x14ac:dyDescent="0.2">
      <c r="F3461" s="169"/>
    </row>
    <row r="3462" spans="6:6" x14ac:dyDescent="0.2">
      <c r="F3462" s="169"/>
    </row>
    <row r="3463" spans="6:6" x14ac:dyDescent="0.2">
      <c r="F3463" s="169"/>
    </row>
    <row r="3464" spans="6:6" x14ac:dyDescent="0.2">
      <c r="F3464" s="169"/>
    </row>
    <row r="3465" spans="6:6" x14ac:dyDescent="0.2">
      <c r="F3465" s="169"/>
    </row>
    <row r="3466" spans="6:6" x14ac:dyDescent="0.2">
      <c r="F3466" s="169"/>
    </row>
    <row r="3467" spans="6:6" x14ac:dyDescent="0.2">
      <c r="F3467" s="169"/>
    </row>
    <row r="3468" spans="6:6" x14ac:dyDescent="0.2">
      <c r="F3468" s="169"/>
    </row>
    <row r="3469" spans="6:6" x14ac:dyDescent="0.2">
      <c r="F3469" s="169"/>
    </row>
    <row r="3470" spans="6:6" x14ac:dyDescent="0.2">
      <c r="F3470" s="169"/>
    </row>
    <row r="3471" spans="6:6" x14ac:dyDescent="0.2">
      <c r="F3471" s="169"/>
    </row>
    <row r="3472" spans="6:6" x14ac:dyDescent="0.2">
      <c r="F3472" s="169"/>
    </row>
    <row r="3473" spans="6:6" x14ac:dyDescent="0.2">
      <c r="F3473" s="169"/>
    </row>
    <row r="3474" spans="6:6" x14ac:dyDescent="0.2">
      <c r="F3474" s="169"/>
    </row>
    <row r="3475" spans="6:6" x14ac:dyDescent="0.2">
      <c r="F3475" s="169"/>
    </row>
    <row r="3476" spans="6:6" x14ac:dyDescent="0.2">
      <c r="F3476" s="169"/>
    </row>
    <row r="3477" spans="6:6" x14ac:dyDescent="0.2">
      <c r="F3477" s="169"/>
    </row>
    <row r="3478" spans="6:6" x14ac:dyDescent="0.2">
      <c r="F3478" s="169"/>
    </row>
    <row r="3479" spans="6:6" x14ac:dyDescent="0.2">
      <c r="F3479" s="169"/>
    </row>
    <row r="3480" spans="6:6" x14ac:dyDescent="0.2">
      <c r="F3480" s="169"/>
    </row>
    <row r="3481" spans="6:6" x14ac:dyDescent="0.2">
      <c r="F3481" s="169"/>
    </row>
    <row r="3482" spans="6:6" x14ac:dyDescent="0.2">
      <c r="F3482" s="169"/>
    </row>
    <row r="3483" spans="6:6" x14ac:dyDescent="0.2">
      <c r="F3483" s="169"/>
    </row>
    <row r="3484" spans="6:6" x14ac:dyDescent="0.2">
      <c r="F3484" s="169"/>
    </row>
    <row r="3485" spans="6:6" x14ac:dyDescent="0.2">
      <c r="F3485" s="169"/>
    </row>
    <row r="3486" spans="6:6" x14ac:dyDescent="0.2">
      <c r="F3486" s="169"/>
    </row>
    <row r="3487" spans="6:6" x14ac:dyDescent="0.2">
      <c r="F3487" s="169"/>
    </row>
    <row r="3488" spans="6:6" x14ac:dyDescent="0.2">
      <c r="F3488" s="169"/>
    </row>
    <row r="3489" spans="6:6" x14ac:dyDescent="0.2">
      <c r="F3489" s="169"/>
    </row>
    <row r="3490" spans="6:6" x14ac:dyDescent="0.2">
      <c r="F3490" s="169"/>
    </row>
    <row r="3491" spans="6:6" x14ac:dyDescent="0.2">
      <c r="F3491" s="169"/>
    </row>
    <row r="3492" spans="6:6" x14ac:dyDescent="0.2">
      <c r="F3492" s="169"/>
    </row>
    <row r="3493" spans="6:6" x14ac:dyDescent="0.2">
      <c r="F3493" s="169"/>
    </row>
    <row r="3494" spans="6:6" x14ac:dyDescent="0.2">
      <c r="F3494" s="169"/>
    </row>
    <row r="3495" spans="6:6" x14ac:dyDescent="0.2">
      <c r="F3495" s="169"/>
    </row>
    <row r="3496" spans="6:6" x14ac:dyDescent="0.2">
      <c r="F3496" s="169"/>
    </row>
    <row r="3497" spans="6:6" x14ac:dyDescent="0.2">
      <c r="F3497" s="169"/>
    </row>
    <row r="3498" spans="6:6" x14ac:dyDescent="0.2">
      <c r="F3498" s="169"/>
    </row>
    <row r="3499" spans="6:6" x14ac:dyDescent="0.2">
      <c r="F3499" s="169"/>
    </row>
    <row r="3500" spans="6:6" x14ac:dyDescent="0.2">
      <c r="F3500" s="169"/>
    </row>
    <row r="3501" spans="6:6" x14ac:dyDescent="0.2">
      <c r="F3501" s="169"/>
    </row>
    <row r="3502" spans="6:6" x14ac:dyDescent="0.2">
      <c r="F3502" s="169"/>
    </row>
    <row r="3503" spans="6:6" x14ac:dyDescent="0.2">
      <c r="F3503" s="169"/>
    </row>
    <row r="3504" spans="6:6" x14ac:dyDescent="0.2">
      <c r="F3504" s="169"/>
    </row>
    <row r="3505" spans="6:6" x14ac:dyDescent="0.2">
      <c r="F3505" s="169"/>
    </row>
    <row r="3506" spans="6:6" x14ac:dyDescent="0.2">
      <c r="F3506" s="169"/>
    </row>
    <row r="3507" spans="6:6" x14ac:dyDescent="0.2">
      <c r="F3507" s="169"/>
    </row>
    <row r="3508" spans="6:6" x14ac:dyDescent="0.2">
      <c r="F3508" s="169"/>
    </row>
    <row r="3509" spans="6:6" x14ac:dyDescent="0.2">
      <c r="F3509" s="169"/>
    </row>
    <row r="3510" spans="6:6" x14ac:dyDescent="0.2">
      <c r="F3510" s="169"/>
    </row>
    <row r="3511" spans="6:6" x14ac:dyDescent="0.2">
      <c r="F3511" s="169"/>
    </row>
    <row r="3512" spans="6:6" x14ac:dyDescent="0.2">
      <c r="F3512" s="169"/>
    </row>
    <row r="3513" spans="6:6" x14ac:dyDescent="0.2">
      <c r="F3513" s="169"/>
    </row>
    <row r="3514" spans="6:6" x14ac:dyDescent="0.2">
      <c r="F3514" s="169"/>
    </row>
    <row r="3515" spans="6:6" x14ac:dyDescent="0.2">
      <c r="F3515" s="169"/>
    </row>
    <row r="3516" spans="6:6" x14ac:dyDescent="0.2">
      <c r="F3516" s="169"/>
    </row>
    <row r="3517" spans="6:6" x14ac:dyDescent="0.2">
      <c r="F3517" s="169"/>
    </row>
    <row r="3518" spans="6:6" x14ac:dyDescent="0.2">
      <c r="F3518" s="169"/>
    </row>
    <row r="3519" spans="6:6" x14ac:dyDescent="0.2">
      <c r="F3519" s="169"/>
    </row>
    <row r="3520" spans="6:6" x14ac:dyDescent="0.2">
      <c r="F3520" s="169"/>
    </row>
    <row r="3521" spans="6:6" x14ac:dyDescent="0.2">
      <c r="F3521" s="169"/>
    </row>
    <row r="3522" spans="6:6" x14ac:dyDescent="0.2">
      <c r="F3522" s="169"/>
    </row>
    <row r="3523" spans="6:6" x14ac:dyDescent="0.2">
      <c r="F3523" s="169"/>
    </row>
    <row r="3524" spans="6:6" x14ac:dyDescent="0.2">
      <c r="F3524" s="169"/>
    </row>
    <row r="3525" spans="6:6" x14ac:dyDescent="0.2">
      <c r="F3525" s="169"/>
    </row>
    <row r="3526" spans="6:6" x14ac:dyDescent="0.2">
      <c r="F3526" s="169"/>
    </row>
    <row r="3527" spans="6:6" x14ac:dyDescent="0.2">
      <c r="F3527" s="169"/>
    </row>
    <row r="3528" spans="6:6" x14ac:dyDescent="0.2">
      <c r="F3528" s="169"/>
    </row>
    <row r="3529" spans="6:6" x14ac:dyDescent="0.2">
      <c r="F3529" s="169"/>
    </row>
    <row r="3530" spans="6:6" x14ac:dyDescent="0.2">
      <c r="F3530" s="169"/>
    </row>
    <row r="3531" spans="6:6" x14ac:dyDescent="0.2">
      <c r="F3531" s="169"/>
    </row>
    <row r="3532" spans="6:6" x14ac:dyDescent="0.2">
      <c r="F3532" s="169"/>
    </row>
    <row r="3533" spans="6:6" x14ac:dyDescent="0.2">
      <c r="F3533" s="169"/>
    </row>
    <row r="3534" spans="6:6" x14ac:dyDescent="0.2">
      <c r="F3534" s="169"/>
    </row>
    <row r="3535" spans="6:6" x14ac:dyDescent="0.2">
      <c r="F3535" s="169"/>
    </row>
    <row r="3536" spans="6:6" x14ac:dyDescent="0.2">
      <c r="F3536" s="169"/>
    </row>
    <row r="3537" spans="6:6" x14ac:dyDescent="0.2">
      <c r="F3537" s="169"/>
    </row>
    <row r="3538" spans="6:6" x14ac:dyDescent="0.2">
      <c r="F3538" s="169"/>
    </row>
    <row r="3539" spans="6:6" x14ac:dyDescent="0.2">
      <c r="F3539" s="169"/>
    </row>
    <row r="3540" spans="6:6" x14ac:dyDescent="0.2">
      <c r="F3540" s="169"/>
    </row>
    <row r="3541" spans="6:6" x14ac:dyDescent="0.2">
      <c r="F3541" s="169"/>
    </row>
    <row r="3542" spans="6:6" x14ac:dyDescent="0.2">
      <c r="F3542" s="169"/>
    </row>
    <row r="3543" spans="6:6" x14ac:dyDescent="0.2">
      <c r="F3543" s="169"/>
    </row>
    <row r="3544" spans="6:6" x14ac:dyDescent="0.2">
      <c r="F3544" s="169"/>
    </row>
    <row r="3545" spans="6:6" x14ac:dyDescent="0.2">
      <c r="F3545" s="169"/>
    </row>
    <row r="3546" spans="6:6" x14ac:dyDescent="0.2">
      <c r="F3546" s="169"/>
    </row>
    <row r="3547" spans="6:6" x14ac:dyDescent="0.2">
      <c r="F3547" s="169"/>
    </row>
    <row r="3548" spans="6:6" x14ac:dyDescent="0.2">
      <c r="F3548" s="169"/>
    </row>
    <row r="3549" spans="6:6" x14ac:dyDescent="0.2">
      <c r="F3549" s="169"/>
    </row>
    <row r="3550" spans="6:6" x14ac:dyDescent="0.2">
      <c r="F3550" s="169"/>
    </row>
    <row r="3551" spans="6:6" x14ac:dyDescent="0.2">
      <c r="F3551" s="169"/>
    </row>
    <row r="3552" spans="6:6" x14ac:dyDescent="0.2">
      <c r="F3552" s="169"/>
    </row>
    <row r="3553" spans="6:6" x14ac:dyDescent="0.2">
      <c r="F3553" s="169"/>
    </row>
    <row r="3554" spans="6:6" x14ac:dyDescent="0.2">
      <c r="F3554" s="169"/>
    </row>
    <row r="3555" spans="6:6" x14ac:dyDescent="0.2">
      <c r="F3555" s="169"/>
    </row>
    <row r="3556" spans="6:6" x14ac:dyDescent="0.2">
      <c r="F3556" s="169"/>
    </row>
    <row r="3557" spans="6:6" x14ac:dyDescent="0.2">
      <c r="F3557" s="169"/>
    </row>
    <row r="3558" spans="6:6" x14ac:dyDescent="0.2">
      <c r="F3558" s="169"/>
    </row>
    <row r="3559" spans="6:6" x14ac:dyDescent="0.2">
      <c r="F3559" s="169"/>
    </row>
    <row r="3560" spans="6:6" x14ac:dyDescent="0.2">
      <c r="F3560" s="169"/>
    </row>
    <row r="3561" spans="6:6" x14ac:dyDescent="0.2">
      <c r="F3561" s="169"/>
    </row>
    <row r="3562" spans="6:6" x14ac:dyDescent="0.2">
      <c r="F3562" s="169"/>
    </row>
    <row r="3563" spans="6:6" x14ac:dyDescent="0.2">
      <c r="F3563" s="169"/>
    </row>
    <row r="3564" spans="6:6" x14ac:dyDescent="0.2">
      <c r="F3564" s="169"/>
    </row>
    <row r="3565" spans="6:6" x14ac:dyDescent="0.2">
      <c r="F3565" s="169"/>
    </row>
    <row r="3566" spans="6:6" x14ac:dyDescent="0.2">
      <c r="F3566" s="169"/>
    </row>
    <row r="3567" spans="6:6" x14ac:dyDescent="0.2">
      <c r="F3567" s="169"/>
    </row>
    <row r="3568" spans="6:6" x14ac:dyDescent="0.2">
      <c r="F3568" s="169"/>
    </row>
    <row r="3569" spans="6:6" x14ac:dyDescent="0.2">
      <c r="F3569" s="169"/>
    </row>
    <row r="3570" spans="6:6" x14ac:dyDescent="0.2">
      <c r="F3570" s="169"/>
    </row>
    <row r="3571" spans="6:6" x14ac:dyDescent="0.2">
      <c r="F3571" s="169"/>
    </row>
    <row r="3572" spans="6:6" x14ac:dyDescent="0.2">
      <c r="F3572" s="169"/>
    </row>
    <row r="3573" spans="6:6" x14ac:dyDescent="0.2">
      <c r="F3573" s="169"/>
    </row>
    <row r="3574" spans="6:6" x14ac:dyDescent="0.2">
      <c r="F3574" s="169"/>
    </row>
    <row r="3575" spans="6:6" x14ac:dyDescent="0.2">
      <c r="F3575" s="169"/>
    </row>
    <row r="3576" spans="6:6" x14ac:dyDescent="0.2">
      <c r="F3576" s="169"/>
    </row>
    <row r="3577" spans="6:6" x14ac:dyDescent="0.2">
      <c r="F3577" s="169"/>
    </row>
    <row r="3578" spans="6:6" x14ac:dyDescent="0.2">
      <c r="F3578" s="169"/>
    </row>
    <row r="3579" spans="6:6" x14ac:dyDescent="0.2">
      <c r="F3579" s="169"/>
    </row>
    <row r="3580" spans="6:6" x14ac:dyDescent="0.2">
      <c r="F3580" s="169"/>
    </row>
    <row r="3581" spans="6:6" x14ac:dyDescent="0.2">
      <c r="F3581" s="169"/>
    </row>
    <row r="3582" spans="6:6" x14ac:dyDescent="0.2">
      <c r="F3582" s="169"/>
    </row>
    <row r="3583" spans="6:6" x14ac:dyDescent="0.2">
      <c r="F3583" s="169"/>
    </row>
    <row r="3584" spans="6:6" x14ac:dyDescent="0.2">
      <c r="F3584" s="169"/>
    </row>
    <row r="3585" spans="6:6" x14ac:dyDescent="0.2">
      <c r="F3585" s="169"/>
    </row>
    <row r="3586" spans="6:6" x14ac:dyDescent="0.2">
      <c r="F3586" s="169"/>
    </row>
    <row r="3587" spans="6:6" x14ac:dyDescent="0.2">
      <c r="F3587" s="169"/>
    </row>
    <row r="3588" spans="6:6" x14ac:dyDescent="0.2">
      <c r="F3588" s="169"/>
    </row>
    <row r="3589" spans="6:6" x14ac:dyDescent="0.2">
      <c r="F3589" s="169"/>
    </row>
    <row r="3590" spans="6:6" x14ac:dyDescent="0.2">
      <c r="F3590" s="169"/>
    </row>
    <row r="3591" spans="6:6" x14ac:dyDescent="0.2">
      <c r="F3591" s="169"/>
    </row>
    <row r="3592" spans="6:6" x14ac:dyDescent="0.2">
      <c r="F3592" s="169"/>
    </row>
    <row r="3593" spans="6:6" x14ac:dyDescent="0.2">
      <c r="F3593" s="169"/>
    </row>
    <row r="3594" spans="6:6" x14ac:dyDescent="0.2">
      <c r="F3594" s="169"/>
    </row>
    <row r="3595" spans="6:6" x14ac:dyDescent="0.2">
      <c r="F3595" s="169"/>
    </row>
    <row r="3596" spans="6:6" x14ac:dyDescent="0.2">
      <c r="F3596" s="169"/>
    </row>
    <row r="3597" spans="6:6" x14ac:dyDescent="0.2">
      <c r="F3597" s="169"/>
    </row>
    <row r="3598" spans="6:6" x14ac:dyDescent="0.2">
      <c r="F3598" s="169"/>
    </row>
    <row r="3599" spans="6:6" x14ac:dyDescent="0.2">
      <c r="F3599" s="169"/>
    </row>
    <row r="3600" spans="6:6" x14ac:dyDescent="0.2">
      <c r="F3600" s="169"/>
    </row>
    <row r="3601" spans="6:6" x14ac:dyDescent="0.2">
      <c r="F3601" s="169"/>
    </row>
    <row r="3602" spans="6:6" x14ac:dyDescent="0.2">
      <c r="F3602" s="169"/>
    </row>
    <row r="3603" spans="6:6" x14ac:dyDescent="0.2">
      <c r="F3603" s="169"/>
    </row>
    <row r="3604" spans="6:6" x14ac:dyDescent="0.2">
      <c r="F3604" s="169"/>
    </row>
    <row r="3605" spans="6:6" x14ac:dyDescent="0.2">
      <c r="F3605" s="169"/>
    </row>
    <row r="3606" spans="6:6" x14ac:dyDescent="0.2">
      <c r="F3606" s="169"/>
    </row>
    <row r="3607" spans="6:6" x14ac:dyDescent="0.2">
      <c r="F3607" s="169"/>
    </row>
    <row r="3608" spans="6:6" x14ac:dyDescent="0.2">
      <c r="F3608" s="169"/>
    </row>
    <row r="3609" spans="6:6" x14ac:dyDescent="0.2">
      <c r="F3609" s="169"/>
    </row>
    <row r="3610" spans="6:6" x14ac:dyDescent="0.2">
      <c r="F3610" s="169"/>
    </row>
    <row r="3611" spans="6:6" x14ac:dyDescent="0.2">
      <c r="F3611" s="169"/>
    </row>
    <row r="3612" spans="6:6" x14ac:dyDescent="0.2">
      <c r="F3612" s="169"/>
    </row>
    <row r="3613" spans="6:6" x14ac:dyDescent="0.2">
      <c r="F3613" s="169"/>
    </row>
    <row r="3614" spans="6:6" x14ac:dyDescent="0.2">
      <c r="F3614" s="169"/>
    </row>
    <row r="3615" spans="6:6" x14ac:dyDescent="0.2">
      <c r="F3615" s="169"/>
    </row>
    <row r="3616" spans="6:6" x14ac:dyDescent="0.2">
      <c r="F3616" s="169"/>
    </row>
    <row r="3617" spans="6:6" x14ac:dyDescent="0.2">
      <c r="F3617" s="169"/>
    </row>
    <row r="3618" spans="6:6" x14ac:dyDescent="0.2">
      <c r="F3618" s="169"/>
    </row>
    <row r="3619" spans="6:6" x14ac:dyDescent="0.2">
      <c r="F3619" s="169"/>
    </row>
    <row r="3620" spans="6:6" x14ac:dyDescent="0.2">
      <c r="F3620" s="169"/>
    </row>
    <row r="3621" spans="6:6" x14ac:dyDescent="0.2">
      <c r="F3621" s="169"/>
    </row>
    <row r="3622" spans="6:6" x14ac:dyDescent="0.2">
      <c r="F3622" s="169"/>
    </row>
    <row r="3623" spans="6:6" x14ac:dyDescent="0.2">
      <c r="F3623" s="169"/>
    </row>
    <row r="3624" spans="6:6" x14ac:dyDescent="0.2">
      <c r="F3624" s="169"/>
    </row>
    <row r="3625" spans="6:6" x14ac:dyDescent="0.2">
      <c r="F3625" s="169"/>
    </row>
    <row r="3626" spans="6:6" x14ac:dyDescent="0.2">
      <c r="F3626" s="169"/>
    </row>
    <row r="3627" spans="6:6" x14ac:dyDescent="0.2">
      <c r="F3627" s="169"/>
    </row>
    <row r="3628" spans="6:6" x14ac:dyDescent="0.2">
      <c r="F3628" s="169"/>
    </row>
    <row r="3629" spans="6:6" x14ac:dyDescent="0.2">
      <c r="F3629" s="169"/>
    </row>
    <row r="3630" spans="6:6" x14ac:dyDescent="0.2">
      <c r="F3630" s="169"/>
    </row>
    <row r="3631" spans="6:6" x14ac:dyDescent="0.2">
      <c r="F3631" s="169"/>
    </row>
    <row r="3632" spans="6:6" x14ac:dyDescent="0.2">
      <c r="F3632" s="169"/>
    </row>
    <row r="3633" spans="6:6" x14ac:dyDescent="0.2">
      <c r="F3633" s="169"/>
    </row>
    <row r="3634" spans="6:6" x14ac:dyDescent="0.2">
      <c r="F3634" s="169"/>
    </row>
    <row r="3635" spans="6:6" x14ac:dyDescent="0.2">
      <c r="F3635" s="169"/>
    </row>
    <row r="3636" spans="6:6" x14ac:dyDescent="0.2">
      <c r="F3636" s="169"/>
    </row>
    <row r="3637" spans="6:6" x14ac:dyDescent="0.2">
      <c r="F3637" s="169"/>
    </row>
    <row r="3638" spans="6:6" x14ac:dyDescent="0.2">
      <c r="F3638" s="169"/>
    </row>
    <row r="3639" spans="6:6" x14ac:dyDescent="0.2">
      <c r="F3639" s="169"/>
    </row>
    <row r="3640" spans="6:6" x14ac:dyDescent="0.2">
      <c r="F3640" s="169"/>
    </row>
    <row r="3641" spans="6:6" x14ac:dyDescent="0.2">
      <c r="F3641" s="169"/>
    </row>
    <row r="3642" spans="6:6" x14ac:dyDescent="0.2">
      <c r="F3642" s="169"/>
    </row>
    <row r="3643" spans="6:6" x14ac:dyDescent="0.2">
      <c r="F3643" s="169"/>
    </row>
    <row r="3644" spans="6:6" x14ac:dyDescent="0.2">
      <c r="F3644" s="169"/>
    </row>
    <row r="3645" spans="6:6" x14ac:dyDescent="0.2">
      <c r="F3645" s="169"/>
    </row>
    <row r="3646" spans="6:6" x14ac:dyDescent="0.2">
      <c r="F3646" s="169"/>
    </row>
    <row r="3647" spans="6:6" x14ac:dyDescent="0.2">
      <c r="F3647" s="169"/>
    </row>
    <row r="3648" spans="6:6" x14ac:dyDescent="0.2">
      <c r="F3648" s="169"/>
    </row>
    <row r="3649" spans="6:6" x14ac:dyDescent="0.2">
      <c r="F3649" s="169"/>
    </row>
    <row r="3650" spans="6:6" x14ac:dyDescent="0.2">
      <c r="F3650" s="169"/>
    </row>
    <row r="3651" spans="6:6" x14ac:dyDescent="0.2">
      <c r="F3651" s="169"/>
    </row>
    <row r="3652" spans="6:6" x14ac:dyDescent="0.2">
      <c r="F3652" s="169"/>
    </row>
    <row r="3653" spans="6:6" x14ac:dyDescent="0.2">
      <c r="F3653" s="169"/>
    </row>
    <row r="3654" spans="6:6" x14ac:dyDescent="0.2">
      <c r="F3654" s="169"/>
    </row>
    <row r="3655" spans="6:6" x14ac:dyDescent="0.2">
      <c r="F3655" s="169"/>
    </row>
    <row r="3656" spans="6:6" x14ac:dyDescent="0.2">
      <c r="F3656" s="169"/>
    </row>
    <row r="3657" spans="6:6" x14ac:dyDescent="0.2">
      <c r="F3657" s="169"/>
    </row>
    <row r="3658" spans="6:6" x14ac:dyDescent="0.2">
      <c r="F3658" s="169"/>
    </row>
    <row r="3659" spans="6:6" x14ac:dyDescent="0.2">
      <c r="F3659" s="169"/>
    </row>
    <row r="3660" spans="6:6" x14ac:dyDescent="0.2">
      <c r="F3660" s="169"/>
    </row>
    <row r="3661" spans="6:6" x14ac:dyDescent="0.2">
      <c r="F3661" s="169"/>
    </row>
    <row r="3662" spans="6:6" x14ac:dyDescent="0.2">
      <c r="F3662" s="169"/>
    </row>
    <row r="3663" spans="6:6" x14ac:dyDescent="0.2">
      <c r="F3663" s="169"/>
    </row>
    <row r="3664" spans="6:6" x14ac:dyDescent="0.2">
      <c r="F3664" s="169"/>
    </row>
    <row r="3665" spans="6:6" x14ac:dyDescent="0.2">
      <c r="F3665" s="169"/>
    </row>
    <row r="3666" spans="6:6" x14ac:dyDescent="0.2">
      <c r="F3666" s="169"/>
    </row>
    <row r="3667" spans="6:6" x14ac:dyDescent="0.2">
      <c r="F3667" s="169"/>
    </row>
    <row r="3668" spans="6:6" x14ac:dyDescent="0.2">
      <c r="F3668" s="169"/>
    </row>
    <row r="3669" spans="6:6" x14ac:dyDescent="0.2">
      <c r="F3669" s="169"/>
    </row>
    <row r="3670" spans="6:6" x14ac:dyDescent="0.2">
      <c r="F3670" s="169"/>
    </row>
    <row r="3671" spans="6:6" x14ac:dyDescent="0.2">
      <c r="F3671" s="169"/>
    </row>
    <row r="3672" spans="6:6" x14ac:dyDescent="0.2">
      <c r="F3672" s="169"/>
    </row>
    <row r="3673" spans="6:6" x14ac:dyDescent="0.2">
      <c r="F3673" s="169"/>
    </row>
    <row r="3674" spans="6:6" x14ac:dyDescent="0.2">
      <c r="F3674" s="169"/>
    </row>
    <row r="3675" spans="6:6" x14ac:dyDescent="0.2">
      <c r="F3675" s="169"/>
    </row>
    <row r="3676" spans="6:6" x14ac:dyDescent="0.2">
      <c r="F3676" s="169"/>
    </row>
    <row r="3677" spans="6:6" x14ac:dyDescent="0.2">
      <c r="F3677" s="169"/>
    </row>
    <row r="3678" spans="6:6" x14ac:dyDescent="0.2">
      <c r="F3678" s="169"/>
    </row>
    <row r="3679" spans="6:6" x14ac:dyDescent="0.2">
      <c r="F3679" s="169"/>
    </row>
    <row r="3680" spans="6:6" x14ac:dyDescent="0.2">
      <c r="F3680" s="169"/>
    </row>
    <row r="3681" spans="6:6" x14ac:dyDescent="0.2">
      <c r="F3681" s="169"/>
    </row>
    <row r="3682" spans="6:6" x14ac:dyDescent="0.2">
      <c r="F3682" s="169"/>
    </row>
    <row r="3683" spans="6:6" x14ac:dyDescent="0.2">
      <c r="F3683" s="169"/>
    </row>
    <row r="3684" spans="6:6" x14ac:dyDescent="0.2">
      <c r="F3684" s="169"/>
    </row>
    <row r="3685" spans="6:6" x14ac:dyDescent="0.2">
      <c r="F3685" s="169"/>
    </row>
    <row r="3686" spans="6:6" x14ac:dyDescent="0.2">
      <c r="F3686" s="169"/>
    </row>
    <row r="3687" spans="6:6" x14ac:dyDescent="0.2">
      <c r="F3687" s="169"/>
    </row>
    <row r="3688" spans="6:6" x14ac:dyDescent="0.2">
      <c r="F3688" s="169"/>
    </row>
    <row r="3689" spans="6:6" x14ac:dyDescent="0.2">
      <c r="F3689" s="169"/>
    </row>
    <row r="3690" spans="6:6" x14ac:dyDescent="0.2">
      <c r="F3690" s="169"/>
    </row>
    <row r="3691" spans="6:6" x14ac:dyDescent="0.2">
      <c r="F3691" s="169"/>
    </row>
    <row r="3692" spans="6:6" x14ac:dyDescent="0.2">
      <c r="F3692" s="169"/>
    </row>
    <row r="3693" spans="6:6" x14ac:dyDescent="0.2">
      <c r="F3693" s="169"/>
    </row>
    <row r="3694" spans="6:6" x14ac:dyDescent="0.2">
      <c r="F3694" s="169"/>
    </row>
    <row r="3695" spans="6:6" x14ac:dyDescent="0.2">
      <c r="F3695" s="169"/>
    </row>
    <row r="3696" spans="6:6" x14ac:dyDescent="0.2">
      <c r="F3696" s="169"/>
    </row>
    <row r="3697" spans="6:6" x14ac:dyDescent="0.2">
      <c r="F3697" s="169"/>
    </row>
    <row r="3698" spans="6:6" x14ac:dyDescent="0.2">
      <c r="F3698" s="169"/>
    </row>
    <row r="3699" spans="6:6" x14ac:dyDescent="0.2">
      <c r="F3699" s="169"/>
    </row>
    <row r="3700" spans="6:6" x14ac:dyDescent="0.2">
      <c r="F3700" s="169"/>
    </row>
    <row r="3701" spans="6:6" x14ac:dyDescent="0.2">
      <c r="F3701" s="169"/>
    </row>
    <row r="3702" spans="6:6" x14ac:dyDescent="0.2">
      <c r="F3702" s="169"/>
    </row>
    <row r="3703" spans="6:6" x14ac:dyDescent="0.2">
      <c r="F3703" s="169"/>
    </row>
    <row r="3704" spans="6:6" x14ac:dyDescent="0.2">
      <c r="F3704" s="169"/>
    </row>
    <row r="3705" spans="6:6" x14ac:dyDescent="0.2">
      <c r="F3705" s="169"/>
    </row>
    <row r="3706" spans="6:6" x14ac:dyDescent="0.2">
      <c r="F3706" s="169"/>
    </row>
    <row r="3707" spans="6:6" x14ac:dyDescent="0.2">
      <c r="F3707" s="169"/>
    </row>
    <row r="3708" spans="6:6" x14ac:dyDescent="0.2">
      <c r="F3708" s="169"/>
    </row>
    <row r="3709" spans="6:6" x14ac:dyDescent="0.2">
      <c r="F3709" s="169"/>
    </row>
    <row r="3710" spans="6:6" x14ac:dyDescent="0.2">
      <c r="F3710" s="169"/>
    </row>
    <row r="3711" spans="6:6" x14ac:dyDescent="0.2">
      <c r="F3711" s="169"/>
    </row>
    <row r="3712" spans="6:6" x14ac:dyDescent="0.2">
      <c r="F3712" s="169"/>
    </row>
    <row r="3713" spans="6:6" x14ac:dyDescent="0.2">
      <c r="F3713" s="169"/>
    </row>
    <row r="3714" spans="6:6" x14ac:dyDescent="0.2">
      <c r="F3714" s="169"/>
    </row>
    <row r="3715" spans="6:6" x14ac:dyDescent="0.2">
      <c r="F3715" s="169"/>
    </row>
    <row r="3716" spans="6:6" x14ac:dyDescent="0.2">
      <c r="F3716" s="169"/>
    </row>
    <row r="3717" spans="6:6" x14ac:dyDescent="0.2">
      <c r="F3717" s="169"/>
    </row>
    <row r="3718" spans="6:6" x14ac:dyDescent="0.2">
      <c r="F3718" s="169"/>
    </row>
    <row r="3719" spans="6:6" x14ac:dyDescent="0.2">
      <c r="F3719" s="169"/>
    </row>
    <row r="3720" spans="6:6" x14ac:dyDescent="0.2">
      <c r="F3720" s="169"/>
    </row>
    <row r="3721" spans="6:6" x14ac:dyDescent="0.2">
      <c r="F3721" s="169"/>
    </row>
    <row r="3722" spans="6:6" x14ac:dyDescent="0.2">
      <c r="F3722" s="169"/>
    </row>
    <row r="3723" spans="6:6" x14ac:dyDescent="0.2">
      <c r="F3723" s="169"/>
    </row>
    <row r="3724" spans="6:6" x14ac:dyDescent="0.2">
      <c r="F3724" s="169"/>
    </row>
    <row r="3725" spans="6:6" x14ac:dyDescent="0.2">
      <c r="F3725" s="169"/>
    </row>
    <row r="3726" spans="6:6" x14ac:dyDescent="0.2">
      <c r="F3726" s="169"/>
    </row>
    <row r="3727" spans="6:6" x14ac:dyDescent="0.2">
      <c r="F3727" s="169"/>
    </row>
    <row r="3728" spans="6:6" x14ac:dyDescent="0.2">
      <c r="F3728" s="169"/>
    </row>
    <row r="3729" spans="6:6" x14ac:dyDescent="0.2">
      <c r="F3729" s="169"/>
    </row>
    <row r="3730" spans="6:6" x14ac:dyDescent="0.2">
      <c r="F3730" s="169"/>
    </row>
    <row r="3731" spans="6:6" x14ac:dyDescent="0.2">
      <c r="F3731" s="169"/>
    </row>
    <row r="3732" spans="6:6" x14ac:dyDescent="0.2">
      <c r="F3732" s="169"/>
    </row>
    <row r="3733" spans="6:6" x14ac:dyDescent="0.2">
      <c r="F3733" s="169"/>
    </row>
    <row r="3734" spans="6:6" x14ac:dyDescent="0.2">
      <c r="F3734" s="169"/>
    </row>
    <row r="3735" spans="6:6" x14ac:dyDescent="0.2">
      <c r="F3735" s="169"/>
    </row>
    <row r="3736" spans="6:6" x14ac:dyDescent="0.2">
      <c r="F3736" s="169"/>
    </row>
    <row r="3737" spans="6:6" x14ac:dyDescent="0.2">
      <c r="F3737" s="169"/>
    </row>
    <row r="3738" spans="6:6" x14ac:dyDescent="0.2">
      <c r="F3738" s="169"/>
    </row>
    <row r="3739" spans="6:6" x14ac:dyDescent="0.2">
      <c r="F3739" s="169"/>
    </row>
    <row r="3740" spans="6:6" x14ac:dyDescent="0.2">
      <c r="F3740" s="169"/>
    </row>
    <row r="3741" spans="6:6" x14ac:dyDescent="0.2">
      <c r="F3741" s="169"/>
    </row>
    <row r="3742" spans="6:6" x14ac:dyDescent="0.2">
      <c r="F3742" s="169"/>
    </row>
    <row r="3743" spans="6:6" x14ac:dyDescent="0.2">
      <c r="F3743" s="169"/>
    </row>
    <row r="3744" spans="6:6" x14ac:dyDescent="0.2">
      <c r="F3744" s="169"/>
    </row>
    <row r="3745" spans="6:6" x14ac:dyDescent="0.2">
      <c r="F3745" s="169"/>
    </row>
    <row r="3746" spans="6:6" x14ac:dyDescent="0.2">
      <c r="F3746" s="169"/>
    </row>
    <row r="3747" spans="6:6" x14ac:dyDescent="0.2">
      <c r="F3747" s="169"/>
    </row>
    <row r="3748" spans="6:6" x14ac:dyDescent="0.2">
      <c r="F3748" s="169"/>
    </row>
    <row r="3749" spans="6:6" x14ac:dyDescent="0.2">
      <c r="F3749" s="169"/>
    </row>
    <row r="3750" spans="6:6" x14ac:dyDescent="0.2">
      <c r="F3750" s="169"/>
    </row>
    <row r="3751" spans="6:6" x14ac:dyDescent="0.2">
      <c r="F3751" s="169"/>
    </row>
    <row r="3752" spans="6:6" x14ac:dyDescent="0.2">
      <c r="F3752" s="169"/>
    </row>
    <row r="3753" spans="6:6" x14ac:dyDescent="0.2">
      <c r="F3753" s="169"/>
    </row>
    <row r="3754" spans="6:6" x14ac:dyDescent="0.2">
      <c r="F3754" s="169"/>
    </row>
    <row r="3755" spans="6:6" x14ac:dyDescent="0.2">
      <c r="F3755" s="169"/>
    </row>
    <row r="3756" spans="6:6" x14ac:dyDescent="0.2">
      <c r="F3756" s="169"/>
    </row>
    <row r="3757" spans="6:6" x14ac:dyDescent="0.2">
      <c r="F3757" s="169"/>
    </row>
    <row r="3758" spans="6:6" x14ac:dyDescent="0.2">
      <c r="F3758" s="169"/>
    </row>
    <row r="3759" spans="6:6" x14ac:dyDescent="0.2">
      <c r="F3759" s="169"/>
    </row>
    <row r="3760" spans="6:6" x14ac:dyDescent="0.2">
      <c r="F3760" s="169"/>
    </row>
    <row r="3761" spans="6:6" x14ac:dyDescent="0.2">
      <c r="F3761" s="169"/>
    </row>
    <row r="3762" spans="6:6" x14ac:dyDescent="0.2">
      <c r="F3762" s="169"/>
    </row>
    <row r="3763" spans="6:6" x14ac:dyDescent="0.2">
      <c r="F3763" s="169"/>
    </row>
    <row r="3764" spans="6:6" x14ac:dyDescent="0.2">
      <c r="F3764" s="169"/>
    </row>
    <row r="3765" spans="6:6" x14ac:dyDescent="0.2">
      <c r="F3765" s="169"/>
    </row>
    <row r="3766" spans="6:6" x14ac:dyDescent="0.2">
      <c r="F3766" s="169"/>
    </row>
    <row r="3767" spans="6:6" x14ac:dyDescent="0.2">
      <c r="F3767" s="169"/>
    </row>
    <row r="3768" spans="6:6" x14ac:dyDescent="0.2">
      <c r="F3768" s="169"/>
    </row>
    <row r="3769" spans="6:6" x14ac:dyDescent="0.2">
      <c r="F3769" s="169"/>
    </row>
    <row r="3770" spans="6:6" x14ac:dyDescent="0.2">
      <c r="F3770" s="169"/>
    </row>
    <row r="3771" spans="6:6" x14ac:dyDescent="0.2">
      <c r="F3771" s="169"/>
    </row>
    <row r="3772" spans="6:6" x14ac:dyDescent="0.2">
      <c r="F3772" s="169"/>
    </row>
    <row r="3773" spans="6:6" x14ac:dyDescent="0.2">
      <c r="F3773" s="169"/>
    </row>
    <row r="3774" spans="6:6" x14ac:dyDescent="0.2">
      <c r="F3774" s="169"/>
    </row>
    <row r="3775" spans="6:6" x14ac:dyDescent="0.2">
      <c r="F3775" s="169"/>
    </row>
    <row r="3776" spans="6:6" x14ac:dyDescent="0.2">
      <c r="F3776" s="169"/>
    </row>
    <row r="3777" spans="6:6" x14ac:dyDescent="0.2">
      <c r="F3777" s="169"/>
    </row>
    <row r="3778" spans="6:6" x14ac:dyDescent="0.2">
      <c r="F3778" s="169"/>
    </row>
    <row r="3779" spans="6:6" x14ac:dyDescent="0.2">
      <c r="F3779" s="169"/>
    </row>
    <row r="3780" spans="6:6" x14ac:dyDescent="0.2">
      <c r="F3780" s="169"/>
    </row>
    <row r="3781" spans="6:6" x14ac:dyDescent="0.2">
      <c r="F3781" s="169"/>
    </row>
    <row r="3782" spans="6:6" x14ac:dyDescent="0.2">
      <c r="F3782" s="169"/>
    </row>
    <row r="3783" spans="6:6" x14ac:dyDescent="0.2">
      <c r="F3783" s="169"/>
    </row>
    <row r="3784" spans="6:6" x14ac:dyDescent="0.2">
      <c r="F3784" s="169"/>
    </row>
    <row r="3785" spans="6:6" x14ac:dyDescent="0.2">
      <c r="F3785" s="169"/>
    </row>
    <row r="3786" spans="6:6" x14ac:dyDescent="0.2">
      <c r="F3786" s="169"/>
    </row>
    <row r="3787" spans="6:6" x14ac:dyDescent="0.2">
      <c r="F3787" s="169"/>
    </row>
    <row r="3788" spans="6:6" x14ac:dyDescent="0.2">
      <c r="F3788" s="169"/>
    </row>
    <row r="3789" spans="6:6" x14ac:dyDescent="0.2">
      <c r="F3789" s="169"/>
    </row>
    <row r="3790" spans="6:6" x14ac:dyDescent="0.2">
      <c r="F3790" s="169"/>
    </row>
    <row r="3791" spans="6:6" x14ac:dyDescent="0.2">
      <c r="F3791" s="169"/>
    </row>
    <row r="3792" spans="6:6" x14ac:dyDescent="0.2">
      <c r="F3792" s="169"/>
    </row>
    <row r="3793" spans="6:6" x14ac:dyDescent="0.2">
      <c r="F3793" s="169"/>
    </row>
    <row r="3794" spans="6:6" x14ac:dyDescent="0.2">
      <c r="F3794" s="169"/>
    </row>
    <row r="3795" spans="6:6" x14ac:dyDescent="0.2">
      <c r="F3795" s="169"/>
    </row>
    <row r="3796" spans="6:6" x14ac:dyDescent="0.2">
      <c r="F3796" s="169"/>
    </row>
    <row r="3797" spans="6:6" x14ac:dyDescent="0.2">
      <c r="F3797" s="169"/>
    </row>
    <row r="3798" spans="6:6" x14ac:dyDescent="0.2">
      <c r="F3798" s="169"/>
    </row>
    <row r="3799" spans="6:6" x14ac:dyDescent="0.2">
      <c r="F3799" s="169"/>
    </row>
    <row r="3800" spans="6:6" x14ac:dyDescent="0.2">
      <c r="F3800" s="169"/>
    </row>
    <row r="3801" spans="6:6" x14ac:dyDescent="0.2">
      <c r="F3801" s="169"/>
    </row>
    <row r="3802" spans="6:6" x14ac:dyDescent="0.2">
      <c r="F3802" s="169"/>
    </row>
    <row r="3803" spans="6:6" x14ac:dyDescent="0.2">
      <c r="F3803" s="169"/>
    </row>
    <row r="3804" spans="6:6" x14ac:dyDescent="0.2">
      <c r="F3804" s="169"/>
    </row>
    <row r="3805" spans="6:6" x14ac:dyDescent="0.2">
      <c r="F3805" s="169"/>
    </row>
    <row r="3806" spans="6:6" x14ac:dyDescent="0.2">
      <c r="F3806" s="169"/>
    </row>
    <row r="3807" spans="6:6" x14ac:dyDescent="0.2">
      <c r="F3807" s="169"/>
    </row>
    <row r="3808" spans="6:6" x14ac:dyDescent="0.2">
      <c r="F3808" s="169"/>
    </row>
    <row r="3809" spans="6:6" x14ac:dyDescent="0.2">
      <c r="F3809" s="169"/>
    </row>
    <row r="3810" spans="6:6" x14ac:dyDescent="0.2">
      <c r="F3810" s="169"/>
    </row>
    <row r="3811" spans="6:6" x14ac:dyDescent="0.2">
      <c r="F3811" s="169"/>
    </row>
    <row r="3812" spans="6:6" x14ac:dyDescent="0.2">
      <c r="F3812" s="169"/>
    </row>
    <row r="3813" spans="6:6" x14ac:dyDescent="0.2">
      <c r="F3813" s="169"/>
    </row>
    <row r="3814" spans="6:6" x14ac:dyDescent="0.2">
      <c r="F3814" s="169"/>
    </row>
    <row r="3815" spans="6:6" x14ac:dyDescent="0.2">
      <c r="F3815" s="169"/>
    </row>
    <row r="3816" spans="6:6" x14ac:dyDescent="0.2">
      <c r="F3816" s="169"/>
    </row>
    <row r="3817" spans="6:6" x14ac:dyDescent="0.2">
      <c r="F3817" s="169"/>
    </row>
    <row r="3818" spans="6:6" x14ac:dyDescent="0.2">
      <c r="F3818" s="169"/>
    </row>
    <row r="3819" spans="6:6" x14ac:dyDescent="0.2">
      <c r="F3819" s="169"/>
    </row>
    <row r="3820" spans="6:6" x14ac:dyDescent="0.2">
      <c r="F3820" s="169"/>
    </row>
    <row r="3821" spans="6:6" x14ac:dyDescent="0.2">
      <c r="F3821" s="169"/>
    </row>
    <row r="3822" spans="6:6" x14ac:dyDescent="0.2">
      <c r="F3822" s="169"/>
    </row>
    <row r="3823" spans="6:6" x14ac:dyDescent="0.2">
      <c r="F3823" s="169"/>
    </row>
    <row r="3824" spans="6:6" x14ac:dyDescent="0.2">
      <c r="F3824" s="169"/>
    </row>
    <row r="3825" spans="6:6" x14ac:dyDescent="0.2">
      <c r="F3825" s="169"/>
    </row>
    <row r="3826" spans="6:6" x14ac:dyDescent="0.2">
      <c r="F3826" s="169"/>
    </row>
    <row r="3827" spans="6:6" x14ac:dyDescent="0.2">
      <c r="F3827" s="169"/>
    </row>
    <row r="3828" spans="6:6" x14ac:dyDescent="0.2">
      <c r="F3828" s="169"/>
    </row>
    <row r="3829" spans="6:6" x14ac:dyDescent="0.2">
      <c r="F3829" s="169"/>
    </row>
    <row r="3830" spans="6:6" x14ac:dyDescent="0.2">
      <c r="F3830" s="169"/>
    </row>
    <row r="3831" spans="6:6" x14ac:dyDescent="0.2">
      <c r="F3831" s="169"/>
    </row>
    <row r="3832" spans="6:6" x14ac:dyDescent="0.2">
      <c r="F3832" s="169"/>
    </row>
    <row r="3833" spans="6:6" x14ac:dyDescent="0.2">
      <c r="F3833" s="169"/>
    </row>
    <row r="3834" spans="6:6" x14ac:dyDescent="0.2">
      <c r="F3834" s="169"/>
    </row>
    <row r="3835" spans="6:6" x14ac:dyDescent="0.2">
      <c r="F3835" s="169"/>
    </row>
    <row r="3836" spans="6:6" x14ac:dyDescent="0.2">
      <c r="F3836" s="169"/>
    </row>
    <row r="3837" spans="6:6" x14ac:dyDescent="0.2">
      <c r="F3837" s="169"/>
    </row>
    <row r="3838" spans="6:6" x14ac:dyDescent="0.2">
      <c r="F3838" s="169"/>
    </row>
    <row r="3839" spans="6:6" x14ac:dyDescent="0.2">
      <c r="F3839" s="169"/>
    </row>
    <row r="3840" spans="6:6" x14ac:dyDescent="0.2">
      <c r="F3840" s="169"/>
    </row>
    <row r="3841" spans="6:6" x14ac:dyDescent="0.2">
      <c r="F3841" s="169"/>
    </row>
    <row r="3842" spans="6:6" x14ac:dyDescent="0.2">
      <c r="F3842" s="169"/>
    </row>
    <row r="3843" spans="6:6" x14ac:dyDescent="0.2">
      <c r="F3843" s="169"/>
    </row>
    <row r="3844" spans="6:6" x14ac:dyDescent="0.2">
      <c r="F3844" s="169"/>
    </row>
    <row r="3845" spans="6:6" x14ac:dyDescent="0.2">
      <c r="F3845" s="169"/>
    </row>
    <row r="3846" spans="6:6" x14ac:dyDescent="0.2">
      <c r="F3846" s="169"/>
    </row>
    <row r="3847" spans="6:6" x14ac:dyDescent="0.2">
      <c r="F3847" s="169"/>
    </row>
    <row r="3848" spans="6:6" x14ac:dyDescent="0.2">
      <c r="F3848" s="169"/>
    </row>
    <row r="3849" spans="6:6" x14ac:dyDescent="0.2">
      <c r="F3849" s="169"/>
    </row>
    <row r="3850" spans="6:6" x14ac:dyDescent="0.2">
      <c r="F3850" s="169"/>
    </row>
    <row r="3851" spans="6:6" x14ac:dyDescent="0.2">
      <c r="F3851" s="169"/>
    </row>
    <row r="3852" spans="6:6" x14ac:dyDescent="0.2">
      <c r="F3852" s="169"/>
    </row>
    <row r="3853" spans="6:6" x14ac:dyDescent="0.2">
      <c r="F3853" s="169"/>
    </row>
    <row r="3854" spans="6:6" x14ac:dyDescent="0.2">
      <c r="F3854" s="169"/>
    </row>
    <row r="3855" spans="6:6" x14ac:dyDescent="0.2">
      <c r="F3855" s="169"/>
    </row>
    <row r="3856" spans="6:6" x14ac:dyDescent="0.2">
      <c r="F3856" s="169"/>
    </row>
    <row r="3857" spans="6:6" x14ac:dyDescent="0.2">
      <c r="F3857" s="169"/>
    </row>
    <row r="3858" spans="6:6" x14ac:dyDescent="0.2">
      <c r="F3858" s="169"/>
    </row>
    <row r="3859" spans="6:6" x14ac:dyDescent="0.2">
      <c r="F3859" s="169"/>
    </row>
    <row r="3860" spans="6:6" x14ac:dyDescent="0.2">
      <c r="F3860" s="169"/>
    </row>
    <row r="3861" spans="6:6" x14ac:dyDescent="0.2">
      <c r="F3861" s="169"/>
    </row>
    <row r="3862" spans="6:6" x14ac:dyDescent="0.2">
      <c r="F3862" s="169"/>
    </row>
    <row r="3863" spans="6:6" x14ac:dyDescent="0.2">
      <c r="F3863" s="169"/>
    </row>
    <row r="3864" spans="6:6" x14ac:dyDescent="0.2">
      <c r="F3864" s="169"/>
    </row>
    <row r="3865" spans="6:6" x14ac:dyDescent="0.2">
      <c r="F3865" s="169"/>
    </row>
    <row r="3866" spans="6:6" x14ac:dyDescent="0.2">
      <c r="F3866" s="169"/>
    </row>
    <row r="3867" spans="6:6" x14ac:dyDescent="0.2">
      <c r="F3867" s="169"/>
    </row>
    <row r="3868" spans="6:6" x14ac:dyDescent="0.2">
      <c r="F3868" s="169"/>
    </row>
    <row r="3869" spans="6:6" x14ac:dyDescent="0.2">
      <c r="F3869" s="169"/>
    </row>
    <row r="3870" spans="6:6" x14ac:dyDescent="0.2">
      <c r="F3870" s="169"/>
    </row>
    <row r="3871" spans="6:6" x14ac:dyDescent="0.2">
      <c r="F3871" s="169"/>
    </row>
    <row r="3872" spans="6:6" x14ac:dyDescent="0.2">
      <c r="F3872" s="169"/>
    </row>
    <row r="3873" spans="6:6" x14ac:dyDescent="0.2">
      <c r="F3873" s="169"/>
    </row>
    <row r="3874" spans="6:6" x14ac:dyDescent="0.2">
      <c r="F3874" s="169"/>
    </row>
    <row r="3875" spans="6:6" x14ac:dyDescent="0.2">
      <c r="F3875" s="169"/>
    </row>
    <row r="3876" spans="6:6" x14ac:dyDescent="0.2">
      <c r="F3876" s="169"/>
    </row>
    <row r="3877" spans="6:6" x14ac:dyDescent="0.2">
      <c r="F3877" s="169"/>
    </row>
    <row r="3878" spans="6:6" x14ac:dyDescent="0.2">
      <c r="F3878" s="169"/>
    </row>
    <row r="3879" spans="6:6" x14ac:dyDescent="0.2">
      <c r="F3879" s="169"/>
    </row>
    <row r="3880" spans="6:6" x14ac:dyDescent="0.2">
      <c r="F3880" s="169"/>
    </row>
    <row r="3881" spans="6:6" x14ac:dyDescent="0.2">
      <c r="F3881" s="169"/>
    </row>
    <row r="3882" spans="6:6" x14ac:dyDescent="0.2">
      <c r="F3882" s="169"/>
    </row>
    <row r="3883" spans="6:6" x14ac:dyDescent="0.2">
      <c r="F3883" s="169"/>
    </row>
    <row r="3884" spans="6:6" x14ac:dyDescent="0.2">
      <c r="F3884" s="169"/>
    </row>
    <row r="3885" spans="6:6" x14ac:dyDescent="0.2">
      <c r="F3885" s="169"/>
    </row>
    <row r="3886" spans="6:6" x14ac:dyDescent="0.2">
      <c r="F3886" s="169"/>
    </row>
    <row r="3887" spans="6:6" x14ac:dyDescent="0.2">
      <c r="F3887" s="169"/>
    </row>
    <row r="3888" spans="6:6" x14ac:dyDescent="0.2">
      <c r="F3888" s="169"/>
    </row>
    <row r="3889" spans="6:6" x14ac:dyDescent="0.2">
      <c r="F3889" s="169"/>
    </row>
    <row r="3890" spans="6:6" x14ac:dyDescent="0.2">
      <c r="F3890" s="169"/>
    </row>
    <row r="3891" spans="6:6" x14ac:dyDescent="0.2">
      <c r="F3891" s="169"/>
    </row>
    <row r="3892" spans="6:6" x14ac:dyDescent="0.2">
      <c r="F3892" s="169"/>
    </row>
    <row r="3893" spans="6:6" x14ac:dyDescent="0.2">
      <c r="F3893" s="169"/>
    </row>
    <row r="3894" spans="6:6" x14ac:dyDescent="0.2">
      <c r="F3894" s="169"/>
    </row>
    <row r="3895" spans="6:6" x14ac:dyDescent="0.2">
      <c r="F3895" s="169"/>
    </row>
    <row r="3896" spans="6:6" x14ac:dyDescent="0.2">
      <c r="F3896" s="169"/>
    </row>
    <row r="3897" spans="6:6" x14ac:dyDescent="0.2">
      <c r="F3897" s="169"/>
    </row>
    <row r="3898" spans="6:6" x14ac:dyDescent="0.2">
      <c r="F3898" s="169"/>
    </row>
    <row r="3899" spans="6:6" x14ac:dyDescent="0.2">
      <c r="F3899" s="169"/>
    </row>
    <row r="3900" spans="6:6" x14ac:dyDescent="0.2">
      <c r="F3900" s="169"/>
    </row>
    <row r="3901" spans="6:6" x14ac:dyDescent="0.2">
      <c r="F3901" s="169"/>
    </row>
    <row r="3902" spans="6:6" x14ac:dyDescent="0.2">
      <c r="F3902" s="169"/>
    </row>
    <row r="3903" spans="6:6" x14ac:dyDescent="0.2">
      <c r="F3903" s="169"/>
    </row>
    <row r="3904" spans="6:6" x14ac:dyDescent="0.2">
      <c r="F3904" s="169"/>
    </row>
    <row r="3905" spans="6:6" x14ac:dyDescent="0.2">
      <c r="F3905" s="169"/>
    </row>
    <row r="3906" spans="6:6" x14ac:dyDescent="0.2">
      <c r="F3906" s="169"/>
    </row>
    <row r="3907" spans="6:6" x14ac:dyDescent="0.2">
      <c r="F3907" s="169"/>
    </row>
    <row r="3908" spans="6:6" x14ac:dyDescent="0.2">
      <c r="F3908" s="169"/>
    </row>
    <row r="3909" spans="6:6" x14ac:dyDescent="0.2">
      <c r="F3909" s="169"/>
    </row>
    <row r="3910" spans="6:6" x14ac:dyDescent="0.2">
      <c r="F3910" s="169"/>
    </row>
    <row r="3911" spans="6:6" x14ac:dyDescent="0.2">
      <c r="F3911" s="169"/>
    </row>
    <row r="3912" spans="6:6" x14ac:dyDescent="0.2">
      <c r="F3912" s="169"/>
    </row>
    <row r="3913" spans="6:6" x14ac:dyDescent="0.2">
      <c r="F3913" s="169"/>
    </row>
    <row r="3914" spans="6:6" x14ac:dyDescent="0.2">
      <c r="F3914" s="169"/>
    </row>
    <row r="3915" spans="6:6" x14ac:dyDescent="0.2">
      <c r="F3915" s="169"/>
    </row>
    <row r="3916" spans="6:6" x14ac:dyDescent="0.2">
      <c r="F3916" s="169"/>
    </row>
    <row r="3917" spans="6:6" x14ac:dyDescent="0.2">
      <c r="F3917" s="169"/>
    </row>
    <row r="3918" spans="6:6" x14ac:dyDescent="0.2">
      <c r="F3918" s="169"/>
    </row>
    <row r="3919" spans="6:6" x14ac:dyDescent="0.2">
      <c r="F3919" s="169"/>
    </row>
    <row r="3920" spans="6:6" x14ac:dyDescent="0.2">
      <c r="F3920" s="169"/>
    </row>
    <row r="3921" spans="6:6" x14ac:dyDescent="0.2">
      <c r="F3921" s="169"/>
    </row>
    <row r="3922" spans="6:6" x14ac:dyDescent="0.2">
      <c r="F3922" s="169"/>
    </row>
    <row r="3923" spans="6:6" x14ac:dyDescent="0.2">
      <c r="F3923" s="169"/>
    </row>
    <row r="3924" spans="6:6" x14ac:dyDescent="0.2">
      <c r="F3924" s="169"/>
    </row>
    <row r="3925" spans="6:6" x14ac:dyDescent="0.2">
      <c r="F3925" s="169"/>
    </row>
    <row r="3926" spans="6:6" x14ac:dyDescent="0.2">
      <c r="F3926" s="169"/>
    </row>
    <row r="3927" spans="6:6" x14ac:dyDescent="0.2">
      <c r="F3927" s="169"/>
    </row>
    <row r="3928" spans="6:6" x14ac:dyDescent="0.2">
      <c r="F3928" s="169"/>
    </row>
    <row r="3929" spans="6:6" x14ac:dyDescent="0.2">
      <c r="F3929" s="169"/>
    </row>
    <row r="3930" spans="6:6" x14ac:dyDescent="0.2">
      <c r="F3930" s="169"/>
    </row>
    <row r="3931" spans="6:6" x14ac:dyDescent="0.2">
      <c r="F3931" s="169"/>
    </row>
    <row r="3932" spans="6:6" x14ac:dyDescent="0.2">
      <c r="F3932" s="169"/>
    </row>
    <row r="3933" spans="6:6" x14ac:dyDescent="0.2">
      <c r="F3933" s="169"/>
    </row>
    <row r="3934" spans="6:6" x14ac:dyDescent="0.2">
      <c r="F3934" s="169"/>
    </row>
    <row r="3935" spans="6:6" x14ac:dyDescent="0.2">
      <c r="F3935" s="169"/>
    </row>
    <row r="3936" spans="6:6" x14ac:dyDescent="0.2">
      <c r="F3936" s="169"/>
    </row>
    <row r="3937" spans="6:6" x14ac:dyDescent="0.2">
      <c r="F3937" s="169"/>
    </row>
    <row r="3938" spans="6:6" x14ac:dyDescent="0.2">
      <c r="F3938" s="169"/>
    </row>
    <row r="3939" spans="6:6" x14ac:dyDescent="0.2">
      <c r="F3939" s="169"/>
    </row>
    <row r="3940" spans="6:6" x14ac:dyDescent="0.2">
      <c r="F3940" s="169"/>
    </row>
    <row r="3941" spans="6:6" x14ac:dyDescent="0.2">
      <c r="F3941" s="169"/>
    </row>
    <row r="3942" spans="6:6" x14ac:dyDescent="0.2">
      <c r="F3942" s="169"/>
    </row>
    <row r="3943" spans="6:6" x14ac:dyDescent="0.2">
      <c r="F3943" s="169"/>
    </row>
    <row r="3944" spans="6:6" x14ac:dyDescent="0.2">
      <c r="F3944" s="169"/>
    </row>
    <row r="3945" spans="6:6" x14ac:dyDescent="0.2">
      <c r="F3945" s="169"/>
    </row>
    <row r="3946" spans="6:6" x14ac:dyDescent="0.2">
      <c r="F3946" s="169"/>
    </row>
    <row r="3947" spans="6:6" x14ac:dyDescent="0.2">
      <c r="F3947" s="169"/>
    </row>
    <row r="3948" spans="6:6" x14ac:dyDescent="0.2">
      <c r="F3948" s="169"/>
    </row>
    <row r="3949" spans="6:6" x14ac:dyDescent="0.2">
      <c r="F3949" s="169"/>
    </row>
    <row r="3950" spans="6:6" x14ac:dyDescent="0.2">
      <c r="F3950" s="169"/>
    </row>
    <row r="3951" spans="6:6" x14ac:dyDescent="0.2">
      <c r="F3951" s="169"/>
    </row>
    <row r="3952" spans="6:6" x14ac:dyDescent="0.2">
      <c r="F3952" s="169"/>
    </row>
    <row r="3953" spans="6:6" x14ac:dyDescent="0.2">
      <c r="F3953" s="169"/>
    </row>
    <row r="3954" spans="6:6" x14ac:dyDescent="0.2">
      <c r="F3954" s="169"/>
    </row>
    <row r="3955" spans="6:6" x14ac:dyDescent="0.2">
      <c r="F3955" s="169"/>
    </row>
    <row r="3956" spans="6:6" x14ac:dyDescent="0.2">
      <c r="F3956" s="169"/>
    </row>
    <row r="3957" spans="6:6" x14ac:dyDescent="0.2">
      <c r="F3957" s="169"/>
    </row>
    <row r="3958" spans="6:6" x14ac:dyDescent="0.2">
      <c r="F3958" s="169"/>
    </row>
    <row r="3959" spans="6:6" x14ac:dyDescent="0.2">
      <c r="F3959" s="169"/>
    </row>
    <row r="3960" spans="6:6" x14ac:dyDescent="0.2">
      <c r="F3960" s="169"/>
    </row>
    <row r="3961" spans="6:6" x14ac:dyDescent="0.2">
      <c r="F3961" s="169"/>
    </row>
    <row r="3962" spans="6:6" x14ac:dyDescent="0.2">
      <c r="F3962" s="169"/>
    </row>
    <row r="3963" spans="6:6" x14ac:dyDescent="0.2">
      <c r="F3963" s="169"/>
    </row>
    <row r="3964" spans="6:6" x14ac:dyDescent="0.2">
      <c r="F3964" s="169"/>
    </row>
    <row r="3965" spans="6:6" x14ac:dyDescent="0.2">
      <c r="F3965" s="169"/>
    </row>
    <row r="3966" spans="6:6" x14ac:dyDescent="0.2">
      <c r="F3966" s="169"/>
    </row>
    <row r="3967" spans="6:6" x14ac:dyDescent="0.2">
      <c r="F3967" s="169"/>
    </row>
    <row r="3968" spans="6:6" x14ac:dyDescent="0.2">
      <c r="F3968" s="169"/>
    </row>
    <row r="3969" spans="6:6" x14ac:dyDescent="0.2">
      <c r="F3969" s="169"/>
    </row>
    <row r="3970" spans="6:6" x14ac:dyDescent="0.2">
      <c r="F3970" s="169"/>
    </row>
    <row r="3971" spans="6:6" x14ac:dyDescent="0.2">
      <c r="F3971" s="169"/>
    </row>
    <row r="3972" spans="6:6" x14ac:dyDescent="0.2">
      <c r="F3972" s="169"/>
    </row>
    <row r="3973" spans="6:6" x14ac:dyDescent="0.2">
      <c r="F3973" s="169"/>
    </row>
    <row r="3974" spans="6:6" x14ac:dyDescent="0.2">
      <c r="F3974" s="169"/>
    </row>
    <row r="3975" spans="6:6" x14ac:dyDescent="0.2">
      <c r="F3975" s="169"/>
    </row>
    <row r="3976" spans="6:6" x14ac:dyDescent="0.2">
      <c r="F3976" s="169"/>
    </row>
    <row r="3977" spans="6:6" x14ac:dyDescent="0.2">
      <c r="F3977" s="169"/>
    </row>
    <row r="3978" spans="6:6" x14ac:dyDescent="0.2">
      <c r="F3978" s="169"/>
    </row>
    <row r="3979" spans="6:6" x14ac:dyDescent="0.2">
      <c r="F3979" s="169"/>
    </row>
    <row r="3980" spans="6:6" x14ac:dyDescent="0.2">
      <c r="F3980" s="169"/>
    </row>
    <row r="3981" spans="6:6" x14ac:dyDescent="0.2">
      <c r="F3981" s="169"/>
    </row>
    <row r="3982" spans="6:6" x14ac:dyDescent="0.2">
      <c r="F3982" s="169"/>
    </row>
    <row r="3983" spans="6:6" x14ac:dyDescent="0.2">
      <c r="F3983" s="169"/>
    </row>
    <row r="3984" spans="6:6" x14ac:dyDescent="0.2">
      <c r="F3984" s="169"/>
    </row>
    <row r="3985" spans="6:6" x14ac:dyDescent="0.2">
      <c r="F3985" s="169"/>
    </row>
    <row r="3986" spans="6:6" x14ac:dyDescent="0.2">
      <c r="F3986" s="169"/>
    </row>
    <row r="3987" spans="6:6" x14ac:dyDescent="0.2">
      <c r="F3987" s="169"/>
    </row>
    <row r="3988" spans="6:6" x14ac:dyDescent="0.2">
      <c r="F3988" s="169"/>
    </row>
    <row r="3989" spans="6:6" x14ac:dyDescent="0.2">
      <c r="F3989" s="169"/>
    </row>
    <row r="3990" spans="6:6" x14ac:dyDescent="0.2">
      <c r="F3990" s="169"/>
    </row>
    <row r="3991" spans="6:6" x14ac:dyDescent="0.2">
      <c r="F3991" s="169"/>
    </row>
    <row r="3992" spans="6:6" x14ac:dyDescent="0.2">
      <c r="F3992" s="169"/>
    </row>
    <row r="3993" spans="6:6" x14ac:dyDescent="0.2">
      <c r="F3993" s="169"/>
    </row>
    <row r="3994" spans="6:6" x14ac:dyDescent="0.2">
      <c r="F3994" s="169"/>
    </row>
    <row r="3995" spans="6:6" x14ac:dyDescent="0.2">
      <c r="F3995" s="169"/>
    </row>
    <row r="3996" spans="6:6" x14ac:dyDescent="0.2">
      <c r="F3996" s="169"/>
    </row>
    <row r="3997" spans="6:6" x14ac:dyDescent="0.2">
      <c r="F3997" s="169"/>
    </row>
    <row r="3998" spans="6:6" x14ac:dyDescent="0.2">
      <c r="F3998" s="169"/>
    </row>
    <row r="3999" spans="6:6" x14ac:dyDescent="0.2">
      <c r="F3999" s="169"/>
    </row>
    <row r="4000" spans="6:6" x14ac:dyDescent="0.2">
      <c r="F4000" s="169"/>
    </row>
    <row r="4001" spans="6:6" x14ac:dyDescent="0.2">
      <c r="F4001" s="169"/>
    </row>
    <row r="4002" spans="6:6" x14ac:dyDescent="0.2">
      <c r="F4002" s="169"/>
    </row>
    <row r="4003" spans="6:6" x14ac:dyDescent="0.2">
      <c r="F4003" s="169"/>
    </row>
    <row r="4004" spans="6:6" x14ac:dyDescent="0.2">
      <c r="F4004" s="169"/>
    </row>
    <row r="4005" spans="6:6" x14ac:dyDescent="0.2">
      <c r="F4005" s="169"/>
    </row>
    <row r="4006" spans="6:6" x14ac:dyDescent="0.2">
      <c r="F4006" s="169"/>
    </row>
    <row r="4007" spans="6:6" x14ac:dyDescent="0.2">
      <c r="F4007" s="169"/>
    </row>
    <row r="4008" spans="6:6" x14ac:dyDescent="0.2">
      <c r="F4008" s="169"/>
    </row>
    <row r="4009" spans="6:6" x14ac:dyDescent="0.2">
      <c r="F4009" s="169"/>
    </row>
    <row r="4010" spans="6:6" x14ac:dyDescent="0.2">
      <c r="F4010" s="169"/>
    </row>
    <row r="4011" spans="6:6" x14ac:dyDescent="0.2">
      <c r="F4011" s="169"/>
    </row>
    <row r="4012" spans="6:6" x14ac:dyDescent="0.2">
      <c r="F4012" s="169"/>
    </row>
    <row r="4013" spans="6:6" x14ac:dyDescent="0.2">
      <c r="F4013" s="169"/>
    </row>
    <row r="4014" spans="6:6" x14ac:dyDescent="0.2">
      <c r="F4014" s="169"/>
    </row>
    <row r="4015" spans="6:6" x14ac:dyDescent="0.2">
      <c r="F4015" s="169"/>
    </row>
    <row r="4016" spans="6:6" x14ac:dyDescent="0.2">
      <c r="F4016" s="169"/>
    </row>
    <row r="4017" spans="6:6" x14ac:dyDescent="0.2">
      <c r="F4017" s="169"/>
    </row>
    <row r="4018" spans="6:6" x14ac:dyDescent="0.2">
      <c r="F4018" s="169"/>
    </row>
    <row r="4019" spans="6:6" x14ac:dyDescent="0.2">
      <c r="F4019" s="169"/>
    </row>
    <row r="4020" spans="6:6" x14ac:dyDescent="0.2">
      <c r="F4020" s="169"/>
    </row>
    <row r="4021" spans="6:6" x14ac:dyDescent="0.2">
      <c r="F4021" s="169"/>
    </row>
    <row r="4022" spans="6:6" x14ac:dyDescent="0.2">
      <c r="F4022" s="169"/>
    </row>
    <row r="4023" spans="6:6" x14ac:dyDescent="0.2">
      <c r="F4023" s="169"/>
    </row>
    <row r="4024" spans="6:6" x14ac:dyDescent="0.2">
      <c r="F4024" s="169"/>
    </row>
    <row r="4025" spans="6:6" x14ac:dyDescent="0.2">
      <c r="F4025" s="169"/>
    </row>
    <row r="4026" spans="6:6" x14ac:dyDescent="0.2">
      <c r="F4026" s="169"/>
    </row>
    <row r="4027" spans="6:6" x14ac:dyDescent="0.2">
      <c r="F4027" s="169"/>
    </row>
    <row r="4028" spans="6:6" x14ac:dyDescent="0.2">
      <c r="F4028" s="169"/>
    </row>
    <row r="4029" spans="6:6" x14ac:dyDescent="0.2">
      <c r="F4029" s="169"/>
    </row>
    <row r="4030" spans="6:6" x14ac:dyDescent="0.2">
      <c r="F4030" s="169"/>
    </row>
    <row r="4031" spans="6:6" x14ac:dyDescent="0.2">
      <c r="F4031" s="169"/>
    </row>
    <row r="4032" spans="6:6" x14ac:dyDescent="0.2">
      <c r="F4032" s="169"/>
    </row>
    <row r="4033" spans="6:6" x14ac:dyDescent="0.2">
      <c r="F4033" s="169"/>
    </row>
    <row r="4034" spans="6:6" x14ac:dyDescent="0.2">
      <c r="F4034" s="169"/>
    </row>
    <row r="4035" spans="6:6" x14ac:dyDescent="0.2">
      <c r="F4035" s="169"/>
    </row>
    <row r="4036" spans="6:6" x14ac:dyDescent="0.2">
      <c r="F4036" s="169"/>
    </row>
    <row r="4037" spans="6:6" x14ac:dyDescent="0.2">
      <c r="F4037" s="169"/>
    </row>
    <row r="4038" spans="6:6" x14ac:dyDescent="0.2">
      <c r="F4038" s="169"/>
    </row>
    <row r="4039" spans="6:6" x14ac:dyDescent="0.2">
      <c r="F4039" s="169"/>
    </row>
    <row r="4040" spans="6:6" x14ac:dyDescent="0.2">
      <c r="F4040" s="169"/>
    </row>
    <row r="4041" spans="6:6" x14ac:dyDescent="0.2">
      <c r="F4041" s="169"/>
    </row>
    <row r="4042" spans="6:6" x14ac:dyDescent="0.2">
      <c r="F4042" s="169"/>
    </row>
    <row r="4043" spans="6:6" x14ac:dyDescent="0.2">
      <c r="F4043" s="169"/>
    </row>
    <row r="4044" spans="6:6" x14ac:dyDescent="0.2">
      <c r="F4044" s="169"/>
    </row>
    <row r="4045" spans="6:6" x14ac:dyDescent="0.2">
      <c r="F4045" s="169"/>
    </row>
    <row r="4046" spans="6:6" x14ac:dyDescent="0.2">
      <c r="F4046" s="169"/>
    </row>
    <row r="4047" spans="6:6" x14ac:dyDescent="0.2">
      <c r="F4047" s="169"/>
    </row>
    <row r="4048" spans="6:6" x14ac:dyDescent="0.2">
      <c r="F4048" s="169"/>
    </row>
    <row r="4049" spans="6:6" x14ac:dyDescent="0.2">
      <c r="F4049" s="169"/>
    </row>
    <row r="4050" spans="6:6" x14ac:dyDescent="0.2">
      <c r="F4050" s="169"/>
    </row>
    <row r="4051" spans="6:6" x14ac:dyDescent="0.2">
      <c r="F4051" s="169"/>
    </row>
    <row r="4052" spans="6:6" x14ac:dyDescent="0.2">
      <c r="F4052" s="169"/>
    </row>
    <row r="4053" spans="6:6" x14ac:dyDescent="0.2">
      <c r="F4053" s="169"/>
    </row>
    <row r="4054" spans="6:6" x14ac:dyDescent="0.2">
      <c r="F4054" s="169"/>
    </row>
    <row r="4055" spans="6:6" x14ac:dyDescent="0.2">
      <c r="F4055" s="169"/>
    </row>
    <row r="4056" spans="6:6" x14ac:dyDescent="0.2">
      <c r="F4056" s="169"/>
    </row>
    <row r="4057" spans="6:6" x14ac:dyDescent="0.2">
      <c r="F4057" s="169"/>
    </row>
    <row r="4058" spans="6:6" x14ac:dyDescent="0.2">
      <c r="F4058" s="169"/>
    </row>
    <row r="4059" spans="6:6" x14ac:dyDescent="0.2">
      <c r="F4059" s="169"/>
    </row>
    <row r="4060" spans="6:6" x14ac:dyDescent="0.2">
      <c r="F4060" s="169"/>
    </row>
    <row r="4061" spans="6:6" x14ac:dyDescent="0.2">
      <c r="F4061" s="169"/>
    </row>
    <row r="4062" spans="6:6" x14ac:dyDescent="0.2">
      <c r="F4062" s="169"/>
    </row>
    <row r="4063" spans="6:6" x14ac:dyDescent="0.2">
      <c r="F4063" s="169"/>
    </row>
    <row r="4064" spans="6:6" x14ac:dyDescent="0.2">
      <c r="F4064" s="169"/>
    </row>
    <row r="4065" spans="6:6" x14ac:dyDescent="0.2">
      <c r="F4065" s="169"/>
    </row>
    <row r="4066" spans="6:6" x14ac:dyDescent="0.2">
      <c r="F4066" s="169"/>
    </row>
    <row r="4067" spans="6:6" x14ac:dyDescent="0.2">
      <c r="F4067" s="169"/>
    </row>
    <row r="4068" spans="6:6" x14ac:dyDescent="0.2">
      <c r="F4068" s="169"/>
    </row>
    <row r="4069" spans="6:6" x14ac:dyDescent="0.2">
      <c r="F4069" s="169"/>
    </row>
    <row r="4070" spans="6:6" x14ac:dyDescent="0.2">
      <c r="F4070" s="169"/>
    </row>
    <row r="4071" spans="6:6" x14ac:dyDescent="0.2">
      <c r="F4071" s="169"/>
    </row>
    <row r="4072" spans="6:6" x14ac:dyDescent="0.2">
      <c r="F4072" s="169"/>
    </row>
    <row r="4073" spans="6:6" x14ac:dyDescent="0.2">
      <c r="F4073" s="169"/>
    </row>
    <row r="4074" spans="6:6" x14ac:dyDescent="0.2">
      <c r="F4074" s="169"/>
    </row>
    <row r="4075" spans="6:6" x14ac:dyDescent="0.2">
      <c r="F4075" s="169"/>
    </row>
    <row r="4076" spans="6:6" x14ac:dyDescent="0.2">
      <c r="F4076" s="169"/>
    </row>
    <row r="4077" spans="6:6" x14ac:dyDescent="0.2">
      <c r="F4077" s="169"/>
    </row>
    <row r="4078" spans="6:6" x14ac:dyDescent="0.2">
      <c r="F4078" s="169"/>
    </row>
    <row r="4079" spans="6:6" x14ac:dyDescent="0.2">
      <c r="F4079" s="169"/>
    </row>
    <row r="4080" spans="6:6" x14ac:dyDescent="0.2">
      <c r="F4080" s="169"/>
    </row>
    <row r="4081" spans="6:6" x14ac:dyDescent="0.2">
      <c r="F4081" s="169"/>
    </row>
    <row r="4082" spans="6:6" x14ac:dyDescent="0.2">
      <c r="F4082" s="169"/>
    </row>
    <row r="4083" spans="6:6" x14ac:dyDescent="0.2">
      <c r="F4083" s="169"/>
    </row>
    <row r="4084" spans="6:6" x14ac:dyDescent="0.2">
      <c r="F4084" s="169"/>
    </row>
    <row r="4085" spans="6:6" x14ac:dyDescent="0.2">
      <c r="F4085" s="169"/>
    </row>
    <row r="4086" spans="6:6" x14ac:dyDescent="0.2">
      <c r="F4086" s="169"/>
    </row>
    <row r="4087" spans="6:6" x14ac:dyDescent="0.2">
      <c r="F4087" s="169"/>
    </row>
    <row r="4088" spans="6:6" x14ac:dyDescent="0.2">
      <c r="F4088" s="169"/>
    </row>
    <row r="4089" spans="6:6" x14ac:dyDescent="0.2">
      <c r="F4089" s="169"/>
    </row>
    <row r="4090" spans="6:6" x14ac:dyDescent="0.2">
      <c r="F4090" s="169"/>
    </row>
    <row r="4091" spans="6:6" x14ac:dyDescent="0.2">
      <c r="F4091" s="169"/>
    </row>
    <row r="4092" spans="6:6" x14ac:dyDescent="0.2">
      <c r="F4092" s="169"/>
    </row>
    <row r="4093" spans="6:6" x14ac:dyDescent="0.2">
      <c r="F4093" s="169"/>
    </row>
    <row r="4094" spans="6:6" x14ac:dyDescent="0.2">
      <c r="F4094" s="169"/>
    </row>
    <row r="4095" spans="6:6" x14ac:dyDescent="0.2">
      <c r="F4095" s="169"/>
    </row>
    <row r="4096" spans="6:6" x14ac:dyDescent="0.2">
      <c r="F4096" s="169"/>
    </row>
    <row r="4097" spans="6:6" x14ac:dyDescent="0.2">
      <c r="F4097" s="169"/>
    </row>
    <row r="4098" spans="6:6" x14ac:dyDescent="0.2">
      <c r="F4098" s="169"/>
    </row>
    <row r="4099" spans="6:6" x14ac:dyDescent="0.2">
      <c r="F4099" s="169"/>
    </row>
    <row r="4100" spans="6:6" x14ac:dyDescent="0.2">
      <c r="F4100" s="169"/>
    </row>
    <row r="4101" spans="6:6" x14ac:dyDescent="0.2">
      <c r="F4101" s="169"/>
    </row>
    <row r="4102" spans="6:6" x14ac:dyDescent="0.2">
      <c r="F4102" s="169"/>
    </row>
    <row r="4103" spans="6:6" x14ac:dyDescent="0.2">
      <c r="F4103" s="169"/>
    </row>
    <row r="4104" spans="6:6" x14ac:dyDescent="0.2">
      <c r="F4104" s="169"/>
    </row>
    <row r="4105" spans="6:6" x14ac:dyDescent="0.2">
      <c r="F4105" s="169"/>
    </row>
    <row r="4106" spans="6:6" x14ac:dyDescent="0.2">
      <c r="F4106" s="169"/>
    </row>
    <row r="4107" spans="6:6" x14ac:dyDescent="0.2">
      <c r="F4107" s="169"/>
    </row>
    <row r="4108" spans="6:6" x14ac:dyDescent="0.2">
      <c r="F4108" s="169"/>
    </row>
    <row r="4109" spans="6:6" x14ac:dyDescent="0.2">
      <c r="F4109" s="169"/>
    </row>
    <row r="4110" spans="6:6" x14ac:dyDescent="0.2">
      <c r="F4110" s="169"/>
    </row>
    <row r="4111" spans="6:6" x14ac:dyDescent="0.2">
      <c r="F4111" s="169"/>
    </row>
    <row r="4112" spans="6:6" x14ac:dyDescent="0.2">
      <c r="F4112" s="169"/>
    </row>
    <row r="4113" spans="6:6" x14ac:dyDescent="0.2">
      <c r="F4113" s="169"/>
    </row>
    <row r="4114" spans="6:6" x14ac:dyDescent="0.2">
      <c r="F4114" s="169"/>
    </row>
    <row r="4115" spans="6:6" x14ac:dyDescent="0.2">
      <c r="F4115" s="169"/>
    </row>
    <row r="4116" spans="6:6" x14ac:dyDescent="0.2">
      <c r="F4116" s="169"/>
    </row>
    <row r="4117" spans="6:6" x14ac:dyDescent="0.2">
      <c r="F4117" s="169"/>
    </row>
    <row r="4118" spans="6:6" x14ac:dyDescent="0.2">
      <c r="F4118" s="169"/>
    </row>
    <row r="4119" spans="6:6" x14ac:dyDescent="0.2">
      <c r="F4119" s="169"/>
    </row>
    <row r="4120" spans="6:6" x14ac:dyDescent="0.2">
      <c r="F4120" s="169"/>
    </row>
    <row r="4121" spans="6:6" x14ac:dyDescent="0.2">
      <c r="F4121" s="169"/>
    </row>
    <row r="4122" spans="6:6" x14ac:dyDescent="0.2">
      <c r="F4122" s="169"/>
    </row>
    <row r="4123" spans="6:6" x14ac:dyDescent="0.2">
      <c r="F4123" s="169"/>
    </row>
    <row r="4124" spans="6:6" x14ac:dyDescent="0.2">
      <c r="F4124" s="169"/>
    </row>
    <row r="4125" spans="6:6" x14ac:dyDescent="0.2">
      <c r="F4125" s="169"/>
    </row>
    <row r="4126" spans="6:6" x14ac:dyDescent="0.2">
      <c r="F4126" s="169"/>
    </row>
    <row r="4127" spans="6:6" x14ac:dyDescent="0.2">
      <c r="F4127" s="169"/>
    </row>
    <row r="4128" spans="6:6" x14ac:dyDescent="0.2">
      <c r="F4128" s="169"/>
    </row>
    <row r="4129" spans="6:6" x14ac:dyDescent="0.2">
      <c r="F4129" s="169"/>
    </row>
    <row r="4130" spans="6:6" x14ac:dyDescent="0.2">
      <c r="F4130" s="169"/>
    </row>
    <row r="4131" spans="6:6" x14ac:dyDescent="0.2">
      <c r="F4131" s="169"/>
    </row>
    <row r="4132" spans="6:6" x14ac:dyDescent="0.2">
      <c r="F4132" s="169"/>
    </row>
    <row r="4133" spans="6:6" x14ac:dyDescent="0.2">
      <c r="F4133" s="169"/>
    </row>
    <row r="4134" spans="6:6" x14ac:dyDescent="0.2">
      <c r="F4134" s="169"/>
    </row>
    <row r="4135" spans="6:6" x14ac:dyDescent="0.2">
      <c r="F4135" s="169"/>
    </row>
    <row r="4136" spans="6:6" x14ac:dyDescent="0.2">
      <c r="F4136" s="169"/>
    </row>
    <row r="4137" spans="6:6" x14ac:dyDescent="0.2">
      <c r="F4137" s="169"/>
    </row>
    <row r="4138" spans="6:6" x14ac:dyDescent="0.2">
      <c r="F4138" s="169"/>
    </row>
    <row r="4139" spans="6:6" x14ac:dyDescent="0.2">
      <c r="F4139" s="169"/>
    </row>
    <row r="4140" spans="6:6" x14ac:dyDescent="0.2">
      <c r="F4140" s="169"/>
    </row>
    <row r="4141" spans="6:6" x14ac:dyDescent="0.2">
      <c r="F4141" s="169"/>
    </row>
    <row r="4142" spans="6:6" x14ac:dyDescent="0.2">
      <c r="F4142" s="169"/>
    </row>
    <row r="4143" spans="6:6" x14ac:dyDescent="0.2">
      <c r="F4143" s="169"/>
    </row>
    <row r="4144" spans="6:6" x14ac:dyDescent="0.2">
      <c r="F4144" s="169"/>
    </row>
    <row r="4145" spans="6:6" x14ac:dyDescent="0.2">
      <c r="F4145" s="169"/>
    </row>
    <row r="4146" spans="6:6" x14ac:dyDescent="0.2">
      <c r="F4146" s="169"/>
    </row>
    <row r="4147" spans="6:6" x14ac:dyDescent="0.2">
      <c r="F4147" s="169"/>
    </row>
    <row r="4148" spans="6:6" x14ac:dyDescent="0.2">
      <c r="F4148" s="169"/>
    </row>
    <row r="4149" spans="6:6" x14ac:dyDescent="0.2">
      <c r="F4149" s="169"/>
    </row>
    <row r="4150" spans="6:6" x14ac:dyDescent="0.2">
      <c r="F4150" s="169"/>
    </row>
    <row r="4151" spans="6:6" x14ac:dyDescent="0.2">
      <c r="F4151" s="169"/>
    </row>
    <row r="4152" spans="6:6" x14ac:dyDescent="0.2">
      <c r="F4152" s="169"/>
    </row>
    <row r="4153" spans="6:6" x14ac:dyDescent="0.2">
      <c r="F4153" s="169"/>
    </row>
    <row r="4154" spans="6:6" x14ac:dyDescent="0.2">
      <c r="F4154" s="169"/>
    </row>
    <row r="4155" spans="6:6" x14ac:dyDescent="0.2">
      <c r="F4155" s="169"/>
    </row>
    <row r="4156" spans="6:6" x14ac:dyDescent="0.2">
      <c r="F4156" s="169"/>
    </row>
    <row r="4157" spans="6:6" x14ac:dyDescent="0.2">
      <c r="F4157" s="169"/>
    </row>
    <row r="4158" spans="6:6" x14ac:dyDescent="0.2">
      <c r="F4158" s="169"/>
    </row>
    <row r="4159" spans="6:6" x14ac:dyDescent="0.2">
      <c r="F4159" s="169"/>
    </row>
    <row r="4160" spans="6:6" x14ac:dyDescent="0.2">
      <c r="F4160" s="169"/>
    </row>
    <row r="4161" spans="6:6" x14ac:dyDescent="0.2">
      <c r="F4161" s="169"/>
    </row>
    <row r="4162" spans="6:6" x14ac:dyDescent="0.2">
      <c r="F4162" s="169"/>
    </row>
    <row r="4163" spans="6:6" x14ac:dyDescent="0.2">
      <c r="F4163" s="169"/>
    </row>
    <row r="4164" spans="6:6" x14ac:dyDescent="0.2">
      <c r="F4164" s="169"/>
    </row>
    <row r="4165" spans="6:6" x14ac:dyDescent="0.2">
      <c r="F4165" s="169"/>
    </row>
    <row r="4166" spans="6:6" x14ac:dyDescent="0.2">
      <c r="F4166" s="169"/>
    </row>
    <row r="4167" spans="6:6" x14ac:dyDescent="0.2">
      <c r="F4167" s="169"/>
    </row>
    <row r="4168" spans="6:6" x14ac:dyDescent="0.2">
      <c r="F4168" s="169"/>
    </row>
    <row r="4169" spans="6:6" x14ac:dyDescent="0.2">
      <c r="F4169" s="169"/>
    </row>
    <row r="4170" spans="6:6" x14ac:dyDescent="0.2">
      <c r="F4170" s="169"/>
    </row>
    <row r="4171" spans="6:6" x14ac:dyDescent="0.2">
      <c r="F4171" s="169"/>
    </row>
    <row r="4172" spans="6:6" x14ac:dyDescent="0.2">
      <c r="F4172" s="169"/>
    </row>
    <row r="4173" spans="6:6" x14ac:dyDescent="0.2">
      <c r="F4173" s="169"/>
    </row>
    <row r="4174" spans="6:6" x14ac:dyDescent="0.2">
      <c r="F4174" s="169"/>
    </row>
    <row r="4175" spans="6:6" x14ac:dyDescent="0.2">
      <c r="F4175" s="169"/>
    </row>
    <row r="4176" spans="6:6" x14ac:dyDescent="0.2">
      <c r="F4176" s="169"/>
    </row>
    <row r="4177" spans="6:6" x14ac:dyDescent="0.2">
      <c r="F4177" s="169"/>
    </row>
    <row r="4178" spans="6:6" x14ac:dyDescent="0.2">
      <c r="F4178" s="169"/>
    </row>
    <row r="4179" spans="6:6" x14ac:dyDescent="0.2">
      <c r="F4179" s="169"/>
    </row>
    <row r="4180" spans="6:6" x14ac:dyDescent="0.2">
      <c r="F4180" s="169"/>
    </row>
    <row r="4181" spans="6:6" x14ac:dyDescent="0.2">
      <c r="F4181" s="169"/>
    </row>
    <row r="4182" spans="6:6" x14ac:dyDescent="0.2">
      <c r="F4182" s="169"/>
    </row>
    <row r="4183" spans="6:6" x14ac:dyDescent="0.2">
      <c r="F4183" s="169"/>
    </row>
    <row r="4184" spans="6:6" x14ac:dyDescent="0.2">
      <c r="F4184" s="169"/>
    </row>
    <row r="4185" spans="6:6" x14ac:dyDescent="0.2">
      <c r="F4185" s="169"/>
    </row>
    <row r="4186" spans="6:6" x14ac:dyDescent="0.2">
      <c r="F4186" s="169"/>
    </row>
    <row r="4187" spans="6:6" x14ac:dyDescent="0.2">
      <c r="F4187" s="169"/>
    </row>
    <row r="4188" spans="6:6" x14ac:dyDescent="0.2">
      <c r="F4188" s="169"/>
    </row>
    <row r="4189" spans="6:6" x14ac:dyDescent="0.2">
      <c r="F4189" s="169"/>
    </row>
    <row r="4190" spans="6:6" x14ac:dyDescent="0.2">
      <c r="F4190" s="169"/>
    </row>
    <row r="4191" spans="6:6" x14ac:dyDescent="0.2">
      <c r="F4191" s="169"/>
    </row>
    <row r="4192" spans="6:6" x14ac:dyDescent="0.2">
      <c r="F4192" s="169"/>
    </row>
    <row r="4193" spans="6:6" x14ac:dyDescent="0.2">
      <c r="F4193" s="169"/>
    </row>
    <row r="4194" spans="6:6" x14ac:dyDescent="0.2">
      <c r="F4194" s="169"/>
    </row>
    <row r="4195" spans="6:6" x14ac:dyDescent="0.2">
      <c r="F4195" s="169"/>
    </row>
    <row r="4196" spans="6:6" x14ac:dyDescent="0.2">
      <c r="F4196" s="169"/>
    </row>
    <row r="4197" spans="6:6" x14ac:dyDescent="0.2">
      <c r="F4197" s="169"/>
    </row>
    <row r="4198" spans="6:6" x14ac:dyDescent="0.2">
      <c r="F4198" s="169"/>
    </row>
    <row r="4199" spans="6:6" x14ac:dyDescent="0.2">
      <c r="F4199" s="169"/>
    </row>
    <row r="4200" spans="6:6" x14ac:dyDescent="0.2">
      <c r="F4200" s="169"/>
    </row>
    <row r="4201" spans="6:6" x14ac:dyDescent="0.2">
      <c r="F4201" s="169"/>
    </row>
    <row r="4202" spans="6:6" x14ac:dyDescent="0.2">
      <c r="F4202" s="169"/>
    </row>
    <row r="4203" spans="6:6" x14ac:dyDescent="0.2">
      <c r="F4203" s="169"/>
    </row>
    <row r="4204" spans="6:6" x14ac:dyDescent="0.2">
      <c r="F4204" s="169"/>
    </row>
    <row r="4205" spans="6:6" x14ac:dyDescent="0.2">
      <c r="F4205" s="169"/>
    </row>
    <row r="4206" spans="6:6" x14ac:dyDescent="0.2">
      <c r="F4206" s="169"/>
    </row>
    <row r="4207" spans="6:6" x14ac:dyDescent="0.2">
      <c r="F4207" s="169"/>
    </row>
    <row r="4208" spans="6:6" x14ac:dyDescent="0.2">
      <c r="F4208" s="169"/>
    </row>
    <row r="4209" spans="6:6" x14ac:dyDescent="0.2">
      <c r="F4209" s="169"/>
    </row>
    <row r="4210" spans="6:6" x14ac:dyDescent="0.2">
      <c r="F4210" s="169"/>
    </row>
    <row r="4211" spans="6:6" x14ac:dyDescent="0.2">
      <c r="F4211" s="169"/>
    </row>
    <row r="4212" spans="6:6" x14ac:dyDescent="0.2">
      <c r="F4212" s="169"/>
    </row>
    <row r="4213" spans="6:6" x14ac:dyDescent="0.2">
      <c r="F4213" s="169"/>
    </row>
    <row r="4214" spans="6:6" x14ac:dyDescent="0.2">
      <c r="F4214" s="169"/>
    </row>
    <row r="4215" spans="6:6" x14ac:dyDescent="0.2">
      <c r="F4215" s="169"/>
    </row>
    <row r="4216" spans="6:6" x14ac:dyDescent="0.2">
      <c r="F4216" s="169"/>
    </row>
    <row r="4217" spans="6:6" x14ac:dyDescent="0.2">
      <c r="F4217" s="169"/>
    </row>
    <row r="4218" spans="6:6" x14ac:dyDescent="0.2">
      <c r="F4218" s="169"/>
    </row>
    <row r="4219" spans="6:6" x14ac:dyDescent="0.2">
      <c r="F4219" s="169"/>
    </row>
    <row r="4220" spans="6:6" x14ac:dyDescent="0.2">
      <c r="F4220" s="169"/>
    </row>
    <row r="4221" spans="6:6" x14ac:dyDescent="0.2">
      <c r="F4221" s="169"/>
    </row>
    <row r="4222" spans="6:6" x14ac:dyDescent="0.2">
      <c r="F4222" s="169"/>
    </row>
    <row r="4223" spans="6:6" x14ac:dyDescent="0.2">
      <c r="F4223" s="169"/>
    </row>
    <row r="4224" spans="6:6" x14ac:dyDescent="0.2">
      <c r="F4224" s="169"/>
    </row>
    <row r="4225" spans="6:6" x14ac:dyDescent="0.2">
      <c r="F4225" s="169"/>
    </row>
    <row r="4226" spans="6:6" x14ac:dyDescent="0.2">
      <c r="F4226" s="169"/>
    </row>
    <row r="4227" spans="6:6" x14ac:dyDescent="0.2">
      <c r="F4227" s="169"/>
    </row>
    <row r="4228" spans="6:6" x14ac:dyDescent="0.2">
      <c r="F4228" s="169"/>
    </row>
    <row r="4229" spans="6:6" x14ac:dyDescent="0.2">
      <c r="F4229" s="169"/>
    </row>
    <row r="4230" spans="6:6" x14ac:dyDescent="0.2">
      <c r="F4230" s="169"/>
    </row>
    <row r="4231" spans="6:6" x14ac:dyDescent="0.2">
      <c r="F4231" s="169"/>
    </row>
    <row r="4232" spans="6:6" x14ac:dyDescent="0.2">
      <c r="F4232" s="169"/>
    </row>
    <row r="4233" spans="6:6" x14ac:dyDescent="0.2">
      <c r="F4233" s="169"/>
    </row>
    <row r="4234" spans="6:6" x14ac:dyDescent="0.2">
      <c r="F4234" s="169"/>
    </row>
    <row r="4235" spans="6:6" x14ac:dyDescent="0.2">
      <c r="F4235" s="169"/>
    </row>
    <row r="4236" spans="6:6" x14ac:dyDescent="0.2">
      <c r="F4236" s="169"/>
    </row>
    <row r="4237" spans="6:6" x14ac:dyDescent="0.2">
      <c r="F4237" s="169"/>
    </row>
    <row r="4238" spans="6:6" x14ac:dyDescent="0.2">
      <c r="F4238" s="169"/>
    </row>
    <row r="4239" spans="6:6" x14ac:dyDescent="0.2">
      <c r="F4239" s="169"/>
    </row>
    <row r="4240" spans="6:6" x14ac:dyDescent="0.2">
      <c r="F4240" s="169"/>
    </row>
    <row r="4241" spans="6:6" x14ac:dyDescent="0.2">
      <c r="F4241" s="169"/>
    </row>
    <row r="4242" spans="6:6" x14ac:dyDescent="0.2">
      <c r="F4242" s="169"/>
    </row>
    <row r="4243" spans="6:6" x14ac:dyDescent="0.2">
      <c r="F4243" s="169"/>
    </row>
    <row r="4244" spans="6:6" x14ac:dyDescent="0.2">
      <c r="F4244" s="169"/>
    </row>
    <row r="4245" spans="6:6" x14ac:dyDescent="0.2">
      <c r="F4245" s="169"/>
    </row>
    <row r="4246" spans="6:6" x14ac:dyDescent="0.2">
      <c r="F4246" s="169"/>
    </row>
    <row r="4247" spans="6:6" x14ac:dyDescent="0.2">
      <c r="F4247" s="169"/>
    </row>
    <row r="4248" spans="6:6" x14ac:dyDescent="0.2">
      <c r="F4248" s="169"/>
    </row>
    <row r="4249" spans="6:6" x14ac:dyDescent="0.2">
      <c r="F4249" s="169"/>
    </row>
    <row r="4250" spans="6:6" x14ac:dyDescent="0.2">
      <c r="F4250" s="169"/>
    </row>
    <row r="4251" spans="6:6" x14ac:dyDescent="0.2">
      <c r="F4251" s="169"/>
    </row>
    <row r="4252" spans="6:6" x14ac:dyDescent="0.2">
      <c r="F4252" s="169"/>
    </row>
    <row r="4253" spans="6:6" x14ac:dyDescent="0.2">
      <c r="F4253" s="169"/>
    </row>
    <row r="4254" spans="6:6" x14ac:dyDescent="0.2">
      <c r="F4254" s="169"/>
    </row>
    <row r="4255" spans="6:6" x14ac:dyDescent="0.2">
      <c r="F4255" s="169"/>
    </row>
    <row r="4256" spans="6:6" x14ac:dyDescent="0.2">
      <c r="F4256" s="169"/>
    </row>
    <row r="4257" spans="6:6" x14ac:dyDescent="0.2">
      <c r="F4257" s="169"/>
    </row>
    <row r="4258" spans="6:6" x14ac:dyDescent="0.2">
      <c r="F4258" s="169"/>
    </row>
    <row r="4259" spans="6:6" x14ac:dyDescent="0.2">
      <c r="F4259" s="169"/>
    </row>
    <row r="4260" spans="6:6" x14ac:dyDescent="0.2">
      <c r="F4260" s="169"/>
    </row>
    <row r="4261" spans="6:6" x14ac:dyDescent="0.2">
      <c r="F4261" s="169"/>
    </row>
    <row r="4262" spans="6:6" x14ac:dyDescent="0.2">
      <c r="F4262" s="169"/>
    </row>
    <row r="4263" spans="6:6" x14ac:dyDescent="0.2">
      <c r="F4263" s="169"/>
    </row>
    <row r="4264" spans="6:6" x14ac:dyDescent="0.2">
      <c r="F4264" s="169"/>
    </row>
    <row r="4265" spans="6:6" x14ac:dyDescent="0.2">
      <c r="F4265" s="169"/>
    </row>
    <row r="4266" spans="6:6" x14ac:dyDescent="0.2">
      <c r="F4266" s="169"/>
    </row>
    <row r="4267" spans="6:6" x14ac:dyDescent="0.2">
      <c r="F4267" s="169"/>
    </row>
    <row r="4268" spans="6:6" x14ac:dyDescent="0.2">
      <c r="F4268" s="169"/>
    </row>
    <row r="4269" spans="6:6" x14ac:dyDescent="0.2">
      <c r="F4269" s="169"/>
    </row>
    <row r="4270" spans="6:6" x14ac:dyDescent="0.2">
      <c r="F4270" s="169"/>
    </row>
    <row r="4271" spans="6:6" x14ac:dyDescent="0.2">
      <c r="F4271" s="169"/>
    </row>
    <row r="4272" spans="6:6" x14ac:dyDescent="0.2">
      <c r="F4272" s="169"/>
    </row>
    <row r="4273" spans="6:6" x14ac:dyDescent="0.2">
      <c r="F4273" s="169"/>
    </row>
    <row r="4274" spans="6:6" x14ac:dyDescent="0.2">
      <c r="F4274" s="169"/>
    </row>
    <row r="4275" spans="6:6" x14ac:dyDescent="0.2">
      <c r="F4275" s="169"/>
    </row>
    <row r="4276" spans="6:6" x14ac:dyDescent="0.2">
      <c r="F4276" s="169"/>
    </row>
    <row r="4277" spans="6:6" x14ac:dyDescent="0.2">
      <c r="F4277" s="169"/>
    </row>
    <row r="4278" spans="6:6" x14ac:dyDescent="0.2">
      <c r="F4278" s="169"/>
    </row>
    <row r="4279" spans="6:6" x14ac:dyDescent="0.2">
      <c r="F4279" s="169"/>
    </row>
    <row r="4280" spans="6:6" x14ac:dyDescent="0.2">
      <c r="F4280" s="169"/>
    </row>
    <row r="4281" spans="6:6" x14ac:dyDescent="0.2">
      <c r="F4281" s="169"/>
    </row>
    <row r="4282" spans="6:6" x14ac:dyDescent="0.2">
      <c r="F4282" s="169"/>
    </row>
    <row r="4283" spans="6:6" x14ac:dyDescent="0.2">
      <c r="F4283" s="169"/>
    </row>
    <row r="4284" spans="6:6" x14ac:dyDescent="0.2">
      <c r="F4284" s="169"/>
    </row>
    <row r="4285" spans="6:6" x14ac:dyDescent="0.2">
      <c r="F4285" s="169"/>
    </row>
    <row r="4286" spans="6:6" x14ac:dyDescent="0.2">
      <c r="F4286" s="169"/>
    </row>
    <row r="4287" spans="6:6" x14ac:dyDescent="0.2">
      <c r="F4287" s="169"/>
    </row>
    <row r="4288" spans="6:6" x14ac:dyDescent="0.2">
      <c r="F4288" s="169"/>
    </row>
    <row r="4289" spans="6:6" x14ac:dyDescent="0.2">
      <c r="F4289" s="169"/>
    </row>
    <row r="4290" spans="6:6" x14ac:dyDescent="0.2">
      <c r="F4290" s="169"/>
    </row>
    <row r="4291" spans="6:6" x14ac:dyDescent="0.2">
      <c r="F4291" s="169"/>
    </row>
    <row r="4292" spans="6:6" x14ac:dyDescent="0.2">
      <c r="F4292" s="169"/>
    </row>
    <row r="4293" spans="6:6" x14ac:dyDescent="0.2">
      <c r="F4293" s="169"/>
    </row>
    <row r="4294" spans="6:6" x14ac:dyDescent="0.2">
      <c r="F4294" s="169"/>
    </row>
    <row r="4295" spans="6:6" x14ac:dyDescent="0.2">
      <c r="F4295" s="169"/>
    </row>
    <row r="4296" spans="6:6" x14ac:dyDescent="0.2">
      <c r="F4296" s="169"/>
    </row>
    <row r="4297" spans="6:6" x14ac:dyDescent="0.2">
      <c r="F4297" s="169"/>
    </row>
    <row r="4298" spans="6:6" x14ac:dyDescent="0.2">
      <c r="F4298" s="169"/>
    </row>
    <row r="4299" spans="6:6" x14ac:dyDescent="0.2">
      <c r="F4299" s="169"/>
    </row>
    <row r="4300" spans="6:6" x14ac:dyDescent="0.2">
      <c r="F4300" s="169"/>
    </row>
    <row r="4301" spans="6:6" x14ac:dyDescent="0.2">
      <c r="F4301" s="169"/>
    </row>
    <row r="4302" spans="6:6" x14ac:dyDescent="0.2">
      <c r="F4302" s="169"/>
    </row>
    <row r="4303" spans="6:6" x14ac:dyDescent="0.2">
      <c r="F4303" s="169"/>
    </row>
    <row r="4304" spans="6:6" x14ac:dyDescent="0.2">
      <c r="F4304" s="169"/>
    </row>
    <row r="4305" spans="6:6" x14ac:dyDescent="0.2">
      <c r="F4305" s="169"/>
    </row>
    <row r="4306" spans="6:6" x14ac:dyDescent="0.2">
      <c r="F4306" s="169"/>
    </row>
    <row r="4307" spans="6:6" x14ac:dyDescent="0.2">
      <c r="F4307" s="169"/>
    </row>
    <row r="4308" spans="6:6" x14ac:dyDescent="0.2">
      <c r="F4308" s="169"/>
    </row>
    <row r="4309" spans="6:6" x14ac:dyDescent="0.2">
      <c r="F4309" s="169"/>
    </row>
    <row r="4310" spans="6:6" x14ac:dyDescent="0.2">
      <c r="F4310" s="169"/>
    </row>
    <row r="4311" spans="6:6" x14ac:dyDescent="0.2">
      <c r="F4311" s="169"/>
    </row>
    <row r="4312" spans="6:6" x14ac:dyDescent="0.2">
      <c r="F4312" s="169"/>
    </row>
    <row r="4313" spans="6:6" x14ac:dyDescent="0.2">
      <c r="F4313" s="169"/>
    </row>
    <row r="4314" spans="6:6" x14ac:dyDescent="0.2">
      <c r="F4314" s="169"/>
    </row>
    <row r="4315" spans="6:6" x14ac:dyDescent="0.2">
      <c r="F4315" s="169"/>
    </row>
    <row r="4316" spans="6:6" x14ac:dyDescent="0.2">
      <c r="F4316" s="169"/>
    </row>
    <row r="4317" spans="6:6" x14ac:dyDescent="0.2">
      <c r="F4317" s="169"/>
    </row>
    <row r="4318" spans="6:6" x14ac:dyDescent="0.2">
      <c r="F4318" s="169"/>
    </row>
    <row r="4319" spans="6:6" x14ac:dyDescent="0.2">
      <c r="F4319" s="169"/>
    </row>
    <row r="4320" spans="6:6" x14ac:dyDescent="0.2">
      <c r="F4320" s="169"/>
    </row>
    <row r="4321" spans="6:6" x14ac:dyDescent="0.2">
      <c r="F4321" s="169"/>
    </row>
    <row r="4322" spans="6:6" x14ac:dyDescent="0.2">
      <c r="F4322" s="169"/>
    </row>
    <row r="4323" spans="6:6" x14ac:dyDescent="0.2">
      <c r="F4323" s="169"/>
    </row>
    <row r="4324" spans="6:6" x14ac:dyDescent="0.2">
      <c r="F4324" s="169"/>
    </row>
    <row r="4325" spans="6:6" x14ac:dyDescent="0.2">
      <c r="F4325" s="169"/>
    </row>
    <row r="4326" spans="6:6" x14ac:dyDescent="0.2">
      <c r="F4326" s="169"/>
    </row>
    <row r="4327" spans="6:6" x14ac:dyDescent="0.2">
      <c r="F4327" s="169"/>
    </row>
    <row r="4328" spans="6:6" x14ac:dyDescent="0.2">
      <c r="F4328" s="169"/>
    </row>
    <row r="4329" spans="6:6" x14ac:dyDescent="0.2">
      <c r="F4329" s="169"/>
    </row>
    <row r="4330" spans="6:6" x14ac:dyDescent="0.2">
      <c r="F4330" s="169"/>
    </row>
    <row r="4331" spans="6:6" x14ac:dyDescent="0.2">
      <c r="F4331" s="169"/>
    </row>
    <row r="4332" spans="6:6" x14ac:dyDescent="0.2">
      <c r="F4332" s="169"/>
    </row>
    <row r="4333" spans="6:6" x14ac:dyDescent="0.2">
      <c r="F4333" s="169"/>
    </row>
    <row r="4334" spans="6:6" x14ac:dyDescent="0.2">
      <c r="F4334" s="169"/>
    </row>
    <row r="4335" spans="6:6" x14ac:dyDescent="0.2">
      <c r="F4335" s="169"/>
    </row>
    <row r="4336" spans="6:6" x14ac:dyDescent="0.2">
      <c r="F4336" s="169"/>
    </row>
    <row r="4337" spans="6:6" x14ac:dyDescent="0.2">
      <c r="F4337" s="169"/>
    </row>
    <row r="4338" spans="6:6" x14ac:dyDescent="0.2">
      <c r="F4338" s="169"/>
    </row>
    <row r="4339" spans="6:6" x14ac:dyDescent="0.2">
      <c r="F4339" s="169"/>
    </row>
    <row r="4340" spans="6:6" x14ac:dyDescent="0.2">
      <c r="F4340" s="169"/>
    </row>
    <row r="4341" spans="6:6" x14ac:dyDescent="0.2">
      <c r="F4341" s="169"/>
    </row>
    <row r="4342" spans="6:6" x14ac:dyDescent="0.2">
      <c r="F4342" s="169"/>
    </row>
    <row r="4343" spans="6:6" x14ac:dyDescent="0.2">
      <c r="F4343" s="169"/>
    </row>
    <row r="4344" spans="6:6" x14ac:dyDescent="0.2">
      <c r="F4344" s="169"/>
    </row>
    <row r="4345" spans="6:6" x14ac:dyDescent="0.2">
      <c r="F4345" s="169"/>
    </row>
    <row r="4346" spans="6:6" x14ac:dyDescent="0.2">
      <c r="F4346" s="169"/>
    </row>
    <row r="4347" spans="6:6" x14ac:dyDescent="0.2">
      <c r="F4347" s="169"/>
    </row>
    <row r="4348" spans="6:6" x14ac:dyDescent="0.2">
      <c r="F4348" s="169"/>
    </row>
    <row r="4349" spans="6:6" x14ac:dyDescent="0.2">
      <c r="F4349" s="169"/>
    </row>
    <row r="4350" spans="6:6" x14ac:dyDescent="0.2">
      <c r="F4350" s="169"/>
    </row>
    <row r="4351" spans="6:6" x14ac:dyDescent="0.2">
      <c r="F4351" s="169"/>
    </row>
    <row r="4352" spans="6:6" x14ac:dyDescent="0.2">
      <c r="F4352" s="169"/>
    </row>
    <row r="4353" spans="6:6" x14ac:dyDescent="0.2">
      <c r="F4353" s="169"/>
    </row>
    <row r="4354" spans="6:6" x14ac:dyDescent="0.2">
      <c r="F4354" s="169"/>
    </row>
    <row r="4355" spans="6:6" x14ac:dyDescent="0.2">
      <c r="F4355" s="169"/>
    </row>
    <row r="4356" spans="6:6" x14ac:dyDescent="0.2">
      <c r="F4356" s="169"/>
    </row>
    <row r="4357" spans="6:6" x14ac:dyDescent="0.2">
      <c r="F4357" s="169"/>
    </row>
    <row r="4358" spans="6:6" x14ac:dyDescent="0.2">
      <c r="F4358" s="169"/>
    </row>
    <row r="4359" spans="6:6" x14ac:dyDescent="0.2">
      <c r="F4359" s="169"/>
    </row>
    <row r="4360" spans="6:6" x14ac:dyDescent="0.2">
      <c r="F4360" s="169"/>
    </row>
    <row r="4361" spans="6:6" x14ac:dyDescent="0.2">
      <c r="F4361" s="169"/>
    </row>
    <row r="4362" spans="6:6" x14ac:dyDescent="0.2">
      <c r="F4362" s="169"/>
    </row>
    <row r="4363" spans="6:6" x14ac:dyDescent="0.2">
      <c r="F4363" s="169"/>
    </row>
    <row r="4364" spans="6:6" x14ac:dyDescent="0.2">
      <c r="F4364" s="169"/>
    </row>
    <row r="4365" spans="6:6" x14ac:dyDescent="0.2">
      <c r="F4365" s="169"/>
    </row>
    <row r="4366" spans="6:6" x14ac:dyDescent="0.2">
      <c r="F4366" s="169"/>
    </row>
    <row r="4367" spans="6:6" x14ac:dyDescent="0.2">
      <c r="F4367" s="169"/>
    </row>
    <row r="4368" spans="6:6" x14ac:dyDescent="0.2">
      <c r="F4368" s="169"/>
    </row>
    <row r="4369" spans="6:6" x14ac:dyDescent="0.2">
      <c r="F4369" s="169"/>
    </row>
    <row r="4370" spans="6:6" x14ac:dyDescent="0.2">
      <c r="F4370" s="169"/>
    </row>
    <row r="4371" spans="6:6" x14ac:dyDescent="0.2">
      <c r="F4371" s="169"/>
    </row>
    <row r="4372" spans="6:6" x14ac:dyDescent="0.2">
      <c r="F4372" s="169"/>
    </row>
    <row r="4373" spans="6:6" x14ac:dyDescent="0.2">
      <c r="F4373" s="169"/>
    </row>
    <row r="4374" spans="6:6" x14ac:dyDescent="0.2">
      <c r="F4374" s="169"/>
    </row>
    <row r="4375" spans="6:6" x14ac:dyDescent="0.2">
      <c r="F4375" s="169"/>
    </row>
    <row r="4376" spans="6:6" x14ac:dyDescent="0.2">
      <c r="F4376" s="169"/>
    </row>
    <row r="4377" spans="6:6" x14ac:dyDescent="0.2">
      <c r="F4377" s="169"/>
    </row>
    <row r="4378" spans="6:6" x14ac:dyDescent="0.2">
      <c r="F4378" s="169"/>
    </row>
    <row r="4379" spans="6:6" x14ac:dyDescent="0.2">
      <c r="F4379" s="169"/>
    </row>
    <row r="4380" spans="6:6" x14ac:dyDescent="0.2">
      <c r="F4380" s="169"/>
    </row>
    <row r="4381" spans="6:6" x14ac:dyDescent="0.2">
      <c r="F4381" s="169"/>
    </row>
    <row r="4382" spans="6:6" x14ac:dyDescent="0.2">
      <c r="F4382" s="169"/>
    </row>
    <row r="4383" spans="6:6" x14ac:dyDescent="0.2">
      <c r="F4383" s="169"/>
    </row>
    <row r="4384" spans="6:6" x14ac:dyDescent="0.2">
      <c r="F4384" s="169"/>
    </row>
    <row r="4385" spans="6:6" x14ac:dyDescent="0.2">
      <c r="F4385" s="169"/>
    </row>
    <row r="4386" spans="6:6" x14ac:dyDescent="0.2">
      <c r="F4386" s="169"/>
    </row>
    <row r="4387" spans="6:6" x14ac:dyDescent="0.2">
      <c r="F4387" s="169"/>
    </row>
    <row r="4388" spans="6:6" x14ac:dyDescent="0.2">
      <c r="F4388" s="169"/>
    </row>
    <row r="4389" spans="6:6" x14ac:dyDescent="0.2">
      <c r="F4389" s="169"/>
    </row>
    <row r="4390" spans="6:6" x14ac:dyDescent="0.2">
      <c r="F4390" s="169"/>
    </row>
    <row r="4391" spans="6:6" x14ac:dyDescent="0.2">
      <c r="F4391" s="169"/>
    </row>
    <row r="4392" spans="6:6" x14ac:dyDescent="0.2">
      <c r="F4392" s="169"/>
    </row>
    <row r="4393" spans="6:6" x14ac:dyDescent="0.2">
      <c r="F4393" s="169"/>
    </row>
    <row r="4394" spans="6:6" x14ac:dyDescent="0.2">
      <c r="F4394" s="169"/>
    </row>
    <row r="4395" spans="6:6" x14ac:dyDescent="0.2">
      <c r="F4395" s="169"/>
    </row>
    <row r="4396" spans="6:6" x14ac:dyDescent="0.2">
      <c r="F4396" s="169"/>
    </row>
    <row r="4397" spans="6:6" x14ac:dyDescent="0.2">
      <c r="F4397" s="169"/>
    </row>
    <row r="4398" spans="6:6" x14ac:dyDescent="0.2">
      <c r="F4398" s="169"/>
    </row>
    <row r="4399" spans="6:6" x14ac:dyDescent="0.2">
      <c r="F4399" s="169"/>
    </row>
    <row r="4400" spans="6:6" x14ac:dyDescent="0.2">
      <c r="F4400" s="169"/>
    </row>
    <row r="4401" spans="6:6" x14ac:dyDescent="0.2">
      <c r="F4401" s="169"/>
    </row>
    <row r="4402" spans="6:6" x14ac:dyDescent="0.2">
      <c r="F4402" s="169"/>
    </row>
    <row r="4403" spans="6:6" x14ac:dyDescent="0.2">
      <c r="F4403" s="169"/>
    </row>
    <row r="4404" spans="6:6" x14ac:dyDescent="0.2">
      <c r="F4404" s="169"/>
    </row>
    <row r="4405" spans="6:6" x14ac:dyDescent="0.2">
      <c r="F4405" s="169"/>
    </row>
    <row r="4406" spans="6:6" x14ac:dyDescent="0.2">
      <c r="F4406" s="169"/>
    </row>
    <row r="4407" spans="6:6" x14ac:dyDescent="0.2">
      <c r="F4407" s="169"/>
    </row>
    <row r="4408" spans="6:6" x14ac:dyDescent="0.2">
      <c r="F4408" s="169"/>
    </row>
    <row r="4409" spans="6:6" x14ac:dyDescent="0.2">
      <c r="F4409" s="169"/>
    </row>
    <row r="4410" spans="6:6" x14ac:dyDescent="0.2">
      <c r="F4410" s="169"/>
    </row>
    <row r="4411" spans="6:6" x14ac:dyDescent="0.2">
      <c r="F4411" s="169"/>
    </row>
    <row r="4412" spans="6:6" x14ac:dyDescent="0.2">
      <c r="F4412" s="169"/>
    </row>
    <row r="4413" spans="6:6" x14ac:dyDescent="0.2">
      <c r="F4413" s="169"/>
    </row>
    <row r="4414" spans="6:6" x14ac:dyDescent="0.2">
      <c r="F4414" s="169"/>
    </row>
    <row r="4415" spans="6:6" x14ac:dyDescent="0.2">
      <c r="F4415" s="169"/>
    </row>
    <row r="4416" spans="6:6" x14ac:dyDescent="0.2">
      <c r="F4416" s="169"/>
    </row>
    <row r="4417" spans="6:6" x14ac:dyDescent="0.2">
      <c r="F4417" s="169"/>
    </row>
    <row r="4418" spans="6:6" x14ac:dyDescent="0.2">
      <c r="F4418" s="169"/>
    </row>
    <row r="4419" spans="6:6" x14ac:dyDescent="0.2">
      <c r="F4419" s="169"/>
    </row>
    <row r="4420" spans="6:6" x14ac:dyDescent="0.2">
      <c r="F4420" s="169"/>
    </row>
    <row r="4421" spans="6:6" x14ac:dyDescent="0.2">
      <c r="F4421" s="169"/>
    </row>
    <row r="4422" spans="6:6" x14ac:dyDescent="0.2">
      <c r="F4422" s="169"/>
    </row>
    <row r="4423" spans="6:6" x14ac:dyDescent="0.2">
      <c r="F4423" s="169"/>
    </row>
    <row r="4424" spans="6:6" x14ac:dyDescent="0.2">
      <c r="F4424" s="169"/>
    </row>
    <row r="4425" spans="6:6" x14ac:dyDescent="0.2">
      <c r="F4425" s="169"/>
    </row>
    <row r="4426" spans="6:6" x14ac:dyDescent="0.2">
      <c r="F4426" s="169"/>
    </row>
    <row r="4427" spans="6:6" x14ac:dyDescent="0.2">
      <c r="F4427" s="169"/>
    </row>
    <row r="4428" spans="6:6" x14ac:dyDescent="0.2">
      <c r="F4428" s="169"/>
    </row>
    <row r="4429" spans="6:6" x14ac:dyDescent="0.2">
      <c r="F4429" s="169"/>
    </row>
    <row r="4430" spans="6:6" x14ac:dyDescent="0.2">
      <c r="F4430" s="169"/>
    </row>
    <row r="4431" spans="6:6" x14ac:dyDescent="0.2">
      <c r="F4431" s="169"/>
    </row>
    <row r="4432" spans="6:6" x14ac:dyDescent="0.2">
      <c r="F4432" s="169"/>
    </row>
    <row r="4433" spans="6:6" x14ac:dyDescent="0.2">
      <c r="F4433" s="169"/>
    </row>
    <row r="4434" spans="6:6" x14ac:dyDescent="0.2">
      <c r="F4434" s="169"/>
    </row>
    <row r="4435" spans="6:6" x14ac:dyDescent="0.2">
      <c r="F4435" s="169"/>
    </row>
    <row r="4436" spans="6:6" x14ac:dyDescent="0.2">
      <c r="F4436" s="169"/>
    </row>
    <row r="4437" spans="6:6" x14ac:dyDescent="0.2">
      <c r="F4437" s="169"/>
    </row>
    <row r="4438" spans="6:6" x14ac:dyDescent="0.2">
      <c r="F4438" s="169"/>
    </row>
    <row r="4439" spans="6:6" x14ac:dyDescent="0.2">
      <c r="F4439" s="169"/>
    </row>
    <row r="4440" spans="6:6" x14ac:dyDescent="0.2">
      <c r="F4440" s="169"/>
    </row>
    <row r="4441" spans="6:6" x14ac:dyDescent="0.2">
      <c r="F4441" s="169"/>
    </row>
    <row r="4442" spans="6:6" x14ac:dyDescent="0.2">
      <c r="F4442" s="169"/>
    </row>
    <row r="4443" spans="6:6" x14ac:dyDescent="0.2">
      <c r="F4443" s="169"/>
    </row>
    <row r="4444" spans="6:6" x14ac:dyDescent="0.2">
      <c r="F4444" s="169"/>
    </row>
    <row r="4445" spans="6:6" x14ac:dyDescent="0.2">
      <c r="F4445" s="169"/>
    </row>
    <row r="4446" spans="6:6" x14ac:dyDescent="0.2">
      <c r="F4446" s="169"/>
    </row>
    <row r="4447" spans="6:6" x14ac:dyDescent="0.2">
      <c r="F4447" s="169"/>
    </row>
    <row r="4448" spans="6:6" x14ac:dyDescent="0.2">
      <c r="F4448" s="169"/>
    </row>
    <row r="4449" spans="6:6" x14ac:dyDescent="0.2">
      <c r="F4449" s="169"/>
    </row>
    <row r="4450" spans="6:6" x14ac:dyDescent="0.2">
      <c r="F4450" s="169"/>
    </row>
    <row r="4451" spans="6:6" x14ac:dyDescent="0.2">
      <c r="F4451" s="169"/>
    </row>
    <row r="4452" spans="6:6" x14ac:dyDescent="0.2">
      <c r="F4452" s="169"/>
    </row>
    <row r="4453" spans="6:6" x14ac:dyDescent="0.2">
      <c r="F4453" s="169"/>
    </row>
    <row r="4454" spans="6:6" x14ac:dyDescent="0.2">
      <c r="F4454" s="169"/>
    </row>
    <row r="4455" spans="6:6" x14ac:dyDescent="0.2">
      <c r="F4455" s="169"/>
    </row>
    <row r="4456" spans="6:6" x14ac:dyDescent="0.2">
      <c r="F4456" s="169"/>
    </row>
    <row r="4457" spans="6:6" x14ac:dyDescent="0.2">
      <c r="F4457" s="169"/>
    </row>
    <row r="4458" spans="6:6" x14ac:dyDescent="0.2">
      <c r="F4458" s="169"/>
    </row>
    <row r="4459" spans="6:6" x14ac:dyDescent="0.2">
      <c r="F4459" s="169"/>
    </row>
    <row r="4460" spans="6:6" x14ac:dyDescent="0.2">
      <c r="F4460" s="169"/>
    </row>
    <row r="4461" spans="6:6" x14ac:dyDescent="0.2">
      <c r="F4461" s="169"/>
    </row>
    <row r="4462" spans="6:6" x14ac:dyDescent="0.2">
      <c r="F4462" s="169"/>
    </row>
    <row r="4463" spans="6:6" x14ac:dyDescent="0.2">
      <c r="F4463" s="169"/>
    </row>
    <row r="4464" spans="6:6" x14ac:dyDescent="0.2">
      <c r="F4464" s="169"/>
    </row>
    <row r="4465" spans="6:6" x14ac:dyDescent="0.2">
      <c r="F4465" s="169"/>
    </row>
    <row r="4466" spans="6:6" x14ac:dyDescent="0.2">
      <c r="F4466" s="169"/>
    </row>
    <row r="4467" spans="6:6" x14ac:dyDescent="0.2">
      <c r="F4467" s="169"/>
    </row>
    <row r="4468" spans="6:6" x14ac:dyDescent="0.2">
      <c r="F4468" s="169"/>
    </row>
    <row r="4469" spans="6:6" x14ac:dyDescent="0.2">
      <c r="F4469" s="169"/>
    </row>
    <row r="4470" spans="6:6" x14ac:dyDescent="0.2">
      <c r="F4470" s="169"/>
    </row>
    <row r="4471" spans="6:6" x14ac:dyDescent="0.2">
      <c r="F4471" s="169"/>
    </row>
    <row r="4472" spans="6:6" x14ac:dyDescent="0.2">
      <c r="F4472" s="169"/>
    </row>
    <row r="4473" spans="6:6" x14ac:dyDescent="0.2">
      <c r="F4473" s="169"/>
    </row>
    <row r="4474" spans="6:6" x14ac:dyDescent="0.2">
      <c r="F4474" s="169"/>
    </row>
    <row r="4475" spans="6:6" x14ac:dyDescent="0.2">
      <c r="F4475" s="169"/>
    </row>
    <row r="4476" spans="6:6" x14ac:dyDescent="0.2">
      <c r="F4476" s="169"/>
    </row>
    <row r="4477" spans="6:6" x14ac:dyDescent="0.2">
      <c r="F4477" s="169"/>
    </row>
    <row r="4478" spans="6:6" x14ac:dyDescent="0.2">
      <c r="F4478" s="169"/>
    </row>
    <row r="4479" spans="6:6" x14ac:dyDescent="0.2">
      <c r="F4479" s="169"/>
    </row>
    <row r="4480" spans="6:6" x14ac:dyDescent="0.2">
      <c r="F4480" s="169"/>
    </row>
    <row r="4481" spans="6:6" x14ac:dyDescent="0.2">
      <c r="F4481" s="169"/>
    </row>
    <row r="4482" spans="6:6" x14ac:dyDescent="0.2">
      <c r="F4482" s="169"/>
    </row>
    <row r="4483" spans="6:6" x14ac:dyDescent="0.2">
      <c r="F4483" s="169"/>
    </row>
    <row r="4484" spans="6:6" x14ac:dyDescent="0.2">
      <c r="F4484" s="169"/>
    </row>
    <row r="4485" spans="6:6" x14ac:dyDescent="0.2">
      <c r="F4485" s="169"/>
    </row>
    <row r="4486" spans="6:6" x14ac:dyDescent="0.2">
      <c r="F4486" s="169"/>
    </row>
    <row r="4487" spans="6:6" x14ac:dyDescent="0.2">
      <c r="F4487" s="169"/>
    </row>
    <row r="4488" spans="6:6" x14ac:dyDescent="0.2">
      <c r="F4488" s="169"/>
    </row>
    <row r="4489" spans="6:6" x14ac:dyDescent="0.2">
      <c r="F4489" s="169"/>
    </row>
    <row r="4490" spans="6:6" x14ac:dyDescent="0.2">
      <c r="F4490" s="169"/>
    </row>
    <row r="4491" spans="6:6" x14ac:dyDescent="0.2">
      <c r="F4491" s="169"/>
    </row>
    <row r="4492" spans="6:6" x14ac:dyDescent="0.2">
      <c r="F4492" s="169"/>
    </row>
    <row r="4493" spans="6:6" x14ac:dyDescent="0.2">
      <c r="F4493" s="169"/>
    </row>
    <row r="4494" spans="6:6" x14ac:dyDescent="0.2">
      <c r="F4494" s="169"/>
    </row>
    <row r="4495" spans="6:6" x14ac:dyDescent="0.2">
      <c r="F4495" s="169"/>
    </row>
    <row r="4496" spans="6:6" x14ac:dyDescent="0.2">
      <c r="F4496" s="169"/>
    </row>
    <row r="4497" spans="6:6" x14ac:dyDescent="0.2">
      <c r="F4497" s="169"/>
    </row>
    <row r="4498" spans="6:6" x14ac:dyDescent="0.2">
      <c r="F4498" s="169"/>
    </row>
    <row r="4499" spans="6:6" x14ac:dyDescent="0.2">
      <c r="F4499" s="169"/>
    </row>
    <row r="4500" spans="6:6" x14ac:dyDescent="0.2">
      <c r="F4500" s="169"/>
    </row>
    <row r="4501" spans="6:6" x14ac:dyDescent="0.2">
      <c r="F4501" s="169"/>
    </row>
    <row r="4502" spans="6:6" x14ac:dyDescent="0.2">
      <c r="F4502" s="169"/>
    </row>
    <row r="4503" spans="6:6" x14ac:dyDescent="0.2">
      <c r="F4503" s="169"/>
    </row>
    <row r="4504" spans="6:6" x14ac:dyDescent="0.2">
      <c r="F4504" s="169"/>
    </row>
    <row r="4505" spans="6:6" x14ac:dyDescent="0.2">
      <c r="F4505" s="169"/>
    </row>
    <row r="4506" spans="6:6" x14ac:dyDescent="0.2">
      <c r="F4506" s="169"/>
    </row>
    <row r="4507" spans="6:6" x14ac:dyDescent="0.2">
      <c r="F4507" s="169"/>
    </row>
    <row r="4508" spans="6:6" x14ac:dyDescent="0.2">
      <c r="F4508" s="169"/>
    </row>
    <row r="4509" spans="6:6" x14ac:dyDescent="0.2">
      <c r="F4509" s="169"/>
    </row>
    <row r="4510" spans="6:6" x14ac:dyDescent="0.2">
      <c r="F4510" s="169"/>
    </row>
    <row r="4511" spans="6:6" x14ac:dyDescent="0.2">
      <c r="F4511" s="169"/>
    </row>
    <row r="4512" spans="6:6" x14ac:dyDescent="0.2">
      <c r="F4512" s="169"/>
    </row>
    <row r="4513" spans="6:6" x14ac:dyDescent="0.2">
      <c r="F4513" s="169"/>
    </row>
    <row r="4514" spans="6:6" x14ac:dyDescent="0.2">
      <c r="F4514" s="169"/>
    </row>
    <row r="4515" spans="6:6" x14ac:dyDescent="0.2">
      <c r="F4515" s="169"/>
    </row>
    <row r="4516" spans="6:6" x14ac:dyDescent="0.2">
      <c r="F4516" s="169"/>
    </row>
    <row r="4517" spans="6:6" x14ac:dyDescent="0.2">
      <c r="F4517" s="169"/>
    </row>
    <row r="4518" spans="6:6" x14ac:dyDescent="0.2">
      <c r="F4518" s="169"/>
    </row>
    <row r="4519" spans="6:6" x14ac:dyDescent="0.2">
      <c r="F4519" s="169"/>
    </row>
    <row r="4520" spans="6:6" x14ac:dyDescent="0.2">
      <c r="F4520" s="169"/>
    </row>
    <row r="4521" spans="6:6" x14ac:dyDescent="0.2">
      <c r="F4521" s="169"/>
    </row>
    <row r="4522" spans="6:6" x14ac:dyDescent="0.2">
      <c r="F4522" s="169"/>
    </row>
    <row r="4523" spans="6:6" x14ac:dyDescent="0.2">
      <c r="F4523" s="169"/>
    </row>
    <row r="4524" spans="6:6" x14ac:dyDescent="0.2">
      <c r="F4524" s="169"/>
    </row>
    <row r="4525" spans="6:6" x14ac:dyDescent="0.2">
      <c r="F4525" s="169"/>
    </row>
    <row r="4526" spans="6:6" x14ac:dyDescent="0.2">
      <c r="F4526" s="169"/>
    </row>
    <row r="4527" spans="6:6" x14ac:dyDescent="0.2">
      <c r="F4527" s="169"/>
    </row>
    <row r="4528" spans="6:6" x14ac:dyDescent="0.2">
      <c r="F4528" s="169"/>
    </row>
    <row r="4529" spans="6:6" x14ac:dyDescent="0.2">
      <c r="F4529" s="169"/>
    </row>
    <row r="4530" spans="6:6" x14ac:dyDescent="0.2">
      <c r="F4530" s="169"/>
    </row>
    <row r="4531" spans="6:6" x14ac:dyDescent="0.2">
      <c r="F4531" s="169"/>
    </row>
    <row r="4532" spans="6:6" x14ac:dyDescent="0.2">
      <c r="F4532" s="169"/>
    </row>
    <row r="4533" spans="6:6" x14ac:dyDescent="0.2">
      <c r="F4533" s="169"/>
    </row>
    <row r="4534" spans="6:6" x14ac:dyDescent="0.2">
      <c r="F4534" s="169"/>
    </row>
    <row r="4535" spans="6:6" x14ac:dyDescent="0.2">
      <c r="F4535" s="169"/>
    </row>
    <row r="4536" spans="6:6" x14ac:dyDescent="0.2">
      <c r="F4536" s="169"/>
    </row>
    <row r="4537" spans="6:6" x14ac:dyDescent="0.2">
      <c r="F4537" s="169"/>
    </row>
    <row r="4538" spans="6:6" x14ac:dyDescent="0.2">
      <c r="F4538" s="169"/>
    </row>
    <row r="4539" spans="6:6" x14ac:dyDescent="0.2">
      <c r="F4539" s="169"/>
    </row>
    <row r="4540" spans="6:6" x14ac:dyDescent="0.2">
      <c r="F4540" s="169"/>
    </row>
    <row r="4541" spans="6:6" x14ac:dyDescent="0.2">
      <c r="F4541" s="169"/>
    </row>
    <row r="4542" spans="6:6" x14ac:dyDescent="0.2">
      <c r="F4542" s="169"/>
    </row>
    <row r="4543" spans="6:6" x14ac:dyDescent="0.2">
      <c r="F4543" s="169"/>
    </row>
    <row r="4544" spans="6:6" x14ac:dyDescent="0.2">
      <c r="F4544" s="169"/>
    </row>
    <row r="4545" spans="6:6" x14ac:dyDescent="0.2">
      <c r="F4545" s="169"/>
    </row>
    <row r="4546" spans="6:6" x14ac:dyDescent="0.2">
      <c r="F4546" s="169"/>
    </row>
    <row r="4547" spans="6:6" x14ac:dyDescent="0.2">
      <c r="F4547" s="169"/>
    </row>
    <row r="4548" spans="6:6" x14ac:dyDescent="0.2">
      <c r="F4548" s="169"/>
    </row>
    <row r="4549" spans="6:6" x14ac:dyDescent="0.2">
      <c r="F4549" s="169"/>
    </row>
    <row r="4550" spans="6:6" x14ac:dyDescent="0.2">
      <c r="F4550" s="169"/>
    </row>
    <row r="4551" spans="6:6" x14ac:dyDescent="0.2">
      <c r="F4551" s="169"/>
    </row>
    <row r="4552" spans="6:6" x14ac:dyDescent="0.2">
      <c r="F4552" s="169"/>
    </row>
    <row r="4553" spans="6:6" x14ac:dyDescent="0.2">
      <c r="F4553" s="169"/>
    </row>
    <row r="4554" spans="6:6" x14ac:dyDescent="0.2">
      <c r="F4554" s="169"/>
    </row>
    <row r="4555" spans="6:6" x14ac:dyDescent="0.2">
      <c r="F4555" s="169"/>
    </row>
    <row r="4556" spans="6:6" x14ac:dyDescent="0.2">
      <c r="F4556" s="169"/>
    </row>
    <row r="4557" spans="6:6" x14ac:dyDescent="0.2">
      <c r="F4557" s="169"/>
    </row>
    <row r="4558" spans="6:6" x14ac:dyDescent="0.2">
      <c r="F4558" s="169"/>
    </row>
    <row r="4559" spans="6:6" x14ac:dyDescent="0.2">
      <c r="F4559" s="169"/>
    </row>
    <row r="4560" spans="6:6" x14ac:dyDescent="0.2">
      <c r="F4560" s="169"/>
    </row>
    <row r="4561" spans="6:6" x14ac:dyDescent="0.2">
      <c r="F4561" s="169"/>
    </row>
    <row r="4562" spans="6:6" x14ac:dyDescent="0.2">
      <c r="F4562" s="169"/>
    </row>
    <row r="4563" spans="6:6" x14ac:dyDescent="0.2">
      <c r="F4563" s="169"/>
    </row>
    <row r="4564" spans="6:6" x14ac:dyDescent="0.2">
      <c r="F4564" s="169"/>
    </row>
    <row r="4565" spans="6:6" x14ac:dyDescent="0.2">
      <c r="F4565" s="169"/>
    </row>
    <row r="4566" spans="6:6" x14ac:dyDescent="0.2">
      <c r="F4566" s="169"/>
    </row>
    <row r="4567" spans="6:6" x14ac:dyDescent="0.2">
      <c r="F4567" s="169"/>
    </row>
    <row r="4568" spans="6:6" x14ac:dyDescent="0.2">
      <c r="F4568" s="169"/>
    </row>
    <row r="4569" spans="6:6" x14ac:dyDescent="0.2">
      <c r="F4569" s="169"/>
    </row>
    <row r="4570" spans="6:6" x14ac:dyDescent="0.2">
      <c r="F4570" s="169"/>
    </row>
    <row r="4571" spans="6:6" x14ac:dyDescent="0.2">
      <c r="F4571" s="169"/>
    </row>
    <row r="4572" spans="6:6" x14ac:dyDescent="0.2">
      <c r="F4572" s="169"/>
    </row>
    <row r="4573" spans="6:6" x14ac:dyDescent="0.2">
      <c r="F4573" s="169"/>
    </row>
    <row r="4574" spans="6:6" x14ac:dyDescent="0.2">
      <c r="F4574" s="169"/>
    </row>
    <row r="4575" spans="6:6" x14ac:dyDescent="0.2">
      <c r="F4575" s="169"/>
    </row>
    <row r="4576" spans="6:6" x14ac:dyDescent="0.2">
      <c r="F4576" s="169"/>
    </row>
    <row r="4577" spans="6:6" x14ac:dyDescent="0.2">
      <c r="F4577" s="169"/>
    </row>
    <row r="4578" spans="6:6" x14ac:dyDescent="0.2">
      <c r="F4578" s="169"/>
    </row>
    <row r="4579" spans="6:6" x14ac:dyDescent="0.2">
      <c r="F4579" s="169"/>
    </row>
    <row r="4580" spans="6:6" x14ac:dyDescent="0.2">
      <c r="F4580" s="169"/>
    </row>
    <row r="4581" spans="6:6" x14ac:dyDescent="0.2">
      <c r="F4581" s="169"/>
    </row>
    <row r="4582" spans="6:6" x14ac:dyDescent="0.2">
      <c r="F4582" s="169"/>
    </row>
    <row r="4583" spans="6:6" x14ac:dyDescent="0.2">
      <c r="F4583" s="169"/>
    </row>
    <row r="4584" spans="6:6" x14ac:dyDescent="0.2">
      <c r="F4584" s="169"/>
    </row>
    <row r="4585" spans="6:6" x14ac:dyDescent="0.2">
      <c r="F4585" s="169"/>
    </row>
    <row r="4586" spans="6:6" x14ac:dyDescent="0.2">
      <c r="F4586" s="169"/>
    </row>
    <row r="4587" spans="6:6" x14ac:dyDescent="0.2">
      <c r="F4587" s="169"/>
    </row>
    <row r="4588" spans="6:6" x14ac:dyDescent="0.2">
      <c r="F4588" s="169"/>
    </row>
    <row r="4589" spans="6:6" x14ac:dyDescent="0.2">
      <c r="F4589" s="169"/>
    </row>
    <row r="4590" spans="6:6" x14ac:dyDescent="0.2">
      <c r="F4590" s="169"/>
    </row>
    <row r="4591" spans="6:6" x14ac:dyDescent="0.2">
      <c r="F4591" s="169"/>
    </row>
    <row r="4592" spans="6:6" x14ac:dyDescent="0.2">
      <c r="F4592" s="169"/>
    </row>
    <row r="4593" spans="6:6" x14ac:dyDescent="0.2">
      <c r="F4593" s="169"/>
    </row>
    <row r="4594" spans="6:6" x14ac:dyDescent="0.2">
      <c r="F4594" s="169"/>
    </row>
    <row r="4595" spans="6:6" x14ac:dyDescent="0.2">
      <c r="F4595" s="169"/>
    </row>
    <row r="4596" spans="6:6" x14ac:dyDescent="0.2">
      <c r="F4596" s="169"/>
    </row>
    <row r="4597" spans="6:6" x14ac:dyDescent="0.2">
      <c r="F4597" s="169"/>
    </row>
    <row r="4598" spans="6:6" x14ac:dyDescent="0.2">
      <c r="F4598" s="169"/>
    </row>
    <row r="4599" spans="6:6" x14ac:dyDescent="0.2">
      <c r="F4599" s="169"/>
    </row>
    <row r="4600" spans="6:6" x14ac:dyDescent="0.2">
      <c r="F4600" s="169"/>
    </row>
    <row r="4601" spans="6:6" x14ac:dyDescent="0.2">
      <c r="F4601" s="169"/>
    </row>
    <row r="4602" spans="6:6" x14ac:dyDescent="0.2">
      <c r="F4602" s="169"/>
    </row>
    <row r="4603" spans="6:6" x14ac:dyDescent="0.2">
      <c r="F4603" s="169"/>
    </row>
    <row r="4604" spans="6:6" x14ac:dyDescent="0.2">
      <c r="F4604" s="169"/>
    </row>
    <row r="4605" spans="6:6" x14ac:dyDescent="0.2">
      <c r="F4605" s="169"/>
    </row>
    <row r="4606" spans="6:6" x14ac:dyDescent="0.2">
      <c r="F4606" s="169"/>
    </row>
    <row r="4607" spans="6:6" x14ac:dyDescent="0.2">
      <c r="F4607" s="169"/>
    </row>
    <row r="4608" spans="6:6" x14ac:dyDescent="0.2">
      <c r="F4608" s="169"/>
    </row>
    <row r="4609" spans="6:6" x14ac:dyDescent="0.2">
      <c r="F4609" s="169"/>
    </row>
    <row r="4610" spans="6:6" x14ac:dyDescent="0.2">
      <c r="F4610" s="169"/>
    </row>
    <row r="4611" spans="6:6" x14ac:dyDescent="0.2">
      <c r="F4611" s="169"/>
    </row>
    <row r="4612" spans="6:6" x14ac:dyDescent="0.2">
      <c r="F4612" s="169"/>
    </row>
    <row r="4613" spans="6:6" x14ac:dyDescent="0.2">
      <c r="F4613" s="169"/>
    </row>
    <row r="4614" spans="6:6" x14ac:dyDescent="0.2">
      <c r="F4614" s="169"/>
    </row>
    <row r="4615" spans="6:6" x14ac:dyDescent="0.2">
      <c r="F4615" s="169"/>
    </row>
    <row r="4616" spans="6:6" x14ac:dyDescent="0.2">
      <c r="F4616" s="169"/>
    </row>
    <row r="4617" spans="6:6" x14ac:dyDescent="0.2">
      <c r="F4617" s="169"/>
    </row>
    <row r="4618" spans="6:6" x14ac:dyDescent="0.2">
      <c r="F4618" s="169"/>
    </row>
    <row r="4619" spans="6:6" x14ac:dyDescent="0.2">
      <c r="F4619" s="169"/>
    </row>
    <row r="4620" spans="6:6" x14ac:dyDescent="0.2">
      <c r="F4620" s="169"/>
    </row>
    <row r="4621" spans="6:6" x14ac:dyDescent="0.2">
      <c r="F4621" s="169"/>
    </row>
    <row r="4622" spans="6:6" x14ac:dyDescent="0.2">
      <c r="F4622" s="169"/>
    </row>
    <row r="4623" spans="6:6" x14ac:dyDescent="0.2">
      <c r="F4623" s="169"/>
    </row>
    <row r="4624" spans="6:6" x14ac:dyDescent="0.2">
      <c r="F4624" s="169"/>
    </row>
    <row r="4625" spans="6:6" x14ac:dyDescent="0.2">
      <c r="F4625" s="169"/>
    </row>
    <row r="4626" spans="6:6" x14ac:dyDescent="0.2">
      <c r="F4626" s="169"/>
    </row>
    <row r="4627" spans="6:6" x14ac:dyDescent="0.2">
      <c r="F4627" s="169"/>
    </row>
    <row r="4628" spans="6:6" x14ac:dyDescent="0.2">
      <c r="F4628" s="169"/>
    </row>
    <row r="4629" spans="6:6" x14ac:dyDescent="0.2">
      <c r="F4629" s="169"/>
    </row>
    <row r="4630" spans="6:6" x14ac:dyDescent="0.2">
      <c r="F4630" s="169"/>
    </row>
    <row r="4631" spans="6:6" x14ac:dyDescent="0.2">
      <c r="F4631" s="169"/>
    </row>
    <row r="4632" spans="6:6" x14ac:dyDescent="0.2">
      <c r="F4632" s="169"/>
    </row>
    <row r="4633" spans="6:6" x14ac:dyDescent="0.2">
      <c r="F4633" s="169"/>
    </row>
    <row r="4634" spans="6:6" x14ac:dyDescent="0.2">
      <c r="F4634" s="169"/>
    </row>
    <row r="4635" spans="6:6" x14ac:dyDescent="0.2">
      <c r="F4635" s="169"/>
    </row>
    <row r="4636" spans="6:6" x14ac:dyDescent="0.2">
      <c r="F4636" s="169"/>
    </row>
    <row r="4637" spans="6:6" x14ac:dyDescent="0.2">
      <c r="F4637" s="169"/>
    </row>
    <row r="4638" spans="6:6" x14ac:dyDescent="0.2">
      <c r="F4638" s="169"/>
    </row>
    <row r="4639" spans="6:6" x14ac:dyDescent="0.2">
      <c r="F4639" s="169"/>
    </row>
    <row r="4640" spans="6:6" x14ac:dyDescent="0.2">
      <c r="F4640" s="169"/>
    </row>
    <row r="4641" spans="6:6" x14ac:dyDescent="0.2">
      <c r="F4641" s="169"/>
    </row>
    <row r="4642" spans="6:6" x14ac:dyDescent="0.2">
      <c r="F4642" s="169"/>
    </row>
    <row r="4643" spans="6:6" x14ac:dyDescent="0.2">
      <c r="F4643" s="169"/>
    </row>
    <row r="4644" spans="6:6" x14ac:dyDescent="0.2">
      <c r="F4644" s="169"/>
    </row>
    <row r="4645" spans="6:6" x14ac:dyDescent="0.2">
      <c r="F4645" s="169"/>
    </row>
    <row r="4646" spans="6:6" x14ac:dyDescent="0.2">
      <c r="F4646" s="169"/>
    </row>
    <row r="4647" spans="6:6" x14ac:dyDescent="0.2">
      <c r="F4647" s="169"/>
    </row>
    <row r="4648" spans="6:6" x14ac:dyDescent="0.2">
      <c r="F4648" s="169"/>
    </row>
    <row r="4649" spans="6:6" x14ac:dyDescent="0.2">
      <c r="F4649" s="169"/>
    </row>
    <row r="4650" spans="6:6" x14ac:dyDescent="0.2">
      <c r="F4650" s="169"/>
    </row>
    <row r="4651" spans="6:6" x14ac:dyDescent="0.2">
      <c r="F4651" s="169"/>
    </row>
    <row r="4652" spans="6:6" x14ac:dyDescent="0.2">
      <c r="F4652" s="169"/>
    </row>
    <row r="4653" spans="6:6" x14ac:dyDescent="0.2">
      <c r="F4653" s="169"/>
    </row>
    <row r="4654" spans="6:6" x14ac:dyDescent="0.2">
      <c r="F4654" s="169"/>
    </row>
    <row r="4655" spans="6:6" x14ac:dyDescent="0.2">
      <c r="F4655" s="169"/>
    </row>
    <row r="4656" spans="6:6" x14ac:dyDescent="0.2">
      <c r="F4656" s="169"/>
    </row>
    <row r="4657" spans="6:6" x14ac:dyDescent="0.2">
      <c r="F4657" s="169"/>
    </row>
    <row r="4658" spans="6:6" x14ac:dyDescent="0.2">
      <c r="F4658" s="169"/>
    </row>
    <row r="4659" spans="6:6" x14ac:dyDescent="0.2">
      <c r="F4659" s="169"/>
    </row>
    <row r="4660" spans="6:6" x14ac:dyDescent="0.2">
      <c r="F4660" s="169"/>
    </row>
    <row r="4661" spans="6:6" x14ac:dyDescent="0.2">
      <c r="F4661" s="169"/>
    </row>
    <row r="4662" spans="6:6" x14ac:dyDescent="0.2">
      <c r="F4662" s="169"/>
    </row>
    <row r="4663" spans="6:6" x14ac:dyDescent="0.2">
      <c r="F4663" s="169"/>
    </row>
    <row r="4664" spans="6:6" x14ac:dyDescent="0.2">
      <c r="F4664" s="169"/>
    </row>
    <row r="4665" spans="6:6" x14ac:dyDescent="0.2">
      <c r="F4665" s="169"/>
    </row>
    <row r="4666" spans="6:6" x14ac:dyDescent="0.2">
      <c r="F4666" s="169"/>
    </row>
    <row r="4667" spans="6:6" x14ac:dyDescent="0.2">
      <c r="F4667" s="169"/>
    </row>
    <row r="4668" spans="6:6" x14ac:dyDescent="0.2">
      <c r="F4668" s="169"/>
    </row>
    <row r="4669" spans="6:6" x14ac:dyDescent="0.2">
      <c r="F4669" s="169"/>
    </row>
    <row r="4670" spans="6:6" x14ac:dyDescent="0.2">
      <c r="F4670" s="169"/>
    </row>
    <row r="4671" spans="6:6" x14ac:dyDescent="0.2">
      <c r="F4671" s="169"/>
    </row>
    <row r="4672" spans="6:6" x14ac:dyDescent="0.2">
      <c r="F4672" s="169"/>
    </row>
    <row r="4673" spans="6:6" x14ac:dyDescent="0.2">
      <c r="F4673" s="169"/>
    </row>
    <row r="4674" spans="6:6" x14ac:dyDescent="0.2">
      <c r="F4674" s="169"/>
    </row>
    <row r="4675" spans="6:6" x14ac:dyDescent="0.2">
      <c r="F4675" s="169"/>
    </row>
    <row r="4676" spans="6:6" x14ac:dyDescent="0.2">
      <c r="F4676" s="169"/>
    </row>
    <row r="4677" spans="6:6" x14ac:dyDescent="0.2">
      <c r="F4677" s="169"/>
    </row>
    <row r="4678" spans="6:6" x14ac:dyDescent="0.2">
      <c r="F4678" s="169"/>
    </row>
    <row r="4679" spans="6:6" x14ac:dyDescent="0.2">
      <c r="F4679" s="169"/>
    </row>
    <row r="4680" spans="6:6" x14ac:dyDescent="0.2">
      <c r="F4680" s="169"/>
    </row>
    <row r="4681" spans="6:6" x14ac:dyDescent="0.2">
      <c r="F4681" s="169"/>
    </row>
    <row r="4682" spans="6:6" x14ac:dyDescent="0.2">
      <c r="F4682" s="169"/>
    </row>
    <row r="4683" spans="6:6" x14ac:dyDescent="0.2">
      <c r="F4683" s="169"/>
    </row>
    <row r="4684" spans="6:6" x14ac:dyDescent="0.2">
      <c r="F4684" s="169"/>
    </row>
    <row r="4685" spans="6:6" x14ac:dyDescent="0.2">
      <c r="F4685" s="169"/>
    </row>
    <row r="4686" spans="6:6" x14ac:dyDescent="0.2">
      <c r="F4686" s="169"/>
    </row>
    <row r="4687" spans="6:6" x14ac:dyDescent="0.2">
      <c r="F4687" s="169"/>
    </row>
    <row r="4688" spans="6:6" x14ac:dyDescent="0.2">
      <c r="F4688" s="169"/>
    </row>
    <row r="4689" spans="6:6" x14ac:dyDescent="0.2">
      <c r="F4689" s="169"/>
    </row>
    <row r="4690" spans="6:6" x14ac:dyDescent="0.2">
      <c r="F4690" s="169"/>
    </row>
    <row r="4691" spans="6:6" x14ac:dyDescent="0.2">
      <c r="F4691" s="169"/>
    </row>
    <row r="4692" spans="6:6" x14ac:dyDescent="0.2">
      <c r="F4692" s="169"/>
    </row>
    <row r="4693" spans="6:6" x14ac:dyDescent="0.2">
      <c r="F4693" s="169"/>
    </row>
    <row r="4694" spans="6:6" x14ac:dyDescent="0.2">
      <c r="F4694" s="169"/>
    </row>
    <row r="4695" spans="6:6" x14ac:dyDescent="0.2">
      <c r="F4695" s="169"/>
    </row>
    <row r="4696" spans="6:6" x14ac:dyDescent="0.2">
      <c r="F4696" s="169"/>
    </row>
    <row r="4697" spans="6:6" x14ac:dyDescent="0.2">
      <c r="F4697" s="169"/>
    </row>
    <row r="4698" spans="6:6" x14ac:dyDescent="0.2">
      <c r="F4698" s="169"/>
    </row>
    <row r="4699" spans="6:6" x14ac:dyDescent="0.2">
      <c r="F4699" s="169"/>
    </row>
    <row r="4700" spans="6:6" x14ac:dyDescent="0.2">
      <c r="F4700" s="169"/>
    </row>
    <row r="4701" spans="6:6" x14ac:dyDescent="0.2">
      <c r="F4701" s="169"/>
    </row>
    <row r="4702" spans="6:6" x14ac:dyDescent="0.2">
      <c r="F4702" s="169"/>
    </row>
    <row r="4703" spans="6:6" x14ac:dyDescent="0.2">
      <c r="F4703" s="169"/>
    </row>
    <row r="4704" spans="6:6" x14ac:dyDescent="0.2">
      <c r="F4704" s="169"/>
    </row>
    <row r="4705" spans="6:6" x14ac:dyDescent="0.2">
      <c r="F4705" s="169"/>
    </row>
    <row r="4706" spans="6:6" x14ac:dyDescent="0.2">
      <c r="F4706" s="169"/>
    </row>
    <row r="4707" spans="6:6" x14ac:dyDescent="0.2">
      <c r="F4707" s="169"/>
    </row>
    <row r="4708" spans="6:6" x14ac:dyDescent="0.2">
      <c r="F4708" s="169"/>
    </row>
    <row r="4709" spans="6:6" x14ac:dyDescent="0.2">
      <c r="F4709" s="169"/>
    </row>
    <row r="4710" spans="6:6" x14ac:dyDescent="0.2">
      <c r="F4710" s="169"/>
    </row>
    <row r="4711" spans="6:6" x14ac:dyDescent="0.2">
      <c r="F4711" s="169"/>
    </row>
    <row r="4712" spans="6:6" x14ac:dyDescent="0.2">
      <c r="F4712" s="169"/>
    </row>
    <row r="4713" spans="6:6" x14ac:dyDescent="0.2">
      <c r="F4713" s="169"/>
    </row>
    <row r="4714" spans="6:6" x14ac:dyDescent="0.2">
      <c r="F4714" s="169"/>
    </row>
    <row r="4715" spans="6:6" x14ac:dyDescent="0.2">
      <c r="F4715" s="169"/>
    </row>
    <row r="4716" spans="6:6" x14ac:dyDescent="0.2">
      <c r="F4716" s="169"/>
    </row>
    <row r="4717" spans="6:6" x14ac:dyDescent="0.2">
      <c r="F4717" s="169"/>
    </row>
    <row r="4718" spans="6:6" x14ac:dyDescent="0.2">
      <c r="F4718" s="169"/>
    </row>
    <row r="4719" spans="6:6" x14ac:dyDescent="0.2">
      <c r="F4719" s="169"/>
    </row>
    <row r="4720" spans="6:6" x14ac:dyDescent="0.2">
      <c r="F4720" s="169"/>
    </row>
    <row r="4721" spans="6:6" x14ac:dyDescent="0.2">
      <c r="F4721" s="169"/>
    </row>
    <row r="4722" spans="6:6" x14ac:dyDescent="0.2">
      <c r="F4722" s="169"/>
    </row>
    <row r="4723" spans="6:6" x14ac:dyDescent="0.2">
      <c r="F4723" s="169"/>
    </row>
    <row r="4724" spans="6:6" x14ac:dyDescent="0.2">
      <c r="F4724" s="169"/>
    </row>
    <row r="4725" spans="6:6" x14ac:dyDescent="0.2">
      <c r="F4725" s="169"/>
    </row>
    <row r="4726" spans="6:6" x14ac:dyDescent="0.2">
      <c r="F4726" s="169"/>
    </row>
    <row r="4727" spans="6:6" x14ac:dyDescent="0.2">
      <c r="F4727" s="169"/>
    </row>
    <row r="4728" spans="6:6" x14ac:dyDescent="0.2">
      <c r="F4728" s="169"/>
    </row>
    <row r="4729" spans="6:6" x14ac:dyDescent="0.2">
      <c r="F4729" s="169"/>
    </row>
    <row r="4730" spans="6:6" x14ac:dyDescent="0.2">
      <c r="F4730" s="169"/>
    </row>
    <row r="4731" spans="6:6" x14ac:dyDescent="0.2">
      <c r="F4731" s="169"/>
    </row>
    <row r="4732" spans="6:6" x14ac:dyDescent="0.2">
      <c r="F4732" s="169"/>
    </row>
    <row r="4733" spans="6:6" x14ac:dyDescent="0.2">
      <c r="F4733" s="169"/>
    </row>
    <row r="4734" spans="6:6" x14ac:dyDescent="0.2">
      <c r="F4734" s="169"/>
    </row>
    <row r="4735" spans="6:6" x14ac:dyDescent="0.2">
      <c r="F4735" s="169"/>
    </row>
    <row r="4736" spans="6:6" x14ac:dyDescent="0.2">
      <c r="F4736" s="169"/>
    </row>
    <row r="4737" spans="6:6" x14ac:dyDescent="0.2">
      <c r="F4737" s="169"/>
    </row>
    <row r="4738" spans="6:6" x14ac:dyDescent="0.2">
      <c r="F4738" s="169"/>
    </row>
    <row r="4739" spans="6:6" x14ac:dyDescent="0.2">
      <c r="F4739" s="169"/>
    </row>
    <row r="4740" spans="6:6" x14ac:dyDescent="0.2">
      <c r="F4740" s="169"/>
    </row>
    <row r="4741" spans="6:6" x14ac:dyDescent="0.2">
      <c r="F4741" s="169"/>
    </row>
    <row r="4742" spans="6:6" x14ac:dyDescent="0.2">
      <c r="F4742" s="169"/>
    </row>
    <row r="4743" spans="6:6" x14ac:dyDescent="0.2">
      <c r="F4743" s="169"/>
    </row>
    <row r="4744" spans="6:6" x14ac:dyDescent="0.2">
      <c r="F4744" s="169"/>
    </row>
    <row r="4745" spans="6:6" x14ac:dyDescent="0.2">
      <c r="F4745" s="169"/>
    </row>
    <row r="4746" spans="6:6" x14ac:dyDescent="0.2">
      <c r="F4746" s="169"/>
    </row>
    <row r="4747" spans="6:6" x14ac:dyDescent="0.2">
      <c r="F4747" s="169"/>
    </row>
    <row r="4748" spans="6:6" x14ac:dyDescent="0.2">
      <c r="F4748" s="169"/>
    </row>
    <row r="4749" spans="6:6" x14ac:dyDescent="0.2">
      <c r="F4749" s="169"/>
    </row>
    <row r="4750" spans="6:6" x14ac:dyDescent="0.2">
      <c r="F4750" s="169"/>
    </row>
    <row r="4751" spans="6:6" x14ac:dyDescent="0.2">
      <c r="F4751" s="169"/>
    </row>
    <row r="4752" spans="6:6" x14ac:dyDescent="0.2">
      <c r="F4752" s="169"/>
    </row>
    <row r="4753" spans="6:6" x14ac:dyDescent="0.2">
      <c r="F4753" s="169"/>
    </row>
    <row r="4754" spans="6:6" x14ac:dyDescent="0.2">
      <c r="F4754" s="169"/>
    </row>
    <row r="4755" spans="6:6" x14ac:dyDescent="0.2">
      <c r="F4755" s="169"/>
    </row>
    <row r="4756" spans="6:6" x14ac:dyDescent="0.2">
      <c r="F4756" s="169"/>
    </row>
    <row r="4757" spans="6:6" x14ac:dyDescent="0.2">
      <c r="F4757" s="169"/>
    </row>
    <row r="4758" spans="6:6" x14ac:dyDescent="0.2">
      <c r="F4758" s="169"/>
    </row>
    <row r="4759" spans="6:6" x14ac:dyDescent="0.2">
      <c r="F4759" s="169"/>
    </row>
    <row r="4760" spans="6:6" x14ac:dyDescent="0.2">
      <c r="F4760" s="169"/>
    </row>
    <row r="4761" spans="6:6" x14ac:dyDescent="0.2">
      <c r="F4761" s="169"/>
    </row>
    <row r="4762" spans="6:6" x14ac:dyDescent="0.2">
      <c r="F4762" s="169"/>
    </row>
    <row r="4763" spans="6:6" x14ac:dyDescent="0.2">
      <c r="F4763" s="169"/>
    </row>
    <row r="4764" spans="6:6" x14ac:dyDescent="0.2">
      <c r="F4764" s="169"/>
    </row>
    <row r="4765" spans="6:6" x14ac:dyDescent="0.2">
      <c r="F4765" s="169"/>
    </row>
    <row r="4766" spans="6:6" x14ac:dyDescent="0.2">
      <c r="F4766" s="169"/>
    </row>
    <row r="4767" spans="6:6" x14ac:dyDescent="0.2">
      <c r="F4767" s="169"/>
    </row>
    <row r="4768" spans="6:6" x14ac:dyDescent="0.2">
      <c r="F4768" s="169"/>
    </row>
    <row r="4769" spans="6:6" x14ac:dyDescent="0.2">
      <c r="F4769" s="169"/>
    </row>
    <row r="4770" spans="6:6" x14ac:dyDescent="0.2">
      <c r="F4770" s="169"/>
    </row>
    <row r="4771" spans="6:6" x14ac:dyDescent="0.2">
      <c r="F4771" s="169"/>
    </row>
    <row r="4772" spans="6:6" x14ac:dyDescent="0.2">
      <c r="F4772" s="169"/>
    </row>
    <row r="4773" spans="6:6" x14ac:dyDescent="0.2">
      <c r="F4773" s="169"/>
    </row>
    <row r="4774" spans="6:6" x14ac:dyDescent="0.2">
      <c r="F4774" s="169"/>
    </row>
    <row r="4775" spans="6:6" x14ac:dyDescent="0.2">
      <c r="F4775" s="169"/>
    </row>
    <row r="4776" spans="6:6" x14ac:dyDescent="0.2">
      <c r="F4776" s="169"/>
    </row>
    <row r="4777" spans="6:6" x14ac:dyDescent="0.2">
      <c r="F4777" s="169"/>
    </row>
    <row r="4778" spans="6:6" x14ac:dyDescent="0.2">
      <c r="F4778" s="169"/>
    </row>
    <row r="4779" spans="6:6" x14ac:dyDescent="0.2">
      <c r="F4779" s="169"/>
    </row>
    <row r="4780" spans="6:6" x14ac:dyDescent="0.2">
      <c r="F4780" s="169"/>
    </row>
    <row r="4781" spans="6:6" x14ac:dyDescent="0.2">
      <c r="F4781" s="169"/>
    </row>
    <row r="4782" spans="6:6" x14ac:dyDescent="0.2">
      <c r="F4782" s="169"/>
    </row>
    <row r="4783" spans="6:6" x14ac:dyDescent="0.2">
      <c r="F4783" s="169"/>
    </row>
    <row r="4784" spans="6:6" x14ac:dyDescent="0.2">
      <c r="F4784" s="169"/>
    </row>
    <row r="4785" spans="6:6" x14ac:dyDescent="0.2">
      <c r="F4785" s="169"/>
    </row>
    <row r="4786" spans="6:6" x14ac:dyDescent="0.2">
      <c r="F4786" s="169"/>
    </row>
    <row r="4787" spans="6:6" x14ac:dyDescent="0.2">
      <c r="F4787" s="169"/>
    </row>
    <row r="4788" spans="6:6" x14ac:dyDescent="0.2">
      <c r="F4788" s="169"/>
    </row>
    <row r="4789" spans="6:6" x14ac:dyDescent="0.2">
      <c r="F4789" s="169"/>
    </row>
    <row r="4790" spans="6:6" x14ac:dyDescent="0.2">
      <c r="F4790" s="169"/>
    </row>
    <row r="4791" spans="6:6" x14ac:dyDescent="0.2">
      <c r="F4791" s="169"/>
    </row>
    <row r="4792" spans="6:6" x14ac:dyDescent="0.2">
      <c r="F4792" s="169"/>
    </row>
    <row r="4793" spans="6:6" x14ac:dyDescent="0.2">
      <c r="F4793" s="169"/>
    </row>
    <row r="4794" spans="6:6" x14ac:dyDescent="0.2">
      <c r="F4794" s="169"/>
    </row>
    <row r="4795" spans="6:6" x14ac:dyDescent="0.2">
      <c r="F4795" s="169"/>
    </row>
    <row r="4796" spans="6:6" x14ac:dyDescent="0.2">
      <c r="F4796" s="169"/>
    </row>
    <row r="4797" spans="6:6" x14ac:dyDescent="0.2">
      <c r="F4797" s="169"/>
    </row>
    <row r="4798" spans="6:6" x14ac:dyDescent="0.2">
      <c r="F4798" s="169"/>
    </row>
    <row r="4799" spans="6:6" x14ac:dyDescent="0.2">
      <c r="F4799" s="169"/>
    </row>
    <row r="4800" spans="6:6" x14ac:dyDescent="0.2">
      <c r="F4800" s="169"/>
    </row>
    <row r="4801" spans="6:6" x14ac:dyDescent="0.2">
      <c r="F4801" s="169"/>
    </row>
    <row r="4802" spans="6:6" x14ac:dyDescent="0.2">
      <c r="F4802" s="169"/>
    </row>
    <row r="4803" spans="6:6" x14ac:dyDescent="0.2">
      <c r="F4803" s="169"/>
    </row>
    <row r="4804" spans="6:6" x14ac:dyDescent="0.2">
      <c r="F4804" s="169"/>
    </row>
    <row r="4805" spans="6:6" x14ac:dyDescent="0.2">
      <c r="F4805" s="169"/>
    </row>
    <row r="4806" spans="6:6" x14ac:dyDescent="0.2">
      <c r="F4806" s="169"/>
    </row>
    <row r="4807" spans="6:6" x14ac:dyDescent="0.2">
      <c r="F4807" s="169"/>
    </row>
    <row r="4808" spans="6:6" x14ac:dyDescent="0.2">
      <c r="F4808" s="169"/>
    </row>
    <row r="4809" spans="6:6" x14ac:dyDescent="0.2">
      <c r="F4809" s="169"/>
    </row>
    <row r="4810" spans="6:6" x14ac:dyDescent="0.2">
      <c r="F4810" s="169"/>
    </row>
    <row r="4811" spans="6:6" x14ac:dyDescent="0.2">
      <c r="F4811" s="169"/>
    </row>
    <row r="4812" spans="6:6" x14ac:dyDescent="0.2">
      <c r="F4812" s="169"/>
    </row>
    <row r="4813" spans="6:6" x14ac:dyDescent="0.2">
      <c r="F4813" s="169"/>
    </row>
    <row r="4814" spans="6:6" x14ac:dyDescent="0.2">
      <c r="F4814" s="169"/>
    </row>
    <row r="4815" spans="6:6" x14ac:dyDescent="0.2">
      <c r="F4815" s="169"/>
    </row>
    <row r="4816" spans="6:6" x14ac:dyDescent="0.2">
      <c r="F4816" s="169"/>
    </row>
    <row r="4817" spans="6:6" x14ac:dyDescent="0.2">
      <c r="F4817" s="169"/>
    </row>
    <row r="4818" spans="6:6" x14ac:dyDescent="0.2">
      <c r="F4818" s="169"/>
    </row>
    <row r="4819" spans="6:6" x14ac:dyDescent="0.2">
      <c r="F4819" s="169"/>
    </row>
    <row r="4820" spans="6:6" x14ac:dyDescent="0.2">
      <c r="F4820" s="169"/>
    </row>
    <row r="4821" spans="6:6" x14ac:dyDescent="0.2">
      <c r="F4821" s="169"/>
    </row>
    <row r="4822" spans="6:6" x14ac:dyDescent="0.2">
      <c r="F4822" s="169"/>
    </row>
    <row r="4823" spans="6:6" x14ac:dyDescent="0.2">
      <c r="F4823" s="169"/>
    </row>
    <row r="4824" spans="6:6" x14ac:dyDescent="0.2">
      <c r="F4824" s="169"/>
    </row>
    <row r="4825" spans="6:6" x14ac:dyDescent="0.2">
      <c r="F4825" s="169"/>
    </row>
    <row r="4826" spans="6:6" x14ac:dyDescent="0.2">
      <c r="F4826" s="169"/>
    </row>
    <row r="4827" spans="6:6" x14ac:dyDescent="0.2">
      <c r="F4827" s="169"/>
    </row>
    <row r="4828" spans="6:6" x14ac:dyDescent="0.2">
      <c r="F4828" s="169"/>
    </row>
    <row r="4829" spans="6:6" x14ac:dyDescent="0.2">
      <c r="F4829" s="169"/>
    </row>
    <row r="4830" spans="6:6" x14ac:dyDescent="0.2">
      <c r="F4830" s="169"/>
    </row>
    <row r="4831" spans="6:6" x14ac:dyDescent="0.2">
      <c r="F4831" s="169"/>
    </row>
    <row r="4832" spans="6:6" x14ac:dyDescent="0.2">
      <c r="F4832" s="169"/>
    </row>
    <row r="4833" spans="6:6" x14ac:dyDescent="0.2">
      <c r="F4833" s="169"/>
    </row>
    <row r="4834" spans="6:6" x14ac:dyDescent="0.2">
      <c r="F4834" s="169"/>
    </row>
    <row r="4835" spans="6:6" x14ac:dyDescent="0.2">
      <c r="F4835" s="169"/>
    </row>
    <row r="4836" spans="6:6" x14ac:dyDescent="0.2">
      <c r="F4836" s="169"/>
    </row>
    <row r="4837" spans="6:6" x14ac:dyDescent="0.2">
      <c r="F4837" s="169"/>
    </row>
    <row r="4838" spans="6:6" x14ac:dyDescent="0.2">
      <c r="F4838" s="169"/>
    </row>
    <row r="4839" spans="6:6" x14ac:dyDescent="0.2">
      <c r="F4839" s="169"/>
    </row>
    <row r="4840" spans="6:6" x14ac:dyDescent="0.2">
      <c r="F4840" s="169"/>
    </row>
    <row r="4841" spans="6:6" x14ac:dyDescent="0.2">
      <c r="F4841" s="169"/>
    </row>
    <row r="4842" spans="6:6" x14ac:dyDescent="0.2">
      <c r="F4842" s="169"/>
    </row>
    <row r="4843" spans="6:6" x14ac:dyDescent="0.2">
      <c r="F4843" s="169"/>
    </row>
    <row r="4844" spans="6:6" x14ac:dyDescent="0.2">
      <c r="F4844" s="169"/>
    </row>
    <row r="4845" spans="6:6" x14ac:dyDescent="0.2">
      <c r="F4845" s="169"/>
    </row>
    <row r="4846" spans="6:6" x14ac:dyDescent="0.2">
      <c r="F4846" s="169"/>
    </row>
    <row r="4847" spans="6:6" x14ac:dyDescent="0.2">
      <c r="F4847" s="169"/>
    </row>
    <row r="4848" spans="6:6" x14ac:dyDescent="0.2">
      <c r="F4848" s="169"/>
    </row>
    <row r="4849" spans="6:6" x14ac:dyDescent="0.2">
      <c r="F4849" s="169"/>
    </row>
    <row r="4850" spans="6:6" x14ac:dyDescent="0.2">
      <c r="F4850" s="169"/>
    </row>
    <row r="4851" spans="6:6" x14ac:dyDescent="0.2">
      <c r="F4851" s="169"/>
    </row>
    <row r="4852" spans="6:6" x14ac:dyDescent="0.2">
      <c r="F4852" s="169"/>
    </row>
    <row r="4853" spans="6:6" x14ac:dyDescent="0.2">
      <c r="F4853" s="169"/>
    </row>
    <row r="4854" spans="6:6" x14ac:dyDescent="0.2">
      <c r="F4854" s="169"/>
    </row>
    <row r="4855" spans="6:6" x14ac:dyDescent="0.2">
      <c r="F4855" s="169"/>
    </row>
    <row r="4856" spans="6:6" x14ac:dyDescent="0.2">
      <c r="F4856" s="169"/>
    </row>
    <row r="4857" spans="6:6" x14ac:dyDescent="0.2">
      <c r="F4857" s="169"/>
    </row>
    <row r="4858" spans="6:6" x14ac:dyDescent="0.2">
      <c r="F4858" s="169"/>
    </row>
    <row r="4859" spans="6:6" x14ac:dyDescent="0.2">
      <c r="F4859" s="169"/>
    </row>
    <row r="4860" spans="6:6" x14ac:dyDescent="0.2">
      <c r="F4860" s="169"/>
    </row>
    <row r="4861" spans="6:6" x14ac:dyDescent="0.2">
      <c r="F4861" s="169"/>
    </row>
    <row r="4862" spans="6:6" x14ac:dyDescent="0.2">
      <c r="F4862" s="169"/>
    </row>
    <row r="4863" spans="6:6" x14ac:dyDescent="0.2">
      <c r="F4863" s="169"/>
    </row>
    <row r="4864" spans="6:6" x14ac:dyDescent="0.2">
      <c r="F4864" s="169"/>
    </row>
    <row r="4865" spans="6:6" x14ac:dyDescent="0.2">
      <c r="F4865" s="169"/>
    </row>
    <row r="4866" spans="6:6" x14ac:dyDescent="0.2">
      <c r="F4866" s="169"/>
    </row>
    <row r="4867" spans="6:6" x14ac:dyDescent="0.2">
      <c r="F4867" s="169"/>
    </row>
    <row r="4868" spans="6:6" x14ac:dyDescent="0.2">
      <c r="F4868" s="169"/>
    </row>
    <row r="4869" spans="6:6" x14ac:dyDescent="0.2">
      <c r="F4869" s="169"/>
    </row>
    <row r="4870" spans="6:6" x14ac:dyDescent="0.2">
      <c r="F4870" s="169"/>
    </row>
    <row r="4871" spans="6:6" x14ac:dyDescent="0.2">
      <c r="F4871" s="169"/>
    </row>
    <row r="4872" spans="6:6" x14ac:dyDescent="0.2">
      <c r="F4872" s="169"/>
    </row>
    <row r="4873" spans="6:6" x14ac:dyDescent="0.2">
      <c r="F4873" s="169"/>
    </row>
    <row r="4874" spans="6:6" x14ac:dyDescent="0.2">
      <c r="F4874" s="169"/>
    </row>
    <row r="4875" spans="6:6" x14ac:dyDescent="0.2">
      <c r="F4875" s="169"/>
    </row>
    <row r="4876" spans="6:6" x14ac:dyDescent="0.2">
      <c r="F4876" s="169"/>
    </row>
    <row r="4877" spans="6:6" x14ac:dyDescent="0.2">
      <c r="F4877" s="169"/>
    </row>
    <row r="4878" spans="6:6" x14ac:dyDescent="0.2">
      <c r="F4878" s="169"/>
    </row>
    <row r="4879" spans="6:6" x14ac:dyDescent="0.2">
      <c r="F4879" s="169"/>
    </row>
    <row r="4880" spans="6:6" x14ac:dyDescent="0.2">
      <c r="F4880" s="169"/>
    </row>
    <row r="4881" spans="6:6" x14ac:dyDescent="0.2">
      <c r="F4881" s="169"/>
    </row>
    <row r="4882" spans="6:6" x14ac:dyDescent="0.2">
      <c r="F4882" s="169"/>
    </row>
    <row r="4883" spans="6:6" x14ac:dyDescent="0.2">
      <c r="F4883" s="169"/>
    </row>
    <row r="4884" spans="6:6" x14ac:dyDescent="0.2">
      <c r="F4884" s="169"/>
    </row>
    <row r="4885" spans="6:6" x14ac:dyDescent="0.2">
      <c r="F4885" s="169"/>
    </row>
    <row r="4886" spans="6:6" x14ac:dyDescent="0.2">
      <c r="F4886" s="169"/>
    </row>
    <row r="4887" spans="6:6" x14ac:dyDescent="0.2">
      <c r="F4887" s="169"/>
    </row>
    <row r="4888" spans="6:6" x14ac:dyDescent="0.2">
      <c r="F4888" s="169"/>
    </row>
    <row r="4889" spans="6:6" x14ac:dyDescent="0.2">
      <c r="F4889" s="169"/>
    </row>
    <row r="4890" spans="6:6" x14ac:dyDescent="0.2">
      <c r="F4890" s="169"/>
    </row>
    <row r="4891" spans="6:6" x14ac:dyDescent="0.2">
      <c r="F4891" s="169"/>
    </row>
    <row r="4892" spans="6:6" x14ac:dyDescent="0.2">
      <c r="F4892" s="169"/>
    </row>
    <row r="4893" spans="6:6" x14ac:dyDescent="0.2">
      <c r="F4893" s="169"/>
    </row>
    <row r="4894" spans="6:6" x14ac:dyDescent="0.2">
      <c r="F4894" s="169"/>
    </row>
    <row r="4895" spans="6:6" x14ac:dyDescent="0.2">
      <c r="F4895" s="169"/>
    </row>
    <row r="4896" spans="6:6" x14ac:dyDescent="0.2">
      <c r="F4896" s="169"/>
    </row>
    <row r="4897" spans="6:6" x14ac:dyDescent="0.2">
      <c r="F4897" s="169"/>
    </row>
    <row r="4898" spans="6:6" x14ac:dyDescent="0.2">
      <c r="F4898" s="169"/>
    </row>
    <row r="4899" spans="6:6" x14ac:dyDescent="0.2">
      <c r="F4899" s="169"/>
    </row>
    <row r="4900" spans="6:6" x14ac:dyDescent="0.2">
      <c r="F4900" s="169"/>
    </row>
    <row r="4901" spans="6:6" x14ac:dyDescent="0.2">
      <c r="F4901" s="169"/>
    </row>
    <row r="4902" spans="6:6" x14ac:dyDescent="0.2">
      <c r="F4902" s="169"/>
    </row>
    <row r="4903" spans="6:6" x14ac:dyDescent="0.2">
      <c r="F4903" s="169"/>
    </row>
    <row r="4904" spans="6:6" x14ac:dyDescent="0.2">
      <c r="F4904" s="169"/>
    </row>
    <row r="4905" spans="6:6" x14ac:dyDescent="0.2">
      <c r="F4905" s="169"/>
    </row>
    <row r="4906" spans="6:6" x14ac:dyDescent="0.2">
      <c r="F4906" s="169"/>
    </row>
    <row r="4907" spans="6:6" x14ac:dyDescent="0.2">
      <c r="F4907" s="169"/>
    </row>
    <row r="4908" spans="6:6" x14ac:dyDescent="0.2">
      <c r="F4908" s="169"/>
    </row>
    <row r="4909" spans="6:6" x14ac:dyDescent="0.2">
      <c r="F4909" s="169"/>
    </row>
    <row r="4910" spans="6:6" x14ac:dyDescent="0.2">
      <c r="F4910" s="169"/>
    </row>
    <row r="4911" spans="6:6" x14ac:dyDescent="0.2">
      <c r="F4911" s="169"/>
    </row>
    <row r="4912" spans="6:6" x14ac:dyDescent="0.2">
      <c r="F4912" s="169"/>
    </row>
    <row r="4913" spans="6:6" x14ac:dyDescent="0.2">
      <c r="F4913" s="169"/>
    </row>
    <row r="4914" spans="6:6" x14ac:dyDescent="0.2">
      <c r="F4914" s="169"/>
    </row>
    <row r="4915" spans="6:6" x14ac:dyDescent="0.2">
      <c r="F4915" s="169"/>
    </row>
    <row r="4916" spans="6:6" x14ac:dyDescent="0.2">
      <c r="F4916" s="169"/>
    </row>
    <row r="4917" spans="6:6" x14ac:dyDescent="0.2">
      <c r="F4917" s="169"/>
    </row>
    <row r="4918" spans="6:6" x14ac:dyDescent="0.2">
      <c r="F4918" s="169"/>
    </row>
    <row r="4919" spans="6:6" x14ac:dyDescent="0.2">
      <c r="F4919" s="169"/>
    </row>
    <row r="4920" spans="6:6" x14ac:dyDescent="0.2">
      <c r="F4920" s="169"/>
    </row>
    <row r="4921" spans="6:6" x14ac:dyDescent="0.2">
      <c r="F4921" s="169"/>
    </row>
    <row r="4922" spans="6:6" x14ac:dyDescent="0.2">
      <c r="F4922" s="169"/>
    </row>
    <row r="4923" spans="6:6" x14ac:dyDescent="0.2">
      <c r="F4923" s="169"/>
    </row>
    <row r="4924" spans="6:6" x14ac:dyDescent="0.2">
      <c r="F4924" s="169"/>
    </row>
    <row r="4925" spans="6:6" x14ac:dyDescent="0.2">
      <c r="F4925" s="169"/>
    </row>
    <row r="4926" spans="6:6" x14ac:dyDescent="0.2">
      <c r="F4926" s="169"/>
    </row>
    <row r="4927" spans="6:6" x14ac:dyDescent="0.2">
      <c r="F4927" s="169"/>
    </row>
    <row r="4928" spans="6:6" x14ac:dyDescent="0.2">
      <c r="F4928" s="169"/>
    </row>
    <row r="4929" spans="6:6" x14ac:dyDescent="0.2">
      <c r="F4929" s="169"/>
    </row>
    <row r="4930" spans="6:6" x14ac:dyDescent="0.2">
      <c r="F4930" s="169"/>
    </row>
    <row r="4931" spans="6:6" x14ac:dyDescent="0.2">
      <c r="F4931" s="169"/>
    </row>
    <row r="4932" spans="6:6" x14ac:dyDescent="0.2">
      <c r="F4932" s="169"/>
    </row>
    <row r="4933" spans="6:6" x14ac:dyDescent="0.2">
      <c r="F4933" s="169"/>
    </row>
    <row r="4934" spans="6:6" x14ac:dyDescent="0.2">
      <c r="F4934" s="169"/>
    </row>
    <row r="4935" spans="6:6" x14ac:dyDescent="0.2">
      <c r="F4935" s="169"/>
    </row>
    <row r="4936" spans="6:6" x14ac:dyDescent="0.2">
      <c r="F4936" s="169"/>
    </row>
    <row r="4937" spans="6:6" x14ac:dyDescent="0.2">
      <c r="F4937" s="169"/>
    </row>
    <row r="4938" spans="6:6" x14ac:dyDescent="0.2">
      <c r="F4938" s="169"/>
    </row>
    <row r="4939" spans="6:6" x14ac:dyDescent="0.2">
      <c r="F4939" s="169"/>
    </row>
    <row r="4940" spans="6:6" x14ac:dyDescent="0.2">
      <c r="F4940" s="169"/>
    </row>
    <row r="4941" spans="6:6" x14ac:dyDescent="0.2">
      <c r="F4941" s="169"/>
    </row>
    <row r="4942" spans="6:6" x14ac:dyDescent="0.2">
      <c r="F4942" s="169"/>
    </row>
    <row r="4943" spans="6:6" x14ac:dyDescent="0.2">
      <c r="F4943" s="169"/>
    </row>
    <row r="4944" spans="6:6" x14ac:dyDescent="0.2">
      <c r="F4944" s="169"/>
    </row>
    <row r="4945" spans="6:6" x14ac:dyDescent="0.2">
      <c r="F4945" s="169"/>
    </row>
    <row r="4946" spans="6:6" x14ac:dyDescent="0.2">
      <c r="F4946" s="169"/>
    </row>
    <row r="4947" spans="6:6" x14ac:dyDescent="0.2">
      <c r="F4947" s="169"/>
    </row>
    <row r="4948" spans="6:6" x14ac:dyDescent="0.2">
      <c r="F4948" s="169"/>
    </row>
    <row r="4949" spans="6:6" x14ac:dyDescent="0.2">
      <c r="F4949" s="169"/>
    </row>
    <row r="4950" spans="6:6" x14ac:dyDescent="0.2">
      <c r="F4950" s="169"/>
    </row>
    <row r="4951" spans="6:6" x14ac:dyDescent="0.2">
      <c r="F4951" s="169"/>
    </row>
    <row r="4952" spans="6:6" x14ac:dyDescent="0.2">
      <c r="F4952" s="169"/>
    </row>
    <row r="4953" spans="6:6" x14ac:dyDescent="0.2">
      <c r="F4953" s="169"/>
    </row>
    <row r="4954" spans="6:6" x14ac:dyDescent="0.2">
      <c r="F4954" s="169"/>
    </row>
    <row r="4955" spans="6:6" x14ac:dyDescent="0.2">
      <c r="F4955" s="169"/>
    </row>
    <row r="4956" spans="6:6" x14ac:dyDescent="0.2">
      <c r="F4956" s="169"/>
    </row>
    <row r="4957" spans="6:6" x14ac:dyDescent="0.2">
      <c r="F4957" s="169"/>
    </row>
    <row r="4958" spans="6:6" x14ac:dyDescent="0.2">
      <c r="F4958" s="169"/>
    </row>
    <row r="4959" spans="6:6" x14ac:dyDescent="0.2">
      <c r="F4959" s="169"/>
    </row>
    <row r="4960" spans="6:6" x14ac:dyDescent="0.2">
      <c r="F4960" s="169"/>
    </row>
    <row r="4961" spans="6:6" x14ac:dyDescent="0.2">
      <c r="F4961" s="169"/>
    </row>
    <row r="4962" spans="6:6" x14ac:dyDescent="0.2">
      <c r="F4962" s="169"/>
    </row>
    <row r="4963" spans="6:6" x14ac:dyDescent="0.2">
      <c r="F4963" s="169"/>
    </row>
    <row r="4964" spans="6:6" x14ac:dyDescent="0.2">
      <c r="F4964" s="169"/>
    </row>
    <row r="4965" spans="6:6" x14ac:dyDescent="0.2">
      <c r="F4965" s="169"/>
    </row>
    <row r="4966" spans="6:6" x14ac:dyDescent="0.2">
      <c r="F4966" s="169"/>
    </row>
    <row r="4967" spans="6:6" x14ac:dyDescent="0.2">
      <c r="F4967" s="169"/>
    </row>
    <row r="4968" spans="6:6" x14ac:dyDescent="0.2">
      <c r="F4968" s="169"/>
    </row>
    <row r="4969" spans="6:6" x14ac:dyDescent="0.2">
      <c r="F4969" s="169"/>
    </row>
    <row r="4970" spans="6:6" x14ac:dyDescent="0.2">
      <c r="F4970" s="169"/>
    </row>
    <row r="4971" spans="6:6" x14ac:dyDescent="0.2">
      <c r="F4971" s="169"/>
    </row>
    <row r="4972" spans="6:6" x14ac:dyDescent="0.2">
      <c r="F4972" s="169"/>
    </row>
    <row r="4973" spans="6:6" x14ac:dyDescent="0.2">
      <c r="F4973" s="169"/>
    </row>
    <row r="4974" spans="6:6" x14ac:dyDescent="0.2">
      <c r="F4974" s="169"/>
    </row>
    <row r="4975" spans="6:6" x14ac:dyDescent="0.2">
      <c r="F4975" s="169"/>
    </row>
    <row r="4976" spans="6:6" x14ac:dyDescent="0.2">
      <c r="F4976" s="169"/>
    </row>
    <row r="4977" spans="6:6" x14ac:dyDescent="0.2">
      <c r="F4977" s="169"/>
    </row>
    <row r="4978" spans="6:6" x14ac:dyDescent="0.2">
      <c r="F4978" s="169"/>
    </row>
    <row r="4979" spans="6:6" x14ac:dyDescent="0.2">
      <c r="F4979" s="169"/>
    </row>
    <row r="4980" spans="6:6" x14ac:dyDescent="0.2">
      <c r="F4980" s="169"/>
    </row>
    <row r="4981" spans="6:6" x14ac:dyDescent="0.2">
      <c r="F4981" s="169"/>
    </row>
    <row r="4982" spans="6:6" x14ac:dyDescent="0.2">
      <c r="F4982" s="169"/>
    </row>
    <row r="4983" spans="6:6" x14ac:dyDescent="0.2">
      <c r="F4983" s="169"/>
    </row>
    <row r="4984" spans="6:6" x14ac:dyDescent="0.2">
      <c r="F4984" s="169"/>
    </row>
    <row r="4985" spans="6:6" x14ac:dyDescent="0.2">
      <c r="F4985" s="169"/>
    </row>
    <row r="4986" spans="6:6" x14ac:dyDescent="0.2">
      <c r="F4986" s="169"/>
    </row>
    <row r="4987" spans="6:6" x14ac:dyDescent="0.2">
      <c r="F4987" s="169"/>
    </row>
    <row r="4988" spans="6:6" x14ac:dyDescent="0.2">
      <c r="F4988" s="169"/>
    </row>
    <row r="4989" spans="6:6" x14ac:dyDescent="0.2">
      <c r="F4989" s="169"/>
    </row>
    <row r="4990" spans="6:6" x14ac:dyDescent="0.2">
      <c r="F4990" s="169"/>
    </row>
    <row r="4991" spans="6:6" x14ac:dyDescent="0.2">
      <c r="F4991" s="169"/>
    </row>
    <row r="4992" spans="6:6" x14ac:dyDescent="0.2">
      <c r="F4992" s="169"/>
    </row>
    <row r="4993" spans="6:6" x14ac:dyDescent="0.2">
      <c r="F4993" s="169"/>
    </row>
    <row r="4994" spans="6:6" x14ac:dyDescent="0.2">
      <c r="F4994" s="169"/>
    </row>
    <row r="4995" spans="6:6" x14ac:dyDescent="0.2">
      <c r="F4995" s="169"/>
    </row>
    <row r="4996" spans="6:6" x14ac:dyDescent="0.2">
      <c r="F4996" s="169"/>
    </row>
    <row r="4997" spans="6:6" x14ac:dyDescent="0.2">
      <c r="F4997" s="169"/>
    </row>
    <row r="4998" spans="6:6" x14ac:dyDescent="0.2">
      <c r="F4998" s="169"/>
    </row>
    <row r="4999" spans="6:6" x14ac:dyDescent="0.2">
      <c r="F4999" s="169"/>
    </row>
    <row r="5000" spans="6:6" x14ac:dyDescent="0.2">
      <c r="F5000" s="169"/>
    </row>
    <row r="5001" spans="6:6" x14ac:dyDescent="0.2">
      <c r="F5001" s="169"/>
    </row>
    <row r="5002" spans="6:6" x14ac:dyDescent="0.2">
      <c r="F5002" s="169"/>
    </row>
    <row r="5003" spans="6:6" x14ac:dyDescent="0.2">
      <c r="F5003" s="169"/>
    </row>
    <row r="5004" spans="6:6" x14ac:dyDescent="0.2">
      <c r="F5004" s="169"/>
    </row>
    <row r="5005" spans="6:6" x14ac:dyDescent="0.2">
      <c r="F5005" s="169"/>
    </row>
    <row r="5006" spans="6:6" x14ac:dyDescent="0.2">
      <c r="F5006" s="169"/>
    </row>
    <row r="5007" spans="6:6" x14ac:dyDescent="0.2">
      <c r="F5007" s="169"/>
    </row>
    <row r="5008" spans="6:6" x14ac:dyDescent="0.2">
      <c r="F5008" s="169"/>
    </row>
    <row r="5009" spans="6:6" x14ac:dyDescent="0.2">
      <c r="F5009" s="169"/>
    </row>
    <row r="5010" spans="6:6" x14ac:dyDescent="0.2">
      <c r="F5010" s="169"/>
    </row>
    <row r="5011" spans="6:6" x14ac:dyDescent="0.2">
      <c r="F5011" s="169"/>
    </row>
    <row r="5012" spans="6:6" x14ac:dyDescent="0.2">
      <c r="F5012" s="169"/>
    </row>
    <row r="5013" spans="6:6" x14ac:dyDescent="0.2">
      <c r="F5013" s="169"/>
    </row>
    <row r="5014" spans="6:6" x14ac:dyDescent="0.2">
      <c r="F5014" s="169"/>
    </row>
    <row r="5015" spans="6:6" x14ac:dyDescent="0.2">
      <c r="F5015" s="169"/>
    </row>
    <row r="5016" spans="6:6" x14ac:dyDescent="0.2">
      <c r="F5016" s="169"/>
    </row>
    <row r="5017" spans="6:6" x14ac:dyDescent="0.2">
      <c r="F5017" s="169"/>
    </row>
    <row r="5018" spans="6:6" x14ac:dyDescent="0.2">
      <c r="F5018" s="169"/>
    </row>
    <row r="5019" spans="6:6" x14ac:dyDescent="0.2">
      <c r="F5019" s="169"/>
    </row>
    <row r="5020" spans="6:6" x14ac:dyDescent="0.2">
      <c r="F5020" s="169"/>
    </row>
    <row r="5021" spans="6:6" x14ac:dyDescent="0.2">
      <c r="F5021" s="169"/>
    </row>
    <row r="5022" spans="6:6" x14ac:dyDescent="0.2">
      <c r="F5022" s="169"/>
    </row>
    <row r="5023" spans="6:6" x14ac:dyDescent="0.2">
      <c r="F5023" s="169"/>
    </row>
    <row r="5024" spans="6:6" x14ac:dyDescent="0.2">
      <c r="F5024" s="169"/>
    </row>
    <row r="5025" spans="6:6" x14ac:dyDescent="0.2">
      <c r="F5025" s="169"/>
    </row>
    <row r="5026" spans="6:6" x14ac:dyDescent="0.2">
      <c r="F5026" s="169"/>
    </row>
    <row r="5027" spans="6:6" x14ac:dyDescent="0.2">
      <c r="F5027" s="169"/>
    </row>
    <row r="5028" spans="6:6" x14ac:dyDescent="0.2">
      <c r="F5028" s="169"/>
    </row>
    <row r="5029" spans="6:6" x14ac:dyDescent="0.2">
      <c r="F5029" s="169"/>
    </row>
    <row r="5030" spans="6:6" x14ac:dyDescent="0.2">
      <c r="F5030" s="169"/>
    </row>
    <row r="5031" spans="6:6" x14ac:dyDescent="0.2">
      <c r="F5031" s="169"/>
    </row>
    <row r="5032" spans="6:6" x14ac:dyDescent="0.2">
      <c r="F5032" s="169"/>
    </row>
    <row r="5033" spans="6:6" x14ac:dyDescent="0.2">
      <c r="F5033" s="169"/>
    </row>
    <row r="5034" spans="6:6" x14ac:dyDescent="0.2">
      <c r="F5034" s="169"/>
    </row>
    <row r="5035" spans="6:6" x14ac:dyDescent="0.2">
      <c r="F5035" s="169"/>
    </row>
    <row r="5036" spans="6:6" x14ac:dyDescent="0.2">
      <c r="F5036" s="169"/>
    </row>
    <row r="5037" spans="6:6" x14ac:dyDescent="0.2">
      <c r="F5037" s="169"/>
    </row>
    <row r="5038" spans="6:6" x14ac:dyDescent="0.2">
      <c r="F5038" s="169"/>
    </row>
    <row r="5039" spans="6:6" x14ac:dyDescent="0.2">
      <c r="F5039" s="169"/>
    </row>
    <row r="5040" spans="6:6" x14ac:dyDescent="0.2">
      <c r="F5040" s="169"/>
    </row>
    <row r="5041" spans="6:6" x14ac:dyDescent="0.2">
      <c r="F5041" s="169"/>
    </row>
    <row r="5042" spans="6:6" x14ac:dyDescent="0.2">
      <c r="F5042" s="169"/>
    </row>
    <row r="5043" spans="6:6" x14ac:dyDescent="0.2">
      <c r="F5043" s="169"/>
    </row>
    <row r="5044" spans="6:6" x14ac:dyDescent="0.2">
      <c r="F5044" s="169"/>
    </row>
    <row r="5045" spans="6:6" x14ac:dyDescent="0.2">
      <c r="F5045" s="169"/>
    </row>
    <row r="5046" spans="6:6" x14ac:dyDescent="0.2">
      <c r="F5046" s="169"/>
    </row>
    <row r="5047" spans="6:6" x14ac:dyDescent="0.2">
      <c r="F5047" s="169"/>
    </row>
    <row r="5048" spans="6:6" x14ac:dyDescent="0.2">
      <c r="F5048" s="169"/>
    </row>
    <row r="5049" spans="6:6" x14ac:dyDescent="0.2">
      <c r="F5049" s="169"/>
    </row>
    <row r="5050" spans="6:6" x14ac:dyDescent="0.2">
      <c r="F5050" s="169"/>
    </row>
    <row r="5051" spans="6:6" x14ac:dyDescent="0.2">
      <c r="F5051" s="169"/>
    </row>
    <row r="5052" spans="6:6" x14ac:dyDescent="0.2">
      <c r="F5052" s="169"/>
    </row>
    <row r="5053" spans="6:6" x14ac:dyDescent="0.2">
      <c r="F5053" s="169"/>
    </row>
    <row r="5054" spans="6:6" x14ac:dyDescent="0.2">
      <c r="F5054" s="169"/>
    </row>
    <row r="5055" spans="6:6" x14ac:dyDescent="0.2">
      <c r="F5055" s="169"/>
    </row>
    <row r="5056" spans="6:6" x14ac:dyDescent="0.2">
      <c r="F5056" s="169"/>
    </row>
    <row r="5057" spans="6:6" x14ac:dyDescent="0.2">
      <c r="F5057" s="169"/>
    </row>
    <row r="5058" spans="6:6" x14ac:dyDescent="0.2">
      <c r="F5058" s="169"/>
    </row>
    <row r="5059" spans="6:6" x14ac:dyDescent="0.2">
      <c r="F5059" s="169"/>
    </row>
    <row r="5060" spans="6:6" x14ac:dyDescent="0.2">
      <c r="F5060" s="169"/>
    </row>
    <row r="5061" spans="6:6" x14ac:dyDescent="0.2">
      <c r="F5061" s="169"/>
    </row>
    <row r="5062" spans="6:6" x14ac:dyDescent="0.2">
      <c r="F5062" s="169"/>
    </row>
    <row r="5063" spans="6:6" x14ac:dyDescent="0.2">
      <c r="F5063" s="169"/>
    </row>
    <row r="5064" spans="6:6" x14ac:dyDescent="0.2">
      <c r="F5064" s="169"/>
    </row>
    <row r="5065" spans="6:6" x14ac:dyDescent="0.2">
      <c r="F5065" s="169"/>
    </row>
    <row r="5066" spans="6:6" x14ac:dyDescent="0.2">
      <c r="F5066" s="169"/>
    </row>
    <row r="5067" spans="6:6" x14ac:dyDescent="0.2">
      <c r="F5067" s="169"/>
    </row>
    <row r="5068" spans="6:6" x14ac:dyDescent="0.2">
      <c r="F5068" s="169"/>
    </row>
    <row r="5069" spans="6:6" x14ac:dyDescent="0.2">
      <c r="F5069" s="169"/>
    </row>
    <row r="5070" spans="6:6" x14ac:dyDescent="0.2">
      <c r="F5070" s="169"/>
    </row>
    <row r="5071" spans="6:6" x14ac:dyDescent="0.2">
      <c r="F5071" s="169"/>
    </row>
    <row r="5072" spans="6:6" x14ac:dyDescent="0.2">
      <c r="F5072" s="169"/>
    </row>
    <row r="5073" spans="6:6" x14ac:dyDescent="0.2">
      <c r="F5073" s="169"/>
    </row>
    <row r="5074" spans="6:6" x14ac:dyDescent="0.2">
      <c r="F5074" s="169"/>
    </row>
    <row r="5075" spans="6:6" x14ac:dyDescent="0.2">
      <c r="F5075" s="169"/>
    </row>
    <row r="5076" spans="6:6" x14ac:dyDescent="0.2">
      <c r="F5076" s="169"/>
    </row>
    <row r="5077" spans="6:6" x14ac:dyDescent="0.2">
      <c r="F5077" s="169"/>
    </row>
    <row r="5078" spans="6:6" x14ac:dyDescent="0.2">
      <c r="F5078" s="169"/>
    </row>
    <row r="5079" spans="6:6" x14ac:dyDescent="0.2">
      <c r="F5079" s="169"/>
    </row>
    <row r="5080" spans="6:6" x14ac:dyDescent="0.2">
      <c r="F5080" s="169"/>
    </row>
    <row r="5081" spans="6:6" x14ac:dyDescent="0.2">
      <c r="F5081" s="169"/>
    </row>
    <row r="5082" spans="6:6" x14ac:dyDescent="0.2">
      <c r="F5082" s="169"/>
    </row>
    <row r="5083" spans="6:6" x14ac:dyDescent="0.2">
      <c r="F5083" s="169"/>
    </row>
    <row r="5084" spans="6:6" x14ac:dyDescent="0.2">
      <c r="F5084" s="169"/>
    </row>
    <row r="5085" spans="6:6" x14ac:dyDescent="0.2">
      <c r="F5085" s="169"/>
    </row>
    <row r="5086" spans="6:6" x14ac:dyDescent="0.2">
      <c r="F5086" s="169"/>
    </row>
    <row r="5087" spans="6:6" x14ac:dyDescent="0.2">
      <c r="F5087" s="169"/>
    </row>
    <row r="5088" spans="6:6" x14ac:dyDescent="0.2">
      <c r="F5088" s="169"/>
    </row>
    <row r="5089" spans="6:6" x14ac:dyDescent="0.2">
      <c r="F5089" s="169"/>
    </row>
    <row r="5090" spans="6:6" x14ac:dyDescent="0.2">
      <c r="F5090" s="169"/>
    </row>
    <row r="5091" spans="6:6" x14ac:dyDescent="0.2">
      <c r="F5091" s="169"/>
    </row>
    <row r="5092" spans="6:6" x14ac:dyDescent="0.2">
      <c r="F5092" s="169"/>
    </row>
    <row r="5093" spans="6:6" x14ac:dyDescent="0.2">
      <c r="F5093" s="169"/>
    </row>
    <row r="5094" spans="6:6" x14ac:dyDescent="0.2">
      <c r="F5094" s="169"/>
    </row>
    <row r="5095" spans="6:6" x14ac:dyDescent="0.2">
      <c r="F5095" s="169"/>
    </row>
    <row r="5096" spans="6:6" x14ac:dyDescent="0.2">
      <c r="F5096" s="169"/>
    </row>
    <row r="5097" spans="6:6" x14ac:dyDescent="0.2">
      <c r="F5097" s="169"/>
    </row>
    <row r="5098" spans="6:6" x14ac:dyDescent="0.2">
      <c r="F5098" s="169"/>
    </row>
    <row r="5099" spans="6:6" x14ac:dyDescent="0.2">
      <c r="F5099" s="169"/>
    </row>
    <row r="5100" spans="6:6" x14ac:dyDescent="0.2">
      <c r="F5100" s="169"/>
    </row>
    <row r="5101" spans="6:6" x14ac:dyDescent="0.2">
      <c r="F5101" s="169"/>
    </row>
    <row r="5102" spans="6:6" x14ac:dyDescent="0.2">
      <c r="F5102" s="169"/>
    </row>
    <row r="5103" spans="6:6" x14ac:dyDescent="0.2">
      <c r="F5103" s="169"/>
    </row>
    <row r="5104" spans="6:6" x14ac:dyDescent="0.2">
      <c r="F5104" s="169"/>
    </row>
    <row r="5105" spans="6:6" x14ac:dyDescent="0.2">
      <c r="F5105" s="169"/>
    </row>
    <row r="5106" spans="6:6" x14ac:dyDescent="0.2">
      <c r="F5106" s="169"/>
    </row>
    <row r="5107" spans="6:6" x14ac:dyDescent="0.2">
      <c r="F5107" s="169"/>
    </row>
    <row r="5108" spans="6:6" x14ac:dyDescent="0.2">
      <c r="F5108" s="169"/>
    </row>
    <row r="5109" spans="6:6" x14ac:dyDescent="0.2">
      <c r="F5109" s="169"/>
    </row>
    <row r="5110" spans="6:6" x14ac:dyDescent="0.2">
      <c r="F5110" s="169"/>
    </row>
    <row r="5111" spans="6:6" x14ac:dyDescent="0.2">
      <c r="F5111" s="169"/>
    </row>
    <row r="5112" spans="6:6" x14ac:dyDescent="0.2">
      <c r="F5112" s="169"/>
    </row>
    <row r="5113" spans="6:6" x14ac:dyDescent="0.2">
      <c r="F5113" s="169"/>
    </row>
    <row r="5114" spans="6:6" x14ac:dyDescent="0.2">
      <c r="F5114" s="169"/>
    </row>
    <row r="5115" spans="6:6" x14ac:dyDescent="0.2">
      <c r="F5115" s="169"/>
    </row>
    <row r="5116" spans="6:6" x14ac:dyDescent="0.2">
      <c r="F5116" s="169"/>
    </row>
    <row r="5117" spans="6:6" x14ac:dyDescent="0.2">
      <c r="F5117" s="169"/>
    </row>
    <row r="5118" spans="6:6" x14ac:dyDescent="0.2">
      <c r="F5118" s="169"/>
    </row>
    <row r="5119" spans="6:6" x14ac:dyDescent="0.2">
      <c r="F5119" s="169"/>
    </row>
    <row r="5120" spans="6:6" x14ac:dyDescent="0.2">
      <c r="F5120" s="169"/>
    </row>
    <row r="5121" spans="6:6" x14ac:dyDescent="0.2">
      <c r="F5121" s="169"/>
    </row>
    <row r="5122" spans="6:6" x14ac:dyDescent="0.2">
      <c r="F5122" s="169"/>
    </row>
    <row r="5123" spans="6:6" x14ac:dyDescent="0.2">
      <c r="F5123" s="169"/>
    </row>
    <row r="5124" spans="6:6" x14ac:dyDescent="0.2">
      <c r="F5124" s="169"/>
    </row>
    <row r="5125" spans="6:6" x14ac:dyDescent="0.2">
      <c r="F5125" s="169"/>
    </row>
    <row r="5126" spans="6:6" x14ac:dyDescent="0.2">
      <c r="F5126" s="169"/>
    </row>
    <row r="5127" spans="6:6" x14ac:dyDescent="0.2">
      <c r="F5127" s="169"/>
    </row>
    <row r="5128" spans="6:6" x14ac:dyDescent="0.2">
      <c r="F5128" s="169"/>
    </row>
    <row r="5129" spans="6:6" x14ac:dyDescent="0.2">
      <c r="F5129" s="169"/>
    </row>
    <row r="5130" spans="6:6" x14ac:dyDescent="0.2">
      <c r="F5130" s="169"/>
    </row>
    <row r="5131" spans="6:6" x14ac:dyDescent="0.2">
      <c r="F5131" s="169"/>
    </row>
    <row r="5132" spans="6:6" x14ac:dyDescent="0.2">
      <c r="F5132" s="169"/>
    </row>
    <row r="5133" spans="6:6" x14ac:dyDescent="0.2">
      <c r="F5133" s="169"/>
    </row>
    <row r="5134" spans="6:6" x14ac:dyDescent="0.2">
      <c r="F5134" s="169"/>
    </row>
    <row r="5135" spans="6:6" x14ac:dyDescent="0.2">
      <c r="F5135" s="169"/>
    </row>
    <row r="5136" spans="6:6" x14ac:dyDescent="0.2">
      <c r="F5136" s="169"/>
    </row>
    <row r="5137" spans="6:6" x14ac:dyDescent="0.2">
      <c r="F5137" s="169"/>
    </row>
    <row r="5138" spans="6:6" x14ac:dyDescent="0.2">
      <c r="F5138" s="169"/>
    </row>
    <row r="5139" spans="6:6" x14ac:dyDescent="0.2">
      <c r="F5139" s="169"/>
    </row>
    <row r="5140" spans="6:6" x14ac:dyDescent="0.2">
      <c r="F5140" s="169"/>
    </row>
    <row r="5141" spans="6:6" x14ac:dyDescent="0.2">
      <c r="F5141" s="169"/>
    </row>
    <row r="5142" spans="6:6" x14ac:dyDescent="0.2">
      <c r="F5142" s="169"/>
    </row>
    <row r="5143" spans="6:6" x14ac:dyDescent="0.2">
      <c r="F5143" s="169"/>
    </row>
    <row r="5144" spans="6:6" x14ac:dyDescent="0.2">
      <c r="F5144" s="169"/>
    </row>
    <row r="5145" spans="6:6" x14ac:dyDescent="0.2">
      <c r="F5145" s="169"/>
    </row>
    <row r="5146" spans="6:6" x14ac:dyDescent="0.2">
      <c r="F5146" s="169"/>
    </row>
    <row r="5147" spans="6:6" x14ac:dyDescent="0.2">
      <c r="F5147" s="169"/>
    </row>
    <row r="5148" spans="6:6" x14ac:dyDescent="0.2">
      <c r="F5148" s="169"/>
    </row>
    <row r="5149" spans="6:6" x14ac:dyDescent="0.2">
      <c r="F5149" s="169"/>
    </row>
    <row r="5150" spans="6:6" x14ac:dyDescent="0.2">
      <c r="F5150" s="169"/>
    </row>
    <row r="5151" spans="6:6" x14ac:dyDescent="0.2">
      <c r="F5151" s="169"/>
    </row>
    <row r="5152" spans="6:6" x14ac:dyDescent="0.2">
      <c r="F5152" s="169"/>
    </row>
    <row r="5153" spans="6:6" x14ac:dyDescent="0.2">
      <c r="F5153" s="169"/>
    </row>
    <row r="5154" spans="6:6" x14ac:dyDescent="0.2">
      <c r="F5154" s="169"/>
    </row>
    <row r="5155" spans="6:6" x14ac:dyDescent="0.2">
      <c r="F5155" s="169"/>
    </row>
    <row r="5156" spans="6:6" x14ac:dyDescent="0.2">
      <c r="F5156" s="169"/>
    </row>
    <row r="5157" spans="6:6" x14ac:dyDescent="0.2">
      <c r="F5157" s="169"/>
    </row>
    <row r="5158" spans="6:6" x14ac:dyDescent="0.2">
      <c r="F5158" s="169"/>
    </row>
    <row r="5159" spans="6:6" x14ac:dyDescent="0.2">
      <c r="F5159" s="169"/>
    </row>
    <row r="5160" spans="6:6" x14ac:dyDescent="0.2">
      <c r="F5160" s="169"/>
    </row>
    <row r="5161" spans="6:6" x14ac:dyDescent="0.2">
      <c r="F5161" s="169"/>
    </row>
    <row r="5162" spans="6:6" x14ac:dyDescent="0.2">
      <c r="F5162" s="169"/>
    </row>
    <row r="5163" spans="6:6" x14ac:dyDescent="0.2">
      <c r="F5163" s="169"/>
    </row>
    <row r="5164" spans="6:6" x14ac:dyDescent="0.2">
      <c r="F5164" s="169"/>
    </row>
    <row r="5165" spans="6:6" x14ac:dyDescent="0.2">
      <c r="F5165" s="169"/>
    </row>
    <row r="5166" spans="6:6" x14ac:dyDescent="0.2">
      <c r="F5166" s="169"/>
    </row>
    <row r="5167" spans="6:6" x14ac:dyDescent="0.2">
      <c r="F5167" s="169"/>
    </row>
    <row r="5168" spans="6:6" x14ac:dyDescent="0.2">
      <c r="F5168" s="169"/>
    </row>
    <row r="5169" spans="6:6" x14ac:dyDescent="0.2">
      <c r="F5169" s="169"/>
    </row>
    <row r="5170" spans="6:6" x14ac:dyDescent="0.2">
      <c r="F5170" s="169"/>
    </row>
    <row r="5171" spans="6:6" x14ac:dyDescent="0.2">
      <c r="F5171" s="169"/>
    </row>
    <row r="5172" spans="6:6" x14ac:dyDescent="0.2">
      <c r="F5172" s="169"/>
    </row>
    <row r="5173" spans="6:6" x14ac:dyDescent="0.2">
      <c r="F5173" s="169"/>
    </row>
    <row r="5174" spans="6:6" x14ac:dyDescent="0.2">
      <c r="F5174" s="169"/>
    </row>
    <row r="5175" spans="6:6" x14ac:dyDescent="0.2">
      <c r="F5175" s="169"/>
    </row>
    <row r="5176" spans="6:6" x14ac:dyDescent="0.2">
      <c r="F5176" s="169"/>
    </row>
    <row r="5177" spans="6:6" x14ac:dyDescent="0.2">
      <c r="F5177" s="169"/>
    </row>
    <row r="5178" spans="6:6" x14ac:dyDescent="0.2">
      <c r="F5178" s="169"/>
    </row>
    <row r="5179" spans="6:6" x14ac:dyDescent="0.2">
      <c r="F5179" s="169"/>
    </row>
    <row r="5180" spans="6:6" x14ac:dyDescent="0.2">
      <c r="F5180" s="169"/>
    </row>
    <row r="5181" spans="6:6" x14ac:dyDescent="0.2">
      <c r="F5181" s="169"/>
    </row>
    <row r="5182" spans="6:6" x14ac:dyDescent="0.2">
      <c r="F5182" s="169"/>
    </row>
    <row r="5183" spans="6:6" x14ac:dyDescent="0.2">
      <c r="F5183" s="169"/>
    </row>
    <row r="5184" spans="6:6" x14ac:dyDescent="0.2">
      <c r="F5184" s="169"/>
    </row>
    <row r="5185" spans="6:6" x14ac:dyDescent="0.2">
      <c r="F5185" s="169"/>
    </row>
    <row r="5186" spans="6:6" x14ac:dyDescent="0.2">
      <c r="F5186" s="169"/>
    </row>
    <row r="5187" spans="6:6" x14ac:dyDescent="0.2">
      <c r="F5187" s="169"/>
    </row>
    <row r="5188" spans="6:6" x14ac:dyDescent="0.2">
      <c r="F5188" s="169"/>
    </row>
    <row r="5189" spans="6:6" x14ac:dyDescent="0.2">
      <c r="F5189" s="169"/>
    </row>
    <row r="5190" spans="6:6" x14ac:dyDescent="0.2">
      <c r="F5190" s="169"/>
    </row>
    <row r="5191" spans="6:6" x14ac:dyDescent="0.2">
      <c r="F5191" s="169"/>
    </row>
    <row r="5192" spans="6:6" x14ac:dyDescent="0.2">
      <c r="F5192" s="169"/>
    </row>
    <row r="5193" spans="6:6" x14ac:dyDescent="0.2">
      <c r="F5193" s="169"/>
    </row>
    <row r="5194" spans="6:6" x14ac:dyDescent="0.2">
      <c r="F5194" s="169"/>
    </row>
    <row r="5195" spans="6:6" x14ac:dyDescent="0.2">
      <c r="F5195" s="169"/>
    </row>
    <row r="5196" spans="6:6" x14ac:dyDescent="0.2">
      <c r="F5196" s="169"/>
    </row>
    <row r="5197" spans="6:6" x14ac:dyDescent="0.2">
      <c r="F5197" s="169"/>
    </row>
    <row r="5198" spans="6:6" x14ac:dyDescent="0.2">
      <c r="F5198" s="169"/>
    </row>
    <row r="5199" spans="6:6" x14ac:dyDescent="0.2">
      <c r="F5199" s="169"/>
    </row>
    <row r="5200" spans="6:6" x14ac:dyDescent="0.2">
      <c r="F5200" s="169"/>
    </row>
    <row r="5201" spans="6:6" x14ac:dyDescent="0.2">
      <c r="F5201" s="169"/>
    </row>
    <row r="5202" spans="6:6" x14ac:dyDescent="0.2">
      <c r="F5202" s="169"/>
    </row>
    <row r="5203" spans="6:6" x14ac:dyDescent="0.2">
      <c r="F5203" s="169"/>
    </row>
    <row r="5204" spans="6:6" x14ac:dyDescent="0.2">
      <c r="F5204" s="169"/>
    </row>
    <row r="5205" spans="6:6" x14ac:dyDescent="0.2">
      <c r="F5205" s="169"/>
    </row>
    <row r="5206" spans="6:6" x14ac:dyDescent="0.2">
      <c r="F5206" s="169"/>
    </row>
    <row r="5207" spans="6:6" x14ac:dyDescent="0.2">
      <c r="F5207" s="169"/>
    </row>
    <row r="5208" spans="6:6" x14ac:dyDescent="0.2">
      <c r="F5208" s="169"/>
    </row>
    <row r="5209" spans="6:6" x14ac:dyDescent="0.2">
      <c r="F5209" s="169"/>
    </row>
    <row r="5210" spans="6:6" x14ac:dyDescent="0.2">
      <c r="F5210" s="169"/>
    </row>
    <row r="5211" spans="6:6" x14ac:dyDescent="0.2">
      <c r="F5211" s="169"/>
    </row>
    <row r="5212" spans="6:6" x14ac:dyDescent="0.2">
      <c r="F5212" s="169"/>
    </row>
    <row r="5213" spans="6:6" x14ac:dyDescent="0.2">
      <c r="F5213" s="169"/>
    </row>
    <row r="5214" spans="6:6" x14ac:dyDescent="0.2">
      <c r="F5214" s="169"/>
    </row>
    <row r="5215" spans="6:6" x14ac:dyDescent="0.2">
      <c r="F5215" s="169"/>
    </row>
    <row r="5216" spans="6:6" x14ac:dyDescent="0.2">
      <c r="F5216" s="169"/>
    </row>
    <row r="5217" spans="6:6" x14ac:dyDescent="0.2">
      <c r="F5217" s="169"/>
    </row>
    <row r="5218" spans="6:6" x14ac:dyDescent="0.2">
      <c r="F5218" s="169"/>
    </row>
    <row r="5219" spans="6:6" x14ac:dyDescent="0.2">
      <c r="F5219" s="169"/>
    </row>
    <row r="5220" spans="6:6" x14ac:dyDescent="0.2">
      <c r="F5220" s="169"/>
    </row>
    <row r="5221" spans="6:6" x14ac:dyDescent="0.2">
      <c r="F5221" s="169"/>
    </row>
    <row r="5222" spans="6:6" x14ac:dyDescent="0.2">
      <c r="F5222" s="169"/>
    </row>
    <row r="5223" spans="6:6" x14ac:dyDescent="0.2">
      <c r="F5223" s="169"/>
    </row>
    <row r="5224" spans="6:6" x14ac:dyDescent="0.2">
      <c r="F5224" s="169"/>
    </row>
    <row r="5225" spans="6:6" x14ac:dyDescent="0.2">
      <c r="F5225" s="169"/>
    </row>
    <row r="5226" spans="6:6" x14ac:dyDescent="0.2">
      <c r="F5226" s="169"/>
    </row>
    <row r="5227" spans="6:6" x14ac:dyDescent="0.2">
      <c r="F5227" s="169"/>
    </row>
    <row r="5228" spans="6:6" x14ac:dyDescent="0.2">
      <c r="F5228" s="169"/>
    </row>
    <row r="5229" spans="6:6" x14ac:dyDescent="0.2">
      <c r="F5229" s="169"/>
    </row>
    <row r="5230" spans="6:6" x14ac:dyDescent="0.2">
      <c r="F5230" s="169"/>
    </row>
    <row r="5231" spans="6:6" x14ac:dyDescent="0.2">
      <c r="F5231" s="169"/>
    </row>
    <row r="5232" spans="6:6" x14ac:dyDescent="0.2">
      <c r="F5232" s="169"/>
    </row>
    <row r="5233" spans="6:6" x14ac:dyDescent="0.2">
      <c r="F5233" s="169"/>
    </row>
    <row r="5234" spans="6:6" x14ac:dyDescent="0.2">
      <c r="F5234" s="169"/>
    </row>
    <row r="5235" spans="6:6" x14ac:dyDescent="0.2">
      <c r="F5235" s="169"/>
    </row>
    <row r="5236" spans="6:6" x14ac:dyDescent="0.2">
      <c r="F5236" s="169"/>
    </row>
    <row r="5237" spans="6:6" x14ac:dyDescent="0.2">
      <c r="F5237" s="169"/>
    </row>
    <row r="5238" spans="6:6" x14ac:dyDescent="0.2">
      <c r="F5238" s="169"/>
    </row>
    <row r="5239" spans="6:6" x14ac:dyDescent="0.2">
      <c r="F5239" s="169"/>
    </row>
    <row r="5240" spans="6:6" x14ac:dyDescent="0.2">
      <c r="F5240" s="169"/>
    </row>
    <row r="5241" spans="6:6" x14ac:dyDescent="0.2">
      <c r="F5241" s="169"/>
    </row>
    <row r="5242" spans="6:6" x14ac:dyDescent="0.2">
      <c r="F5242" s="169"/>
    </row>
    <row r="5243" spans="6:6" x14ac:dyDescent="0.2">
      <c r="F5243" s="169"/>
    </row>
    <row r="5244" spans="6:6" x14ac:dyDescent="0.2">
      <c r="F5244" s="169"/>
    </row>
    <row r="5245" spans="6:6" x14ac:dyDescent="0.2">
      <c r="F5245" s="169"/>
    </row>
    <row r="5246" spans="6:6" x14ac:dyDescent="0.2">
      <c r="F5246" s="169"/>
    </row>
    <row r="5247" spans="6:6" x14ac:dyDescent="0.2">
      <c r="F5247" s="169"/>
    </row>
    <row r="5248" spans="6:6" x14ac:dyDescent="0.2">
      <c r="F5248" s="169"/>
    </row>
    <row r="5249" spans="6:6" x14ac:dyDescent="0.2">
      <c r="F5249" s="169"/>
    </row>
    <row r="5250" spans="6:6" x14ac:dyDescent="0.2">
      <c r="F5250" s="169"/>
    </row>
    <row r="5251" spans="6:6" x14ac:dyDescent="0.2">
      <c r="F5251" s="169"/>
    </row>
    <row r="5252" spans="6:6" x14ac:dyDescent="0.2">
      <c r="F5252" s="169"/>
    </row>
    <row r="5253" spans="6:6" x14ac:dyDescent="0.2">
      <c r="F5253" s="169"/>
    </row>
    <row r="5254" spans="6:6" x14ac:dyDescent="0.2">
      <c r="F5254" s="169"/>
    </row>
    <row r="5255" spans="6:6" x14ac:dyDescent="0.2">
      <c r="F5255" s="169"/>
    </row>
    <row r="5256" spans="6:6" x14ac:dyDescent="0.2">
      <c r="F5256" s="169"/>
    </row>
    <row r="5257" spans="6:6" x14ac:dyDescent="0.2">
      <c r="F5257" s="169"/>
    </row>
    <row r="5258" spans="6:6" x14ac:dyDescent="0.2">
      <c r="F5258" s="169"/>
    </row>
    <row r="5259" spans="6:6" x14ac:dyDescent="0.2">
      <c r="F5259" s="169"/>
    </row>
    <row r="5260" spans="6:6" x14ac:dyDescent="0.2">
      <c r="F5260" s="169"/>
    </row>
    <row r="5261" spans="6:6" x14ac:dyDescent="0.2">
      <c r="F5261" s="169"/>
    </row>
    <row r="5262" spans="6:6" x14ac:dyDescent="0.2">
      <c r="F5262" s="169"/>
    </row>
    <row r="5263" spans="6:6" x14ac:dyDescent="0.2">
      <c r="F5263" s="169"/>
    </row>
    <row r="5264" spans="6:6" x14ac:dyDescent="0.2">
      <c r="F5264" s="169"/>
    </row>
    <row r="5265" spans="6:6" x14ac:dyDescent="0.2">
      <c r="F5265" s="169"/>
    </row>
    <row r="5266" spans="6:6" x14ac:dyDescent="0.2">
      <c r="F5266" s="169"/>
    </row>
    <row r="5267" spans="6:6" x14ac:dyDescent="0.2">
      <c r="F5267" s="169"/>
    </row>
    <row r="5268" spans="6:6" x14ac:dyDescent="0.2">
      <c r="F5268" s="169"/>
    </row>
    <row r="5269" spans="6:6" x14ac:dyDescent="0.2">
      <c r="F5269" s="169"/>
    </row>
    <row r="5270" spans="6:6" x14ac:dyDescent="0.2">
      <c r="F5270" s="169"/>
    </row>
    <row r="5271" spans="6:6" x14ac:dyDescent="0.2">
      <c r="F5271" s="169"/>
    </row>
    <row r="5272" spans="6:6" x14ac:dyDescent="0.2">
      <c r="F5272" s="169"/>
    </row>
    <row r="5273" spans="6:6" x14ac:dyDescent="0.2">
      <c r="F5273" s="169"/>
    </row>
    <row r="5274" spans="6:6" x14ac:dyDescent="0.2">
      <c r="F5274" s="169"/>
    </row>
    <row r="5275" spans="6:6" x14ac:dyDescent="0.2">
      <c r="F5275" s="169"/>
    </row>
    <row r="5276" spans="6:6" x14ac:dyDescent="0.2">
      <c r="F5276" s="169"/>
    </row>
    <row r="5277" spans="6:6" x14ac:dyDescent="0.2">
      <c r="F5277" s="169"/>
    </row>
    <row r="5278" spans="6:6" x14ac:dyDescent="0.2">
      <c r="F5278" s="169"/>
    </row>
    <row r="5279" spans="6:6" x14ac:dyDescent="0.2">
      <c r="F5279" s="169"/>
    </row>
    <row r="5280" spans="6:6" x14ac:dyDescent="0.2">
      <c r="F5280" s="169"/>
    </row>
    <row r="5281" spans="6:6" x14ac:dyDescent="0.2">
      <c r="F5281" s="169"/>
    </row>
    <row r="5282" spans="6:6" x14ac:dyDescent="0.2">
      <c r="F5282" s="169"/>
    </row>
    <row r="5283" spans="6:6" x14ac:dyDescent="0.2">
      <c r="F5283" s="169"/>
    </row>
    <row r="5284" spans="6:6" x14ac:dyDescent="0.2">
      <c r="F5284" s="169"/>
    </row>
    <row r="5285" spans="6:6" x14ac:dyDescent="0.2">
      <c r="F5285" s="169"/>
    </row>
    <row r="5286" spans="6:6" x14ac:dyDescent="0.2">
      <c r="F5286" s="169"/>
    </row>
    <row r="5287" spans="6:6" x14ac:dyDescent="0.2">
      <c r="F5287" s="169"/>
    </row>
    <row r="5288" spans="6:6" x14ac:dyDescent="0.2">
      <c r="F5288" s="169"/>
    </row>
    <row r="5289" spans="6:6" x14ac:dyDescent="0.2">
      <c r="F5289" s="169"/>
    </row>
    <row r="5290" spans="6:6" x14ac:dyDescent="0.2">
      <c r="F5290" s="169"/>
    </row>
    <row r="5291" spans="6:6" x14ac:dyDescent="0.2">
      <c r="F5291" s="169"/>
    </row>
    <row r="5292" spans="6:6" x14ac:dyDescent="0.2">
      <c r="F5292" s="169"/>
    </row>
    <row r="5293" spans="6:6" x14ac:dyDescent="0.2">
      <c r="F5293" s="169"/>
    </row>
    <row r="5294" spans="6:6" x14ac:dyDescent="0.2">
      <c r="F5294" s="169"/>
    </row>
    <row r="5295" spans="6:6" x14ac:dyDescent="0.2">
      <c r="F5295" s="169"/>
    </row>
    <row r="5296" spans="6:6" x14ac:dyDescent="0.2">
      <c r="F5296" s="169"/>
    </row>
    <row r="5297" spans="6:6" x14ac:dyDescent="0.2">
      <c r="F5297" s="169"/>
    </row>
    <row r="5298" spans="6:6" x14ac:dyDescent="0.2">
      <c r="F5298" s="169"/>
    </row>
    <row r="5299" spans="6:6" x14ac:dyDescent="0.2">
      <c r="F5299" s="169"/>
    </row>
    <row r="5300" spans="6:6" x14ac:dyDescent="0.2">
      <c r="F5300" s="169"/>
    </row>
    <row r="5301" spans="6:6" x14ac:dyDescent="0.2">
      <c r="F5301" s="169"/>
    </row>
    <row r="5302" spans="6:6" x14ac:dyDescent="0.2">
      <c r="F5302" s="169"/>
    </row>
    <row r="5303" spans="6:6" x14ac:dyDescent="0.2">
      <c r="F5303" s="169"/>
    </row>
    <row r="5304" spans="6:6" x14ac:dyDescent="0.2">
      <c r="F5304" s="169"/>
    </row>
    <row r="5305" spans="6:6" x14ac:dyDescent="0.2">
      <c r="F5305" s="169"/>
    </row>
    <row r="5306" spans="6:6" x14ac:dyDescent="0.2">
      <c r="F5306" s="169"/>
    </row>
    <row r="5307" spans="6:6" x14ac:dyDescent="0.2">
      <c r="F5307" s="169"/>
    </row>
    <row r="5308" spans="6:6" x14ac:dyDescent="0.2">
      <c r="F5308" s="169"/>
    </row>
    <row r="5309" spans="6:6" x14ac:dyDescent="0.2">
      <c r="F5309" s="169"/>
    </row>
    <row r="5310" spans="6:6" x14ac:dyDescent="0.2">
      <c r="F5310" s="169"/>
    </row>
    <row r="5311" spans="6:6" x14ac:dyDescent="0.2">
      <c r="F5311" s="169"/>
    </row>
    <row r="5312" spans="6:6" x14ac:dyDescent="0.2">
      <c r="F5312" s="169"/>
    </row>
    <row r="5313" spans="6:6" x14ac:dyDescent="0.2">
      <c r="F5313" s="169"/>
    </row>
    <row r="5314" spans="6:6" x14ac:dyDescent="0.2">
      <c r="F5314" s="169"/>
    </row>
    <row r="5315" spans="6:6" x14ac:dyDescent="0.2">
      <c r="F5315" s="169"/>
    </row>
    <row r="5316" spans="6:6" x14ac:dyDescent="0.2">
      <c r="F5316" s="169"/>
    </row>
    <row r="5317" spans="6:6" x14ac:dyDescent="0.2">
      <c r="F5317" s="169"/>
    </row>
    <row r="5318" spans="6:6" x14ac:dyDescent="0.2">
      <c r="F5318" s="169"/>
    </row>
    <row r="5319" spans="6:6" x14ac:dyDescent="0.2">
      <c r="F5319" s="169"/>
    </row>
    <row r="5320" spans="6:6" x14ac:dyDescent="0.2">
      <c r="F5320" s="169"/>
    </row>
    <row r="5321" spans="6:6" x14ac:dyDescent="0.2">
      <c r="F5321" s="169"/>
    </row>
    <row r="5322" spans="6:6" x14ac:dyDescent="0.2">
      <c r="F5322" s="169"/>
    </row>
    <row r="5323" spans="6:6" x14ac:dyDescent="0.2">
      <c r="F5323" s="169"/>
    </row>
    <row r="5324" spans="6:6" x14ac:dyDescent="0.2">
      <c r="F5324" s="169"/>
    </row>
    <row r="5325" spans="6:6" x14ac:dyDescent="0.2">
      <c r="F5325" s="169"/>
    </row>
    <row r="5326" spans="6:6" x14ac:dyDescent="0.2">
      <c r="F5326" s="169"/>
    </row>
    <row r="5327" spans="6:6" x14ac:dyDescent="0.2">
      <c r="F5327" s="169"/>
    </row>
    <row r="5328" spans="6:6" x14ac:dyDescent="0.2">
      <c r="F5328" s="169"/>
    </row>
    <row r="5329" spans="6:6" x14ac:dyDescent="0.2">
      <c r="F5329" s="169"/>
    </row>
    <row r="5330" spans="6:6" x14ac:dyDescent="0.2">
      <c r="F5330" s="169"/>
    </row>
    <row r="5331" spans="6:6" x14ac:dyDescent="0.2">
      <c r="F5331" s="169"/>
    </row>
    <row r="5332" spans="6:6" x14ac:dyDescent="0.2">
      <c r="F5332" s="169"/>
    </row>
    <row r="5333" spans="6:6" x14ac:dyDescent="0.2">
      <c r="F5333" s="169"/>
    </row>
    <row r="5334" spans="6:6" x14ac:dyDescent="0.2">
      <c r="F5334" s="169"/>
    </row>
    <row r="5335" spans="6:6" x14ac:dyDescent="0.2">
      <c r="F5335" s="169"/>
    </row>
    <row r="5336" spans="6:6" x14ac:dyDescent="0.2">
      <c r="F5336" s="169"/>
    </row>
    <row r="5337" spans="6:6" x14ac:dyDescent="0.2">
      <c r="F5337" s="169"/>
    </row>
    <row r="5338" spans="6:6" x14ac:dyDescent="0.2">
      <c r="F5338" s="169"/>
    </row>
    <row r="5339" spans="6:6" x14ac:dyDescent="0.2">
      <c r="F5339" s="169"/>
    </row>
    <row r="5340" spans="6:6" x14ac:dyDescent="0.2">
      <c r="F5340" s="169"/>
    </row>
    <row r="5341" spans="6:6" x14ac:dyDescent="0.2">
      <c r="F5341" s="169"/>
    </row>
    <row r="5342" spans="6:6" x14ac:dyDescent="0.2">
      <c r="F5342" s="169"/>
    </row>
    <row r="5343" spans="6:6" x14ac:dyDescent="0.2">
      <c r="F5343" s="169"/>
    </row>
    <row r="5344" spans="6:6" x14ac:dyDescent="0.2">
      <c r="F5344" s="169"/>
    </row>
    <row r="5345" spans="6:6" x14ac:dyDescent="0.2">
      <c r="F5345" s="169"/>
    </row>
    <row r="5346" spans="6:6" x14ac:dyDescent="0.2">
      <c r="F5346" s="169"/>
    </row>
    <row r="5347" spans="6:6" x14ac:dyDescent="0.2">
      <c r="F5347" s="169"/>
    </row>
    <row r="5348" spans="6:6" x14ac:dyDescent="0.2">
      <c r="F5348" s="169"/>
    </row>
    <row r="5349" spans="6:6" x14ac:dyDescent="0.2">
      <c r="F5349" s="169"/>
    </row>
    <row r="5350" spans="6:6" x14ac:dyDescent="0.2">
      <c r="F5350" s="169"/>
    </row>
    <row r="5351" spans="6:6" x14ac:dyDescent="0.2">
      <c r="F5351" s="169"/>
    </row>
    <row r="5352" spans="6:6" x14ac:dyDescent="0.2">
      <c r="F5352" s="169"/>
    </row>
    <row r="5353" spans="6:6" x14ac:dyDescent="0.2">
      <c r="F5353" s="169"/>
    </row>
    <row r="5354" spans="6:6" x14ac:dyDescent="0.2">
      <c r="F5354" s="169"/>
    </row>
    <row r="5355" spans="6:6" x14ac:dyDescent="0.2">
      <c r="F5355" s="169"/>
    </row>
    <row r="5356" spans="6:6" x14ac:dyDescent="0.2">
      <c r="F5356" s="169"/>
    </row>
    <row r="5357" spans="6:6" x14ac:dyDescent="0.2">
      <c r="F5357" s="169"/>
    </row>
    <row r="5358" spans="6:6" x14ac:dyDescent="0.2">
      <c r="F5358" s="169"/>
    </row>
    <row r="5359" spans="6:6" x14ac:dyDescent="0.2">
      <c r="F5359" s="169"/>
    </row>
    <row r="5360" spans="6:6" x14ac:dyDescent="0.2">
      <c r="F5360" s="169"/>
    </row>
    <row r="5361" spans="6:6" x14ac:dyDescent="0.2">
      <c r="F5361" s="169"/>
    </row>
    <row r="5362" spans="6:6" x14ac:dyDescent="0.2">
      <c r="F5362" s="169"/>
    </row>
    <row r="5363" spans="6:6" x14ac:dyDescent="0.2">
      <c r="F5363" s="169"/>
    </row>
    <row r="5364" spans="6:6" x14ac:dyDescent="0.2">
      <c r="F5364" s="169"/>
    </row>
    <row r="5365" spans="6:6" x14ac:dyDescent="0.2">
      <c r="F5365" s="169"/>
    </row>
    <row r="5366" spans="6:6" x14ac:dyDescent="0.2">
      <c r="F5366" s="169"/>
    </row>
    <row r="5367" spans="6:6" x14ac:dyDescent="0.2">
      <c r="F5367" s="169"/>
    </row>
    <row r="5368" spans="6:6" x14ac:dyDescent="0.2">
      <c r="F5368" s="169"/>
    </row>
    <row r="5369" spans="6:6" x14ac:dyDescent="0.2">
      <c r="F5369" s="169"/>
    </row>
    <row r="5370" spans="6:6" x14ac:dyDescent="0.2">
      <c r="F5370" s="169"/>
    </row>
    <row r="5371" spans="6:6" x14ac:dyDescent="0.2">
      <c r="F5371" s="169"/>
    </row>
    <row r="5372" spans="6:6" x14ac:dyDescent="0.2">
      <c r="F5372" s="169"/>
    </row>
    <row r="5373" spans="6:6" x14ac:dyDescent="0.2">
      <c r="F5373" s="169"/>
    </row>
    <row r="5374" spans="6:6" x14ac:dyDescent="0.2">
      <c r="F5374" s="169"/>
    </row>
    <row r="5375" spans="6:6" x14ac:dyDescent="0.2">
      <c r="F5375" s="169"/>
    </row>
    <row r="5376" spans="6:6" x14ac:dyDescent="0.2">
      <c r="F5376" s="169"/>
    </row>
    <row r="5377" spans="6:6" x14ac:dyDescent="0.2">
      <c r="F5377" s="169"/>
    </row>
    <row r="5378" spans="6:6" x14ac:dyDescent="0.2">
      <c r="F5378" s="169"/>
    </row>
    <row r="5379" spans="6:6" x14ac:dyDescent="0.2">
      <c r="F5379" s="169"/>
    </row>
    <row r="5380" spans="6:6" x14ac:dyDescent="0.2">
      <c r="F5380" s="169"/>
    </row>
    <row r="5381" spans="6:6" x14ac:dyDescent="0.2">
      <c r="F5381" s="169"/>
    </row>
    <row r="5382" spans="6:6" x14ac:dyDescent="0.2">
      <c r="F5382" s="169"/>
    </row>
    <row r="5383" spans="6:6" x14ac:dyDescent="0.2">
      <c r="F5383" s="169"/>
    </row>
    <row r="5384" spans="6:6" x14ac:dyDescent="0.2">
      <c r="F5384" s="169"/>
    </row>
    <row r="5385" spans="6:6" x14ac:dyDescent="0.2">
      <c r="F5385" s="169"/>
    </row>
    <row r="5386" spans="6:6" x14ac:dyDescent="0.2">
      <c r="F5386" s="169"/>
    </row>
    <row r="5387" spans="6:6" x14ac:dyDescent="0.2">
      <c r="F5387" s="169"/>
    </row>
    <row r="5388" spans="6:6" x14ac:dyDescent="0.2">
      <c r="F5388" s="169"/>
    </row>
    <row r="5389" spans="6:6" x14ac:dyDescent="0.2">
      <c r="F5389" s="169"/>
    </row>
    <row r="5390" spans="6:6" x14ac:dyDescent="0.2">
      <c r="F5390" s="169"/>
    </row>
    <row r="5391" spans="6:6" x14ac:dyDescent="0.2">
      <c r="F5391" s="169"/>
    </row>
    <row r="5392" spans="6:6" x14ac:dyDescent="0.2">
      <c r="F5392" s="169"/>
    </row>
    <row r="5393" spans="6:6" x14ac:dyDescent="0.2">
      <c r="F5393" s="169"/>
    </row>
    <row r="5394" spans="6:6" x14ac:dyDescent="0.2">
      <c r="F5394" s="169"/>
    </row>
    <row r="5395" spans="6:6" x14ac:dyDescent="0.2">
      <c r="F5395" s="169"/>
    </row>
    <row r="5396" spans="6:6" x14ac:dyDescent="0.2">
      <c r="F5396" s="169"/>
    </row>
    <row r="5397" spans="6:6" x14ac:dyDescent="0.2">
      <c r="F5397" s="169"/>
    </row>
    <row r="5398" spans="6:6" x14ac:dyDescent="0.2">
      <c r="F5398" s="169"/>
    </row>
    <row r="5399" spans="6:6" x14ac:dyDescent="0.2">
      <c r="F5399" s="169"/>
    </row>
    <row r="5400" spans="6:6" x14ac:dyDescent="0.2">
      <c r="F5400" s="169"/>
    </row>
    <row r="5401" spans="6:6" x14ac:dyDescent="0.2">
      <c r="F5401" s="169"/>
    </row>
    <row r="5402" spans="6:6" x14ac:dyDescent="0.2">
      <c r="F5402" s="169"/>
    </row>
    <row r="5403" spans="6:6" x14ac:dyDescent="0.2">
      <c r="F5403" s="169"/>
    </row>
    <row r="5404" spans="6:6" x14ac:dyDescent="0.2">
      <c r="F5404" s="169"/>
    </row>
    <row r="5405" spans="6:6" x14ac:dyDescent="0.2">
      <c r="F5405" s="169"/>
    </row>
    <row r="5406" spans="6:6" x14ac:dyDescent="0.2">
      <c r="F5406" s="169"/>
    </row>
    <row r="5407" spans="6:6" x14ac:dyDescent="0.2">
      <c r="F5407" s="169"/>
    </row>
    <row r="5408" spans="6:6" x14ac:dyDescent="0.2">
      <c r="F5408" s="169"/>
    </row>
    <row r="5409" spans="6:6" x14ac:dyDescent="0.2">
      <c r="F5409" s="169"/>
    </row>
    <row r="5410" spans="6:6" x14ac:dyDescent="0.2">
      <c r="F5410" s="169"/>
    </row>
    <row r="5411" spans="6:6" x14ac:dyDescent="0.2">
      <c r="F5411" s="169"/>
    </row>
    <row r="5412" spans="6:6" x14ac:dyDescent="0.2">
      <c r="F5412" s="169"/>
    </row>
    <row r="5413" spans="6:6" x14ac:dyDescent="0.2">
      <c r="F5413" s="169"/>
    </row>
    <row r="5414" spans="6:6" x14ac:dyDescent="0.2">
      <c r="F5414" s="169"/>
    </row>
    <row r="5415" spans="6:6" x14ac:dyDescent="0.2">
      <c r="F5415" s="169"/>
    </row>
    <row r="5416" spans="6:6" x14ac:dyDescent="0.2">
      <c r="F5416" s="169"/>
    </row>
    <row r="5417" spans="6:6" x14ac:dyDescent="0.2">
      <c r="F5417" s="169"/>
    </row>
    <row r="5418" spans="6:6" x14ac:dyDescent="0.2">
      <c r="F5418" s="169"/>
    </row>
    <row r="5419" spans="6:6" x14ac:dyDescent="0.2">
      <c r="F5419" s="169"/>
    </row>
    <row r="5420" spans="6:6" x14ac:dyDescent="0.2">
      <c r="F5420" s="169"/>
    </row>
    <row r="5421" spans="6:6" x14ac:dyDescent="0.2">
      <c r="F5421" s="169"/>
    </row>
    <row r="5422" spans="6:6" x14ac:dyDescent="0.2">
      <c r="F5422" s="169"/>
    </row>
    <row r="5423" spans="6:6" x14ac:dyDescent="0.2">
      <c r="F5423" s="169"/>
    </row>
    <row r="5424" spans="6:6" x14ac:dyDescent="0.2">
      <c r="F5424" s="169"/>
    </row>
    <row r="5425" spans="6:6" x14ac:dyDescent="0.2">
      <c r="F5425" s="169"/>
    </row>
    <row r="5426" spans="6:6" x14ac:dyDescent="0.2">
      <c r="F5426" s="169"/>
    </row>
    <row r="5427" spans="6:6" x14ac:dyDescent="0.2">
      <c r="F5427" s="169"/>
    </row>
    <row r="5428" spans="6:6" x14ac:dyDescent="0.2">
      <c r="F5428" s="169"/>
    </row>
    <row r="5429" spans="6:6" x14ac:dyDescent="0.2">
      <c r="F5429" s="169"/>
    </row>
    <row r="5430" spans="6:6" x14ac:dyDescent="0.2">
      <c r="F5430" s="169"/>
    </row>
    <row r="5431" spans="6:6" x14ac:dyDescent="0.2">
      <c r="F5431" s="169"/>
    </row>
    <row r="5432" spans="6:6" x14ac:dyDescent="0.2">
      <c r="F5432" s="169"/>
    </row>
    <row r="5433" spans="6:6" x14ac:dyDescent="0.2">
      <c r="F5433" s="169"/>
    </row>
    <row r="5434" spans="6:6" x14ac:dyDescent="0.2">
      <c r="F5434" s="169"/>
    </row>
    <row r="5435" spans="6:6" x14ac:dyDescent="0.2">
      <c r="F5435" s="169"/>
    </row>
    <row r="5436" spans="6:6" x14ac:dyDescent="0.2">
      <c r="F5436" s="169"/>
    </row>
    <row r="5437" spans="6:6" x14ac:dyDescent="0.2">
      <c r="F5437" s="169"/>
    </row>
    <row r="5438" spans="6:6" x14ac:dyDescent="0.2">
      <c r="F5438" s="169"/>
    </row>
    <row r="5439" spans="6:6" x14ac:dyDescent="0.2">
      <c r="F5439" s="169"/>
    </row>
    <row r="5440" spans="6:6" x14ac:dyDescent="0.2">
      <c r="F5440" s="169"/>
    </row>
    <row r="5441" spans="6:6" x14ac:dyDescent="0.2">
      <c r="F5441" s="169"/>
    </row>
    <row r="5442" spans="6:6" x14ac:dyDescent="0.2">
      <c r="F5442" s="169"/>
    </row>
    <row r="5443" spans="6:6" x14ac:dyDescent="0.2">
      <c r="F5443" s="169"/>
    </row>
    <row r="5444" spans="6:6" x14ac:dyDescent="0.2">
      <c r="F5444" s="169"/>
    </row>
    <row r="5445" spans="6:6" x14ac:dyDescent="0.2">
      <c r="F5445" s="169"/>
    </row>
    <row r="5446" spans="6:6" x14ac:dyDescent="0.2">
      <c r="F5446" s="169"/>
    </row>
    <row r="5447" spans="6:6" x14ac:dyDescent="0.2">
      <c r="F5447" s="169"/>
    </row>
    <row r="5448" spans="6:6" x14ac:dyDescent="0.2">
      <c r="F5448" s="169"/>
    </row>
    <row r="5449" spans="6:6" x14ac:dyDescent="0.2">
      <c r="F5449" s="169"/>
    </row>
    <row r="5450" spans="6:6" x14ac:dyDescent="0.2">
      <c r="F5450" s="169"/>
    </row>
    <row r="5451" spans="6:6" x14ac:dyDescent="0.2">
      <c r="F5451" s="169"/>
    </row>
    <row r="5452" spans="6:6" x14ac:dyDescent="0.2">
      <c r="F5452" s="169"/>
    </row>
    <row r="5453" spans="6:6" x14ac:dyDescent="0.2">
      <c r="F5453" s="169"/>
    </row>
    <row r="5454" spans="6:6" x14ac:dyDescent="0.2">
      <c r="F5454" s="169"/>
    </row>
    <row r="5455" spans="6:6" x14ac:dyDescent="0.2">
      <c r="F5455" s="169"/>
    </row>
    <row r="5456" spans="6:6" x14ac:dyDescent="0.2">
      <c r="F5456" s="169"/>
    </row>
    <row r="5457" spans="6:6" x14ac:dyDescent="0.2">
      <c r="F5457" s="169"/>
    </row>
    <row r="5458" spans="6:6" x14ac:dyDescent="0.2">
      <c r="F5458" s="169"/>
    </row>
    <row r="5459" spans="6:6" x14ac:dyDescent="0.2">
      <c r="F5459" s="169"/>
    </row>
    <row r="5460" spans="6:6" x14ac:dyDescent="0.2">
      <c r="F5460" s="169"/>
    </row>
    <row r="5461" spans="6:6" x14ac:dyDescent="0.2">
      <c r="F5461" s="169"/>
    </row>
    <row r="5462" spans="6:6" x14ac:dyDescent="0.2">
      <c r="F5462" s="169"/>
    </row>
    <row r="5463" spans="6:6" x14ac:dyDescent="0.2">
      <c r="F5463" s="169"/>
    </row>
    <row r="5464" spans="6:6" x14ac:dyDescent="0.2">
      <c r="F5464" s="169"/>
    </row>
    <row r="5465" spans="6:6" x14ac:dyDescent="0.2">
      <c r="F5465" s="169"/>
    </row>
    <row r="5466" spans="6:6" x14ac:dyDescent="0.2">
      <c r="F5466" s="169"/>
    </row>
    <row r="5467" spans="6:6" x14ac:dyDescent="0.2">
      <c r="F5467" s="169"/>
    </row>
    <row r="5468" spans="6:6" x14ac:dyDescent="0.2">
      <c r="F5468" s="169"/>
    </row>
    <row r="5469" spans="6:6" x14ac:dyDescent="0.2">
      <c r="F5469" s="169"/>
    </row>
    <row r="5470" spans="6:6" x14ac:dyDescent="0.2">
      <c r="F5470" s="169"/>
    </row>
    <row r="5471" spans="6:6" x14ac:dyDescent="0.2">
      <c r="F5471" s="169"/>
    </row>
    <row r="5472" spans="6:6" x14ac:dyDescent="0.2">
      <c r="F5472" s="169"/>
    </row>
    <row r="5473" spans="6:6" x14ac:dyDescent="0.2">
      <c r="F5473" s="169"/>
    </row>
    <row r="5474" spans="6:6" x14ac:dyDescent="0.2">
      <c r="F5474" s="169"/>
    </row>
    <row r="5475" spans="6:6" x14ac:dyDescent="0.2">
      <c r="F5475" s="169"/>
    </row>
    <row r="5476" spans="6:6" x14ac:dyDescent="0.2">
      <c r="F5476" s="169"/>
    </row>
    <row r="5477" spans="6:6" x14ac:dyDescent="0.2">
      <c r="F5477" s="169"/>
    </row>
    <row r="5478" spans="6:6" x14ac:dyDescent="0.2">
      <c r="F5478" s="169"/>
    </row>
    <row r="5479" spans="6:6" x14ac:dyDescent="0.2">
      <c r="F5479" s="169"/>
    </row>
    <row r="5480" spans="6:6" x14ac:dyDescent="0.2">
      <c r="F5480" s="169"/>
    </row>
    <row r="5481" spans="6:6" x14ac:dyDescent="0.2">
      <c r="F5481" s="169"/>
    </row>
    <row r="5482" spans="6:6" x14ac:dyDescent="0.2">
      <c r="F5482" s="169"/>
    </row>
    <row r="5483" spans="6:6" x14ac:dyDescent="0.2">
      <c r="F5483" s="169"/>
    </row>
    <row r="5484" spans="6:6" x14ac:dyDescent="0.2">
      <c r="F5484" s="169"/>
    </row>
    <row r="5485" spans="6:6" x14ac:dyDescent="0.2">
      <c r="F5485" s="169"/>
    </row>
    <row r="5486" spans="6:6" x14ac:dyDescent="0.2">
      <c r="F5486" s="169"/>
    </row>
    <row r="5487" spans="6:6" x14ac:dyDescent="0.2">
      <c r="F5487" s="169"/>
    </row>
    <row r="5488" spans="6:6" x14ac:dyDescent="0.2">
      <c r="F5488" s="169"/>
    </row>
    <row r="5489" spans="6:6" x14ac:dyDescent="0.2">
      <c r="F5489" s="169"/>
    </row>
    <row r="5490" spans="6:6" x14ac:dyDescent="0.2">
      <c r="F5490" s="169"/>
    </row>
    <row r="5491" spans="6:6" x14ac:dyDescent="0.2">
      <c r="F5491" s="169"/>
    </row>
    <row r="5492" spans="6:6" x14ac:dyDescent="0.2">
      <c r="F5492" s="169"/>
    </row>
    <row r="5493" spans="6:6" x14ac:dyDescent="0.2">
      <c r="F5493" s="169"/>
    </row>
    <row r="5494" spans="6:6" x14ac:dyDescent="0.2">
      <c r="F5494" s="169"/>
    </row>
    <row r="5495" spans="6:6" x14ac:dyDescent="0.2">
      <c r="F5495" s="169"/>
    </row>
    <row r="5496" spans="6:6" x14ac:dyDescent="0.2">
      <c r="F5496" s="169"/>
    </row>
    <row r="5497" spans="6:6" x14ac:dyDescent="0.2">
      <c r="F5497" s="169"/>
    </row>
    <row r="5498" spans="6:6" x14ac:dyDescent="0.2">
      <c r="F5498" s="169"/>
    </row>
    <row r="5499" spans="6:6" x14ac:dyDescent="0.2">
      <c r="F5499" s="169"/>
    </row>
    <row r="5500" spans="6:6" x14ac:dyDescent="0.2">
      <c r="F5500" s="169"/>
    </row>
    <row r="5501" spans="6:6" x14ac:dyDescent="0.2">
      <c r="F5501" s="169"/>
    </row>
    <row r="5502" spans="6:6" x14ac:dyDescent="0.2">
      <c r="F5502" s="169"/>
    </row>
    <row r="5503" spans="6:6" x14ac:dyDescent="0.2">
      <c r="F5503" s="169"/>
    </row>
    <row r="5504" spans="6:6" x14ac:dyDescent="0.2">
      <c r="F5504" s="169"/>
    </row>
    <row r="5505" spans="6:6" x14ac:dyDescent="0.2">
      <c r="F5505" s="169"/>
    </row>
    <row r="5506" spans="6:6" x14ac:dyDescent="0.2">
      <c r="F5506" s="169"/>
    </row>
    <row r="5507" spans="6:6" x14ac:dyDescent="0.2">
      <c r="F5507" s="169"/>
    </row>
    <row r="5508" spans="6:6" x14ac:dyDescent="0.2">
      <c r="F5508" s="169"/>
    </row>
    <row r="5509" spans="6:6" x14ac:dyDescent="0.2">
      <c r="F5509" s="169"/>
    </row>
    <row r="5510" spans="6:6" x14ac:dyDescent="0.2">
      <c r="F5510" s="169"/>
    </row>
    <row r="5511" spans="6:6" x14ac:dyDescent="0.2">
      <c r="F5511" s="169"/>
    </row>
    <row r="5512" spans="6:6" x14ac:dyDescent="0.2">
      <c r="F5512" s="169"/>
    </row>
    <row r="5513" spans="6:6" x14ac:dyDescent="0.2">
      <c r="F5513" s="169"/>
    </row>
    <row r="5514" spans="6:6" x14ac:dyDescent="0.2">
      <c r="F5514" s="169"/>
    </row>
    <row r="5515" spans="6:6" x14ac:dyDescent="0.2">
      <c r="F5515" s="169"/>
    </row>
    <row r="5516" spans="6:6" x14ac:dyDescent="0.2">
      <c r="F5516" s="169"/>
    </row>
    <row r="5517" spans="6:6" x14ac:dyDescent="0.2">
      <c r="F5517" s="169"/>
    </row>
    <row r="5518" spans="6:6" x14ac:dyDescent="0.2">
      <c r="F5518" s="169"/>
    </row>
    <row r="5519" spans="6:6" x14ac:dyDescent="0.2">
      <c r="F5519" s="169"/>
    </row>
    <row r="5520" spans="6:6" x14ac:dyDescent="0.2">
      <c r="F5520" s="169"/>
    </row>
    <row r="5521" spans="6:6" x14ac:dyDescent="0.2">
      <c r="F5521" s="169"/>
    </row>
    <row r="5522" spans="6:6" x14ac:dyDescent="0.2">
      <c r="F5522" s="169"/>
    </row>
    <row r="5523" spans="6:6" x14ac:dyDescent="0.2">
      <c r="F5523" s="169"/>
    </row>
    <row r="5524" spans="6:6" x14ac:dyDescent="0.2">
      <c r="F5524" s="169"/>
    </row>
    <row r="5525" spans="6:6" x14ac:dyDescent="0.2">
      <c r="F5525" s="169"/>
    </row>
    <row r="5526" spans="6:6" x14ac:dyDescent="0.2">
      <c r="F5526" s="169"/>
    </row>
    <row r="5527" spans="6:6" x14ac:dyDescent="0.2">
      <c r="F5527" s="169"/>
    </row>
    <row r="5528" spans="6:6" x14ac:dyDescent="0.2">
      <c r="F5528" s="169"/>
    </row>
    <row r="5529" spans="6:6" x14ac:dyDescent="0.2">
      <c r="F5529" s="169"/>
    </row>
    <row r="5530" spans="6:6" x14ac:dyDescent="0.2">
      <c r="F5530" s="169"/>
    </row>
    <row r="5531" spans="6:6" x14ac:dyDescent="0.2">
      <c r="F5531" s="169"/>
    </row>
    <row r="5532" spans="6:6" x14ac:dyDescent="0.2">
      <c r="F5532" s="169"/>
    </row>
    <row r="5533" spans="6:6" x14ac:dyDescent="0.2">
      <c r="F5533" s="169"/>
    </row>
    <row r="5534" spans="6:6" x14ac:dyDescent="0.2">
      <c r="F5534" s="169"/>
    </row>
    <row r="5535" spans="6:6" x14ac:dyDescent="0.2">
      <c r="F5535" s="169"/>
    </row>
    <row r="5536" spans="6:6" x14ac:dyDescent="0.2">
      <c r="F5536" s="169"/>
    </row>
    <row r="5537" spans="6:6" x14ac:dyDescent="0.2">
      <c r="F5537" s="169"/>
    </row>
    <row r="5538" spans="6:6" x14ac:dyDescent="0.2">
      <c r="F5538" s="169"/>
    </row>
    <row r="5539" spans="6:6" x14ac:dyDescent="0.2">
      <c r="F5539" s="169"/>
    </row>
    <row r="5540" spans="6:6" x14ac:dyDescent="0.2">
      <c r="F5540" s="169"/>
    </row>
    <row r="5541" spans="6:6" x14ac:dyDescent="0.2">
      <c r="F5541" s="169"/>
    </row>
    <row r="5542" spans="6:6" x14ac:dyDescent="0.2">
      <c r="F5542" s="169"/>
    </row>
    <row r="5543" spans="6:6" x14ac:dyDescent="0.2">
      <c r="F5543" s="169"/>
    </row>
    <row r="5544" spans="6:6" x14ac:dyDescent="0.2">
      <c r="F5544" s="169"/>
    </row>
    <row r="5545" spans="6:6" x14ac:dyDescent="0.2">
      <c r="F5545" s="169"/>
    </row>
    <row r="5546" spans="6:6" x14ac:dyDescent="0.2">
      <c r="F5546" s="169"/>
    </row>
    <row r="5547" spans="6:6" x14ac:dyDescent="0.2">
      <c r="F5547" s="169"/>
    </row>
    <row r="5548" spans="6:6" x14ac:dyDescent="0.2">
      <c r="F5548" s="169"/>
    </row>
    <row r="5549" spans="6:6" x14ac:dyDescent="0.2">
      <c r="F5549" s="169"/>
    </row>
    <row r="5550" spans="6:6" x14ac:dyDescent="0.2">
      <c r="F5550" s="169"/>
    </row>
    <row r="5551" spans="6:6" x14ac:dyDescent="0.2">
      <c r="F5551" s="169"/>
    </row>
    <row r="5552" spans="6:6" x14ac:dyDescent="0.2">
      <c r="F5552" s="169"/>
    </row>
    <row r="5553" spans="6:6" x14ac:dyDescent="0.2">
      <c r="F5553" s="169"/>
    </row>
    <row r="5554" spans="6:6" x14ac:dyDescent="0.2">
      <c r="F5554" s="169"/>
    </row>
    <row r="5555" spans="6:6" x14ac:dyDescent="0.2">
      <c r="F5555" s="169"/>
    </row>
    <row r="5556" spans="6:6" x14ac:dyDescent="0.2">
      <c r="F5556" s="169"/>
    </row>
    <row r="5557" spans="6:6" x14ac:dyDescent="0.2">
      <c r="F5557" s="169"/>
    </row>
    <row r="5558" spans="6:6" x14ac:dyDescent="0.2">
      <c r="F5558" s="169"/>
    </row>
    <row r="5559" spans="6:6" x14ac:dyDescent="0.2">
      <c r="F5559" s="169"/>
    </row>
    <row r="5560" spans="6:6" x14ac:dyDescent="0.2">
      <c r="F5560" s="169"/>
    </row>
    <row r="5561" spans="6:6" x14ac:dyDescent="0.2">
      <c r="F5561" s="169"/>
    </row>
    <row r="5562" spans="6:6" x14ac:dyDescent="0.2">
      <c r="F5562" s="169"/>
    </row>
    <row r="5563" spans="6:6" x14ac:dyDescent="0.2">
      <c r="F5563" s="169"/>
    </row>
    <row r="5564" spans="6:6" x14ac:dyDescent="0.2">
      <c r="F5564" s="169"/>
    </row>
    <row r="5565" spans="6:6" x14ac:dyDescent="0.2">
      <c r="F5565" s="169"/>
    </row>
    <row r="5566" spans="6:6" x14ac:dyDescent="0.2">
      <c r="F5566" s="169"/>
    </row>
    <row r="5567" spans="6:6" x14ac:dyDescent="0.2">
      <c r="F5567" s="169"/>
    </row>
    <row r="5568" spans="6:6" x14ac:dyDescent="0.2">
      <c r="F5568" s="169"/>
    </row>
    <row r="5569" spans="6:6" x14ac:dyDescent="0.2">
      <c r="F5569" s="169"/>
    </row>
    <row r="5570" spans="6:6" x14ac:dyDescent="0.2">
      <c r="F5570" s="169"/>
    </row>
    <row r="5571" spans="6:6" x14ac:dyDescent="0.2">
      <c r="F5571" s="169"/>
    </row>
    <row r="5572" spans="6:6" x14ac:dyDescent="0.2">
      <c r="F5572" s="169"/>
    </row>
    <row r="5573" spans="6:6" x14ac:dyDescent="0.2">
      <c r="F5573" s="169"/>
    </row>
    <row r="5574" spans="6:6" x14ac:dyDescent="0.2">
      <c r="F5574" s="169"/>
    </row>
    <row r="5575" spans="6:6" x14ac:dyDescent="0.2">
      <c r="F5575" s="169"/>
    </row>
    <row r="5576" spans="6:6" x14ac:dyDescent="0.2">
      <c r="F5576" s="169"/>
    </row>
    <row r="5577" spans="6:6" x14ac:dyDescent="0.2">
      <c r="F5577" s="169"/>
    </row>
    <row r="5578" spans="6:6" x14ac:dyDescent="0.2">
      <c r="F5578" s="169"/>
    </row>
    <row r="5579" spans="6:6" x14ac:dyDescent="0.2">
      <c r="F5579" s="169"/>
    </row>
    <row r="5580" spans="6:6" x14ac:dyDescent="0.2">
      <c r="F5580" s="169"/>
    </row>
    <row r="5581" spans="6:6" x14ac:dyDescent="0.2">
      <c r="F5581" s="169"/>
    </row>
    <row r="5582" spans="6:6" x14ac:dyDescent="0.2">
      <c r="F5582" s="169"/>
    </row>
    <row r="5583" spans="6:6" x14ac:dyDescent="0.2">
      <c r="F5583" s="169"/>
    </row>
    <row r="5584" spans="6:6" x14ac:dyDescent="0.2">
      <c r="F5584" s="169"/>
    </row>
    <row r="5585" spans="6:6" x14ac:dyDescent="0.2">
      <c r="F5585" s="169"/>
    </row>
    <row r="5586" spans="6:6" x14ac:dyDescent="0.2">
      <c r="F5586" s="169"/>
    </row>
    <row r="5587" spans="6:6" x14ac:dyDescent="0.2">
      <c r="F5587" s="169"/>
    </row>
    <row r="5588" spans="6:6" x14ac:dyDescent="0.2">
      <c r="F5588" s="169"/>
    </row>
    <row r="5589" spans="6:6" x14ac:dyDescent="0.2">
      <c r="F5589" s="169"/>
    </row>
    <row r="5590" spans="6:6" x14ac:dyDescent="0.2">
      <c r="F5590" s="169"/>
    </row>
    <row r="5591" spans="6:6" x14ac:dyDescent="0.2">
      <c r="F5591" s="169"/>
    </row>
    <row r="5592" spans="6:6" x14ac:dyDescent="0.2">
      <c r="F5592" s="169"/>
    </row>
    <row r="5593" spans="6:6" x14ac:dyDescent="0.2">
      <c r="F5593" s="169"/>
    </row>
    <row r="5594" spans="6:6" x14ac:dyDescent="0.2">
      <c r="F5594" s="169"/>
    </row>
    <row r="5595" spans="6:6" x14ac:dyDescent="0.2">
      <c r="F5595" s="169"/>
    </row>
    <row r="5596" spans="6:6" x14ac:dyDescent="0.2">
      <c r="F5596" s="169"/>
    </row>
    <row r="5597" spans="6:6" x14ac:dyDescent="0.2">
      <c r="F5597" s="169"/>
    </row>
    <row r="5598" spans="6:6" x14ac:dyDescent="0.2">
      <c r="F5598" s="169"/>
    </row>
    <row r="5599" spans="6:6" x14ac:dyDescent="0.2">
      <c r="F5599" s="169"/>
    </row>
    <row r="5600" spans="6:6" x14ac:dyDescent="0.2">
      <c r="F5600" s="169"/>
    </row>
    <row r="5601" spans="6:6" x14ac:dyDescent="0.2">
      <c r="F5601" s="169"/>
    </row>
    <row r="5602" spans="6:6" x14ac:dyDescent="0.2">
      <c r="F5602" s="169"/>
    </row>
    <row r="5603" spans="6:6" x14ac:dyDescent="0.2">
      <c r="F5603" s="169"/>
    </row>
    <row r="5604" spans="6:6" x14ac:dyDescent="0.2">
      <c r="F5604" s="169"/>
    </row>
    <row r="5605" spans="6:6" x14ac:dyDescent="0.2">
      <c r="F5605" s="169"/>
    </row>
    <row r="5606" spans="6:6" x14ac:dyDescent="0.2">
      <c r="F5606" s="169"/>
    </row>
    <row r="5607" spans="6:6" x14ac:dyDescent="0.2">
      <c r="F5607" s="169"/>
    </row>
    <row r="5608" spans="6:6" x14ac:dyDescent="0.2">
      <c r="F5608" s="169"/>
    </row>
    <row r="5609" spans="6:6" x14ac:dyDescent="0.2">
      <c r="F5609" s="169"/>
    </row>
    <row r="5610" spans="6:6" x14ac:dyDescent="0.2">
      <c r="F5610" s="169"/>
    </row>
    <row r="5611" spans="6:6" x14ac:dyDescent="0.2">
      <c r="F5611" s="169"/>
    </row>
    <row r="5612" spans="6:6" x14ac:dyDescent="0.2">
      <c r="F5612" s="169"/>
    </row>
    <row r="5613" spans="6:6" x14ac:dyDescent="0.2">
      <c r="F5613" s="169"/>
    </row>
    <row r="5614" spans="6:6" x14ac:dyDescent="0.2">
      <c r="F5614" s="169"/>
    </row>
    <row r="5615" spans="6:6" x14ac:dyDescent="0.2">
      <c r="F5615" s="169"/>
    </row>
    <row r="5616" spans="6:6" x14ac:dyDescent="0.2">
      <c r="F5616" s="169"/>
    </row>
    <row r="5617" spans="6:6" x14ac:dyDescent="0.2">
      <c r="F5617" s="169"/>
    </row>
    <row r="5618" spans="6:6" x14ac:dyDescent="0.2">
      <c r="F5618" s="169"/>
    </row>
    <row r="5619" spans="6:6" x14ac:dyDescent="0.2">
      <c r="F5619" s="169"/>
    </row>
    <row r="5620" spans="6:6" x14ac:dyDescent="0.2">
      <c r="F5620" s="169"/>
    </row>
    <row r="5621" spans="6:6" x14ac:dyDescent="0.2">
      <c r="F5621" s="169"/>
    </row>
    <row r="5622" spans="6:6" x14ac:dyDescent="0.2">
      <c r="F5622" s="169"/>
    </row>
    <row r="5623" spans="6:6" x14ac:dyDescent="0.2">
      <c r="F5623" s="169"/>
    </row>
    <row r="5624" spans="6:6" x14ac:dyDescent="0.2">
      <c r="F5624" s="169"/>
    </row>
    <row r="5625" spans="6:6" x14ac:dyDescent="0.2">
      <c r="F5625" s="169"/>
    </row>
    <row r="5626" spans="6:6" x14ac:dyDescent="0.2">
      <c r="F5626" s="169"/>
    </row>
    <row r="5627" spans="6:6" x14ac:dyDescent="0.2">
      <c r="F5627" s="169"/>
    </row>
    <row r="5628" spans="6:6" x14ac:dyDescent="0.2">
      <c r="F5628" s="169"/>
    </row>
    <row r="5629" spans="6:6" x14ac:dyDescent="0.2">
      <c r="F5629" s="169"/>
    </row>
    <row r="5630" spans="6:6" x14ac:dyDescent="0.2">
      <c r="F5630" s="169"/>
    </row>
    <row r="5631" spans="6:6" x14ac:dyDescent="0.2">
      <c r="F5631" s="169"/>
    </row>
    <row r="5632" spans="6:6" x14ac:dyDescent="0.2">
      <c r="F5632" s="169"/>
    </row>
    <row r="5633" spans="6:6" x14ac:dyDescent="0.2">
      <c r="F5633" s="169"/>
    </row>
    <row r="5634" spans="6:6" x14ac:dyDescent="0.2">
      <c r="F5634" s="169"/>
    </row>
    <row r="5635" spans="6:6" x14ac:dyDescent="0.2">
      <c r="F5635" s="169"/>
    </row>
    <row r="5636" spans="6:6" x14ac:dyDescent="0.2">
      <c r="F5636" s="169"/>
    </row>
    <row r="5637" spans="6:6" x14ac:dyDescent="0.2">
      <c r="F5637" s="169"/>
    </row>
    <row r="5638" spans="6:6" x14ac:dyDescent="0.2">
      <c r="F5638" s="169"/>
    </row>
    <row r="5639" spans="6:6" x14ac:dyDescent="0.2">
      <c r="F5639" s="169"/>
    </row>
    <row r="5640" spans="6:6" x14ac:dyDescent="0.2">
      <c r="F5640" s="169"/>
    </row>
    <row r="5641" spans="6:6" x14ac:dyDescent="0.2">
      <c r="F5641" s="169"/>
    </row>
    <row r="5642" spans="6:6" x14ac:dyDescent="0.2">
      <c r="F5642" s="169"/>
    </row>
    <row r="5643" spans="6:6" x14ac:dyDescent="0.2">
      <c r="F5643" s="169"/>
    </row>
    <row r="5644" spans="6:6" x14ac:dyDescent="0.2">
      <c r="F5644" s="169"/>
    </row>
    <row r="5645" spans="6:6" x14ac:dyDescent="0.2">
      <c r="F5645" s="169"/>
    </row>
    <row r="5646" spans="6:6" x14ac:dyDescent="0.2">
      <c r="F5646" s="169"/>
    </row>
    <row r="5647" spans="6:6" x14ac:dyDescent="0.2">
      <c r="F5647" s="169"/>
    </row>
    <row r="5648" spans="6:6" x14ac:dyDescent="0.2">
      <c r="F5648" s="169"/>
    </row>
    <row r="5649" spans="6:6" x14ac:dyDescent="0.2">
      <c r="F5649" s="169"/>
    </row>
    <row r="5650" spans="6:6" x14ac:dyDescent="0.2">
      <c r="F5650" s="169"/>
    </row>
    <row r="5651" spans="6:6" x14ac:dyDescent="0.2">
      <c r="F5651" s="169"/>
    </row>
    <row r="5652" spans="6:6" x14ac:dyDescent="0.2">
      <c r="F5652" s="169"/>
    </row>
    <row r="5653" spans="6:6" x14ac:dyDescent="0.2">
      <c r="F5653" s="169"/>
    </row>
    <row r="5654" spans="6:6" x14ac:dyDescent="0.2">
      <c r="F5654" s="169"/>
    </row>
    <row r="5655" spans="6:6" x14ac:dyDescent="0.2">
      <c r="F5655" s="169"/>
    </row>
    <row r="5656" spans="6:6" x14ac:dyDescent="0.2">
      <c r="F5656" s="169"/>
    </row>
    <row r="5657" spans="6:6" x14ac:dyDescent="0.2">
      <c r="F5657" s="169"/>
    </row>
    <row r="5658" spans="6:6" x14ac:dyDescent="0.2">
      <c r="F5658" s="169"/>
    </row>
    <row r="5659" spans="6:6" x14ac:dyDescent="0.2">
      <c r="F5659" s="169"/>
    </row>
    <row r="5660" spans="6:6" x14ac:dyDescent="0.2">
      <c r="F5660" s="169"/>
    </row>
    <row r="5661" spans="6:6" x14ac:dyDescent="0.2">
      <c r="F5661" s="169"/>
    </row>
    <row r="5662" spans="6:6" x14ac:dyDescent="0.2">
      <c r="F5662" s="169"/>
    </row>
    <row r="5663" spans="6:6" x14ac:dyDescent="0.2">
      <c r="F5663" s="169"/>
    </row>
    <row r="5664" spans="6:6" x14ac:dyDescent="0.2">
      <c r="F5664" s="169"/>
    </row>
    <row r="5665" spans="6:6" x14ac:dyDescent="0.2">
      <c r="F5665" s="169"/>
    </row>
    <row r="5666" spans="6:6" x14ac:dyDescent="0.2">
      <c r="F5666" s="169"/>
    </row>
    <row r="5667" spans="6:6" x14ac:dyDescent="0.2">
      <c r="F5667" s="169"/>
    </row>
    <row r="5668" spans="6:6" x14ac:dyDescent="0.2">
      <c r="F5668" s="169"/>
    </row>
    <row r="5669" spans="6:6" x14ac:dyDescent="0.2">
      <c r="F5669" s="169"/>
    </row>
    <row r="5670" spans="6:6" x14ac:dyDescent="0.2">
      <c r="F5670" s="169"/>
    </row>
    <row r="5671" spans="6:6" x14ac:dyDescent="0.2">
      <c r="F5671" s="169"/>
    </row>
    <row r="5672" spans="6:6" x14ac:dyDescent="0.2">
      <c r="F5672" s="169"/>
    </row>
    <row r="5673" spans="6:6" x14ac:dyDescent="0.2">
      <c r="F5673" s="169"/>
    </row>
    <row r="5674" spans="6:6" x14ac:dyDescent="0.2">
      <c r="F5674" s="169"/>
    </row>
    <row r="5675" spans="6:6" x14ac:dyDescent="0.2">
      <c r="F5675" s="169"/>
    </row>
    <row r="5676" spans="6:6" x14ac:dyDescent="0.2">
      <c r="F5676" s="169"/>
    </row>
    <row r="5677" spans="6:6" x14ac:dyDescent="0.2">
      <c r="F5677" s="169"/>
    </row>
    <row r="5678" spans="6:6" x14ac:dyDescent="0.2">
      <c r="F5678" s="169"/>
    </row>
    <row r="5679" spans="6:6" x14ac:dyDescent="0.2">
      <c r="F5679" s="169"/>
    </row>
    <row r="5680" spans="6:6" x14ac:dyDescent="0.2">
      <c r="F5680" s="169"/>
    </row>
    <row r="5681" spans="6:6" x14ac:dyDescent="0.2">
      <c r="F5681" s="169"/>
    </row>
    <row r="5682" spans="6:6" x14ac:dyDescent="0.2">
      <c r="F5682" s="169"/>
    </row>
    <row r="5683" spans="6:6" x14ac:dyDescent="0.2">
      <c r="F5683" s="169"/>
    </row>
    <row r="5684" spans="6:6" x14ac:dyDescent="0.2">
      <c r="F5684" s="169"/>
    </row>
    <row r="5685" spans="6:6" x14ac:dyDescent="0.2">
      <c r="F5685" s="169"/>
    </row>
    <row r="5686" spans="6:6" x14ac:dyDescent="0.2">
      <c r="F5686" s="169"/>
    </row>
    <row r="5687" spans="6:6" x14ac:dyDescent="0.2">
      <c r="F5687" s="169"/>
    </row>
    <row r="5688" spans="6:6" x14ac:dyDescent="0.2">
      <c r="F5688" s="169"/>
    </row>
    <row r="5689" spans="6:6" x14ac:dyDescent="0.2">
      <c r="F5689" s="169"/>
    </row>
    <row r="5690" spans="6:6" x14ac:dyDescent="0.2">
      <c r="F5690" s="169"/>
    </row>
    <row r="5691" spans="6:6" x14ac:dyDescent="0.2">
      <c r="F5691" s="169"/>
    </row>
    <row r="5692" spans="6:6" x14ac:dyDescent="0.2">
      <c r="F5692" s="169"/>
    </row>
    <row r="5693" spans="6:6" x14ac:dyDescent="0.2">
      <c r="F5693" s="169"/>
    </row>
    <row r="5694" spans="6:6" x14ac:dyDescent="0.2">
      <c r="F5694" s="169"/>
    </row>
    <row r="5695" spans="6:6" x14ac:dyDescent="0.2">
      <c r="F5695" s="169"/>
    </row>
    <row r="5696" spans="6:6" x14ac:dyDescent="0.2">
      <c r="F5696" s="169"/>
    </row>
    <row r="5697" spans="6:6" x14ac:dyDescent="0.2">
      <c r="F5697" s="169"/>
    </row>
    <row r="5698" spans="6:6" x14ac:dyDescent="0.2">
      <c r="F5698" s="169"/>
    </row>
    <row r="5699" spans="6:6" x14ac:dyDescent="0.2">
      <c r="F5699" s="169"/>
    </row>
    <row r="5700" spans="6:6" x14ac:dyDescent="0.2">
      <c r="F5700" s="169"/>
    </row>
    <row r="5701" spans="6:6" x14ac:dyDescent="0.2">
      <c r="F5701" s="169"/>
    </row>
    <row r="5702" spans="6:6" x14ac:dyDescent="0.2">
      <c r="F5702" s="169"/>
    </row>
    <row r="5703" spans="6:6" x14ac:dyDescent="0.2">
      <c r="F5703" s="169"/>
    </row>
    <row r="5704" spans="6:6" x14ac:dyDescent="0.2">
      <c r="F5704" s="169"/>
    </row>
    <row r="5705" spans="6:6" x14ac:dyDescent="0.2">
      <c r="F5705" s="169"/>
    </row>
    <row r="5706" spans="6:6" x14ac:dyDescent="0.2">
      <c r="F5706" s="169"/>
    </row>
    <row r="5707" spans="6:6" x14ac:dyDescent="0.2">
      <c r="F5707" s="169"/>
    </row>
    <row r="5708" spans="6:6" x14ac:dyDescent="0.2">
      <c r="F5708" s="169"/>
    </row>
    <row r="5709" spans="6:6" x14ac:dyDescent="0.2">
      <c r="F5709" s="169"/>
    </row>
    <row r="5710" spans="6:6" x14ac:dyDescent="0.2">
      <c r="F5710" s="169"/>
    </row>
    <row r="5711" spans="6:6" x14ac:dyDescent="0.2">
      <c r="F5711" s="169"/>
    </row>
    <row r="5712" spans="6:6" x14ac:dyDescent="0.2">
      <c r="F5712" s="169"/>
    </row>
    <row r="5713" spans="6:6" x14ac:dyDescent="0.2">
      <c r="F5713" s="169"/>
    </row>
    <row r="5714" spans="6:6" x14ac:dyDescent="0.2">
      <c r="F5714" s="169"/>
    </row>
    <row r="5715" spans="6:6" x14ac:dyDescent="0.2">
      <c r="F5715" s="169"/>
    </row>
    <row r="5716" spans="6:6" x14ac:dyDescent="0.2">
      <c r="F5716" s="169"/>
    </row>
    <row r="5717" spans="6:6" x14ac:dyDescent="0.2">
      <c r="F5717" s="169"/>
    </row>
    <row r="5718" spans="6:6" x14ac:dyDescent="0.2">
      <c r="F5718" s="169"/>
    </row>
    <row r="5719" spans="6:6" x14ac:dyDescent="0.2">
      <c r="F5719" s="169"/>
    </row>
    <row r="5720" spans="6:6" x14ac:dyDescent="0.2">
      <c r="F5720" s="169"/>
    </row>
    <row r="5721" spans="6:6" x14ac:dyDescent="0.2">
      <c r="F5721" s="169"/>
    </row>
    <row r="5722" spans="6:6" x14ac:dyDescent="0.2">
      <c r="F5722" s="169"/>
    </row>
    <row r="5723" spans="6:6" x14ac:dyDescent="0.2">
      <c r="F5723" s="169"/>
    </row>
    <row r="5724" spans="6:6" x14ac:dyDescent="0.2">
      <c r="F5724" s="169"/>
    </row>
    <row r="5725" spans="6:6" x14ac:dyDescent="0.2">
      <c r="F5725" s="169"/>
    </row>
    <row r="5726" spans="6:6" x14ac:dyDescent="0.2">
      <c r="F5726" s="169"/>
    </row>
    <row r="5727" spans="6:6" x14ac:dyDescent="0.2">
      <c r="F5727" s="169"/>
    </row>
    <row r="5728" spans="6:6" x14ac:dyDescent="0.2">
      <c r="F5728" s="169"/>
    </row>
    <row r="5729" spans="6:6" x14ac:dyDescent="0.2">
      <c r="F5729" s="169"/>
    </row>
    <row r="5730" spans="6:6" x14ac:dyDescent="0.2">
      <c r="F5730" s="169"/>
    </row>
    <row r="5731" spans="6:6" x14ac:dyDescent="0.2">
      <c r="F5731" s="169"/>
    </row>
    <row r="5732" spans="6:6" x14ac:dyDescent="0.2">
      <c r="F5732" s="169"/>
    </row>
    <row r="5733" spans="6:6" x14ac:dyDescent="0.2">
      <c r="F5733" s="169"/>
    </row>
    <row r="5734" spans="6:6" x14ac:dyDescent="0.2">
      <c r="F5734" s="169"/>
    </row>
    <row r="5735" spans="6:6" x14ac:dyDescent="0.2">
      <c r="F5735" s="169"/>
    </row>
    <row r="5736" spans="6:6" x14ac:dyDescent="0.2">
      <c r="F5736" s="169"/>
    </row>
    <row r="5737" spans="6:6" x14ac:dyDescent="0.2">
      <c r="F5737" s="169"/>
    </row>
    <row r="5738" spans="6:6" x14ac:dyDescent="0.2">
      <c r="F5738" s="169"/>
    </row>
    <row r="5739" spans="6:6" x14ac:dyDescent="0.2">
      <c r="F5739" s="169"/>
    </row>
    <row r="5740" spans="6:6" x14ac:dyDescent="0.2">
      <c r="F5740" s="169"/>
    </row>
    <row r="5741" spans="6:6" x14ac:dyDescent="0.2">
      <c r="F5741" s="169"/>
    </row>
    <row r="5742" spans="6:6" x14ac:dyDescent="0.2">
      <c r="F5742" s="169"/>
    </row>
    <row r="5743" spans="6:6" x14ac:dyDescent="0.2">
      <c r="F5743" s="169"/>
    </row>
    <row r="5744" spans="6:6" x14ac:dyDescent="0.2">
      <c r="F5744" s="169"/>
    </row>
    <row r="5745" spans="6:6" x14ac:dyDescent="0.2">
      <c r="F5745" s="169"/>
    </row>
    <row r="5746" spans="6:6" x14ac:dyDescent="0.2">
      <c r="F5746" s="169"/>
    </row>
    <row r="5747" spans="6:6" x14ac:dyDescent="0.2">
      <c r="F5747" s="169"/>
    </row>
    <row r="5748" spans="6:6" x14ac:dyDescent="0.2">
      <c r="F5748" s="169"/>
    </row>
    <row r="5749" spans="6:6" x14ac:dyDescent="0.2">
      <c r="F5749" s="169"/>
    </row>
    <row r="5750" spans="6:6" x14ac:dyDescent="0.2">
      <c r="F5750" s="169"/>
    </row>
    <row r="5751" spans="6:6" x14ac:dyDescent="0.2">
      <c r="F5751" s="169"/>
    </row>
    <row r="5752" spans="6:6" x14ac:dyDescent="0.2">
      <c r="F5752" s="169"/>
    </row>
    <row r="5753" spans="6:6" x14ac:dyDescent="0.2">
      <c r="F5753" s="169"/>
    </row>
    <row r="5754" spans="6:6" x14ac:dyDescent="0.2">
      <c r="F5754" s="169"/>
    </row>
    <row r="5755" spans="6:6" x14ac:dyDescent="0.2">
      <c r="F5755" s="169"/>
    </row>
    <row r="5756" spans="6:6" x14ac:dyDescent="0.2">
      <c r="F5756" s="169"/>
    </row>
    <row r="5757" spans="6:6" x14ac:dyDescent="0.2">
      <c r="F5757" s="169"/>
    </row>
    <row r="5758" spans="6:6" x14ac:dyDescent="0.2">
      <c r="F5758" s="169"/>
    </row>
    <row r="5759" spans="6:6" x14ac:dyDescent="0.2">
      <c r="F5759" s="169"/>
    </row>
    <row r="5760" spans="6:6" x14ac:dyDescent="0.2">
      <c r="F5760" s="169"/>
    </row>
    <row r="5761" spans="6:6" x14ac:dyDescent="0.2">
      <c r="F5761" s="169"/>
    </row>
    <row r="5762" spans="6:6" x14ac:dyDescent="0.2">
      <c r="F5762" s="169"/>
    </row>
    <row r="5763" spans="6:6" x14ac:dyDescent="0.2">
      <c r="F5763" s="169"/>
    </row>
    <row r="5764" spans="6:6" x14ac:dyDescent="0.2">
      <c r="F5764" s="169"/>
    </row>
    <row r="5765" spans="6:6" x14ac:dyDescent="0.2">
      <c r="F5765" s="169"/>
    </row>
    <row r="5766" spans="6:6" x14ac:dyDescent="0.2">
      <c r="F5766" s="169"/>
    </row>
    <row r="5767" spans="6:6" x14ac:dyDescent="0.2">
      <c r="F5767" s="169"/>
    </row>
    <row r="5768" spans="6:6" x14ac:dyDescent="0.2">
      <c r="F5768" s="169"/>
    </row>
    <row r="5769" spans="6:6" x14ac:dyDescent="0.2">
      <c r="F5769" s="169"/>
    </row>
    <row r="5770" spans="6:6" x14ac:dyDescent="0.2">
      <c r="F5770" s="169"/>
    </row>
    <row r="5771" spans="6:6" x14ac:dyDescent="0.2">
      <c r="F5771" s="169"/>
    </row>
    <row r="5772" spans="6:6" x14ac:dyDescent="0.2">
      <c r="F5772" s="169"/>
    </row>
    <row r="5773" spans="6:6" x14ac:dyDescent="0.2">
      <c r="F5773" s="169"/>
    </row>
    <row r="5774" spans="6:6" x14ac:dyDescent="0.2">
      <c r="F5774" s="169"/>
    </row>
    <row r="5775" spans="6:6" x14ac:dyDescent="0.2">
      <c r="F5775" s="169"/>
    </row>
    <row r="5776" spans="6:6" x14ac:dyDescent="0.2">
      <c r="F5776" s="169"/>
    </row>
    <row r="5777" spans="6:6" x14ac:dyDescent="0.2">
      <c r="F5777" s="169"/>
    </row>
    <row r="5778" spans="6:6" x14ac:dyDescent="0.2">
      <c r="F5778" s="169"/>
    </row>
    <row r="5779" spans="6:6" x14ac:dyDescent="0.2">
      <c r="F5779" s="169"/>
    </row>
    <row r="5780" spans="6:6" x14ac:dyDescent="0.2">
      <c r="F5780" s="169"/>
    </row>
    <row r="5781" spans="6:6" x14ac:dyDescent="0.2">
      <c r="F5781" s="169"/>
    </row>
    <row r="5782" spans="6:6" x14ac:dyDescent="0.2">
      <c r="F5782" s="169"/>
    </row>
    <row r="5783" spans="6:6" x14ac:dyDescent="0.2">
      <c r="F5783" s="169"/>
    </row>
    <row r="5784" spans="6:6" x14ac:dyDescent="0.2">
      <c r="F5784" s="169"/>
    </row>
    <row r="5785" spans="6:6" x14ac:dyDescent="0.2">
      <c r="F5785" s="169"/>
    </row>
    <row r="5786" spans="6:6" x14ac:dyDescent="0.2">
      <c r="F5786" s="169"/>
    </row>
    <row r="5787" spans="6:6" x14ac:dyDescent="0.2">
      <c r="F5787" s="169"/>
    </row>
    <row r="5788" spans="6:6" x14ac:dyDescent="0.2">
      <c r="F5788" s="169"/>
    </row>
    <row r="5789" spans="6:6" x14ac:dyDescent="0.2">
      <c r="F5789" s="169"/>
    </row>
    <row r="5790" spans="6:6" x14ac:dyDescent="0.2">
      <c r="F5790" s="169"/>
    </row>
    <row r="5791" spans="6:6" x14ac:dyDescent="0.2">
      <c r="F5791" s="169"/>
    </row>
    <row r="5792" spans="6:6" x14ac:dyDescent="0.2">
      <c r="F5792" s="169"/>
    </row>
    <row r="5793" spans="6:6" x14ac:dyDescent="0.2">
      <c r="F5793" s="169"/>
    </row>
    <row r="5794" spans="6:6" x14ac:dyDescent="0.2">
      <c r="F5794" s="169"/>
    </row>
    <row r="5795" spans="6:6" x14ac:dyDescent="0.2">
      <c r="F5795" s="169"/>
    </row>
    <row r="5796" spans="6:6" x14ac:dyDescent="0.2">
      <c r="F5796" s="169"/>
    </row>
    <row r="5797" spans="6:6" x14ac:dyDescent="0.2">
      <c r="F5797" s="169"/>
    </row>
    <row r="5798" spans="6:6" x14ac:dyDescent="0.2">
      <c r="F5798" s="169"/>
    </row>
    <row r="5799" spans="6:6" x14ac:dyDescent="0.2">
      <c r="F5799" s="169"/>
    </row>
    <row r="5800" spans="6:6" x14ac:dyDescent="0.2">
      <c r="F5800" s="169"/>
    </row>
    <row r="5801" spans="6:6" x14ac:dyDescent="0.2">
      <c r="F5801" s="169"/>
    </row>
    <row r="5802" spans="6:6" x14ac:dyDescent="0.2">
      <c r="F5802" s="169"/>
    </row>
    <row r="5803" spans="6:6" x14ac:dyDescent="0.2">
      <c r="F5803" s="169"/>
    </row>
    <row r="5804" spans="6:6" x14ac:dyDescent="0.2">
      <c r="F5804" s="169"/>
    </row>
    <row r="5805" spans="6:6" x14ac:dyDescent="0.2">
      <c r="F5805" s="169"/>
    </row>
    <row r="5806" spans="6:6" x14ac:dyDescent="0.2">
      <c r="F5806" s="169"/>
    </row>
    <row r="5807" spans="6:6" x14ac:dyDescent="0.2">
      <c r="F5807" s="169"/>
    </row>
    <row r="5808" spans="6:6" x14ac:dyDescent="0.2">
      <c r="F5808" s="169"/>
    </row>
    <row r="5809" spans="6:6" x14ac:dyDescent="0.2">
      <c r="F5809" s="169"/>
    </row>
    <row r="5810" spans="6:6" x14ac:dyDescent="0.2">
      <c r="F5810" s="169"/>
    </row>
    <row r="5811" spans="6:6" x14ac:dyDescent="0.2">
      <c r="F5811" s="169"/>
    </row>
    <row r="5812" spans="6:6" x14ac:dyDescent="0.2">
      <c r="F5812" s="169"/>
    </row>
    <row r="5813" spans="6:6" x14ac:dyDescent="0.2">
      <c r="F5813" s="169"/>
    </row>
    <row r="5814" spans="6:6" x14ac:dyDescent="0.2">
      <c r="F5814" s="169"/>
    </row>
    <row r="5815" spans="6:6" x14ac:dyDescent="0.2">
      <c r="F5815" s="169"/>
    </row>
    <row r="5816" spans="6:6" x14ac:dyDescent="0.2">
      <c r="F5816" s="169"/>
    </row>
    <row r="5817" spans="6:6" x14ac:dyDescent="0.2">
      <c r="F5817" s="169"/>
    </row>
    <row r="5818" spans="6:6" x14ac:dyDescent="0.2">
      <c r="F5818" s="169"/>
    </row>
    <row r="5819" spans="6:6" x14ac:dyDescent="0.2">
      <c r="F5819" s="169"/>
    </row>
    <row r="5820" spans="6:6" x14ac:dyDescent="0.2">
      <c r="F5820" s="169"/>
    </row>
    <row r="5821" spans="6:6" x14ac:dyDescent="0.2">
      <c r="F5821" s="169"/>
    </row>
    <row r="5822" spans="6:6" x14ac:dyDescent="0.2">
      <c r="F5822" s="169"/>
    </row>
    <row r="5823" spans="6:6" x14ac:dyDescent="0.2">
      <c r="F5823" s="169"/>
    </row>
    <row r="5824" spans="6:6" x14ac:dyDescent="0.2">
      <c r="F5824" s="169"/>
    </row>
    <row r="5825" spans="6:6" x14ac:dyDescent="0.2">
      <c r="F5825" s="169"/>
    </row>
    <row r="5826" spans="6:6" x14ac:dyDescent="0.2">
      <c r="F5826" s="169"/>
    </row>
    <row r="5827" spans="6:6" x14ac:dyDescent="0.2">
      <c r="F5827" s="169"/>
    </row>
    <row r="5828" spans="6:6" x14ac:dyDescent="0.2">
      <c r="F5828" s="169"/>
    </row>
    <row r="5829" spans="6:6" x14ac:dyDescent="0.2">
      <c r="F5829" s="169"/>
    </row>
    <row r="5830" spans="6:6" x14ac:dyDescent="0.2">
      <c r="F5830" s="169"/>
    </row>
    <row r="5831" spans="6:6" x14ac:dyDescent="0.2">
      <c r="F5831" s="169"/>
    </row>
    <row r="5832" spans="6:6" x14ac:dyDescent="0.2">
      <c r="F5832" s="169"/>
    </row>
    <row r="5833" spans="6:6" x14ac:dyDescent="0.2">
      <c r="F5833" s="169"/>
    </row>
    <row r="5834" spans="6:6" x14ac:dyDescent="0.2">
      <c r="F5834" s="169"/>
    </row>
    <row r="5835" spans="6:6" x14ac:dyDescent="0.2">
      <c r="F5835" s="169"/>
    </row>
    <row r="5836" spans="6:6" x14ac:dyDescent="0.2">
      <c r="F5836" s="169"/>
    </row>
    <row r="5837" spans="6:6" x14ac:dyDescent="0.2">
      <c r="F5837" s="169"/>
    </row>
    <row r="5838" spans="6:6" x14ac:dyDescent="0.2">
      <c r="F5838" s="169"/>
    </row>
    <row r="5839" spans="6:6" x14ac:dyDescent="0.2">
      <c r="F5839" s="169"/>
    </row>
    <row r="5840" spans="6:6" x14ac:dyDescent="0.2">
      <c r="F5840" s="169"/>
    </row>
    <row r="5841" spans="6:6" x14ac:dyDescent="0.2">
      <c r="F5841" s="169"/>
    </row>
    <row r="5842" spans="6:6" x14ac:dyDescent="0.2">
      <c r="F5842" s="169"/>
    </row>
    <row r="5843" spans="6:6" x14ac:dyDescent="0.2">
      <c r="F5843" s="169"/>
    </row>
    <row r="5844" spans="6:6" x14ac:dyDescent="0.2">
      <c r="F5844" s="169"/>
    </row>
    <row r="5845" spans="6:6" x14ac:dyDescent="0.2">
      <c r="F5845" s="169"/>
    </row>
    <row r="5846" spans="6:6" x14ac:dyDescent="0.2">
      <c r="F5846" s="169"/>
    </row>
    <row r="5847" spans="6:6" x14ac:dyDescent="0.2">
      <c r="F5847" s="169"/>
    </row>
    <row r="5848" spans="6:6" x14ac:dyDescent="0.2">
      <c r="F5848" s="169"/>
    </row>
    <row r="5849" spans="6:6" x14ac:dyDescent="0.2">
      <c r="F5849" s="169"/>
    </row>
    <row r="5850" spans="6:6" x14ac:dyDescent="0.2">
      <c r="F5850" s="169"/>
    </row>
    <row r="5851" spans="6:6" x14ac:dyDescent="0.2">
      <c r="F5851" s="169"/>
    </row>
    <row r="5852" spans="6:6" x14ac:dyDescent="0.2">
      <c r="F5852" s="169"/>
    </row>
    <row r="5853" spans="6:6" x14ac:dyDescent="0.2">
      <c r="F5853" s="169"/>
    </row>
    <row r="5854" spans="6:6" x14ac:dyDescent="0.2">
      <c r="F5854" s="169"/>
    </row>
    <row r="5855" spans="6:6" x14ac:dyDescent="0.2">
      <c r="F5855" s="169"/>
    </row>
    <row r="5856" spans="6:6" x14ac:dyDescent="0.2">
      <c r="F5856" s="169"/>
    </row>
    <row r="5857" spans="6:6" x14ac:dyDescent="0.2">
      <c r="F5857" s="169"/>
    </row>
    <row r="5858" spans="6:6" x14ac:dyDescent="0.2">
      <c r="F5858" s="169"/>
    </row>
    <row r="5859" spans="6:6" x14ac:dyDescent="0.2">
      <c r="F5859" s="169"/>
    </row>
    <row r="5860" spans="6:6" x14ac:dyDescent="0.2">
      <c r="F5860" s="169"/>
    </row>
    <row r="5861" spans="6:6" x14ac:dyDescent="0.2">
      <c r="F5861" s="169"/>
    </row>
    <row r="5862" spans="6:6" x14ac:dyDescent="0.2">
      <c r="F5862" s="169"/>
    </row>
    <row r="5863" spans="6:6" x14ac:dyDescent="0.2">
      <c r="F5863" s="169"/>
    </row>
    <row r="5864" spans="6:6" x14ac:dyDescent="0.2">
      <c r="F5864" s="169"/>
    </row>
    <row r="5865" spans="6:6" x14ac:dyDescent="0.2">
      <c r="F5865" s="169"/>
    </row>
    <row r="5866" spans="6:6" x14ac:dyDescent="0.2">
      <c r="F5866" s="169"/>
    </row>
    <row r="5867" spans="6:6" x14ac:dyDescent="0.2">
      <c r="F5867" s="169"/>
    </row>
    <row r="5868" spans="6:6" x14ac:dyDescent="0.2">
      <c r="F5868" s="169"/>
    </row>
    <row r="5869" spans="6:6" x14ac:dyDescent="0.2">
      <c r="F5869" s="169"/>
    </row>
    <row r="5870" spans="6:6" x14ac:dyDescent="0.2">
      <c r="F5870" s="169"/>
    </row>
    <row r="5871" spans="6:6" x14ac:dyDescent="0.2">
      <c r="F5871" s="169"/>
    </row>
    <row r="5872" spans="6:6" x14ac:dyDescent="0.2">
      <c r="F5872" s="169"/>
    </row>
    <row r="5873" spans="6:6" x14ac:dyDescent="0.2">
      <c r="F5873" s="169"/>
    </row>
    <row r="5874" spans="6:6" x14ac:dyDescent="0.2">
      <c r="F5874" s="169"/>
    </row>
    <row r="5875" spans="6:6" x14ac:dyDescent="0.2">
      <c r="F5875" s="169"/>
    </row>
    <row r="5876" spans="6:6" x14ac:dyDescent="0.2">
      <c r="F5876" s="169"/>
    </row>
    <row r="5877" spans="6:6" x14ac:dyDescent="0.2">
      <c r="F5877" s="169"/>
    </row>
    <row r="5878" spans="6:6" x14ac:dyDescent="0.2">
      <c r="F5878" s="169"/>
    </row>
    <row r="5879" spans="6:6" x14ac:dyDescent="0.2">
      <c r="F5879" s="169"/>
    </row>
    <row r="5880" spans="6:6" x14ac:dyDescent="0.2">
      <c r="F5880" s="169"/>
    </row>
    <row r="5881" spans="6:6" x14ac:dyDescent="0.2">
      <c r="F5881" s="169"/>
    </row>
    <row r="5882" spans="6:6" x14ac:dyDescent="0.2">
      <c r="F5882" s="169"/>
    </row>
    <row r="5883" spans="6:6" x14ac:dyDescent="0.2">
      <c r="F5883" s="169"/>
    </row>
    <row r="5884" spans="6:6" x14ac:dyDescent="0.2">
      <c r="F5884" s="169"/>
    </row>
    <row r="5885" spans="6:6" x14ac:dyDescent="0.2">
      <c r="F5885" s="169"/>
    </row>
    <row r="5886" spans="6:6" x14ac:dyDescent="0.2">
      <c r="F5886" s="169"/>
    </row>
    <row r="5887" spans="6:6" x14ac:dyDescent="0.2">
      <c r="F5887" s="169"/>
    </row>
    <row r="5888" spans="6:6" x14ac:dyDescent="0.2">
      <c r="F5888" s="169"/>
    </row>
    <row r="5889" spans="6:6" x14ac:dyDescent="0.2">
      <c r="F5889" s="169"/>
    </row>
    <row r="5890" spans="6:6" x14ac:dyDescent="0.2">
      <c r="F5890" s="169"/>
    </row>
    <row r="5891" spans="6:6" x14ac:dyDescent="0.2">
      <c r="F5891" s="169"/>
    </row>
    <row r="5892" spans="6:6" x14ac:dyDescent="0.2">
      <c r="F5892" s="169"/>
    </row>
    <row r="5893" spans="6:6" x14ac:dyDescent="0.2">
      <c r="F5893" s="169"/>
    </row>
    <row r="5894" spans="6:6" x14ac:dyDescent="0.2">
      <c r="F5894" s="169"/>
    </row>
    <row r="5895" spans="6:6" x14ac:dyDescent="0.2">
      <c r="F5895" s="169"/>
    </row>
    <row r="5896" spans="6:6" x14ac:dyDescent="0.2">
      <c r="F5896" s="169"/>
    </row>
    <row r="5897" spans="6:6" x14ac:dyDescent="0.2">
      <c r="F5897" s="169"/>
    </row>
    <row r="5898" spans="6:6" x14ac:dyDescent="0.2">
      <c r="F5898" s="169"/>
    </row>
    <row r="5899" spans="6:6" x14ac:dyDescent="0.2">
      <c r="F5899" s="169"/>
    </row>
    <row r="5900" spans="6:6" x14ac:dyDescent="0.2">
      <c r="F5900" s="169"/>
    </row>
    <row r="5901" spans="6:6" x14ac:dyDescent="0.2">
      <c r="F5901" s="169"/>
    </row>
    <row r="5902" spans="6:6" x14ac:dyDescent="0.2">
      <c r="F5902" s="169"/>
    </row>
    <row r="5903" spans="6:6" x14ac:dyDescent="0.2">
      <c r="F5903" s="169"/>
    </row>
    <row r="5904" spans="6:6" x14ac:dyDescent="0.2">
      <c r="F5904" s="169"/>
    </row>
    <row r="5905" spans="6:6" x14ac:dyDescent="0.2">
      <c r="F5905" s="169"/>
    </row>
    <row r="5906" spans="6:6" x14ac:dyDescent="0.2">
      <c r="F5906" s="169"/>
    </row>
    <row r="5907" spans="6:6" x14ac:dyDescent="0.2">
      <c r="F5907" s="169"/>
    </row>
    <row r="5908" spans="6:6" x14ac:dyDescent="0.2">
      <c r="F5908" s="169"/>
    </row>
    <row r="5909" spans="6:6" x14ac:dyDescent="0.2">
      <c r="F5909" s="169"/>
    </row>
    <row r="5910" spans="6:6" x14ac:dyDescent="0.2">
      <c r="F5910" s="169"/>
    </row>
    <row r="5911" spans="6:6" x14ac:dyDescent="0.2">
      <c r="F5911" s="169"/>
    </row>
    <row r="5912" spans="6:6" x14ac:dyDescent="0.2">
      <c r="F5912" s="169"/>
    </row>
    <row r="5913" spans="6:6" x14ac:dyDescent="0.2">
      <c r="F5913" s="169"/>
    </row>
    <row r="5914" spans="6:6" x14ac:dyDescent="0.2">
      <c r="F5914" s="169"/>
    </row>
    <row r="5915" spans="6:6" x14ac:dyDescent="0.2">
      <c r="F5915" s="169"/>
    </row>
    <row r="5916" spans="6:6" x14ac:dyDescent="0.2">
      <c r="F5916" s="169"/>
    </row>
    <row r="5917" spans="6:6" x14ac:dyDescent="0.2">
      <c r="F5917" s="169"/>
    </row>
    <row r="5918" spans="6:6" x14ac:dyDescent="0.2">
      <c r="F5918" s="169"/>
    </row>
    <row r="5919" spans="6:6" x14ac:dyDescent="0.2">
      <c r="F5919" s="169"/>
    </row>
    <row r="5920" spans="6:6" x14ac:dyDescent="0.2">
      <c r="F5920" s="169"/>
    </row>
    <row r="5921" spans="6:6" x14ac:dyDescent="0.2">
      <c r="F5921" s="169"/>
    </row>
    <row r="5922" spans="6:6" x14ac:dyDescent="0.2">
      <c r="F5922" s="169"/>
    </row>
    <row r="5923" spans="6:6" x14ac:dyDescent="0.2">
      <c r="F5923" s="169"/>
    </row>
    <row r="5924" spans="6:6" x14ac:dyDescent="0.2">
      <c r="F5924" s="169"/>
    </row>
    <row r="5925" spans="6:6" x14ac:dyDescent="0.2">
      <c r="F5925" s="169"/>
    </row>
    <row r="5926" spans="6:6" x14ac:dyDescent="0.2">
      <c r="F5926" s="169"/>
    </row>
    <row r="5927" spans="6:6" x14ac:dyDescent="0.2">
      <c r="F5927" s="169"/>
    </row>
    <row r="5928" spans="6:6" x14ac:dyDescent="0.2">
      <c r="F5928" s="169"/>
    </row>
    <row r="5929" spans="6:6" x14ac:dyDescent="0.2">
      <c r="F5929" s="169"/>
    </row>
    <row r="5930" spans="6:6" x14ac:dyDescent="0.2">
      <c r="F5930" s="169"/>
    </row>
    <row r="5931" spans="6:6" x14ac:dyDescent="0.2">
      <c r="F5931" s="169"/>
    </row>
    <row r="5932" spans="6:6" x14ac:dyDescent="0.2">
      <c r="F5932" s="169"/>
    </row>
    <row r="5933" spans="6:6" x14ac:dyDescent="0.2">
      <c r="F5933" s="169"/>
    </row>
    <row r="5934" spans="6:6" x14ac:dyDescent="0.2">
      <c r="F5934" s="169"/>
    </row>
    <row r="5935" spans="6:6" x14ac:dyDescent="0.2">
      <c r="F5935" s="169"/>
    </row>
    <row r="5936" spans="6:6" x14ac:dyDescent="0.2">
      <c r="F5936" s="169"/>
    </row>
    <row r="5937" spans="6:6" x14ac:dyDescent="0.2">
      <c r="F5937" s="169"/>
    </row>
    <row r="5938" spans="6:6" x14ac:dyDescent="0.2">
      <c r="F5938" s="169"/>
    </row>
    <row r="5939" spans="6:6" x14ac:dyDescent="0.2">
      <c r="F5939" s="169"/>
    </row>
    <row r="5940" spans="6:6" x14ac:dyDescent="0.2">
      <c r="F5940" s="169"/>
    </row>
    <row r="5941" spans="6:6" x14ac:dyDescent="0.2">
      <c r="F5941" s="169"/>
    </row>
    <row r="5942" spans="6:6" x14ac:dyDescent="0.2">
      <c r="F5942" s="169"/>
    </row>
    <row r="5943" spans="6:6" x14ac:dyDescent="0.2">
      <c r="F5943" s="169"/>
    </row>
    <row r="5944" spans="6:6" x14ac:dyDescent="0.2">
      <c r="F5944" s="169"/>
    </row>
    <row r="5945" spans="6:6" x14ac:dyDescent="0.2">
      <c r="F5945" s="169"/>
    </row>
    <row r="5946" spans="6:6" x14ac:dyDescent="0.2">
      <c r="F5946" s="169"/>
    </row>
    <row r="5947" spans="6:6" x14ac:dyDescent="0.2">
      <c r="F5947" s="169"/>
    </row>
    <row r="5948" spans="6:6" x14ac:dyDescent="0.2">
      <c r="F5948" s="169"/>
    </row>
    <row r="5949" spans="6:6" x14ac:dyDescent="0.2">
      <c r="F5949" s="169"/>
    </row>
    <row r="5950" spans="6:6" x14ac:dyDescent="0.2">
      <c r="F5950" s="169"/>
    </row>
    <row r="5951" spans="6:6" x14ac:dyDescent="0.2">
      <c r="F5951" s="169"/>
    </row>
    <row r="5952" spans="6:6" x14ac:dyDescent="0.2">
      <c r="F5952" s="169"/>
    </row>
    <row r="5953" spans="6:6" x14ac:dyDescent="0.2">
      <c r="F5953" s="169"/>
    </row>
    <row r="5954" spans="6:6" x14ac:dyDescent="0.2">
      <c r="F5954" s="169"/>
    </row>
    <row r="5955" spans="6:6" x14ac:dyDescent="0.2">
      <c r="F5955" s="169"/>
    </row>
    <row r="5956" spans="6:6" x14ac:dyDescent="0.2">
      <c r="F5956" s="169"/>
    </row>
    <row r="5957" spans="6:6" x14ac:dyDescent="0.2">
      <c r="F5957" s="169"/>
    </row>
    <row r="5958" spans="6:6" x14ac:dyDescent="0.2">
      <c r="F5958" s="169"/>
    </row>
    <row r="5959" spans="6:6" x14ac:dyDescent="0.2">
      <c r="F5959" s="169"/>
    </row>
    <row r="5960" spans="6:6" x14ac:dyDescent="0.2">
      <c r="F5960" s="169"/>
    </row>
    <row r="5961" spans="6:6" x14ac:dyDescent="0.2">
      <c r="F5961" s="169"/>
    </row>
    <row r="5962" spans="6:6" x14ac:dyDescent="0.2">
      <c r="F5962" s="169"/>
    </row>
    <row r="5963" spans="6:6" x14ac:dyDescent="0.2">
      <c r="F5963" s="169"/>
    </row>
    <row r="5964" spans="6:6" x14ac:dyDescent="0.2">
      <c r="F5964" s="169"/>
    </row>
    <row r="5965" spans="6:6" x14ac:dyDescent="0.2">
      <c r="F5965" s="169"/>
    </row>
    <row r="5966" spans="6:6" x14ac:dyDescent="0.2">
      <c r="F5966" s="169"/>
    </row>
    <row r="5967" spans="6:6" x14ac:dyDescent="0.2">
      <c r="F5967" s="169"/>
    </row>
    <row r="5968" spans="6:6" x14ac:dyDescent="0.2">
      <c r="F5968" s="169"/>
    </row>
    <row r="5969" spans="6:6" x14ac:dyDescent="0.2">
      <c r="F5969" s="169"/>
    </row>
    <row r="5970" spans="6:6" x14ac:dyDescent="0.2">
      <c r="F5970" s="169"/>
    </row>
    <row r="5971" spans="6:6" x14ac:dyDescent="0.2">
      <c r="F5971" s="169"/>
    </row>
    <row r="5972" spans="6:6" x14ac:dyDescent="0.2">
      <c r="F5972" s="169"/>
    </row>
    <row r="5973" spans="6:6" x14ac:dyDescent="0.2">
      <c r="F5973" s="169"/>
    </row>
    <row r="5974" spans="6:6" x14ac:dyDescent="0.2">
      <c r="F5974" s="169"/>
    </row>
    <row r="5975" spans="6:6" x14ac:dyDescent="0.2">
      <c r="F5975" s="169"/>
    </row>
    <row r="5976" spans="6:6" x14ac:dyDescent="0.2">
      <c r="F5976" s="169"/>
    </row>
    <row r="5977" spans="6:6" x14ac:dyDescent="0.2">
      <c r="F5977" s="169"/>
    </row>
    <row r="5978" spans="6:6" x14ac:dyDescent="0.2">
      <c r="F5978" s="169"/>
    </row>
    <row r="5979" spans="6:6" x14ac:dyDescent="0.2">
      <c r="F5979" s="169"/>
    </row>
    <row r="5980" spans="6:6" x14ac:dyDescent="0.2">
      <c r="F5980" s="169"/>
    </row>
    <row r="5981" spans="6:6" x14ac:dyDescent="0.2">
      <c r="F5981" s="169"/>
    </row>
    <row r="5982" spans="6:6" x14ac:dyDescent="0.2">
      <c r="F5982" s="169"/>
    </row>
    <row r="5983" spans="6:6" x14ac:dyDescent="0.2">
      <c r="F5983" s="169"/>
    </row>
    <row r="5984" spans="6:6" x14ac:dyDescent="0.2">
      <c r="F5984" s="169"/>
    </row>
    <row r="5985" spans="6:6" x14ac:dyDescent="0.2">
      <c r="F5985" s="169"/>
    </row>
    <row r="5986" spans="6:6" x14ac:dyDescent="0.2">
      <c r="F5986" s="169"/>
    </row>
    <row r="5987" spans="6:6" x14ac:dyDescent="0.2">
      <c r="F5987" s="169"/>
    </row>
    <row r="5988" spans="6:6" x14ac:dyDescent="0.2">
      <c r="F5988" s="169"/>
    </row>
    <row r="5989" spans="6:6" x14ac:dyDescent="0.2">
      <c r="F5989" s="169"/>
    </row>
    <row r="5990" spans="6:6" x14ac:dyDescent="0.2">
      <c r="F5990" s="169"/>
    </row>
    <row r="5991" spans="6:6" x14ac:dyDescent="0.2">
      <c r="F5991" s="169"/>
    </row>
    <row r="5992" spans="6:6" x14ac:dyDescent="0.2">
      <c r="F5992" s="169"/>
    </row>
    <row r="5993" spans="6:6" x14ac:dyDescent="0.2">
      <c r="F5993" s="169"/>
    </row>
    <row r="5994" spans="6:6" x14ac:dyDescent="0.2">
      <c r="F5994" s="169"/>
    </row>
    <row r="5995" spans="6:6" x14ac:dyDescent="0.2">
      <c r="F5995" s="169"/>
    </row>
    <row r="5996" spans="6:6" x14ac:dyDescent="0.2">
      <c r="F5996" s="169"/>
    </row>
    <row r="5997" spans="6:6" x14ac:dyDescent="0.2">
      <c r="F5997" s="169"/>
    </row>
    <row r="5998" spans="6:6" x14ac:dyDescent="0.2">
      <c r="F5998" s="169"/>
    </row>
    <row r="5999" spans="6:6" x14ac:dyDescent="0.2">
      <c r="F5999" s="169"/>
    </row>
    <row r="6000" spans="6:6" x14ac:dyDescent="0.2">
      <c r="F6000" s="169"/>
    </row>
    <row r="6001" spans="6:6" x14ac:dyDescent="0.2">
      <c r="F6001" s="169"/>
    </row>
    <row r="6002" spans="6:6" x14ac:dyDescent="0.2">
      <c r="F6002" s="169"/>
    </row>
    <row r="6003" spans="6:6" x14ac:dyDescent="0.2">
      <c r="F6003" s="169"/>
    </row>
    <row r="6004" spans="6:6" x14ac:dyDescent="0.2">
      <c r="F6004" s="169"/>
    </row>
    <row r="6005" spans="6:6" x14ac:dyDescent="0.2">
      <c r="F6005" s="169"/>
    </row>
    <row r="6006" spans="6:6" x14ac:dyDescent="0.2">
      <c r="F6006" s="169"/>
    </row>
    <row r="6007" spans="6:6" x14ac:dyDescent="0.2">
      <c r="F6007" s="169"/>
    </row>
    <row r="6008" spans="6:6" x14ac:dyDescent="0.2">
      <c r="F6008" s="169"/>
    </row>
    <row r="6009" spans="6:6" x14ac:dyDescent="0.2">
      <c r="F6009" s="169"/>
    </row>
    <row r="6010" spans="6:6" x14ac:dyDescent="0.2">
      <c r="F6010" s="169"/>
    </row>
    <row r="6011" spans="6:6" x14ac:dyDescent="0.2">
      <c r="F6011" s="169"/>
    </row>
    <row r="6012" spans="6:6" x14ac:dyDescent="0.2">
      <c r="F6012" s="169"/>
    </row>
    <row r="6013" spans="6:6" x14ac:dyDescent="0.2">
      <c r="F6013" s="169"/>
    </row>
    <row r="6014" spans="6:6" x14ac:dyDescent="0.2">
      <c r="F6014" s="169"/>
    </row>
    <row r="6015" spans="6:6" x14ac:dyDescent="0.2">
      <c r="F6015" s="169"/>
    </row>
    <row r="6016" spans="6:6" x14ac:dyDescent="0.2">
      <c r="F6016" s="169"/>
    </row>
    <row r="6017" spans="6:6" x14ac:dyDescent="0.2">
      <c r="F6017" s="169"/>
    </row>
    <row r="6018" spans="6:6" x14ac:dyDescent="0.2">
      <c r="F6018" s="169"/>
    </row>
    <row r="6019" spans="6:6" x14ac:dyDescent="0.2">
      <c r="F6019" s="169"/>
    </row>
    <row r="6020" spans="6:6" x14ac:dyDescent="0.2">
      <c r="F6020" s="169"/>
    </row>
    <row r="6021" spans="6:6" x14ac:dyDescent="0.2">
      <c r="F6021" s="169"/>
    </row>
    <row r="6022" spans="6:6" x14ac:dyDescent="0.2">
      <c r="F6022" s="169"/>
    </row>
    <row r="6023" spans="6:6" x14ac:dyDescent="0.2">
      <c r="F6023" s="169"/>
    </row>
    <row r="6024" spans="6:6" x14ac:dyDescent="0.2">
      <c r="F6024" s="169"/>
    </row>
    <row r="6025" spans="6:6" x14ac:dyDescent="0.2">
      <c r="F6025" s="169"/>
    </row>
    <row r="6026" spans="6:6" x14ac:dyDescent="0.2">
      <c r="F6026" s="169"/>
    </row>
    <row r="6027" spans="6:6" x14ac:dyDescent="0.2">
      <c r="F6027" s="169"/>
    </row>
    <row r="6028" spans="6:6" x14ac:dyDescent="0.2">
      <c r="F6028" s="169"/>
    </row>
    <row r="6029" spans="6:6" x14ac:dyDescent="0.2">
      <c r="F6029" s="169"/>
    </row>
    <row r="6030" spans="6:6" x14ac:dyDescent="0.2">
      <c r="F6030" s="169"/>
    </row>
    <row r="6031" spans="6:6" x14ac:dyDescent="0.2">
      <c r="F6031" s="169"/>
    </row>
    <row r="6032" spans="6:6" x14ac:dyDescent="0.2">
      <c r="F6032" s="169"/>
    </row>
    <row r="6033" spans="6:6" x14ac:dyDescent="0.2">
      <c r="F6033" s="169"/>
    </row>
    <row r="6034" spans="6:6" x14ac:dyDescent="0.2">
      <c r="F6034" s="169"/>
    </row>
    <row r="6035" spans="6:6" x14ac:dyDescent="0.2">
      <c r="F6035" s="169"/>
    </row>
    <row r="6036" spans="6:6" x14ac:dyDescent="0.2">
      <c r="F6036" s="169"/>
    </row>
    <row r="6037" spans="6:6" x14ac:dyDescent="0.2">
      <c r="F6037" s="169"/>
    </row>
    <row r="6038" spans="6:6" x14ac:dyDescent="0.2">
      <c r="F6038" s="169"/>
    </row>
    <row r="6039" spans="6:6" x14ac:dyDescent="0.2">
      <c r="F6039" s="169"/>
    </row>
    <row r="6040" spans="6:6" x14ac:dyDescent="0.2">
      <c r="F6040" s="169"/>
    </row>
    <row r="6041" spans="6:6" x14ac:dyDescent="0.2">
      <c r="F6041" s="169"/>
    </row>
    <row r="6042" spans="6:6" x14ac:dyDescent="0.2">
      <c r="F6042" s="169"/>
    </row>
    <row r="6043" spans="6:6" x14ac:dyDescent="0.2">
      <c r="F6043" s="169"/>
    </row>
    <row r="6044" spans="6:6" x14ac:dyDescent="0.2">
      <c r="F6044" s="169"/>
    </row>
    <row r="6045" spans="6:6" x14ac:dyDescent="0.2">
      <c r="F6045" s="169"/>
    </row>
    <row r="6046" spans="6:6" x14ac:dyDescent="0.2">
      <c r="F6046" s="169"/>
    </row>
    <row r="6047" spans="6:6" x14ac:dyDescent="0.2">
      <c r="F6047" s="169"/>
    </row>
    <row r="6048" spans="6:6" x14ac:dyDescent="0.2">
      <c r="F6048" s="169"/>
    </row>
    <row r="6049" spans="6:6" x14ac:dyDescent="0.2">
      <c r="F6049" s="169"/>
    </row>
    <row r="6050" spans="6:6" x14ac:dyDescent="0.2">
      <c r="F6050" s="169"/>
    </row>
    <row r="6051" spans="6:6" x14ac:dyDescent="0.2">
      <c r="F6051" s="169"/>
    </row>
    <row r="6052" spans="6:6" x14ac:dyDescent="0.2">
      <c r="F6052" s="169"/>
    </row>
    <row r="6053" spans="6:6" x14ac:dyDescent="0.2">
      <c r="F6053" s="169"/>
    </row>
    <row r="6054" spans="6:6" x14ac:dyDescent="0.2">
      <c r="F6054" s="169"/>
    </row>
    <row r="6055" spans="6:6" x14ac:dyDescent="0.2">
      <c r="F6055" s="169"/>
    </row>
    <row r="6056" spans="6:6" x14ac:dyDescent="0.2">
      <c r="F6056" s="169"/>
    </row>
    <row r="6057" spans="6:6" x14ac:dyDescent="0.2">
      <c r="F6057" s="169"/>
    </row>
    <row r="6058" spans="6:6" x14ac:dyDescent="0.2">
      <c r="F6058" s="169"/>
    </row>
    <row r="6059" spans="6:6" x14ac:dyDescent="0.2">
      <c r="F6059" s="169"/>
    </row>
    <row r="6060" spans="6:6" x14ac:dyDescent="0.2">
      <c r="F6060" s="169"/>
    </row>
    <row r="6061" spans="6:6" x14ac:dyDescent="0.2">
      <c r="F6061" s="169"/>
    </row>
    <row r="6062" spans="6:6" x14ac:dyDescent="0.2">
      <c r="F6062" s="169"/>
    </row>
    <row r="6063" spans="6:6" x14ac:dyDescent="0.2">
      <c r="F6063" s="169"/>
    </row>
    <row r="6064" spans="6:6" x14ac:dyDescent="0.2">
      <c r="F6064" s="169"/>
    </row>
    <row r="6065" spans="6:6" x14ac:dyDescent="0.2">
      <c r="F6065" s="169"/>
    </row>
    <row r="6066" spans="6:6" x14ac:dyDescent="0.2">
      <c r="F6066" s="169"/>
    </row>
    <row r="6067" spans="6:6" x14ac:dyDescent="0.2">
      <c r="F6067" s="169"/>
    </row>
    <row r="6068" spans="6:6" x14ac:dyDescent="0.2">
      <c r="F6068" s="169"/>
    </row>
    <row r="6069" spans="6:6" x14ac:dyDescent="0.2">
      <c r="F6069" s="169"/>
    </row>
    <row r="6070" spans="6:6" x14ac:dyDescent="0.2">
      <c r="F6070" s="169"/>
    </row>
    <row r="6071" spans="6:6" x14ac:dyDescent="0.2">
      <c r="F6071" s="169"/>
    </row>
    <row r="6072" spans="6:6" x14ac:dyDescent="0.2">
      <c r="F6072" s="169"/>
    </row>
    <row r="6073" spans="6:6" x14ac:dyDescent="0.2">
      <c r="F6073" s="169"/>
    </row>
    <row r="6074" spans="6:6" x14ac:dyDescent="0.2">
      <c r="F6074" s="169"/>
    </row>
    <row r="6075" spans="6:6" x14ac:dyDescent="0.2">
      <c r="F6075" s="169"/>
    </row>
    <row r="6076" spans="6:6" x14ac:dyDescent="0.2">
      <c r="F6076" s="169"/>
    </row>
    <row r="6077" spans="6:6" x14ac:dyDescent="0.2">
      <c r="F6077" s="169"/>
    </row>
    <row r="6078" spans="6:6" x14ac:dyDescent="0.2">
      <c r="F6078" s="169"/>
    </row>
    <row r="6079" spans="6:6" x14ac:dyDescent="0.2">
      <c r="F6079" s="169"/>
    </row>
    <row r="6080" spans="6:6" x14ac:dyDescent="0.2">
      <c r="F6080" s="169"/>
    </row>
    <row r="6081" spans="6:6" x14ac:dyDescent="0.2">
      <c r="F6081" s="169"/>
    </row>
    <row r="6082" spans="6:6" x14ac:dyDescent="0.2">
      <c r="F6082" s="169"/>
    </row>
    <row r="6083" spans="6:6" x14ac:dyDescent="0.2">
      <c r="F6083" s="169"/>
    </row>
    <row r="6084" spans="6:6" x14ac:dyDescent="0.2">
      <c r="F6084" s="169"/>
    </row>
    <row r="6085" spans="6:6" x14ac:dyDescent="0.2">
      <c r="F6085" s="169"/>
    </row>
    <row r="6086" spans="6:6" x14ac:dyDescent="0.2">
      <c r="F6086" s="169"/>
    </row>
    <row r="6087" spans="6:6" x14ac:dyDescent="0.2">
      <c r="F6087" s="169"/>
    </row>
    <row r="6088" spans="6:6" x14ac:dyDescent="0.2">
      <c r="F6088" s="169"/>
    </row>
    <row r="6089" spans="6:6" x14ac:dyDescent="0.2">
      <c r="F6089" s="169"/>
    </row>
    <row r="6090" spans="6:6" x14ac:dyDescent="0.2">
      <c r="F6090" s="169"/>
    </row>
    <row r="6091" spans="6:6" x14ac:dyDescent="0.2">
      <c r="F6091" s="169"/>
    </row>
    <row r="6092" spans="6:6" x14ac:dyDescent="0.2">
      <c r="F6092" s="169"/>
    </row>
    <row r="6093" spans="6:6" x14ac:dyDescent="0.2">
      <c r="F6093" s="169"/>
    </row>
    <row r="6094" spans="6:6" x14ac:dyDescent="0.2">
      <c r="F6094" s="169"/>
    </row>
    <row r="6095" spans="6:6" x14ac:dyDescent="0.2">
      <c r="F6095" s="169"/>
    </row>
    <row r="6096" spans="6:6" x14ac:dyDescent="0.2">
      <c r="F6096" s="169"/>
    </row>
    <row r="6097" spans="6:6" x14ac:dyDescent="0.2">
      <c r="F6097" s="169"/>
    </row>
    <row r="6098" spans="6:6" x14ac:dyDescent="0.2">
      <c r="F6098" s="169"/>
    </row>
    <row r="6099" spans="6:6" x14ac:dyDescent="0.2">
      <c r="F6099" s="169"/>
    </row>
    <row r="6100" spans="6:6" x14ac:dyDescent="0.2">
      <c r="F6100" s="169"/>
    </row>
    <row r="6101" spans="6:6" x14ac:dyDescent="0.2">
      <c r="F6101" s="169"/>
    </row>
    <row r="6102" spans="6:6" x14ac:dyDescent="0.2">
      <c r="F6102" s="169"/>
    </row>
    <row r="6103" spans="6:6" x14ac:dyDescent="0.2">
      <c r="F6103" s="169"/>
    </row>
    <row r="6104" spans="6:6" x14ac:dyDescent="0.2">
      <c r="F6104" s="169"/>
    </row>
    <row r="6105" spans="6:6" x14ac:dyDescent="0.2">
      <c r="F6105" s="169"/>
    </row>
    <row r="6106" spans="6:6" x14ac:dyDescent="0.2">
      <c r="F6106" s="169"/>
    </row>
    <row r="6107" spans="6:6" x14ac:dyDescent="0.2">
      <c r="F6107" s="169"/>
    </row>
    <row r="6108" spans="6:6" x14ac:dyDescent="0.2">
      <c r="F6108" s="169"/>
    </row>
    <row r="6109" spans="6:6" x14ac:dyDescent="0.2">
      <c r="F6109" s="169"/>
    </row>
    <row r="6110" spans="6:6" x14ac:dyDescent="0.2">
      <c r="F6110" s="169"/>
    </row>
    <row r="6111" spans="6:6" x14ac:dyDescent="0.2">
      <c r="F6111" s="169"/>
    </row>
    <row r="6112" spans="6:6" x14ac:dyDescent="0.2">
      <c r="F6112" s="169"/>
    </row>
    <row r="6113" spans="6:6" x14ac:dyDescent="0.2">
      <c r="F6113" s="169"/>
    </row>
    <row r="6114" spans="6:6" x14ac:dyDescent="0.2">
      <c r="F6114" s="169"/>
    </row>
    <row r="6115" spans="6:6" x14ac:dyDescent="0.2">
      <c r="F6115" s="169"/>
    </row>
    <row r="6116" spans="6:6" x14ac:dyDescent="0.2">
      <c r="F6116" s="169"/>
    </row>
    <row r="6117" spans="6:6" x14ac:dyDescent="0.2">
      <c r="F6117" s="169"/>
    </row>
    <row r="6118" spans="6:6" x14ac:dyDescent="0.2">
      <c r="F6118" s="169"/>
    </row>
    <row r="6119" spans="6:6" x14ac:dyDescent="0.2">
      <c r="F6119" s="169"/>
    </row>
    <row r="6120" spans="6:6" x14ac:dyDescent="0.2">
      <c r="F6120" s="169"/>
    </row>
    <row r="6121" spans="6:6" x14ac:dyDescent="0.2">
      <c r="F6121" s="169"/>
    </row>
    <row r="6122" spans="6:6" x14ac:dyDescent="0.2">
      <c r="F6122" s="169"/>
    </row>
    <row r="6123" spans="6:6" x14ac:dyDescent="0.2">
      <c r="F6123" s="169"/>
    </row>
    <row r="6124" spans="6:6" x14ac:dyDescent="0.2">
      <c r="F6124" s="169"/>
    </row>
    <row r="6125" spans="6:6" x14ac:dyDescent="0.2">
      <c r="F6125" s="169"/>
    </row>
    <row r="6126" spans="6:6" x14ac:dyDescent="0.2">
      <c r="F6126" s="169"/>
    </row>
    <row r="6127" spans="6:6" x14ac:dyDescent="0.2">
      <c r="F6127" s="169"/>
    </row>
    <row r="6128" spans="6:6" x14ac:dyDescent="0.2">
      <c r="F6128" s="169"/>
    </row>
    <row r="6129" spans="6:6" x14ac:dyDescent="0.2">
      <c r="F6129" s="169"/>
    </row>
    <row r="6130" spans="6:6" x14ac:dyDescent="0.2">
      <c r="F6130" s="169"/>
    </row>
    <row r="6131" spans="6:6" x14ac:dyDescent="0.2">
      <c r="F6131" s="169"/>
    </row>
    <row r="6132" spans="6:6" x14ac:dyDescent="0.2">
      <c r="F6132" s="169"/>
    </row>
    <row r="6133" spans="6:6" x14ac:dyDescent="0.2">
      <c r="F6133" s="169"/>
    </row>
    <row r="6134" spans="6:6" x14ac:dyDescent="0.2">
      <c r="F6134" s="169"/>
    </row>
    <row r="6135" spans="6:6" x14ac:dyDescent="0.2">
      <c r="F6135" s="169"/>
    </row>
    <row r="6136" spans="6:6" x14ac:dyDescent="0.2">
      <c r="F6136" s="169"/>
    </row>
    <row r="6137" spans="6:6" x14ac:dyDescent="0.2">
      <c r="F6137" s="169"/>
    </row>
    <row r="6138" spans="6:6" x14ac:dyDescent="0.2">
      <c r="F6138" s="169"/>
    </row>
    <row r="6139" spans="6:6" x14ac:dyDescent="0.2">
      <c r="F6139" s="169"/>
    </row>
    <row r="6140" spans="6:6" x14ac:dyDescent="0.2">
      <c r="F6140" s="169"/>
    </row>
    <row r="6141" spans="6:6" x14ac:dyDescent="0.2">
      <c r="F6141" s="169"/>
    </row>
    <row r="6142" spans="6:6" x14ac:dyDescent="0.2">
      <c r="F6142" s="169"/>
    </row>
    <row r="6143" spans="6:6" x14ac:dyDescent="0.2">
      <c r="F6143" s="169"/>
    </row>
    <row r="6144" spans="6:6" x14ac:dyDescent="0.2">
      <c r="F6144" s="169"/>
    </row>
    <row r="6145" spans="6:6" x14ac:dyDescent="0.2">
      <c r="F6145" s="169"/>
    </row>
    <row r="6146" spans="6:6" x14ac:dyDescent="0.2">
      <c r="F6146" s="169"/>
    </row>
    <row r="6147" spans="6:6" x14ac:dyDescent="0.2">
      <c r="F6147" s="169"/>
    </row>
    <row r="6148" spans="6:6" x14ac:dyDescent="0.2">
      <c r="F6148" s="169"/>
    </row>
    <row r="6149" spans="6:6" x14ac:dyDescent="0.2">
      <c r="F6149" s="169"/>
    </row>
    <row r="6150" spans="6:6" x14ac:dyDescent="0.2">
      <c r="F6150" s="169"/>
    </row>
    <row r="6151" spans="6:6" x14ac:dyDescent="0.2">
      <c r="F6151" s="169"/>
    </row>
    <row r="6152" spans="6:6" x14ac:dyDescent="0.2">
      <c r="F6152" s="169"/>
    </row>
    <row r="6153" spans="6:6" x14ac:dyDescent="0.2">
      <c r="F6153" s="169"/>
    </row>
    <row r="6154" spans="6:6" x14ac:dyDescent="0.2">
      <c r="F6154" s="169"/>
    </row>
    <row r="6155" spans="6:6" x14ac:dyDescent="0.2">
      <c r="F6155" s="169"/>
    </row>
    <row r="6156" spans="6:6" x14ac:dyDescent="0.2">
      <c r="F6156" s="169"/>
    </row>
    <row r="6157" spans="6:6" x14ac:dyDescent="0.2">
      <c r="F6157" s="169"/>
    </row>
    <row r="6158" spans="6:6" x14ac:dyDescent="0.2">
      <c r="F6158" s="169"/>
    </row>
    <row r="6159" spans="6:6" x14ac:dyDescent="0.2">
      <c r="F6159" s="169"/>
    </row>
    <row r="6160" spans="6:6" x14ac:dyDescent="0.2">
      <c r="F6160" s="169"/>
    </row>
    <row r="6161" spans="6:6" x14ac:dyDescent="0.2">
      <c r="F6161" s="169"/>
    </row>
    <row r="6162" spans="6:6" x14ac:dyDescent="0.2">
      <c r="F6162" s="169"/>
    </row>
    <row r="6163" spans="6:6" x14ac:dyDescent="0.2">
      <c r="F6163" s="169"/>
    </row>
    <row r="6164" spans="6:6" x14ac:dyDescent="0.2">
      <c r="F6164" s="169"/>
    </row>
    <row r="6165" spans="6:6" x14ac:dyDescent="0.2">
      <c r="F6165" s="169"/>
    </row>
    <row r="6166" spans="6:6" x14ac:dyDescent="0.2">
      <c r="F6166" s="169"/>
    </row>
    <row r="6167" spans="6:6" x14ac:dyDescent="0.2">
      <c r="F6167" s="169"/>
    </row>
    <row r="6168" spans="6:6" x14ac:dyDescent="0.2">
      <c r="F6168" s="169"/>
    </row>
    <row r="6169" spans="6:6" x14ac:dyDescent="0.2">
      <c r="F6169" s="169"/>
    </row>
    <row r="6170" spans="6:6" x14ac:dyDescent="0.2">
      <c r="F6170" s="169"/>
    </row>
    <row r="6171" spans="6:6" x14ac:dyDescent="0.2">
      <c r="F6171" s="169"/>
    </row>
    <row r="6172" spans="6:6" x14ac:dyDescent="0.2">
      <c r="F6172" s="169"/>
    </row>
    <row r="6173" spans="6:6" x14ac:dyDescent="0.2">
      <c r="F6173" s="169"/>
    </row>
    <row r="6174" spans="6:6" x14ac:dyDescent="0.2">
      <c r="F6174" s="169"/>
    </row>
    <row r="6175" spans="6:6" x14ac:dyDescent="0.2">
      <c r="F6175" s="169"/>
    </row>
    <row r="6176" spans="6:6" x14ac:dyDescent="0.2">
      <c r="F6176" s="169"/>
    </row>
    <row r="6177" spans="6:6" x14ac:dyDescent="0.2">
      <c r="F6177" s="169"/>
    </row>
    <row r="6178" spans="6:6" x14ac:dyDescent="0.2">
      <c r="F6178" s="169"/>
    </row>
    <row r="6179" spans="6:6" x14ac:dyDescent="0.2">
      <c r="F6179" s="169"/>
    </row>
    <row r="6180" spans="6:6" x14ac:dyDescent="0.2">
      <c r="F6180" s="169"/>
    </row>
    <row r="6181" spans="6:6" x14ac:dyDescent="0.2">
      <c r="F6181" s="169"/>
    </row>
    <row r="6182" spans="6:6" x14ac:dyDescent="0.2">
      <c r="F6182" s="169"/>
    </row>
    <row r="6183" spans="6:6" x14ac:dyDescent="0.2">
      <c r="F6183" s="169"/>
    </row>
    <row r="6184" spans="6:6" x14ac:dyDescent="0.2">
      <c r="F6184" s="169"/>
    </row>
    <row r="6185" spans="6:6" x14ac:dyDescent="0.2">
      <c r="F6185" s="169"/>
    </row>
    <row r="6186" spans="6:6" x14ac:dyDescent="0.2">
      <c r="F6186" s="169"/>
    </row>
    <row r="6187" spans="6:6" x14ac:dyDescent="0.2">
      <c r="F6187" s="169"/>
    </row>
    <row r="6188" spans="6:6" x14ac:dyDescent="0.2">
      <c r="F6188" s="169"/>
    </row>
    <row r="6189" spans="6:6" x14ac:dyDescent="0.2">
      <c r="F6189" s="169"/>
    </row>
    <row r="6190" spans="6:6" x14ac:dyDescent="0.2">
      <c r="F6190" s="169"/>
    </row>
    <row r="6191" spans="6:6" x14ac:dyDescent="0.2">
      <c r="F6191" s="169"/>
    </row>
    <row r="6192" spans="6:6" x14ac:dyDescent="0.2">
      <c r="F6192" s="169"/>
    </row>
    <row r="6193" spans="6:6" x14ac:dyDescent="0.2">
      <c r="F6193" s="169"/>
    </row>
    <row r="6194" spans="6:6" x14ac:dyDescent="0.2">
      <c r="F6194" s="169"/>
    </row>
    <row r="6195" spans="6:6" x14ac:dyDescent="0.2">
      <c r="F6195" s="169"/>
    </row>
    <row r="6196" spans="6:6" x14ac:dyDescent="0.2">
      <c r="F6196" s="169"/>
    </row>
    <row r="6197" spans="6:6" x14ac:dyDescent="0.2">
      <c r="F6197" s="169"/>
    </row>
    <row r="6198" spans="6:6" x14ac:dyDescent="0.2">
      <c r="F6198" s="169"/>
    </row>
    <row r="6199" spans="6:6" x14ac:dyDescent="0.2">
      <c r="F6199" s="169"/>
    </row>
    <row r="6200" spans="6:6" x14ac:dyDescent="0.2">
      <c r="F6200" s="169"/>
    </row>
    <row r="6201" spans="6:6" x14ac:dyDescent="0.2">
      <c r="F6201" s="169"/>
    </row>
    <row r="6202" spans="6:6" x14ac:dyDescent="0.2">
      <c r="F6202" s="169"/>
    </row>
    <row r="6203" spans="6:6" x14ac:dyDescent="0.2">
      <c r="F6203" s="169"/>
    </row>
    <row r="6204" spans="6:6" x14ac:dyDescent="0.2">
      <c r="F6204" s="169"/>
    </row>
    <row r="6205" spans="6:6" x14ac:dyDescent="0.2">
      <c r="F6205" s="169"/>
    </row>
    <row r="6206" spans="6:6" x14ac:dyDescent="0.2">
      <c r="F6206" s="169"/>
    </row>
    <row r="6207" spans="6:6" x14ac:dyDescent="0.2">
      <c r="F6207" s="169"/>
    </row>
    <row r="6208" spans="6:6" x14ac:dyDescent="0.2">
      <c r="F6208" s="169"/>
    </row>
    <row r="6209" spans="6:6" x14ac:dyDescent="0.2">
      <c r="F6209" s="169"/>
    </row>
    <row r="6210" spans="6:6" x14ac:dyDescent="0.2">
      <c r="F6210" s="169"/>
    </row>
    <row r="6211" spans="6:6" x14ac:dyDescent="0.2">
      <c r="F6211" s="169"/>
    </row>
    <row r="6212" spans="6:6" x14ac:dyDescent="0.2">
      <c r="F6212" s="169"/>
    </row>
    <row r="6213" spans="6:6" x14ac:dyDescent="0.2">
      <c r="F6213" s="169"/>
    </row>
    <row r="6214" spans="6:6" x14ac:dyDescent="0.2">
      <c r="F6214" s="169"/>
    </row>
    <row r="6215" spans="6:6" x14ac:dyDescent="0.2">
      <c r="F6215" s="169"/>
    </row>
    <row r="6216" spans="6:6" x14ac:dyDescent="0.2">
      <c r="F6216" s="169"/>
    </row>
    <row r="6217" spans="6:6" x14ac:dyDescent="0.2">
      <c r="F6217" s="169"/>
    </row>
    <row r="6218" spans="6:6" x14ac:dyDescent="0.2">
      <c r="F6218" s="169"/>
    </row>
    <row r="6219" spans="6:6" x14ac:dyDescent="0.2">
      <c r="F6219" s="169"/>
    </row>
    <row r="6220" spans="6:6" x14ac:dyDescent="0.2">
      <c r="F6220" s="169"/>
    </row>
    <row r="6221" spans="6:6" x14ac:dyDescent="0.2">
      <c r="F6221" s="169"/>
    </row>
    <row r="6222" spans="6:6" x14ac:dyDescent="0.2">
      <c r="F6222" s="169"/>
    </row>
    <row r="6223" spans="6:6" x14ac:dyDescent="0.2">
      <c r="F6223" s="169"/>
    </row>
    <row r="6224" spans="6:6" x14ac:dyDescent="0.2">
      <c r="F6224" s="169"/>
    </row>
    <row r="6225" spans="6:6" x14ac:dyDescent="0.2">
      <c r="F6225" s="169"/>
    </row>
    <row r="6226" spans="6:6" x14ac:dyDescent="0.2">
      <c r="F6226" s="169"/>
    </row>
    <row r="6227" spans="6:6" x14ac:dyDescent="0.2">
      <c r="F6227" s="169"/>
    </row>
    <row r="6228" spans="6:6" x14ac:dyDescent="0.2">
      <c r="F6228" s="169"/>
    </row>
    <row r="6229" spans="6:6" x14ac:dyDescent="0.2">
      <c r="F6229" s="169"/>
    </row>
    <row r="6230" spans="6:6" x14ac:dyDescent="0.2">
      <c r="F6230" s="169"/>
    </row>
    <row r="6231" spans="6:6" x14ac:dyDescent="0.2">
      <c r="F6231" s="169"/>
    </row>
    <row r="6232" spans="6:6" x14ac:dyDescent="0.2">
      <c r="F6232" s="169"/>
    </row>
    <row r="6233" spans="6:6" x14ac:dyDescent="0.2">
      <c r="F6233" s="169"/>
    </row>
    <row r="6234" spans="6:6" x14ac:dyDescent="0.2">
      <c r="F6234" s="169"/>
    </row>
    <row r="6235" spans="6:6" x14ac:dyDescent="0.2">
      <c r="F6235" s="169"/>
    </row>
    <row r="6236" spans="6:6" x14ac:dyDescent="0.2">
      <c r="F6236" s="169"/>
    </row>
    <row r="6237" spans="6:6" x14ac:dyDescent="0.2">
      <c r="F6237" s="169"/>
    </row>
    <row r="6238" spans="6:6" x14ac:dyDescent="0.2">
      <c r="F6238" s="169"/>
    </row>
    <row r="6239" spans="6:6" x14ac:dyDescent="0.2">
      <c r="F6239" s="169"/>
    </row>
    <row r="6240" spans="6:6" x14ac:dyDescent="0.2">
      <c r="F6240" s="169"/>
    </row>
    <row r="6241" spans="6:6" x14ac:dyDescent="0.2">
      <c r="F6241" s="169"/>
    </row>
    <row r="6242" spans="6:6" x14ac:dyDescent="0.2">
      <c r="F6242" s="169"/>
    </row>
    <row r="6243" spans="6:6" x14ac:dyDescent="0.2">
      <c r="F6243" s="169"/>
    </row>
    <row r="6244" spans="6:6" x14ac:dyDescent="0.2">
      <c r="F6244" s="169"/>
    </row>
    <row r="6245" spans="6:6" x14ac:dyDescent="0.2">
      <c r="F6245" s="169"/>
    </row>
    <row r="6246" spans="6:6" x14ac:dyDescent="0.2">
      <c r="F6246" s="169"/>
    </row>
    <row r="6247" spans="6:6" x14ac:dyDescent="0.2">
      <c r="F6247" s="169"/>
    </row>
    <row r="6248" spans="6:6" x14ac:dyDescent="0.2">
      <c r="F6248" s="169"/>
    </row>
    <row r="6249" spans="6:6" x14ac:dyDescent="0.2">
      <c r="F6249" s="169"/>
    </row>
    <row r="6250" spans="6:6" x14ac:dyDescent="0.2">
      <c r="F6250" s="169"/>
    </row>
    <row r="6251" spans="6:6" x14ac:dyDescent="0.2">
      <c r="F6251" s="169"/>
    </row>
    <row r="6252" spans="6:6" x14ac:dyDescent="0.2">
      <c r="F6252" s="169"/>
    </row>
    <row r="6253" spans="6:6" x14ac:dyDescent="0.2">
      <c r="F6253" s="169"/>
    </row>
    <row r="6254" spans="6:6" x14ac:dyDescent="0.2">
      <c r="F6254" s="169"/>
    </row>
    <row r="6255" spans="6:6" x14ac:dyDescent="0.2">
      <c r="F6255" s="169"/>
    </row>
    <row r="6256" spans="6:6" x14ac:dyDescent="0.2">
      <c r="F6256" s="169"/>
    </row>
    <row r="6257" spans="6:6" x14ac:dyDescent="0.2">
      <c r="F6257" s="169"/>
    </row>
    <row r="6258" spans="6:6" x14ac:dyDescent="0.2">
      <c r="F6258" s="169"/>
    </row>
    <row r="6259" spans="6:6" x14ac:dyDescent="0.2">
      <c r="F6259" s="169"/>
    </row>
    <row r="6260" spans="6:6" x14ac:dyDescent="0.2">
      <c r="F6260" s="169"/>
    </row>
    <row r="6261" spans="6:6" x14ac:dyDescent="0.2">
      <c r="F6261" s="169"/>
    </row>
    <row r="6262" spans="6:6" x14ac:dyDescent="0.2">
      <c r="F6262" s="169"/>
    </row>
    <row r="6263" spans="6:6" x14ac:dyDescent="0.2">
      <c r="F6263" s="169"/>
    </row>
    <row r="6264" spans="6:6" x14ac:dyDescent="0.2">
      <c r="F6264" s="169"/>
    </row>
    <row r="6265" spans="6:6" x14ac:dyDescent="0.2">
      <c r="F6265" s="169"/>
    </row>
    <row r="6266" spans="6:6" x14ac:dyDescent="0.2">
      <c r="F6266" s="169"/>
    </row>
    <row r="6267" spans="6:6" x14ac:dyDescent="0.2">
      <c r="F6267" s="169"/>
    </row>
    <row r="6268" spans="6:6" x14ac:dyDescent="0.2">
      <c r="F6268" s="169"/>
    </row>
    <row r="6269" spans="6:6" x14ac:dyDescent="0.2">
      <c r="F6269" s="169"/>
    </row>
    <row r="6270" spans="6:6" x14ac:dyDescent="0.2">
      <c r="F6270" s="169"/>
    </row>
    <row r="6271" spans="6:6" x14ac:dyDescent="0.2">
      <c r="F6271" s="169"/>
    </row>
    <row r="6272" spans="6:6" x14ac:dyDescent="0.2">
      <c r="F6272" s="169"/>
    </row>
    <row r="6273" spans="6:6" x14ac:dyDescent="0.2">
      <c r="F6273" s="169"/>
    </row>
    <row r="6274" spans="6:6" x14ac:dyDescent="0.2">
      <c r="F6274" s="169"/>
    </row>
    <row r="6275" spans="6:6" x14ac:dyDescent="0.2">
      <c r="F6275" s="169"/>
    </row>
    <row r="6276" spans="6:6" x14ac:dyDescent="0.2">
      <c r="F6276" s="169"/>
    </row>
    <row r="6277" spans="6:6" x14ac:dyDescent="0.2">
      <c r="F6277" s="169"/>
    </row>
    <row r="6278" spans="6:6" x14ac:dyDescent="0.2">
      <c r="F6278" s="169"/>
    </row>
    <row r="6279" spans="6:6" x14ac:dyDescent="0.2">
      <c r="F6279" s="169"/>
    </row>
    <row r="6280" spans="6:6" x14ac:dyDescent="0.2">
      <c r="F6280" s="169"/>
    </row>
    <row r="6281" spans="6:6" x14ac:dyDescent="0.2">
      <c r="F6281" s="169"/>
    </row>
    <row r="6282" spans="6:6" x14ac:dyDescent="0.2">
      <c r="F6282" s="169"/>
    </row>
    <row r="6283" spans="6:6" x14ac:dyDescent="0.2">
      <c r="F6283" s="169"/>
    </row>
    <row r="6284" spans="6:6" x14ac:dyDescent="0.2">
      <c r="F6284" s="169"/>
    </row>
    <row r="6285" spans="6:6" x14ac:dyDescent="0.2">
      <c r="F6285" s="169"/>
    </row>
    <row r="6286" spans="6:6" x14ac:dyDescent="0.2">
      <c r="F6286" s="169"/>
    </row>
    <row r="6287" spans="6:6" x14ac:dyDescent="0.2">
      <c r="F6287" s="169"/>
    </row>
    <row r="6288" spans="6:6" x14ac:dyDescent="0.2">
      <c r="F6288" s="169"/>
    </row>
    <row r="6289" spans="6:6" x14ac:dyDescent="0.2">
      <c r="F6289" s="169"/>
    </row>
    <row r="6290" spans="6:6" x14ac:dyDescent="0.2">
      <c r="F6290" s="169"/>
    </row>
    <row r="6291" spans="6:6" x14ac:dyDescent="0.2">
      <c r="F6291" s="169"/>
    </row>
    <row r="6292" spans="6:6" x14ac:dyDescent="0.2">
      <c r="F6292" s="169"/>
    </row>
    <row r="6293" spans="6:6" x14ac:dyDescent="0.2">
      <c r="F6293" s="169"/>
    </row>
    <row r="6294" spans="6:6" x14ac:dyDescent="0.2">
      <c r="F6294" s="169"/>
    </row>
    <row r="6295" spans="6:6" x14ac:dyDescent="0.2">
      <c r="F6295" s="169"/>
    </row>
    <row r="6296" spans="6:6" x14ac:dyDescent="0.2">
      <c r="F6296" s="169"/>
    </row>
    <row r="6297" spans="6:6" x14ac:dyDescent="0.2">
      <c r="F6297" s="169"/>
    </row>
    <row r="6298" spans="6:6" x14ac:dyDescent="0.2">
      <c r="F6298" s="169"/>
    </row>
    <row r="6299" spans="6:6" x14ac:dyDescent="0.2">
      <c r="F6299" s="169"/>
    </row>
    <row r="6300" spans="6:6" x14ac:dyDescent="0.2">
      <c r="F6300" s="169"/>
    </row>
    <row r="6301" spans="6:6" x14ac:dyDescent="0.2">
      <c r="F6301" s="169"/>
    </row>
    <row r="6302" spans="6:6" x14ac:dyDescent="0.2">
      <c r="F6302" s="169"/>
    </row>
    <row r="6303" spans="6:6" x14ac:dyDescent="0.2">
      <c r="F6303" s="169"/>
    </row>
    <row r="6304" spans="6:6" x14ac:dyDescent="0.2">
      <c r="F6304" s="169"/>
    </row>
    <row r="6305" spans="6:6" x14ac:dyDescent="0.2">
      <c r="F6305" s="169"/>
    </row>
    <row r="6306" spans="6:6" x14ac:dyDescent="0.2">
      <c r="F6306" s="169"/>
    </row>
    <row r="6307" spans="6:6" x14ac:dyDescent="0.2">
      <c r="F6307" s="169"/>
    </row>
    <row r="6308" spans="6:6" x14ac:dyDescent="0.2">
      <c r="F6308" s="169"/>
    </row>
    <row r="6309" spans="6:6" x14ac:dyDescent="0.2">
      <c r="F6309" s="169"/>
    </row>
    <row r="6310" spans="6:6" x14ac:dyDescent="0.2">
      <c r="F6310" s="169"/>
    </row>
    <row r="6311" spans="6:6" x14ac:dyDescent="0.2">
      <c r="F6311" s="169"/>
    </row>
    <row r="6312" spans="6:6" x14ac:dyDescent="0.2">
      <c r="F6312" s="169"/>
    </row>
    <row r="6313" spans="6:6" x14ac:dyDescent="0.2">
      <c r="F6313" s="169"/>
    </row>
    <row r="6314" spans="6:6" x14ac:dyDescent="0.2">
      <c r="F6314" s="169"/>
    </row>
    <row r="6315" spans="6:6" x14ac:dyDescent="0.2">
      <c r="F6315" s="169"/>
    </row>
    <row r="6316" spans="6:6" x14ac:dyDescent="0.2">
      <c r="F6316" s="169"/>
    </row>
    <row r="6317" spans="6:6" x14ac:dyDescent="0.2">
      <c r="F6317" s="169"/>
    </row>
    <row r="6318" spans="6:6" x14ac:dyDescent="0.2">
      <c r="F6318" s="169"/>
    </row>
    <row r="6319" spans="6:6" x14ac:dyDescent="0.2">
      <c r="F6319" s="169"/>
    </row>
    <row r="6320" spans="6:6" x14ac:dyDescent="0.2">
      <c r="F6320" s="169"/>
    </row>
    <row r="6321" spans="6:6" x14ac:dyDescent="0.2">
      <c r="F6321" s="169"/>
    </row>
    <row r="6322" spans="6:6" x14ac:dyDescent="0.2">
      <c r="F6322" s="169"/>
    </row>
    <row r="6323" spans="6:6" x14ac:dyDescent="0.2">
      <c r="F6323" s="169"/>
    </row>
    <row r="6324" spans="6:6" x14ac:dyDescent="0.2">
      <c r="F6324" s="169"/>
    </row>
    <row r="6325" spans="6:6" x14ac:dyDescent="0.2">
      <c r="F6325" s="169"/>
    </row>
    <row r="6326" spans="6:6" x14ac:dyDescent="0.2">
      <c r="F6326" s="169"/>
    </row>
    <row r="6327" spans="6:6" x14ac:dyDescent="0.2">
      <c r="F6327" s="169"/>
    </row>
    <row r="6328" spans="6:6" x14ac:dyDescent="0.2">
      <c r="F6328" s="169"/>
    </row>
    <row r="6329" spans="6:6" x14ac:dyDescent="0.2">
      <c r="F6329" s="169"/>
    </row>
    <row r="6330" spans="6:6" x14ac:dyDescent="0.2">
      <c r="F6330" s="169"/>
    </row>
    <row r="6331" spans="6:6" x14ac:dyDescent="0.2">
      <c r="F6331" s="169"/>
    </row>
    <row r="6332" spans="6:6" x14ac:dyDescent="0.2">
      <c r="F6332" s="169"/>
    </row>
    <row r="6333" spans="6:6" x14ac:dyDescent="0.2">
      <c r="F6333" s="169"/>
    </row>
    <row r="6334" spans="6:6" x14ac:dyDescent="0.2">
      <c r="F6334" s="169"/>
    </row>
    <row r="6335" spans="6:6" x14ac:dyDescent="0.2">
      <c r="F6335" s="169"/>
    </row>
    <row r="6336" spans="6:6" x14ac:dyDescent="0.2">
      <c r="F6336" s="169"/>
    </row>
    <row r="6337" spans="6:6" x14ac:dyDescent="0.2">
      <c r="F6337" s="169"/>
    </row>
    <row r="6338" spans="6:6" x14ac:dyDescent="0.2">
      <c r="F6338" s="169"/>
    </row>
    <row r="6339" spans="6:6" x14ac:dyDescent="0.2">
      <c r="F6339" s="169"/>
    </row>
    <row r="6340" spans="6:6" x14ac:dyDescent="0.2">
      <c r="F6340" s="169"/>
    </row>
    <row r="6341" spans="6:6" x14ac:dyDescent="0.2">
      <c r="F6341" s="169"/>
    </row>
    <row r="6342" spans="6:6" x14ac:dyDescent="0.2">
      <c r="F6342" s="169"/>
    </row>
    <row r="6343" spans="6:6" x14ac:dyDescent="0.2">
      <c r="F6343" s="169"/>
    </row>
    <row r="6344" spans="6:6" x14ac:dyDescent="0.2">
      <c r="F6344" s="169"/>
    </row>
    <row r="6345" spans="6:6" x14ac:dyDescent="0.2">
      <c r="F6345" s="169"/>
    </row>
    <row r="6346" spans="6:6" x14ac:dyDescent="0.2">
      <c r="F6346" s="169"/>
    </row>
    <row r="6347" spans="6:6" x14ac:dyDescent="0.2">
      <c r="F6347" s="169"/>
    </row>
    <row r="6348" spans="6:6" x14ac:dyDescent="0.2">
      <c r="F6348" s="169"/>
    </row>
    <row r="6349" spans="6:6" x14ac:dyDescent="0.2">
      <c r="F6349" s="169"/>
    </row>
    <row r="6350" spans="6:6" x14ac:dyDescent="0.2">
      <c r="F6350" s="169"/>
    </row>
    <row r="6351" spans="6:6" x14ac:dyDescent="0.2">
      <c r="F6351" s="169"/>
    </row>
    <row r="6352" spans="6:6" x14ac:dyDescent="0.2">
      <c r="F6352" s="169"/>
    </row>
    <row r="6353" spans="6:6" x14ac:dyDescent="0.2">
      <c r="F6353" s="169"/>
    </row>
    <row r="6354" spans="6:6" x14ac:dyDescent="0.2">
      <c r="F6354" s="169"/>
    </row>
    <row r="6355" spans="6:6" x14ac:dyDescent="0.2">
      <c r="F6355" s="169"/>
    </row>
    <row r="6356" spans="6:6" x14ac:dyDescent="0.2">
      <c r="F6356" s="169"/>
    </row>
    <row r="6357" spans="6:6" x14ac:dyDescent="0.2">
      <c r="F6357" s="169"/>
    </row>
    <row r="6358" spans="6:6" x14ac:dyDescent="0.2">
      <c r="F6358" s="169"/>
    </row>
    <row r="6359" spans="6:6" x14ac:dyDescent="0.2">
      <c r="F6359" s="169"/>
    </row>
    <row r="6360" spans="6:6" x14ac:dyDescent="0.2">
      <c r="F6360" s="169"/>
    </row>
    <row r="6361" spans="6:6" x14ac:dyDescent="0.2">
      <c r="F6361" s="169"/>
    </row>
    <row r="6362" spans="6:6" x14ac:dyDescent="0.2">
      <c r="F6362" s="169"/>
    </row>
    <row r="6363" spans="6:6" x14ac:dyDescent="0.2">
      <c r="F6363" s="169"/>
    </row>
    <row r="6364" spans="6:6" x14ac:dyDescent="0.2">
      <c r="F6364" s="169"/>
    </row>
    <row r="6365" spans="6:6" x14ac:dyDescent="0.2">
      <c r="F6365" s="169"/>
    </row>
    <row r="6366" spans="6:6" x14ac:dyDescent="0.2">
      <c r="F6366" s="169"/>
    </row>
    <row r="6367" spans="6:6" x14ac:dyDescent="0.2">
      <c r="F6367" s="169"/>
    </row>
    <row r="6368" spans="6:6" x14ac:dyDescent="0.2">
      <c r="F6368" s="169"/>
    </row>
    <row r="6369" spans="6:6" x14ac:dyDescent="0.2">
      <c r="F6369" s="169"/>
    </row>
    <row r="6370" spans="6:6" x14ac:dyDescent="0.2">
      <c r="F6370" s="169"/>
    </row>
    <row r="6371" spans="6:6" x14ac:dyDescent="0.2">
      <c r="F6371" s="169"/>
    </row>
    <row r="6372" spans="6:6" x14ac:dyDescent="0.2">
      <c r="F6372" s="169"/>
    </row>
    <row r="6373" spans="6:6" x14ac:dyDescent="0.2">
      <c r="F6373" s="169"/>
    </row>
    <row r="6374" spans="6:6" x14ac:dyDescent="0.2">
      <c r="F6374" s="169"/>
    </row>
    <row r="6375" spans="6:6" x14ac:dyDescent="0.2">
      <c r="F6375" s="169"/>
    </row>
    <row r="6376" spans="6:6" x14ac:dyDescent="0.2">
      <c r="F6376" s="169"/>
    </row>
    <row r="6377" spans="6:6" x14ac:dyDescent="0.2">
      <c r="F6377" s="169"/>
    </row>
    <row r="6378" spans="6:6" x14ac:dyDescent="0.2">
      <c r="F6378" s="169"/>
    </row>
    <row r="6379" spans="6:6" x14ac:dyDescent="0.2">
      <c r="F6379" s="169"/>
    </row>
    <row r="6380" spans="6:6" x14ac:dyDescent="0.2">
      <c r="F6380" s="169"/>
    </row>
    <row r="6381" spans="6:6" x14ac:dyDescent="0.2">
      <c r="F6381" s="169"/>
    </row>
    <row r="6382" spans="6:6" x14ac:dyDescent="0.2">
      <c r="F6382" s="169"/>
    </row>
    <row r="6383" spans="6:6" x14ac:dyDescent="0.2">
      <c r="F6383" s="169"/>
    </row>
    <row r="6384" spans="6:6" x14ac:dyDescent="0.2">
      <c r="F6384" s="169"/>
    </row>
    <row r="6385" spans="6:6" x14ac:dyDescent="0.2">
      <c r="F6385" s="169"/>
    </row>
    <row r="6386" spans="6:6" x14ac:dyDescent="0.2">
      <c r="F6386" s="169"/>
    </row>
    <row r="6387" spans="6:6" x14ac:dyDescent="0.2">
      <c r="F6387" s="169"/>
    </row>
    <row r="6388" spans="6:6" x14ac:dyDescent="0.2">
      <c r="F6388" s="169"/>
    </row>
    <row r="6389" spans="6:6" x14ac:dyDescent="0.2">
      <c r="F6389" s="169"/>
    </row>
    <row r="6390" spans="6:6" x14ac:dyDescent="0.2">
      <c r="F6390" s="169"/>
    </row>
    <row r="6391" spans="6:6" x14ac:dyDescent="0.2">
      <c r="F6391" s="169"/>
    </row>
    <row r="6392" spans="6:6" x14ac:dyDescent="0.2">
      <c r="F6392" s="169"/>
    </row>
    <row r="6393" spans="6:6" x14ac:dyDescent="0.2">
      <c r="F6393" s="169"/>
    </row>
    <row r="6394" spans="6:6" x14ac:dyDescent="0.2">
      <c r="F6394" s="169"/>
    </row>
    <row r="6395" spans="6:6" x14ac:dyDescent="0.2">
      <c r="F6395" s="169"/>
    </row>
    <row r="6396" spans="6:6" x14ac:dyDescent="0.2">
      <c r="F6396" s="169"/>
    </row>
    <row r="6397" spans="6:6" x14ac:dyDescent="0.2">
      <c r="F6397" s="169"/>
    </row>
    <row r="6398" spans="6:6" x14ac:dyDescent="0.2">
      <c r="F6398" s="169"/>
    </row>
    <row r="6399" spans="6:6" x14ac:dyDescent="0.2">
      <c r="F6399" s="169"/>
    </row>
    <row r="6400" spans="6:6" x14ac:dyDescent="0.2">
      <c r="F6400" s="169"/>
    </row>
    <row r="6401" spans="6:6" x14ac:dyDescent="0.2">
      <c r="F6401" s="169"/>
    </row>
    <row r="6402" spans="6:6" x14ac:dyDescent="0.2">
      <c r="F6402" s="169"/>
    </row>
    <row r="6403" spans="6:6" x14ac:dyDescent="0.2">
      <c r="F6403" s="169"/>
    </row>
    <row r="6404" spans="6:6" x14ac:dyDescent="0.2">
      <c r="F6404" s="169"/>
    </row>
    <row r="6405" spans="6:6" x14ac:dyDescent="0.2">
      <c r="F6405" s="169"/>
    </row>
    <row r="6406" spans="6:6" x14ac:dyDescent="0.2">
      <c r="F6406" s="169"/>
    </row>
    <row r="6407" spans="6:6" x14ac:dyDescent="0.2">
      <c r="F6407" s="169"/>
    </row>
    <row r="6408" spans="6:6" x14ac:dyDescent="0.2">
      <c r="F6408" s="169"/>
    </row>
    <row r="6409" spans="6:6" x14ac:dyDescent="0.2">
      <c r="F6409" s="169"/>
    </row>
    <row r="6410" spans="6:6" x14ac:dyDescent="0.2">
      <c r="F6410" s="169"/>
    </row>
    <row r="6411" spans="6:6" x14ac:dyDescent="0.2">
      <c r="F6411" s="169"/>
    </row>
    <row r="6412" spans="6:6" x14ac:dyDescent="0.2">
      <c r="F6412" s="169"/>
    </row>
    <row r="6413" spans="6:6" x14ac:dyDescent="0.2">
      <c r="F6413" s="169"/>
    </row>
    <row r="6414" spans="6:6" x14ac:dyDescent="0.2">
      <c r="F6414" s="169"/>
    </row>
    <row r="6415" spans="6:6" x14ac:dyDescent="0.2">
      <c r="F6415" s="169"/>
    </row>
    <row r="6416" spans="6:6" x14ac:dyDescent="0.2">
      <c r="F6416" s="169"/>
    </row>
    <row r="6417" spans="6:6" x14ac:dyDescent="0.2">
      <c r="F6417" s="169"/>
    </row>
    <row r="6418" spans="6:6" x14ac:dyDescent="0.2">
      <c r="F6418" s="169"/>
    </row>
    <row r="6419" spans="6:6" x14ac:dyDescent="0.2">
      <c r="F6419" s="169"/>
    </row>
    <row r="6420" spans="6:6" x14ac:dyDescent="0.2">
      <c r="F6420" s="169"/>
    </row>
    <row r="6421" spans="6:6" x14ac:dyDescent="0.2">
      <c r="F6421" s="169"/>
    </row>
    <row r="6422" spans="6:6" x14ac:dyDescent="0.2">
      <c r="F6422" s="169"/>
    </row>
    <row r="6423" spans="6:6" x14ac:dyDescent="0.2">
      <c r="F6423" s="169"/>
    </row>
    <row r="6424" spans="6:6" x14ac:dyDescent="0.2">
      <c r="F6424" s="169"/>
    </row>
    <row r="6425" spans="6:6" x14ac:dyDescent="0.2">
      <c r="F6425" s="169"/>
    </row>
    <row r="6426" spans="6:6" x14ac:dyDescent="0.2">
      <c r="F6426" s="169"/>
    </row>
    <row r="6427" spans="6:6" x14ac:dyDescent="0.2">
      <c r="F6427" s="169"/>
    </row>
    <row r="6428" spans="6:6" x14ac:dyDescent="0.2">
      <c r="F6428" s="169"/>
    </row>
    <row r="6429" spans="6:6" x14ac:dyDescent="0.2">
      <c r="F6429" s="169"/>
    </row>
    <row r="6430" spans="6:6" x14ac:dyDescent="0.2">
      <c r="F6430" s="169"/>
    </row>
    <row r="6431" spans="6:6" x14ac:dyDescent="0.2">
      <c r="F6431" s="169"/>
    </row>
    <row r="6432" spans="6:6" x14ac:dyDescent="0.2">
      <c r="F6432" s="169"/>
    </row>
    <row r="6433" spans="6:6" x14ac:dyDescent="0.2">
      <c r="F6433" s="169"/>
    </row>
    <row r="6434" spans="6:6" x14ac:dyDescent="0.2">
      <c r="F6434" s="169"/>
    </row>
    <row r="6435" spans="6:6" x14ac:dyDescent="0.2">
      <c r="F6435" s="169"/>
    </row>
    <row r="6436" spans="6:6" x14ac:dyDescent="0.2">
      <c r="F6436" s="169"/>
    </row>
    <row r="6437" spans="6:6" x14ac:dyDescent="0.2">
      <c r="F6437" s="169"/>
    </row>
    <row r="6438" spans="6:6" x14ac:dyDescent="0.2">
      <c r="F6438" s="169"/>
    </row>
    <row r="6439" spans="6:6" x14ac:dyDescent="0.2">
      <c r="F6439" s="169"/>
    </row>
    <row r="6440" spans="6:6" x14ac:dyDescent="0.2">
      <c r="F6440" s="169"/>
    </row>
    <row r="6441" spans="6:6" x14ac:dyDescent="0.2">
      <c r="F6441" s="169"/>
    </row>
    <row r="6442" spans="6:6" x14ac:dyDescent="0.2">
      <c r="F6442" s="169"/>
    </row>
    <row r="6443" spans="6:6" x14ac:dyDescent="0.2">
      <c r="F6443" s="169"/>
    </row>
    <row r="6444" spans="6:6" x14ac:dyDescent="0.2">
      <c r="F6444" s="169"/>
    </row>
    <row r="6445" spans="6:6" x14ac:dyDescent="0.2">
      <c r="F6445" s="169"/>
    </row>
    <row r="6446" spans="6:6" x14ac:dyDescent="0.2">
      <c r="F6446" s="169"/>
    </row>
    <row r="6447" spans="6:6" x14ac:dyDescent="0.2">
      <c r="F6447" s="169"/>
    </row>
    <row r="6448" spans="6:6" x14ac:dyDescent="0.2">
      <c r="F6448" s="169"/>
    </row>
    <row r="6449" spans="6:6" x14ac:dyDescent="0.2">
      <c r="F6449" s="169"/>
    </row>
    <row r="6450" spans="6:6" x14ac:dyDescent="0.2">
      <c r="F6450" s="169"/>
    </row>
    <row r="6451" spans="6:6" x14ac:dyDescent="0.2">
      <c r="F6451" s="169"/>
    </row>
    <row r="6452" spans="6:6" x14ac:dyDescent="0.2">
      <c r="F6452" s="169"/>
    </row>
    <row r="6453" spans="6:6" x14ac:dyDescent="0.2">
      <c r="F6453" s="169"/>
    </row>
    <row r="6454" spans="6:6" x14ac:dyDescent="0.2">
      <c r="F6454" s="169"/>
    </row>
    <row r="6455" spans="6:6" x14ac:dyDescent="0.2">
      <c r="F6455" s="169"/>
    </row>
    <row r="6456" spans="6:6" x14ac:dyDescent="0.2">
      <c r="F6456" s="169"/>
    </row>
    <row r="6457" spans="6:6" x14ac:dyDescent="0.2">
      <c r="F6457" s="169"/>
    </row>
    <row r="6458" spans="6:6" x14ac:dyDescent="0.2">
      <c r="F6458" s="169"/>
    </row>
    <row r="6459" spans="6:6" x14ac:dyDescent="0.2">
      <c r="F6459" s="169"/>
    </row>
    <row r="6460" spans="6:6" x14ac:dyDescent="0.2">
      <c r="F6460" s="169"/>
    </row>
    <row r="6461" spans="6:6" x14ac:dyDescent="0.2">
      <c r="F6461" s="169"/>
    </row>
    <row r="6462" spans="6:6" x14ac:dyDescent="0.2">
      <c r="F6462" s="169"/>
    </row>
    <row r="6463" spans="6:6" x14ac:dyDescent="0.2">
      <c r="F6463" s="169"/>
    </row>
    <row r="6464" spans="6:6" x14ac:dyDescent="0.2">
      <c r="F6464" s="169"/>
    </row>
    <row r="6465" spans="6:6" x14ac:dyDescent="0.2">
      <c r="F6465" s="169"/>
    </row>
    <row r="6466" spans="6:6" x14ac:dyDescent="0.2">
      <c r="F6466" s="169"/>
    </row>
    <row r="6467" spans="6:6" x14ac:dyDescent="0.2">
      <c r="F6467" s="169"/>
    </row>
    <row r="6468" spans="6:6" x14ac:dyDescent="0.2">
      <c r="F6468" s="169"/>
    </row>
    <row r="6469" spans="6:6" x14ac:dyDescent="0.2">
      <c r="F6469" s="169"/>
    </row>
    <row r="6470" spans="6:6" x14ac:dyDescent="0.2">
      <c r="F6470" s="169"/>
    </row>
    <row r="6471" spans="6:6" x14ac:dyDescent="0.2">
      <c r="F6471" s="169"/>
    </row>
    <row r="6472" spans="6:6" x14ac:dyDescent="0.2">
      <c r="F6472" s="169"/>
    </row>
    <row r="6473" spans="6:6" x14ac:dyDescent="0.2">
      <c r="F6473" s="169"/>
    </row>
    <row r="6474" spans="6:6" x14ac:dyDescent="0.2">
      <c r="F6474" s="169"/>
    </row>
    <row r="6475" spans="6:6" x14ac:dyDescent="0.2">
      <c r="F6475" s="169"/>
    </row>
    <row r="6476" spans="6:6" x14ac:dyDescent="0.2">
      <c r="F6476" s="169"/>
    </row>
    <row r="6477" spans="6:6" x14ac:dyDescent="0.2">
      <c r="F6477" s="169"/>
    </row>
    <row r="6478" spans="6:6" x14ac:dyDescent="0.2">
      <c r="F6478" s="169"/>
    </row>
    <row r="6479" spans="6:6" x14ac:dyDescent="0.2">
      <c r="F6479" s="169"/>
    </row>
    <row r="6480" spans="6:6" x14ac:dyDescent="0.2">
      <c r="F6480" s="169"/>
    </row>
    <row r="6481" spans="6:6" x14ac:dyDescent="0.2">
      <c r="F6481" s="169"/>
    </row>
    <row r="6482" spans="6:6" x14ac:dyDescent="0.2">
      <c r="F6482" s="169"/>
    </row>
    <row r="6483" spans="6:6" x14ac:dyDescent="0.2">
      <c r="F6483" s="169"/>
    </row>
    <row r="6484" spans="6:6" x14ac:dyDescent="0.2">
      <c r="F6484" s="169"/>
    </row>
    <row r="6485" spans="6:6" x14ac:dyDescent="0.2">
      <c r="F6485" s="169"/>
    </row>
    <row r="6486" spans="6:6" x14ac:dyDescent="0.2">
      <c r="F6486" s="169"/>
    </row>
    <row r="6487" spans="6:6" x14ac:dyDescent="0.2">
      <c r="F6487" s="169"/>
    </row>
    <row r="6488" spans="6:6" x14ac:dyDescent="0.2">
      <c r="F6488" s="169"/>
    </row>
    <row r="6489" spans="6:6" x14ac:dyDescent="0.2">
      <c r="F6489" s="169"/>
    </row>
    <row r="6490" spans="6:6" x14ac:dyDescent="0.2">
      <c r="F6490" s="169"/>
    </row>
    <row r="6491" spans="6:6" x14ac:dyDescent="0.2">
      <c r="F6491" s="169"/>
    </row>
    <row r="6492" spans="6:6" x14ac:dyDescent="0.2">
      <c r="F6492" s="169"/>
    </row>
    <row r="6493" spans="6:6" x14ac:dyDescent="0.2">
      <c r="F6493" s="169"/>
    </row>
    <row r="6494" spans="6:6" x14ac:dyDescent="0.2">
      <c r="F6494" s="169"/>
    </row>
    <row r="6495" spans="6:6" x14ac:dyDescent="0.2">
      <c r="F6495" s="169"/>
    </row>
    <row r="6496" spans="6:6" x14ac:dyDescent="0.2">
      <c r="F6496" s="169"/>
    </row>
    <row r="6497" spans="6:6" x14ac:dyDescent="0.2">
      <c r="F6497" s="169"/>
    </row>
    <row r="6498" spans="6:6" x14ac:dyDescent="0.2">
      <c r="F6498" s="169"/>
    </row>
    <row r="6499" spans="6:6" x14ac:dyDescent="0.2">
      <c r="F6499" s="169"/>
    </row>
    <row r="6500" spans="6:6" x14ac:dyDescent="0.2">
      <c r="F6500" s="169"/>
    </row>
    <row r="6501" spans="6:6" x14ac:dyDescent="0.2">
      <c r="F6501" s="169"/>
    </row>
    <row r="6502" spans="6:6" x14ac:dyDescent="0.2">
      <c r="F6502" s="169"/>
    </row>
    <row r="6503" spans="6:6" x14ac:dyDescent="0.2">
      <c r="F6503" s="169"/>
    </row>
    <row r="6504" spans="6:6" x14ac:dyDescent="0.2">
      <c r="F6504" s="169"/>
    </row>
    <row r="6505" spans="6:6" x14ac:dyDescent="0.2">
      <c r="F6505" s="169"/>
    </row>
    <row r="6506" spans="6:6" x14ac:dyDescent="0.2">
      <c r="F6506" s="169"/>
    </row>
    <row r="6507" spans="6:6" x14ac:dyDescent="0.2">
      <c r="F6507" s="169"/>
    </row>
    <row r="6508" spans="6:6" x14ac:dyDescent="0.2">
      <c r="F6508" s="169"/>
    </row>
    <row r="6509" spans="6:6" x14ac:dyDescent="0.2">
      <c r="F6509" s="169"/>
    </row>
    <row r="6510" spans="6:6" x14ac:dyDescent="0.2">
      <c r="F6510" s="169"/>
    </row>
    <row r="6511" spans="6:6" x14ac:dyDescent="0.2">
      <c r="F6511" s="169"/>
    </row>
    <row r="6512" spans="6:6" x14ac:dyDescent="0.2">
      <c r="F6512" s="169"/>
    </row>
    <row r="6513" spans="6:6" x14ac:dyDescent="0.2">
      <c r="F6513" s="169"/>
    </row>
    <row r="6514" spans="6:6" x14ac:dyDescent="0.2">
      <c r="F6514" s="169"/>
    </row>
    <row r="6515" spans="6:6" x14ac:dyDescent="0.2">
      <c r="F6515" s="169"/>
    </row>
    <row r="6516" spans="6:6" x14ac:dyDescent="0.2">
      <c r="F6516" s="169"/>
    </row>
    <row r="6517" spans="6:6" x14ac:dyDescent="0.2">
      <c r="F6517" s="169"/>
    </row>
    <row r="6518" spans="6:6" x14ac:dyDescent="0.2">
      <c r="F6518" s="169"/>
    </row>
    <row r="6519" spans="6:6" x14ac:dyDescent="0.2">
      <c r="F6519" s="169"/>
    </row>
    <row r="6520" spans="6:6" x14ac:dyDescent="0.2">
      <c r="F6520" s="169"/>
    </row>
    <row r="6521" spans="6:6" x14ac:dyDescent="0.2">
      <c r="F6521" s="169"/>
    </row>
    <row r="6522" spans="6:6" x14ac:dyDescent="0.2">
      <c r="F6522" s="169"/>
    </row>
    <row r="6523" spans="6:6" x14ac:dyDescent="0.2">
      <c r="F6523" s="169"/>
    </row>
    <row r="6524" spans="6:6" x14ac:dyDescent="0.2">
      <c r="F6524" s="169"/>
    </row>
    <row r="6525" spans="6:6" x14ac:dyDescent="0.2">
      <c r="F6525" s="169"/>
    </row>
    <row r="6526" spans="6:6" x14ac:dyDescent="0.2">
      <c r="F6526" s="169"/>
    </row>
    <row r="6527" spans="6:6" x14ac:dyDescent="0.2">
      <c r="F6527" s="169"/>
    </row>
    <row r="6528" spans="6:6" x14ac:dyDescent="0.2">
      <c r="F6528" s="169"/>
    </row>
    <row r="6529" spans="6:6" x14ac:dyDescent="0.2">
      <c r="F6529" s="169"/>
    </row>
    <row r="6530" spans="6:6" x14ac:dyDescent="0.2">
      <c r="F6530" s="169"/>
    </row>
    <row r="6531" spans="6:6" x14ac:dyDescent="0.2">
      <c r="F6531" s="169"/>
    </row>
    <row r="6532" spans="6:6" x14ac:dyDescent="0.2">
      <c r="F6532" s="169"/>
    </row>
    <row r="6533" spans="6:6" x14ac:dyDescent="0.2">
      <c r="F6533" s="169"/>
    </row>
    <row r="6534" spans="6:6" x14ac:dyDescent="0.2">
      <c r="F6534" s="169"/>
    </row>
    <row r="6535" spans="6:6" x14ac:dyDescent="0.2">
      <c r="F6535" s="169"/>
    </row>
    <row r="6536" spans="6:6" x14ac:dyDescent="0.2">
      <c r="F6536" s="169"/>
    </row>
    <row r="6537" spans="6:6" x14ac:dyDescent="0.2">
      <c r="F6537" s="169"/>
    </row>
    <row r="6538" spans="6:6" x14ac:dyDescent="0.2">
      <c r="F6538" s="169"/>
    </row>
    <row r="6539" spans="6:6" x14ac:dyDescent="0.2">
      <c r="F6539" s="169"/>
    </row>
    <row r="6540" spans="6:6" x14ac:dyDescent="0.2">
      <c r="F6540" s="169"/>
    </row>
    <row r="6541" spans="6:6" x14ac:dyDescent="0.2">
      <c r="F6541" s="169"/>
    </row>
    <row r="6542" spans="6:6" x14ac:dyDescent="0.2">
      <c r="F6542" s="169"/>
    </row>
    <row r="6543" spans="6:6" x14ac:dyDescent="0.2">
      <c r="F6543" s="169"/>
    </row>
    <row r="6544" spans="6:6" x14ac:dyDescent="0.2">
      <c r="F6544" s="169"/>
    </row>
    <row r="6545" spans="6:6" x14ac:dyDescent="0.2">
      <c r="F6545" s="169"/>
    </row>
    <row r="6546" spans="6:6" x14ac:dyDescent="0.2">
      <c r="F6546" s="169"/>
    </row>
    <row r="6547" spans="6:6" x14ac:dyDescent="0.2">
      <c r="F6547" s="169"/>
    </row>
    <row r="6548" spans="6:6" x14ac:dyDescent="0.2">
      <c r="F6548" s="169"/>
    </row>
    <row r="6549" spans="6:6" x14ac:dyDescent="0.2">
      <c r="F6549" s="169"/>
    </row>
    <row r="6550" spans="6:6" x14ac:dyDescent="0.2">
      <c r="F6550" s="169"/>
    </row>
    <row r="6551" spans="6:6" x14ac:dyDescent="0.2">
      <c r="F6551" s="169"/>
    </row>
    <row r="6552" spans="6:6" x14ac:dyDescent="0.2">
      <c r="F6552" s="169"/>
    </row>
    <row r="6553" spans="6:6" x14ac:dyDescent="0.2">
      <c r="F6553" s="169"/>
    </row>
    <row r="6554" spans="6:6" x14ac:dyDescent="0.2">
      <c r="F6554" s="169"/>
    </row>
    <row r="6555" spans="6:6" x14ac:dyDescent="0.2">
      <c r="F6555" s="169"/>
    </row>
    <row r="6556" spans="6:6" x14ac:dyDescent="0.2">
      <c r="F6556" s="169"/>
    </row>
    <row r="6557" spans="6:6" x14ac:dyDescent="0.2">
      <c r="F6557" s="169"/>
    </row>
    <row r="6558" spans="6:6" x14ac:dyDescent="0.2">
      <c r="F6558" s="169"/>
    </row>
    <row r="6559" spans="6:6" x14ac:dyDescent="0.2">
      <c r="F6559" s="169"/>
    </row>
    <row r="6560" spans="6:6" x14ac:dyDescent="0.2">
      <c r="F6560" s="169"/>
    </row>
    <row r="6561" spans="6:6" x14ac:dyDescent="0.2">
      <c r="F6561" s="169"/>
    </row>
    <row r="6562" spans="6:6" x14ac:dyDescent="0.2">
      <c r="F6562" s="169"/>
    </row>
    <row r="6563" spans="6:6" x14ac:dyDescent="0.2">
      <c r="F6563" s="169"/>
    </row>
    <row r="6564" spans="6:6" x14ac:dyDescent="0.2">
      <c r="F6564" s="169"/>
    </row>
    <row r="6565" spans="6:6" x14ac:dyDescent="0.2">
      <c r="F6565" s="169"/>
    </row>
    <row r="6566" spans="6:6" x14ac:dyDescent="0.2">
      <c r="F6566" s="169"/>
    </row>
    <row r="6567" spans="6:6" x14ac:dyDescent="0.2">
      <c r="F6567" s="169"/>
    </row>
    <row r="6568" spans="6:6" x14ac:dyDescent="0.2">
      <c r="F6568" s="169"/>
    </row>
    <row r="6569" spans="6:6" x14ac:dyDescent="0.2">
      <c r="F6569" s="169"/>
    </row>
    <row r="6570" spans="6:6" x14ac:dyDescent="0.2">
      <c r="F6570" s="169"/>
    </row>
    <row r="6571" spans="6:6" x14ac:dyDescent="0.2">
      <c r="F6571" s="169"/>
    </row>
    <row r="6572" spans="6:6" x14ac:dyDescent="0.2">
      <c r="F6572" s="169"/>
    </row>
    <row r="6573" spans="6:6" x14ac:dyDescent="0.2">
      <c r="F6573" s="169"/>
    </row>
    <row r="6574" spans="6:6" x14ac:dyDescent="0.2">
      <c r="F6574" s="169"/>
    </row>
    <row r="6575" spans="6:6" x14ac:dyDescent="0.2">
      <c r="F6575" s="169"/>
    </row>
    <row r="6576" spans="6:6" x14ac:dyDescent="0.2">
      <c r="F6576" s="169"/>
    </row>
    <row r="6577" spans="6:6" x14ac:dyDescent="0.2">
      <c r="F6577" s="169"/>
    </row>
    <row r="6578" spans="6:6" x14ac:dyDescent="0.2">
      <c r="F6578" s="169"/>
    </row>
    <row r="6579" spans="6:6" x14ac:dyDescent="0.2">
      <c r="F6579" s="169"/>
    </row>
    <row r="6580" spans="6:6" x14ac:dyDescent="0.2">
      <c r="F6580" s="169"/>
    </row>
    <row r="6581" spans="6:6" x14ac:dyDescent="0.2">
      <c r="F6581" s="169"/>
    </row>
    <row r="6582" spans="6:6" x14ac:dyDescent="0.2">
      <c r="F6582" s="169"/>
    </row>
    <row r="6583" spans="6:6" x14ac:dyDescent="0.2">
      <c r="F6583" s="169"/>
    </row>
    <row r="6584" spans="6:6" x14ac:dyDescent="0.2">
      <c r="F6584" s="169"/>
    </row>
    <row r="6585" spans="6:6" x14ac:dyDescent="0.2">
      <c r="F6585" s="169"/>
    </row>
    <row r="6586" spans="6:6" x14ac:dyDescent="0.2">
      <c r="F6586" s="169"/>
    </row>
    <row r="6587" spans="6:6" x14ac:dyDescent="0.2">
      <c r="F6587" s="169"/>
    </row>
    <row r="6588" spans="6:6" x14ac:dyDescent="0.2">
      <c r="F6588" s="169"/>
    </row>
    <row r="6589" spans="6:6" x14ac:dyDescent="0.2">
      <c r="F6589" s="169"/>
    </row>
    <row r="6590" spans="6:6" x14ac:dyDescent="0.2">
      <c r="F6590" s="169"/>
    </row>
    <row r="6591" spans="6:6" x14ac:dyDescent="0.2">
      <c r="F6591" s="169"/>
    </row>
    <row r="6592" spans="6:6" x14ac:dyDescent="0.2">
      <c r="F6592" s="169"/>
    </row>
    <row r="6593" spans="6:6" x14ac:dyDescent="0.2">
      <c r="F6593" s="169"/>
    </row>
    <row r="6594" spans="6:6" x14ac:dyDescent="0.2">
      <c r="F6594" s="169"/>
    </row>
    <row r="6595" spans="6:6" x14ac:dyDescent="0.2">
      <c r="F6595" s="169"/>
    </row>
    <row r="6596" spans="6:6" x14ac:dyDescent="0.2">
      <c r="F6596" s="169"/>
    </row>
    <row r="6597" spans="6:6" x14ac:dyDescent="0.2">
      <c r="F6597" s="169"/>
    </row>
    <row r="6598" spans="6:6" x14ac:dyDescent="0.2">
      <c r="F6598" s="169"/>
    </row>
    <row r="6599" spans="6:6" x14ac:dyDescent="0.2">
      <c r="F6599" s="169"/>
    </row>
    <row r="6600" spans="6:6" x14ac:dyDescent="0.2">
      <c r="F6600" s="169"/>
    </row>
    <row r="6601" spans="6:6" x14ac:dyDescent="0.2">
      <c r="F6601" s="169"/>
    </row>
    <row r="6602" spans="6:6" x14ac:dyDescent="0.2">
      <c r="F6602" s="169"/>
    </row>
    <row r="6603" spans="6:6" x14ac:dyDescent="0.2">
      <c r="F6603" s="169"/>
    </row>
    <row r="6604" spans="6:6" x14ac:dyDescent="0.2">
      <c r="F6604" s="169"/>
    </row>
    <row r="6605" spans="6:6" x14ac:dyDescent="0.2">
      <c r="F6605" s="169"/>
    </row>
    <row r="6606" spans="6:6" x14ac:dyDescent="0.2">
      <c r="F6606" s="169"/>
    </row>
    <row r="6607" spans="6:6" x14ac:dyDescent="0.2">
      <c r="F6607" s="169"/>
    </row>
    <row r="6608" spans="6:6" x14ac:dyDescent="0.2">
      <c r="F6608" s="169"/>
    </row>
    <row r="6609" spans="6:6" x14ac:dyDescent="0.2">
      <c r="F6609" s="169"/>
    </row>
    <row r="6610" spans="6:6" x14ac:dyDescent="0.2">
      <c r="F6610" s="169"/>
    </row>
    <row r="6611" spans="6:6" x14ac:dyDescent="0.2">
      <c r="F6611" s="169"/>
    </row>
    <row r="6612" spans="6:6" x14ac:dyDescent="0.2">
      <c r="F6612" s="169"/>
    </row>
    <row r="6613" spans="6:6" x14ac:dyDescent="0.2">
      <c r="F6613" s="169"/>
    </row>
    <row r="6614" spans="6:6" x14ac:dyDescent="0.2">
      <c r="F6614" s="169"/>
    </row>
    <row r="6615" spans="6:6" x14ac:dyDescent="0.2">
      <c r="F6615" s="169"/>
    </row>
    <row r="6616" spans="6:6" x14ac:dyDescent="0.2">
      <c r="F6616" s="169"/>
    </row>
    <row r="6617" spans="6:6" x14ac:dyDescent="0.2">
      <c r="F6617" s="169"/>
    </row>
    <row r="6618" spans="6:6" x14ac:dyDescent="0.2">
      <c r="F6618" s="169"/>
    </row>
    <row r="6619" spans="6:6" x14ac:dyDescent="0.2">
      <c r="F6619" s="169"/>
    </row>
    <row r="6620" spans="6:6" x14ac:dyDescent="0.2">
      <c r="F6620" s="169"/>
    </row>
    <row r="6621" spans="6:6" x14ac:dyDescent="0.2">
      <c r="F6621" s="169"/>
    </row>
    <row r="6622" spans="6:6" x14ac:dyDescent="0.2">
      <c r="F6622" s="169"/>
    </row>
    <row r="6623" spans="6:6" x14ac:dyDescent="0.2">
      <c r="F6623" s="169"/>
    </row>
    <row r="6624" spans="6:6" x14ac:dyDescent="0.2">
      <c r="F6624" s="169"/>
    </row>
    <row r="6625" spans="6:6" x14ac:dyDescent="0.2">
      <c r="F6625" s="169"/>
    </row>
    <row r="6626" spans="6:6" x14ac:dyDescent="0.2">
      <c r="F6626" s="169"/>
    </row>
    <row r="6627" spans="6:6" x14ac:dyDescent="0.2">
      <c r="F6627" s="169"/>
    </row>
    <row r="6628" spans="6:6" x14ac:dyDescent="0.2">
      <c r="F6628" s="169"/>
    </row>
    <row r="6629" spans="6:6" x14ac:dyDescent="0.2">
      <c r="F6629" s="169"/>
    </row>
    <row r="6630" spans="6:6" x14ac:dyDescent="0.2">
      <c r="F6630" s="169"/>
    </row>
    <row r="6631" spans="6:6" x14ac:dyDescent="0.2">
      <c r="F6631" s="169"/>
    </row>
    <row r="6632" spans="6:6" x14ac:dyDescent="0.2">
      <c r="F6632" s="169"/>
    </row>
    <row r="6633" spans="6:6" x14ac:dyDescent="0.2">
      <c r="F6633" s="169"/>
    </row>
    <row r="6634" spans="6:6" x14ac:dyDescent="0.2">
      <c r="F6634" s="169"/>
    </row>
    <row r="6635" spans="6:6" x14ac:dyDescent="0.2">
      <c r="F6635" s="169"/>
    </row>
    <row r="6636" spans="6:6" x14ac:dyDescent="0.2">
      <c r="F6636" s="169"/>
    </row>
    <row r="6637" spans="6:6" x14ac:dyDescent="0.2">
      <c r="F6637" s="169"/>
    </row>
    <row r="6638" spans="6:6" x14ac:dyDescent="0.2">
      <c r="F6638" s="169"/>
    </row>
    <row r="6639" spans="6:6" x14ac:dyDescent="0.2">
      <c r="F6639" s="169"/>
    </row>
    <row r="6640" spans="6:6" x14ac:dyDescent="0.2">
      <c r="F6640" s="169"/>
    </row>
    <row r="6641" spans="6:6" x14ac:dyDescent="0.2">
      <c r="F6641" s="169"/>
    </row>
    <row r="6642" spans="6:6" x14ac:dyDescent="0.2">
      <c r="F6642" s="169"/>
    </row>
    <row r="6643" spans="6:6" x14ac:dyDescent="0.2">
      <c r="F6643" s="169"/>
    </row>
    <row r="6644" spans="6:6" x14ac:dyDescent="0.2">
      <c r="F6644" s="169"/>
    </row>
    <row r="6645" spans="6:6" x14ac:dyDescent="0.2">
      <c r="F6645" s="169"/>
    </row>
    <row r="6646" spans="6:6" x14ac:dyDescent="0.2">
      <c r="F6646" s="169"/>
    </row>
    <row r="6647" spans="6:6" x14ac:dyDescent="0.2">
      <c r="F6647" s="169"/>
    </row>
    <row r="6648" spans="6:6" x14ac:dyDescent="0.2">
      <c r="F6648" s="169"/>
    </row>
    <row r="6649" spans="6:6" x14ac:dyDescent="0.2">
      <c r="F6649" s="169"/>
    </row>
    <row r="6650" spans="6:6" x14ac:dyDescent="0.2">
      <c r="F6650" s="169"/>
    </row>
    <row r="6651" spans="6:6" x14ac:dyDescent="0.2">
      <c r="F6651" s="169"/>
    </row>
    <row r="6652" spans="6:6" x14ac:dyDescent="0.2">
      <c r="F6652" s="169"/>
    </row>
    <row r="6653" spans="6:6" x14ac:dyDescent="0.2">
      <c r="F6653" s="169"/>
    </row>
    <row r="6654" spans="6:6" x14ac:dyDescent="0.2">
      <c r="F6654" s="169"/>
    </row>
    <row r="6655" spans="6:6" x14ac:dyDescent="0.2">
      <c r="F6655" s="169"/>
    </row>
    <row r="6656" spans="6:6" x14ac:dyDescent="0.2">
      <c r="F6656" s="169"/>
    </row>
    <row r="6657" spans="6:6" x14ac:dyDescent="0.2">
      <c r="F6657" s="169"/>
    </row>
    <row r="6658" spans="6:6" x14ac:dyDescent="0.2">
      <c r="F6658" s="169"/>
    </row>
    <row r="6659" spans="6:6" x14ac:dyDescent="0.2">
      <c r="F6659" s="169"/>
    </row>
    <row r="6660" spans="6:6" x14ac:dyDescent="0.2">
      <c r="F6660" s="169"/>
    </row>
    <row r="6661" spans="6:6" x14ac:dyDescent="0.2">
      <c r="F6661" s="169"/>
    </row>
    <row r="6662" spans="6:6" x14ac:dyDescent="0.2">
      <c r="F6662" s="169"/>
    </row>
    <row r="6663" spans="6:6" x14ac:dyDescent="0.2">
      <c r="F6663" s="169"/>
    </row>
    <row r="6664" spans="6:6" x14ac:dyDescent="0.2">
      <c r="F6664" s="169"/>
    </row>
    <row r="6665" spans="6:6" x14ac:dyDescent="0.2">
      <c r="F6665" s="169"/>
    </row>
    <row r="6666" spans="6:6" x14ac:dyDescent="0.2">
      <c r="F6666" s="169"/>
    </row>
    <row r="6667" spans="6:6" x14ac:dyDescent="0.2">
      <c r="F6667" s="169"/>
    </row>
    <row r="6668" spans="6:6" x14ac:dyDescent="0.2">
      <c r="F6668" s="169"/>
    </row>
    <row r="6669" spans="6:6" x14ac:dyDescent="0.2">
      <c r="F6669" s="169"/>
    </row>
    <row r="6670" spans="6:6" x14ac:dyDescent="0.2">
      <c r="F6670" s="169"/>
    </row>
    <row r="6671" spans="6:6" x14ac:dyDescent="0.2">
      <c r="F6671" s="169"/>
    </row>
    <row r="6672" spans="6:6" x14ac:dyDescent="0.2">
      <c r="F6672" s="169"/>
    </row>
    <row r="6673" spans="6:6" x14ac:dyDescent="0.2">
      <c r="F6673" s="169"/>
    </row>
    <row r="6674" spans="6:6" x14ac:dyDescent="0.2">
      <c r="F6674" s="169"/>
    </row>
    <row r="6675" spans="6:6" x14ac:dyDescent="0.2">
      <c r="F6675" s="169"/>
    </row>
    <row r="6676" spans="6:6" x14ac:dyDescent="0.2">
      <c r="F6676" s="169"/>
    </row>
    <row r="6677" spans="6:6" x14ac:dyDescent="0.2">
      <c r="F6677" s="169"/>
    </row>
    <row r="6678" spans="6:6" x14ac:dyDescent="0.2">
      <c r="F6678" s="169"/>
    </row>
    <row r="6679" spans="6:6" x14ac:dyDescent="0.2">
      <c r="F6679" s="169"/>
    </row>
    <row r="6680" spans="6:6" x14ac:dyDescent="0.2">
      <c r="F6680" s="169"/>
    </row>
    <row r="6681" spans="6:6" x14ac:dyDescent="0.2">
      <c r="F6681" s="169"/>
    </row>
    <row r="6682" spans="6:6" x14ac:dyDescent="0.2">
      <c r="F6682" s="169"/>
    </row>
    <row r="6683" spans="6:6" x14ac:dyDescent="0.2">
      <c r="F6683" s="169"/>
    </row>
    <row r="6684" spans="6:6" x14ac:dyDescent="0.2">
      <c r="F6684" s="169"/>
    </row>
    <row r="6685" spans="6:6" x14ac:dyDescent="0.2">
      <c r="F6685" s="169"/>
    </row>
    <row r="6686" spans="6:6" x14ac:dyDescent="0.2">
      <c r="F6686" s="169"/>
    </row>
    <row r="6687" spans="6:6" x14ac:dyDescent="0.2">
      <c r="F6687" s="169"/>
    </row>
    <row r="6688" spans="6:6" x14ac:dyDescent="0.2">
      <c r="F6688" s="169"/>
    </row>
    <row r="6689" spans="6:6" x14ac:dyDescent="0.2">
      <c r="F6689" s="169"/>
    </row>
    <row r="6690" spans="6:6" x14ac:dyDescent="0.2">
      <c r="F6690" s="169"/>
    </row>
    <row r="6691" spans="6:6" x14ac:dyDescent="0.2">
      <c r="F6691" s="169"/>
    </row>
    <row r="6692" spans="6:6" x14ac:dyDescent="0.2">
      <c r="F6692" s="169"/>
    </row>
    <row r="6693" spans="6:6" x14ac:dyDescent="0.2">
      <c r="F6693" s="169"/>
    </row>
    <row r="6694" spans="6:6" x14ac:dyDescent="0.2">
      <c r="F6694" s="169"/>
    </row>
    <row r="6695" spans="6:6" x14ac:dyDescent="0.2">
      <c r="F6695" s="169"/>
    </row>
    <row r="6696" spans="6:6" x14ac:dyDescent="0.2">
      <c r="F6696" s="169"/>
    </row>
    <row r="6697" spans="6:6" x14ac:dyDescent="0.2">
      <c r="F6697" s="169"/>
    </row>
    <row r="6698" spans="6:6" x14ac:dyDescent="0.2">
      <c r="F6698" s="169"/>
    </row>
    <row r="6699" spans="6:6" x14ac:dyDescent="0.2">
      <c r="F6699" s="169"/>
    </row>
    <row r="6700" spans="6:6" x14ac:dyDescent="0.2">
      <c r="F6700" s="169"/>
    </row>
    <row r="6701" spans="6:6" x14ac:dyDescent="0.2">
      <c r="F6701" s="169"/>
    </row>
    <row r="6702" spans="6:6" x14ac:dyDescent="0.2">
      <c r="F6702" s="169"/>
    </row>
    <row r="6703" spans="6:6" x14ac:dyDescent="0.2">
      <c r="F6703" s="169"/>
    </row>
    <row r="6704" spans="6:6" x14ac:dyDescent="0.2">
      <c r="F6704" s="169"/>
    </row>
    <row r="6705" spans="6:6" x14ac:dyDescent="0.2">
      <c r="F6705" s="169"/>
    </row>
    <row r="6706" spans="6:6" x14ac:dyDescent="0.2">
      <c r="F6706" s="169"/>
    </row>
    <row r="6707" spans="6:6" x14ac:dyDescent="0.2">
      <c r="F6707" s="169"/>
    </row>
    <row r="6708" spans="6:6" x14ac:dyDescent="0.2">
      <c r="F6708" s="169"/>
    </row>
    <row r="6709" spans="6:6" x14ac:dyDescent="0.2">
      <c r="F6709" s="169"/>
    </row>
    <row r="6710" spans="6:6" x14ac:dyDescent="0.2">
      <c r="F6710" s="169"/>
    </row>
    <row r="6711" spans="6:6" x14ac:dyDescent="0.2">
      <c r="F6711" s="169"/>
    </row>
    <row r="6712" spans="6:6" x14ac:dyDescent="0.2">
      <c r="F6712" s="169"/>
    </row>
    <row r="6713" spans="6:6" x14ac:dyDescent="0.2">
      <c r="F6713" s="169"/>
    </row>
    <row r="6714" spans="6:6" x14ac:dyDescent="0.2">
      <c r="F6714" s="169"/>
    </row>
    <row r="6715" spans="6:6" x14ac:dyDescent="0.2">
      <c r="F6715" s="169"/>
    </row>
    <row r="6716" spans="6:6" x14ac:dyDescent="0.2">
      <c r="F6716" s="169"/>
    </row>
    <row r="6717" spans="6:6" x14ac:dyDescent="0.2">
      <c r="F6717" s="169"/>
    </row>
    <row r="6718" spans="6:6" x14ac:dyDescent="0.2">
      <c r="F6718" s="169"/>
    </row>
    <row r="6719" spans="6:6" x14ac:dyDescent="0.2">
      <c r="F6719" s="169"/>
    </row>
    <row r="6720" spans="6:6" x14ac:dyDescent="0.2">
      <c r="F6720" s="169"/>
    </row>
    <row r="6721" spans="6:6" x14ac:dyDescent="0.2">
      <c r="F6721" s="169"/>
    </row>
    <row r="6722" spans="6:6" x14ac:dyDescent="0.2">
      <c r="F6722" s="169"/>
    </row>
    <row r="6723" spans="6:6" x14ac:dyDescent="0.2">
      <c r="F6723" s="169"/>
    </row>
    <row r="6724" spans="6:6" x14ac:dyDescent="0.2">
      <c r="F6724" s="169"/>
    </row>
    <row r="6725" spans="6:6" x14ac:dyDescent="0.2">
      <c r="F6725" s="169"/>
    </row>
    <row r="6726" spans="6:6" x14ac:dyDescent="0.2">
      <c r="F6726" s="169"/>
    </row>
    <row r="6727" spans="6:6" x14ac:dyDescent="0.2">
      <c r="F6727" s="169"/>
    </row>
    <row r="6728" spans="6:6" x14ac:dyDescent="0.2">
      <c r="F6728" s="169"/>
    </row>
    <row r="6729" spans="6:6" x14ac:dyDescent="0.2">
      <c r="F6729" s="169"/>
    </row>
    <row r="6730" spans="6:6" x14ac:dyDescent="0.2">
      <c r="F6730" s="169"/>
    </row>
    <row r="6731" spans="6:6" x14ac:dyDescent="0.2">
      <c r="F6731" s="169"/>
    </row>
    <row r="6732" spans="6:6" x14ac:dyDescent="0.2">
      <c r="F6732" s="169"/>
    </row>
    <row r="6733" spans="6:6" x14ac:dyDescent="0.2">
      <c r="F6733" s="169"/>
    </row>
    <row r="6734" spans="6:6" x14ac:dyDescent="0.2">
      <c r="F6734" s="169"/>
    </row>
    <row r="6735" spans="6:6" x14ac:dyDescent="0.2">
      <c r="F6735" s="169"/>
    </row>
    <row r="6736" spans="6:6" x14ac:dyDescent="0.2">
      <c r="F6736" s="169"/>
    </row>
    <row r="6737" spans="6:6" x14ac:dyDescent="0.2">
      <c r="F6737" s="169"/>
    </row>
    <row r="6738" spans="6:6" x14ac:dyDescent="0.2">
      <c r="F6738" s="169"/>
    </row>
    <row r="6739" spans="6:6" x14ac:dyDescent="0.2">
      <c r="F6739" s="169"/>
    </row>
    <row r="6740" spans="6:6" x14ac:dyDescent="0.2">
      <c r="F6740" s="169"/>
    </row>
    <row r="6741" spans="6:6" x14ac:dyDescent="0.2">
      <c r="F6741" s="169"/>
    </row>
    <row r="6742" spans="6:6" x14ac:dyDescent="0.2">
      <c r="F6742" s="169"/>
    </row>
    <row r="6743" spans="6:6" x14ac:dyDescent="0.2">
      <c r="F6743" s="169"/>
    </row>
    <row r="6744" spans="6:6" x14ac:dyDescent="0.2">
      <c r="F6744" s="169"/>
    </row>
    <row r="6745" spans="6:6" x14ac:dyDescent="0.2">
      <c r="F6745" s="169"/>
    </row>
    <row r="6746" spans="6:6" x14ac:dyDescent="0.2">
      <c r="F6746" s="169"/>
    </row>
    <row r="6747" spans="6:6" x14ac:dyDescent="0.2">
      <c r="F6747" s="169"/>
    </row>
    <row r="6748" spans="6:6" x14ac:dyDescent="0.2">
      <c r="F6748" s="169"/>
    </row>
    <row r="6749" spans="6:6" x14ac:dyDescent="0.2">
      <c r="F6749" s="169"/>
    </row>
    <row r="6750" spans="6:6" x14ac:dyDescent="0.2">
      <c r="F6750" s="169"/>
    </row>
    <row r="6751" spans="6:6" x14ac:dyDescent="0.2">
      <c r="F6751" s="169"/>
    </row>
    <row r="6752" spans="6:6" x14ac:dyDescent="0.2">
      <c r="F6752" s="169"/>
    </row>
    <row r="6753" spans="6:6" x14ac:dyDescent="0.2">
      <c r="F6753" s="169"/>
    </row>
    <row r="6754" spans="6:6" x14ac:dyDescent="0.2">
      <c r="F6754" s="169"/>
    </row>
    <row r="6755" spans="6:6" x14ac:dyDescent="0.2">
      <c r="F6755" s="169"/>
    </row>
    <row r="6756" spans="6:6" x14ac:dyDescent="0.2">
      <c r="F6756" s="169"/>
    </row>
    <row r="6757" spans="6:6" x14ac:dyDescent="0.2">
      <c r="F6757" s="169"/>
    </row>
    <row r="6758" spans="6:6" x14ac:dyDescent="0.2">
      <c r="F6758" s="169"/>
    </row>
    <row r="6759" spans="6:6" x14ac:dyDescent="0.2">
      <c r="F6759" s="169"/>
    </row>
    <row r="6760" spans="6:6" x14ac:dyDescent="0.2">
      <c r="F6760" s="169"/>
    </row>
    <row r="6761" spans="6:6" x14ac:dyDescent="0.2">
      <c r="F6761" s="169"/>
    </row>
    <row r="6762" spans="6:6" x14ac:dyDescent="0.2">
      <c r="F6762" s="169"/>
    </row>
    <row r="6763" spans="6:6" x14ac:dyDescent="0.2">
      <c r="F6763" s="169"/>
    </row>
    <row r="6764" spans="6:6" x14ac:dyDescent="0.2">
      <c r="F6764" s="169"/>
    </row>
    <row r="6765" spans="6:6" x14ac:dyDescent="0.2">
      <c r="F6765" s="169"/>
    </row>
    <row r="6766" spans="6:6" x14ac:dyDescent="0.2">
      <c r="F6766" s="169"/>
    </row>
    <row r="6767" spans="6:6" x14ac:dyDescent="0.2">
      <c r="F6767" s="169"/>
    </row>
    <row r="6768" spans="6:6" x14ac:dyDescent="0.2">
      <c r="F6768" s="169"/>
    </row>
    <row r="6769" spans="6:6" x14ac:dyDescent="0.2">
      <c r="F6769" s="169"/>
    </row>
    <row r="6770" spans="6:6" x14ac:dyDescent="0.2">
      <c r="F6770" s="169"/>
    </row>
    <row r="6771" spans="6:6" x14ac:dyDescent="0.2">
      <c r="F6771" s="169"/>
    </row>
    <row r="6772" spans="6:6" x14ac:dyDescent="0.2">
      <c r="F6772" s="169"/>
    </row>
    <row r="6773" spans="6:6" x14ac:dyDescent="0.2">
      <c r="F6773" s="169"/>
    </row>
    <row r="6774" spans="6:6" x14ac:dyDescent="0.2">
      <c r="F6774" s="169"/>
    </row>
    <row r="6775" spans="6:6" x14ac:dyDescent="0.2">
      <c r="F6775" s="169"/>
    </row>
    <row r="6776" spans="6:6" x14ac:dyDescent="0.2">
      <c r="F6776" s="169"/>
    </row>
    <row r="6777" spans="6:6" x14ac:dyDescent="0.2">
      <c r="F6777" s="169"/>
    </row>
    <row r="6778" spans="6:6" x14ac:dyDescent="0.2">
      <c r="F6778" s="169"/>
    </row>
    <row r="6779" spans="6:6" x14ac:dyDescent="0.2">
      <c r="F6779" s="169"/>
    </row>
    <row r="6780" spans="6:6" x14ac:dyDescent="0.2">
      <c r="F6780" s="169"/>
    </row>
    <row r="6781" spans="6:6" x14ac:dyDescent="0.2">
      <c r="F6781" s="169"/>
    </row>
    <row r="6782" spans="6:6" x14ac:dyDescent="0.2">
      <c r="F6782" s="169"/>
    </row>
    <row r="6783" spans="6:6" x14ac:dyDescent="0.2">
      <c r="F6783" s="169"/>
    </row>
    <row r="6784" spans="6:6" x14ac:dyDescent="0.2">
      <c r="F6784" s="169"/>
    </row>
    <row r="6785" spans="6:6" x14ac:dyDescent="0.2">
      <c r="F6785" s="169"/>
    </row>
    <row r="6786" spans="6:6" x14ac:dyDescent="0.2">
      <c r="F6786" s="169"/>
    </row>
    <row r="6787" spans="6:6" x14ac:dyDescent="0.2">
      <c r="F6787" s="169"/>
    </row>
    <row r="6788" spans="6:6" x14ac:dyDescent="0.2">
      <c r="F6788" s="169"/>
    </row>
    <row r="6789" spans="6:6" x14ac:dyDescent="0.2">
      <c r="F6789" s="169"/>
    </row>
    <row r="6790" spans="6:6" x14ac:dyDescent="0.2">
      <c r="F6790" s="169"/>
    </row>
    <row r="6791" spans="6:6" x14ac:dyDescent="0.2">
      <c r="F6791" s="169"/>
    </row>
    <row r="6792" spans="6:6" x14ac:dyDescent="0.2">
      <c r="F6792" s="169"/>
    </row>
    <row r="6793" spans="6:6" x14ac:dyDescent="0.2">
      <c r="F6793" s="169"/>
    </row>
    <row r="6794" spans="6:6" x14ac:dyDescent="0.2">
      <c r="F6794" s="169"/>
    </row>
    <row r="6795" spans="6:6" x14ac:dyDescent="0.2">
      <c r="F6795" s="169"/>
    </row>
    <row r="6796" spans="6:6" x14ac:dyDescent="0.2">
      <c r="F6796" s="169"/>
    </row>
    <row r="6797" spans="6:6" x14ac:dyDescent="0.2">
      <c r="F6797" s="169"/>
    </row>
    <row r="6798" spans="6:6" x14ac:dyDescent="0.2">
      <c r="F6798" s="169"/>
    </row>
    <row r="6799" spans="6:6" x14ac:dyDescent="0.2">
      <c r="F6799" s="169"/>
    </row>
    <row r="6800" spans="6:6" x14ac:dyDescent="0.2">
      <c r="F6800" s="169"/>
    </row>
    <row r="6801" spans="6:6" x14ac:dyDescent="0.2">
      <c r="F6801" s="169"/>
    </row>
    <row r="6802" spans="6:6" x14ac:dyDescent="0.2">
      <c r="F6802" s="169"/>
    </row>
    <row r="6803" spans="6:6" x14ac:dyDescent="0.2">
      <c r="F6803" s="169"/>
    </row>
    <row r="6804" spans="6:6" x14ac:dyDescent="0.2">
      <c r="F6804" s="169"/>
    </row>
    <row r="6805" spans="6:6" x14ac:dyDescent="0.2">
      <c r="F6805" s="169"/>
    </row>
    <row r="6806" spans="6:6" x14ac:dyDescent="0.2">
      <c r="F6806" s="169"/>
    </row>
    <row r="6807" spans="6:6" x14ac:dyDescent="0.2">
      <c r="F6807" s="169"/>
    </row>
    <row r="6808" spans="6:6" x14ac:dyDescent="0.2">
      <c r="F6808" s="169"/>
    </row>
    <row r="6809" spans="6:6" x14ac:dyDescent="0.2">
      <c r="F6809" s="169"/>
    </row>
    <row r="6810" spans="6:6" x14ac:dyDescent="0.2">
      <c r="F6810" s="169"/>
    </row>
    <row r="6811" spans="6:6" x14ac:dyDescent="0.2">
      <c r="F6811" s="169"/>
    </row>
    <row r="6812" spans="6:6" x14ac:dyDescent="0.2">
      <c r="F6812" s="169"/>
    </row>
    <row r="6813" spans="6:6" x14ac:dyDescent="0.2">
      <c r="F6813" s="169"/>
    </row>
    <row r="6814" spans="6:6" x14ac:dyDescent="0.2">
      <c r="F6814" s="169"/>
    </row>
    <row r="6815" spans="6:6" x14ac:dyDescent="0.2">
      <c r="F6815" s="169"/>
    </row>
    <row r="6816" spans="6:6" x14ac:dyDescent="0.2">
      <c r="F6816" s="169"/>
    </row>
    <row r="6817" spans="6:6" x14ac:dyDescent="0.2">
      <c r="F6817" s="169"/>
    </row>
    <row r="6818" spans="6:6" x14ac:dyDescent="0.2">
      <c r="F6818" s="169"/>
    </row>
    <row r="6819" spans="6:6" x14ac:dyDescent="0.2">
      <c r="F6819" s="169"/>
    </row>
    <row r="6820" spans="6:6" x14ac:dyDescent="0.2">
      <c r="F6820" s="169"/>
    </row>
    <row r="6821" spans="6:6" x14ac:dyDescent="0.2">
      <c r="F6821" s="169"/>
    </row>
    <row r="6822" spans="6:6" x14ac:dyDescent="0.2">
      <c r="F6822" s="169"/>
    </row>
    <row r="6823" spans="6:6" x14ac:dyDescent="0.2">
      <c r="F6823" s="169"/>
    </row>
    <row r="6824" spans="6:6" x14ac:dyDescent="0.2">
      <c r="F6824" s="169"/>
    </row>
    <row r="6825" spans="6:6" x14ac:dyDescent="0.2">
      <c r="F6825" s="169"/>
    </row>
    <row r="6826" spans="6:6" x14ac:dyDescent="0.2">
      <c r="F6826" s="169"/>
    </row>
    <row r="6827" spans="6:6" x14ac:dyDescent="0.2">
      <c r="F6827" s="169"/>
    </row>
    <row r="6828" spans="6:6" x14ac:dyDescent="0.2">
      <c r="F6828" s="169"/>
    </row>
    <row r="6829" spans="6:6" x14ac:dyDescent="0.2">
      <c r="F6829" s="169"/>
    </row>
    <row r="6830" spans="6:6" x14ac:dyDescent="0.2">
      <c r="F6830" s="169"/>
    </row>
    <row r="6831" spans="6:6" x14ac:dyDescent="0.2">
      <c r="F6831" s="169"/>
    </row>
    <row r="6832" spans="6:6" x14ac:dyDescent="0.2">
      <c r="F6832" s="169"/>
    </row>
    <row r="6833" spans="6:6" x14ac:dyDescent="0.2">
      <c r="F6833" s="169"/>
    </row>
    <row r="6834" spans="6:6" x14ac:dyDescent="0.2">
      <c r="F6834" s="169"/>
    </row>
    <row r="6835" spans="6:6" x14ac:dyDescent="0.2">
      <c r="F6835" s="169"/>
    </row>
    <row r="6836" spans="6:6" x14ac:dyDescent="0.2">
      <c r="F6836" s="169"/>
    </row>
    <row r="6837" spans="6:6" x14ac:dyDescent="0.2">
      <c r="F6837" s="169"/>
    </row>
    <row r="6838" spans="6:6" x14ac:dyDescent="0.2">
      <c r="F6838" s="169"/>
    </row>
    <row r="6839" spans="6:6" x14ac:dyDescent="0.2">
      <c r="F6839" s="169"/>
    </row>
    <row r="6840" spans="6:6" x14ac:dyDescent="0.2">
      <c r="F6840" s="169"/>
    </row>
    <row r="6841" spans="6:6" x14ac:dyDescent="0.2">
      <c r="F6841" s="169"/>
    </row>
    <row r="6842" spans="6:6" x14ac:dyDescent="0.2">
      <c r="F6842" s="169"/>
    </row>
    <row r="6843" spans="6:6" x14ac:dyDescent="0.2">
      <c r="F6843" s="169"/>
    </row>
    <row r="6844" spans="6:6" x14ac:dyDescent="0.2">
      <c r="F6844" s="169"/>
    </row>
    <row r="6845" spans="6:6" x14ac:dyDescent="0.2">
      <c r="F6845" s="169"/>
    </row>
    <row r="6846" spans="6:6" x14ac:dyDescent="0.2">
      <c r="F6846" s="169"/>
    </row>
    <row r="6847" spans="6:6" x14ac:dyDescent="0.2">
      <c r="F6847" s="169"/>
    </row>
    <row r="6848" spans="6:6" x14ac:dyDescent="0.2">
      <c r="F6848" s="169"/>
    </row>
    <row r="6849" spans="6:6" x14ac:dyDescent="0.2">
      <c r="F6849" s="169"/>
    </row>
    <row r="6850" spans="6:6" x14ac:dyDescent="0.2">
      <c r="F6850" s="169"/>
    </row>
    <row r="6851" spans="6:6" x14ac:dyDescent="0.2">
      <c r="F6851" s="169"/>
    </row>
    <row r="6852" spans="6:6" x14ac:dyDescent="0.2">
      <c r="F6852" s="169"/>
    </row>
    <row r="6853" spans="6:6" x14ac:dyDescent="0.2">
      <c r="F6853" s="169"/>
    </row>
    <row r="6854" spans="6:6" x14ac:dyDescent="0.2">
      <c r="F6854" s="169"/>
    </row>
    <row r="6855" spans="6:6" x14ac:dyDescent="0.2">
      <c r="F6855" s="169"/>
    </row>
    <row r="6856" spans="6:6" x14ac:dyDescent="0.2">
      <c r="F6856" s="169"/>
    </row>
    <row r="6857" spans="6:6" x14ac:dyDescent="0.2">
      <c r="F6857" s="169"/>
    </row>
    <row r="6858" spans="6:6" x14ac:dyDescent="0.2">
      <c r="F6858" s="169"/>
    </row>
    <row r="6859" spans="6:6" x14ac:dyDescent="0.2">
      <c r="F6859" s="169"/>
    </row>
    <row r="6860" spans="6:6" x14ac:dyDescent="0.2">
      <c r="F6860" s="169"/>
    </row>
    <row r="6861" spans="6:6" x14ac:dyDescent="0.2">
      <c r="F6861" s="169"/>
    </row>
    <row r="6862" spans="6:6" x14ac:dyDescent="0.2">
      <c r="F6862" s="169"/>
    </row>
    <row r="6863" spans="6:6" x14ac:dyDescent="0.2">
      <c r="F6863" s="169"/>
    </row>
    <row r="6864" spans="6:6" x14ac:dyDescent="0.2">
      <c r="F6864" s="169"/>
    </row>
    <row r="6865" spans="6:6" x14ac:dyDescent="0.2">
      <c r="F6865" s="169"/>
    </row>
    <row r="6866" spans="6:6" x14ac:dyDescent="0.2">
      <c r="F6866" s="169"/>
    </row>
    <row r="6867" spans="6:6" x14ac:dyDescent="0.2">
      <c r="F6867" s="169"/>
    </row>
    <row r="6868" spans="6:6" x14ac:dyDescent="0.2">
      <c r="F6868" s="169"/>
    </row>
    <row r="6869" spans="6:6" x14ac:dyDescent="0.2">
      <c r="F6869" s="169"/>
    </row>
    <row r="6870" spans="6:6" x14ac:dyDescent="0.2">
      <c r="F6870" s="169"/>
    </row>
    <row r="6871" spans="6:6" x14ac:dyDescent="0.2">
      <c r="F6871" s="169"/>
    </row>
    <row r="6872" spans="6:6" x14ac:dyDescent="0.2">
      <c r="F6872" s="169"/>
    </row>
    <row r="6873" spans="6:6" x14ac:dyDescent="0.2">
      <c r="F6873" s="169"/>
    </row>
    <row r="6874" spans="6:6" x14ac:dyDescent="0.2">
      <c r="F6874" s="169"/>
    </row>
    <row r="6875" spans="6:6" x14ac:dyDescent="0.2">
      <c r="F6875" s="169"/>
    </row>
    <row r="6876" spans="6:6" x14ac:dyDescent="0.2">
      <c r="F6876" s="169"/>
    </row>
    <row r="6877" spans="6:6" x14ac:dyDescent="0.2">
      <c r="F6877" s="169"/>
    </row>
    <row r="6878" spans="6:6" x14ac:dyDescent="0.2">
      <c r="F6878" s="169"/>
    </row>
    <row r="6879" spans="6:6" x14ac:dyDescent="0.2">
      <c r="F6879" s="169"/>
    </row>
    <row r="6880" spans="6:6" x14ac:dyDescent="0.2">
      <c r="F6880" s="169"/>
    </row>
    <row r="6881" spans="6:6" x14ac:dyDescent="0.2">
      <c r="F6881" s="169"/>
    </row>
    <row r="6882" spans="6:6" x14ac:dyDescent="0.2">
      <c r="F6882" s="169"/>
    </row>
    <row r="6883" spans="6:6" x14ac:dyDescent="0.2">
      <c r="F6883" s="169"/>
    </row>
    <row r="6884" spans="6:6" x14ac:dyDescent="0.2">
      <c r="F6884" s="169"/>
    </row>
    <row r="6885" spans="6:6" x14ac:dyDescent="0.2">
      <c r="F6885" s="169"/>
    </row>
    <row r="6886" spans="6:6" x14ac:dyDescent="0.2">
      <c r="F6886" s="169"/>
    </row>
    <row r="6887" spans="6:6" x14ac:dyDescent="0.2">
      <c r="F6887" s="169"/>
    </row>
    <row r="6888" spans="6:6" x14ac:dyDescent="0.2">
      <c r="F6888" s="169"/>
    </row>
    <row r="6889" spans="6:6" x14ac:dyDescent="0.2">
      <c r="F6889" s="169"/>
    </row>
    <row r="6890" spans="6:6" x14ac:dyDescent="0.2">
      <c r="F6890" s="169"/>
    </row>
    <row r="6891" spans="6:6" x14ac:dyDescent="0.2">
      <c r="F6891" s="169"/>
    </row>
    <row r="6892" spans="6:6" x14ac:dyDescent="0.2">
      <c r="F6892" s="169"/>
    </row>
    <row r="6893" spans="6:6" x14ac:dyDescent="0.2">
      <c r="F6893" s="169"/>
    </row>
    <row r="6894" spans="6:6" x14ac:dyDescent="0.2">
      <c r="F6894" s="169"/>
    </row>
    <row r="6895" spans="6:6" x14ac:dyDescent="0.2">
      <c r="F6895" s="169"/>
    </row>
    <row r="6896" spans="6:6" x14ac:dyDescent="0.2">
      <c r="F6896" s="169"/>
    </row>
    <row r="6897" spans="6:6" x14ac:dyDescent="0.2">
      <c r="F6897" s="169"/>
    </row>
    <row r="6898" spans="6:6" x14ac:dyDescent="0.2">
      <c r="F6898" s="169"/>
    </row>
    <row r="6899" spans="6:6" x14ac:dyDescent="0.2">
      <c r="F6899" s="169"/>
    </row>
    <row r="6900" spans="6:6" x14ac:dyDescent="0.2">
      <c r="F6900" s="169"/>
    </row>
    <row r="6901" spans="6:6" x14ac:dyDescent="0.2">
      <c r="F6901" s="169"/>
    </row>
    <row r="6902" spans="6:6" x14ac:dyDescent="0.2">
      <c r="F6902" s="169"/>
    </row>
    <row r="6903" spans="6:6" x14ac:dyDescent="0.2">
      <c r="F6903" s="169"/>
    </row>
    <row r="6904" spans="6:6" x14ac:dyDescent="0.2">
      <c r="F6904" s="169"/>
    </row>
    <row r="6905" spans="6:6" x14ac:dyDescent="0.2">
      <c r="F6905" s="169"/>
    </row>
    <row r="6906" spans="6:6" x14ac:dyDescent="0.2">
      <c r="F6906" s="169"/>
    </row>
    <row r="6907" spans="6:6" x14ac:dyDescent="0.2">
      <c r="F6907" s="169"/>
    </row>
    <row r="6908" spans="6:6" x14ac:dyDescent="0.2">
      <c r="F6908" s="169"/>
    </row>
    <row r="6909" spans="6:6" x14ac:dyDescent="0.2">
      <c r="F6909" s="169"/>
    </row>
    <row r="6910" spans="6:6" x14ac:dyDescent="0.2">
      <c r="F6910" s="169"/>
    </row>
    <row r="6911" spans="6:6" x14ac:dyDescent="0.2">
      <c r="F6911" s="169"/>
    </row>
    <row r="6912" spans="6:6" x14ac:dyDescent="0.2">
      <c r="F6912" s="169"/>
    </row>
    <row r="6913" spans="6:6" x14ac:dyDescent="0.2">
      <c r="F6913" s="169"/>
    </row>
    <row r="6914" spans="6:6" x14ac:dyDescent="0.2">
      <c r="F6914" s="169"/>
    </row>
    <row r="6915" spans="6:6" x14ac:dyDescent="0.2">
      <c r="F6915" s="169"/>
    </row>
    <row r="6916" spans="6:6" x14ac:dyDescent="0.2">
      <c r="F6916" s="169"/>
    </row>
    <row r="6917" spans="6:6" x14ac:dyDescent="0.2">
      <c r="F6917" s="169"/>
    </row>
    <row r="6918" spans="6:6" x14ac:dyDescent="0.2">
      <c r="F6918" s="169"/>
    </row>
    <row r="6919" spans="6:6" x14ac:dyDescent="0.2">
      <c r="F6919" s="169"/>
    </row>
    <row r="6920" spans="6:6" x14ac:dyDescent="0.2">
      <c r="F6920" s="169"/>
    </row>
    <row r="6921" spans="6:6" x14ac:dyDescent="0.2">
      <c r="F6921" s="169"/>
    </row>
    <row r="6922" spans="6:6" x14ac:dyDescent="0.2">
      <c r="F6922" s="169"/>
    </row>
    <row r="6923" spans="6:6" x14ac:dyDescent="0.2">
      <c r="F6923" s="169"/>
    </row>
    <row r="6924" spans="6:6" x14ac:dyDescent="0.2">
      <c r="F6924" s="169"/>
    </row>
    <row r="6925" spans="6:6" x14ac:dyDescent="0.2">
      <c r="F6925" s="169"/>
    </row>
    <row r="6926" spans="6:6" x14ac:dyDescent="0.2">
      <c r="F6926" s="169"/>
    </row>
    <row r="6927" spans="6:6" x14ac:dyDescent="0.2">
      <c r="F6927" s="169"/>
    </row>
    <row r="6928" spans="6:6" x14ac:dyDescent="0.2">
      <c r="F6928" s="169"/>
    </row>
    <row r="6929" spans="6:6" x14ac:dyDescent="0.2">
      <c r="F6929" s="169"/>
    </row>
    <row r="6930" spans="6:6" x14ac:dyDescent="0.2">
      <c r="F6930" s="169"/>
    </row>
    <row r="6931" spans="6:6" x14ac:dyDescent="0.2">
      <c r="F6931" s="169"/>
    </row>
    <row r="6932" spans="6:6" x14ac:dyDescent="0.2">
      <c r="F6932" s="169"/>
    </row>
    <row r="6933" spans="6:6" x14ac:dyDescent="0.2">
      <c r="F6933" s="169"/>
    </row>
    <row r="6934" spans="6:6" x14ac:dyDescent="0.2">
      <c r="F6934" s="169"/>
    </row>
    <row r="6935" spans="6:6" x14ac:dyDescent="0.2">
      <c r="F6935" s="169"/>
    </row>
    <row r="6936" spans="6:6" x14ac:dyDescent="0.2">
      <c r="F6936" s="169"/>
    </row>
    <row r="6937" spans="6:6" x14ac:dyDescent="0.2">
      <c r="F6937" s="169"/>
    </row>
    <row r="6938" spans="6:6" x14ac:dyDescent="0.2">
      <c r="F6938" s="169"/>
    </row>
    <row r="6939" spans="6:6" x14ac:dyDescent="0.2">
      <c r="F6939" s="169"/>
    </row>
    <row r="6940" spans="6:6" x14ac:dyDescent="0.2">
      <c r="F6940" s="169"/>
    </row>
    <row r="6941" spans="6:6" x14ac:dyDescent="0.2">
      <c r="F6941" s="169"/>
    </row>
    <row r="6942" spans="6:6" x14ac:dyDescent="0.2">
      <c r="F6942" s="169"/>
    </row>
    <row r="6943" spans="6:6" x14ac:dyDescent="0.2">
      <c r="F6943" s="169"/>
    </row>
    <row r="6944" spans="6:6" x14ac:dyDescent="0.2">
      <c r="F6944" s="169"/>
    </row>
    <row r="6945" spans="6:6" x14ac:dyDescent="0.2">
      <c r="F6945" s="169"/>
    </row>
    <row r="6946" spans="6:6" x14ac:dyDescent="0.2">
      <c r="F6946" s="169"/>
    </row>
    <row r="6947" spans="6:6" x14ac:dyDescent="0.2">
      <c r="F6947" s="169"/>
    </row>
    <row r="6948" spans="6:6" x14ac:dyDescent="0.2">
      <c r="F6948" s="169"/>
    </row>
    <row r="6949" spans="6:6" x14ac:dyDescent="0.2">
      <c r="F6949" s="169"/>
    </row>
    <row r="6950" spans="6:6" x14ac:dyDescent="0.2">
      <c r="F6950" s="169"/>
    </row>
    <row r="6951" spans="6:6" x14ac:dyDescent="0.2">
      <c r="F6951" s="169"/>
    </row>
    <row r="6952" spans="6:6" x14ac:dyDescent="0.2">
      <c r="F6952" s="169"/>
    </row>
    <row r="6953" spans="6:6" x14ac:dyDescent="0.2">
      <c r="F6953" s="169"/>
    </row>
    <row r="6954" spans="6:6" x14ac:dyDescent="0.2">
      <c r="F6954" s="169"/>
    </row>
    <row r="6955" spans="6:6" x14ac:dyDescent="0.2">
      <c r="F6955" s="169"/>
    </row>
    <row r="6956" spans="6:6" x14ac:dyDescent="0.2">
      <c r="F6956" s="169"/>
    </row>
    <row r="6957" spans="6:6" x14ac:dyDescent="0.2">
      <c r="F6957" s="169"/>
    </row>
    <row r="6958" spans="6:6" x14ac:dyDescent="0.2">
      <c r="F6958" s="169"/>
    </row>
    <row r="6959" spans="6:6" x14ac:dyDescent="0.2">
      <c r="F6959" s="169"/>
    </row>
    <row r="6960" spans="6:6" x14ac:dyDescent="0.2">
      <c r="F6960" s="169"/>
    </row>
    <row r="6961" spans="6:6" x14ac:dyDescent="0.2">
      <c r="F6961" s="169"/>
    </row>
    <row r="6962" spans="6:6" x14ac:dyDescent="0.2">
      <c r="F6962" s="169"/>
    </row>
    <row r="6963" spans="6:6" x14ac:dyDescent="0.2">
      <c r="F6963" s="169"/>
    </row>
    <row r="6964" spans="6:6" x14ac:dyDescent="0.2">
      <c r="F6964" s="169"/>
    </row>
    <row r="6965" spans="6:6" x14ac:dyDescent="0.2">
      <c r="F6965" s="169"/>
    </row>
    <row r="6966" spans="6:6" x14ac:dyDescent="0.2">
      <c r="F6966" s="169"/>
    </row>
    <row r="6967" spans="6:6" x14ac:dyDescent="0.2">
      <c r="F6967" s="169"/>
    </row>
    <row r="6968" spans="6:6" x14ac:dyDescent="0.2">
      <c r="F6968" s="169"/>
    </row>
    <row r="6969" spans="6:6" x14ac:dyDescent="0.2">
      <c r="F6969" s="169"/>
    </row>
    <row r="6970" spans="6:6" x14ac:dyDescent="0.2">
      <c r="F6970" s="169"/>
    </row>
    <row r="6971" spans="6:6" x14ac:dyDescent="0.2">
      <c r="F6971" s="169"/>
    </row>
    <row r="6972" spans="6:6" x14ac:dyDescent="0.2">
      <c r="F6972" s="169"/>
    </row>
    <row r="6973" spans="6:6" x14ac:dyDescent="0.2">
      <c r="F6973" s="169"/>
    </row>
    <row r="6974" spans="6:6" x14ac:dyDescent="0.2">
      <c r="F6974" s="169"/>
    </row>
    <row r="6975" spans="6:6" x14ac:dyDescent="0.2">
      <c r="F6975" s="169"/>
    </row>
    <row r="6976" spans="6:6" x14ac:dyDescent="0.2">
      <c r="F6976" s="169"/>
    </row>
    <row r="6977" spans="6:6" x14ac:dyDescent="0.2">
      <c r="F6977" s="169"/>
    </row>
    <row r="6978" spans="6:6" x14ac:dyDescent="0.2">
      <c r="F6978" s="169"/>
    </row>
    <row r="6979" spans="6:6" x14ac:dyDescent="0.2">
      <c r="F6979" s="169"/>
    </row>
    <row r="6980" spans="6:6" x14ac:dyDescent="0.2">
      <c r="F6980" s="169"/>
    </row>
    <row r="6981" spans="6:6" x14ac:dyDescent="0.2">
      <c r="F6981" s="169"/>
    </row>
    <row r="6982" spans="6:6" x14ac:dyDescent="0.2">
      <c r="F6982" s="169"/>
    </row>
    <row r="6983" spans="6:6" x14ac:dyDescent="0.2">
      <c r="F6983" s="169"/>
    </row>
    <row r="6984" spans="6:6" x14ac:dyDescent="0.2">
      <c r="F6984" s="169"/>
    </row>
    <row r="6985" spans="6:6" x14ac:dyDescent="0.2">
      <c r="F6985" s="169"/>
    </row>
    <row r="6986" spans="6:6" x14ac:dyDescent="0.2">
      <c r="F6986" s="169"/>
    </row>
    <row r="6987" spans="6:6" x14ac:dyDescent="0.2">
      <c r="F6987" s="169"/>
    </row>
    <row r="6988" spans="6:6" x14ac:dyDescent="0.2">
      <c r="F6988" s="169"/>
    </row>
    <row r="6989" spans="6:6" x14ac:dyDescent="0.2">
      <c r="F6989" s="169"/>
    </row>
    <row r="6990" spans="6:6" x14ac:dyDescent="0.2">
      <c r="F6990" s="169"/>
    </row>
    <row r="6991" spans="6:6" x14ac:dyDescent="0.2">
      <c r="F6991" s="169"/>
    </row>
    <row r="6992" spans="6:6" x14ac:dyDescent="0.2">
      <c r="F6992" s="169"/>
    </row>
    <row r="6993" spans="6:6" x14ac:dyDescent="0.2">
      <c r="F6993" s="169"/>
    </row>
    <row r="6994" spans="6:6" x14ac:dyDescent="0.2">
      <c r="F6994" s="169"/>
    </row>
    <row r="6995" spans="6:6" x14ac:dyDescent="0.2">
      <c r="F6995" s="169"/>
    </row>
    <row r="6996" spans="6:6" x14ac:dyDescent="0.2">
      <c r="F6996" s="169"/>
    </row>
    <row r="6997" spans="6:6" x14ac:dyDescent="0.2">
      <c r="F6997" s="169"/>
    </row>
    <row r="6998" spans="6:6" x14ac:dyDescent="0.2">
      <c r="F6998" s="169"/>
    </row>
    <row r="6999" spans="6:6" x14ac:dyDescent="0.2">
      <c r="F6999" s="169"/>
    </row>
    <row r="7000" spans="6:6" x14ac:dyDescent="0.2">
      <c r="F7000" s="169"/>
    </row>
    <row r="7001" spans="6:6" x14ac:dyDescent="0.2">
      <c r="F7001" s="169"/>
    </row>
    <row r="7002" spans="6:6" x14ac:dyDescent="0.2">
      <c r="F7002" s="169"/>
    </row>
    <row r="7003" spans="6:6" x14ac:dyDescent="0.2">
      <c r="F7003" s="169"/>
    </row>
    <row r="7004" spans="6:6" x14ac:dyDescent="0.2">
      <c r="F7004" s="169"/>
    </row>
    <row r="7005" spans="6:6" x14ac:dyDescent="0.2">
      <c r="F7005" s="169"/>
    </row>
    <row r="7006" spans="6:6" x14ac:dyDescent="0.2">
      <c r="F7006" s="169"/>
    </row>
    <row r="7007" spans="6:6" x14ac:dyDescent="0.2">
      <c r="F7007" s="169"/>
    </row>
    <row r="7008" spans="6:6" x14ac:dyDescent="0.2">
      <c r="F7008" s="169"/>
    </row>
    <row r="7009" spans="6:6" x14ac:dyDescent="0.2">
      <c r="F7009" s="169"/>
    </row>
    <row r="7010" spans="6:6" x14ac:dyDescent="0.2">
      <c r="F7010" s="169"/>
    </row>
    <row r="7011" spans="6:6" x14ac:dyDescent="0.2">
      <c r="F7011" s="169"/>
    </row>
    <row r="7012" spans="6:6" x14ac:dyDescent="0.2">
      <c r="F7012" s="169"/>
    </row>
    <row r="7013" spans="6:6" x14ac:dyDescent="0.2">
      <c r="F7013" s="169"/>
    </row>
    <row r="7014" spans="6:6" x14ac:dyDescent="0.2">
      <c r="F7014" s="169"/>
    </row>
    <row r="7015" spans="6:6" x14ac:dyDescent="0.2">
      <c r="F7015" s="169"/>
    </row>
    <row r="7016" spans="6:6" x14ac:dyDescent="0.2">
      <c r="F7016" s="169"/>
    </row>
    <row r="7017" spans="6:6" x14ac:dyDescent="0.2">
      <c r="F7017" s="169"/>
    </row>
    <row r="7018" spans="6:6" x14ac:dyDescent="0.2">
      <c r="F7018" s="169"/>
    </row>
    <row r="7019" spans="6:6" x14ac:dyDescent="0.2">
      <c r="F7019" s="169"/>
    </row>
    <row r="7020" spans="6:6" x14ac:dyDescent="0.2">
      <c r="F7020" s="169"/>
    </row>
    <row r="7021" spans="6:6" x14ac:dyDescent="0.2">
      <c r="F7021" s="169"/>
    </row>
    <row r="7022" spans="6:6" x14ac:dyDescent="0.2">
      <c r="F7022" s="169"/>
    </row>
    <row r="7023" spans="6:6" x14ac:dyDescent="0.2">
      <c r="F7023" s="169"/>
    </row>
    <row r="7024" spans="6:6" x14ac:dyDescent="0.2">
      <c r="F7024" s="169"/>
    </row>
    <row r="7025" spans="6:6" x14ac:dyDescent="0.2">
      <c r="F7025" s="169"/>
    </row>
    <row r="7026" spans="6:6" x14ac:dyDescent="0.2">
      <c r="F7026" s="169"/>
    </row>
    <row r="7027" spans="6:6" x14ac:dyDescent="0.2">
      <c r="F7027" s="169"/>
    </row>
    <row r="7028" spans="6:6" x14ac:dyDescent="0.2">
      <c r="F7028" s="169"/>
    </row>
    <row r="7029" spans="6:6" x14ac:dyDescent="0.2">
      <c r="F7029" s="169"/>
    </row>
    <row r="7030" spans="6:6" x14ac:dyDescent="0.2">
      <c r="F7030" s="169"/>
    </row>
    <row r="7031" spans="6:6" x14ac:dyDescent="0.2">
      <c r="F7031" s="169"/>
    </row>
    <row r="7032" spans="6:6" x14ac:dyDescent="0.2">
      <c r="F7032" s="169"/>
    </row>
    <row r="7033" spans="6:6" x14ac:dyDescent="0.2">
      <c r="F7033" s="169"/>
    </row>
    <row r="7034" spans="6:6" x14ac:dyDescent="0.2">
      <c r="F7034" s="169"/>
    </row>
    <row r="7035" spans="6:6" x14ac:dyDescent="0.2">
      <c r="F7035" s="169"/>
    </row>
    <row r="7036" spans="6:6" x14ac:dyDescent="0.2">
      <c r="F7036" s="169"/>
    </row>
    <row r="7037" spans="6:6" x14ac:dyDescent="0.2">
      <c r="F7037" s="169"/>
    </row>
    <row r="7038" spans="6:6" x14ac:dyDescent="0.2">
      <c r="F7038" s="169"/>
    </row>
    <row r="7039" spans="6:6" x14ac:dyDescent="0.2">
      <c r="F7039" s="169"/>
    </row>
    <row r="7040" spans="6:6" x14ac:dyDescent="0.2">
      <c r="F7040" s="169"/>
    </row>
    <row r="7041" spans="6:6" x14ac:dyDescent="0.2">
      <c r="F7041" s="169"/>
    </row>
    <row r="7042" spans="6:6" x14ac:dyDescent="0.2">
      <c r="F7042" s="169"/>
    </row>
    <row r="7043" spans="6:6" x14ac:dyDescent="0.2">
      <c r="F7043" s="169"/>
    </row>
    <row r="7044" spans="6:6" x14ac:dyDescent="0.2">
      <c r="F7044" s="169"/>
    </row>
    <row r="7045" spans="6:6" x14ac:dyDescent="0.2">
      <c r="F7045" s="169"/>
    </row>
    <row r="7046" spans="6:6" x14ac:dyDescent="0.2">
      <c r="F7046" s="169"/>
    </row>
    <row r="7047" spans="6:6" x14ac:dyDescent="0.2">
      <c r="F7047" s="169"/>
    </row>
    <row r="7048" spans="6:6" x14ac:dyDescent="0.2">
      <c r="F7048" s="169"/>
    </row>
    <row r="7049" spans="6:6" x14ac:dyDescent="0.2">
      <c r="F7049" s="169"/>
    </row>
    <row r="7050" spans="6:6" x14ac:dyDescent="0.2">
      <c r="F7050" s="169"/>
    </row>
    <row r="7051" spans="6:6" x14ac:dyDescent="0.2">
      <c r="F7051" s="169"/>
    </row>
    <row r="7052" spans="6:6" x14ac:dyDescent="0.2">
      <c r="F7052" s="169"/>
    </row>
    <row r="7053" spans="6:6" x14ac:dyDescent="0.2">
      <c r="F7053" s="169"/>
    </row>
    <row r="7054" spans="6:6" x14ac:dyDescent="0.2">
      <c r="F7054" s="169"/>
    </row>
    <row r="7055" spans="6:6" x14ac:dyDescent="0.2">
      <c r="F7055" s="169"/>
    </row>
    <row r="7056" spans="6:6" x14ac:dyDescent="0.2">
      <c r="F7056" s="169"/>
    </row>
    <row r="7057" spans="6:6" x14ac:dyDescent="0.2">
      <c r="F7057" s="169"/>
    </row>
    <row r="7058" spans="6:6" x14ac:dyDescent="0.2">
      <c r="F7058" s="169"/>
    </row>
    <row r="7059" spans="6:6" x14ac:dyDescent="0.2">
      <c r="F7059" s="169"/>
    </row>
    <row r="7060" spans="6:6" x14ac:dyDescent="0.2">
      <c r="F7060" s="169"/>
    </row>
    <row r="7061" spans="6:6" x14ac:dyDescent="0.2">
      <c r="F7061" s="169"/>
    </row>
    <row r="7062" spans="6:6" x14ac:dyDescent="0.2">
      <c r="F7062" s="169"/>
    </row>
    <row r="7063" spans="6:6" x14ac:dyDescent="0.2">
      <c r="F7063" s="169"/>
    </row>
    <row r="7064" spans="6:6" x14ac:dyDescent="0.2">
      <c r="F7064" s="169"/>
    </row>
    <row r="7065" spans="6:6" x14ac:dyDescent="0.2">
      <c r="F7065" s="169"/>
    </row>
    <row r="7066" spans="6:6" x14ac:dyDescent="0.2">
      <c r="F7066" s="169"/>
    </row>
    <row r="7067" spans="6:6" x14ac:dyDescent="0.2">
      <c r="F7067" s="169"/>
    </row>
    <row r="7068" spans="6:6" x14ac:dyDescent="0.2">
      <c r="F7068" s="169"/>
    </row>
    <row r="7069" spans="6:6" x14ac:dyDescent="0.2">
      <c r="F7069" s="169"/>
    </row>
    <row r="7070" spans="6:6" x14ac:dyDescent="0.2">
      <c r="F7070" s="169"/>
    </row>
    <row r="7071" spans="6:6" x14ac:dyDescent="0.2">
      <c r="F7071" s="169"/>
    </row>
    <row r="7072" spans="6:6" x14ac:dyDescent="0.2">
      <c r="F7072" s="169"/>
    </row>
    <row r="7073" spans="6:6" x14ac:dyDescent="0.2">
      <c r="F7073" s="169"/>
    </row>
    <row r="7074" spans="6:6" x14ac:dyDescent="0.2">
      <c r="F7074" s="169"/>
    </row>
    <row r="7075" spans="6:6" x14ac:dyDescent="0.2">
      <c r="F7075" s="169"/>
    </row>
    <row r="7076" spans="6:6" x14ac:dyDescent="0.2">
      <c r="F7076" s="169"/>
    </row>
    <row r="7077" spans="6:6" x14ac:dyDescent="0.2">
      <c r="F7077" s="169"/>
    </row>
    <row r="7078" spans="6:6" x14ac:dyDescent="0.2">
      <c r="F7078" s="169"/>
    </row>
    <row r="7079" spans="6:6" x14ac:dyDescent="0.2">
      <c r="F7079" s="169"/>
    </row>
    <row r="7080" spans="6:6" x14ac:dyDescent="0.2">
      <c r="F7080" s="169"/>
    </row>
    <row r="7081" spans="6:6" x14ac:dyDescent="0.2">
      <c r="F7081" s="169"/>
    </row>
    <row r="7082" spans="6:6" x14ac:dyDescent="0.2">
      <c r="F7082" s="169"/>
    </row>
    <row r="7083" spans="6:6" x14ac:dyDescent="0.2">
      <c r="F7083" s="169"/>
    </row>
    <row r="7084" spans="6:6" x14ac:dyDescent="0.2">
      <c r="F7084" s="169"/>
    </row>
    <row r="7085" spans="6:6" x14ac:dyDescent="0.2">
      <c r="F7085" s="169"/>
    </row>
    <row r="7086" spans="6:6" x14ac:dyDescent="0.2">
      <c r="F7086" s="169"/>
    </row>
    <row r="7087" spans="6:6" x14ac:dyDescent="0.2">
      <c r="F7087" s="169"/>
    </row>
    <row r="7088" spans="6:6" x14ac:dyDescent="0.2">
      <c r="F7088" s="169"/>
    </row>
    <row r="7089" spans="6:6" x14ac:dyDescent="0.2">
      <c r="F7089" s="169"/>
    </row>
    <row r="7090" spans="6:6" x14ac:dyDescent="0.2">
      <c r="F7090" s="169"/>
    </row>
    <row r="7091" spans="6:6" x14ac:dyDescent="0.2">
      <c r="F7091" s="169"/>
    </row>
    <row r="7092" spans="6:6" x14ac:dyDescent="0.2">
      <c r="F7092" s="169"/>
    </row>
    <row r="7093" spans="6:6" x14ac:dyDescent="0.2">
      <c r="F7093" s="169"/>
    </row>
    <row r="7094" spans="6:6" x14ac:dyDescent="0.2">
      <c r="F7094" s="169"/>
    </row>
    <row r="7095" spans="6:6" x14ac:dyDescent="0.2">
      <c r="F7095" s="169"/>
    </row>
    <row r="7096" spans="6:6" x14ac:dyDescent="0.2">
      <c r="F7096" s="169"/>
    </row>
    <row r="7097" spans="6:6" x14ac:dyDescent="0.2">
      <c r="F7097" s="169"/>
    </row>
    <row r="7098" spans="6:6" x14ac:dyDescent="0.2">
      <c r="F7098" s="169"/>
    </row>
    <row r="7099" spans="6:6" x14ac:dyDescent="0.2">
      <c r="F7099" s="169"/>
    </row>
    <row r="7100" spans="6:6" x14ac:dyDescent="0.2">
      <c r="F7100" s="169"/>
    </row>
    <row r="7101" spans="6:6" x14ac:dyDescent="0.2">
      <c r="F7101" s="169"/>
    </row>
    <row r="7102" spans="6:6" x14ac:dyDescent="0.2">
      <c r="F7102" s="169"/>
    </row>
    <row r="7103" spans="6:6" x14ac:dyDescent="0.2">
      <c r="F7103" s="169"/>
    </row>
    <row r="7104" spans="6:6" x14ac:dyDescent="0.2">
      <c r="F7104" s="169"/>
    </row>
    <row r="7105" spans="6:6" x14ac:dyDescent="0.2">
      <c r="F7105" s="169"/>
    </row>
    <row r="7106" spans="6:6" x14ac:dyDescent="0.2">
      <c r="F7106" s="169"/>
    </row>
    <row r="7107" spans="6:6" x14ac:dyDescent="0.2">
      <c r="F7107" s="169"/>
    </row>
    <row r="7108" spans="6:6" x14ac:dyDescent="0.2">
      <c r="F7108" s="169"/>
    </row>
    <row r="7109" spans="6:6" x14ac:dyDescent="0.2">
      <c r="F7109" s="169"/>
    </row>
    <row r="7110" spans="6:6" x14ac:dyDescent="0.2">
      <c r="F7110" s="169"/>
    </row>
    <row r="7111" spans="6:6" x14ac:dyDescent="0.2">
      <c r="F7111" s="169"/>
    </row>
    <row r="7112" spans="6:6" x14ac:dyDescent="0.2">
      <c r="F7112" s="169"/>
    </row>
    <row r="7113" spans="6:6" x14ac:dyDescent="0.2">
      <c r="F7113" s="169"/>
    </row>
    <row r="7114" spans="6:6" x14ac:dyDescent="0.2">
      <c r="F7114" s="169"/>
    </row>
    <row r="7115" spans="6:6" x14ac:dyDescent="0.2">
      <c r="F7115" s="169"/>
    </row>
    <row r="7116" spans="6:6" x14ac:dyDescent="0.2">
      <c r="F7116" s="169"/>
    </row>
    <row r="7117" spans="6:6" x14ac:dyDescent="0.2">
      <c r="F7117" s="169"/>
    </row>
    <row r="7118" spans="6:6" x14ac:dyDescent="0.2">
      <c r="F7118" s="169"/>
    </row>
    <row r="7119" spans="6:6" x14ac:dyDescent="0.2">
      <c r="F7119" s="169"/>
    </row>
    <row r="7120" spans="6:6" x14ac:dyDescent="0.2">
      <c r="F7120" s="169"/>
    </row>
    <row r="7121" spans="6:6" x14ac:dyDescent="0.2">
      <c r="F7121" s="169"/>
    </row>
    <row r="7122" spans="6:6" x14ac:dyDescent="0.2">
      <c r="F7122" s="169"/>
    </row>
    <row r="7123" spans="6:6" x14ac:dyDescent="0.2">
      <c r="F7123" s="169"/>
    </row>
    <row r="7124" spans="6:6" x14ac:dyDescent="0.2">
      <c r="F7124" s="169"/>
    </row>
    <row r="7125" spans="6:6" x14ac:dyDescent="0.2">
      <c r="F7125" s="169"/>
    </row>
    <row r="7126" spans="6:6" x14ac:dyDescent="0.2">
      <c r="F7126" s="169"/>
    </row>
    <row r="7127" spans="6:6" x14ac:dyDescent="0.2">
      <c r="F7127" s="169"/>
    </row>
    <row r="7128" spans="6:6" x14ac:dyDescent="0.2">
      <c r="F7128" s="169"/>
    </row>
    <row r="7129" spans="6:6" x14ac:dyDescent="0.2">
      <c r="F7129" s="169"/>
    </row>
    <row r="7130" spans="6:6" x14ac:dyDescent="0.2">
      <c r="F7130" s="169"/>
    </row>
    <row r="7131" spans="6:6" x14ac:dyDescent="0.2">
      <c r="F7131" s="169"/>
    </row>
    <row r="7132" spans="6:6" x14ac:dyDescent="0.2">
      <c r="F7132" s="169"/>
    </row>
    <row r="7133" spans="6:6" x14ac:dyDescent="0.2">
      <c r="F7133" s="169"/>
    </row>
    <row r="7134" spans="6:6" x14ac:dyDescent="0.2">
      <c r="F7134" s="169"/>
    </row>
    <row r="7135" spans="6:6" x14ac:dyDescent="0.2">
      <c r="F7135" s="169"/>
    </row>
    <row r="7136" spans="6:6" x14ac:dyDescent="0.2">
      <c r="F7136" s="169"/>
    </row>
    <row r="7137" spans="6:6" x14ac:dyDescent="0.2">
      <c r="F7137" s="169"/>
    </row>
    <row r="7138" spans="6:6" x14ac:dyDescent="0.2">
      <c r="F7138" s="169"/>
    </row>
    <row r="7139" spans="6:6" x14ac:dyDescent="0.2">
      <c r="F7139" s="169"/>
    </row>
    <row r="7140" spans="6:6" x14ac:dyDescent="0.2">
      <c r="F7140" s="169"/>
    </row>
    <row r="7141" spans="6:6" x14ac:dyDescent="0.2">
      <c r="F7141" s="169"/>
    </row>
    <row r="7142" spans="6:6" x14ac:dyDescent="0.2">
      <c r="F7142" s="169"/>
    </row>
    <row r="7143" spans="6:6" x14ac:dyDescent="0.2">
      <c r="F7143" s="169"/>
    </row>
    <row r="7144" spans="6:6" x14ac:dyDescent="0.2">
      <c r="F7144" s="169"/>
    </row>
    <row r="7145" spans="6:6" x14ac:dyDescent="0.2">
      <c r="F7145" s="169"/>
    </row>
    <row r="7146" spans="6:6" x14ac:dyDescent="0.2">
      <c r="F7146" s="169"/>
    </row>
    <row r="7147" spans="6:6" x14ac:dyDescent="0.2">
      <c r="F7147" s="169"/>
    </row>
    <row r="7148" spans="6:6" x14ac:dyDescent="0.2">
      <c r="F7148" s="169"/>
    </row>
    <row r="7149" spans="6:6" x14ac:dyDescent="0.2">
      <c r="F7149" s="169"/>
    </row>
    <row r="7150" spans="6:6" x14ac:dyDescent="0.2">
      <c r="F7150" s="169"/>
    </row>
    <row r="7151" spans="6:6" x14ac:dyDescent="0.2">
      <c r="F7151" s="169"/>
    </row>
    <row r="7152" spans="6:6" x14ac:dyDescent="0.2">
      <c r="F7152" s="169"/>
    </row>
    <row r="7153" spans="6:6" x14ac:dyDescent="0.2">
      <c r="F7153" s="169"/>
    </row>
    <row r="7154" spans="6:6" x14ac:dyDescent="0.2">
      <c r="F7154" s="169"/>
    </row>
    <row r="7155" spans="6:6" x14ac:dyDescent="0.2">
      <c r="F7155" s="169"/>
    </row>
    <row r="7156" spans="6:6" x14ac:dyDescent="0.2">
      <c r="F7156" s="169"/>
    </row>
    <row r="7157" spans="6:6" x14ac:dyDescent="0.2">
      <c r="F7157" s="169"/>
    </row>
    <row r="7158" spans="6:6" x14ac:dyDescent="0.2">
      <c r="F7158" s="169"/>
    </row>
    <row r="7159" spans="6:6" x14ac:dyDescent="0.2">
      <c r="F7159" s="169"/>
    </row>
    <row r="7160" spans="6:6" x14ac:dyDescent="0.2">
      <c r="F7160" s="169"/>
    </row>
    <row r="7161" spans="6:6" x14ac:dyDescent="0.2">
      <c r="F7161" s="169"/>
    </row>
    <row r="7162" spans="6:6" x14ac:dyDescent="0.2">
      <c r="F7162" s="169"/>
    </row>
    <row r="7163" spans="6:6" x14ac:dyDescent="0.2">
      <c r="F7163" s="169"/>
    </row>
    <row r="7164" spans="6:6" x14ac:dyDescent="0.2">
      <c r="F7164" s="169"/>
    </row>
    <row r="7165" spans="6:6" x14ac:dyDescent="0.2">
      <c r="F7165" s="169"/>
    </row>
    <row r="7166" spans="6:6" x14ac:dyDescent="0.2">
      <c r="F7166" s="169"/>
    </row>
    <row r="7167" spans="6:6" x14ac:dyDescent="0.2">
      <c r="F7167" s="169"/>
    </row>
    <row r="7168" spans="6:6" x14ac:dyDescent="0.2">
      <c r="F7168" s="169"/>
    </row>
    <row r="7169" spans="6:6" x14ac:dyDescent="0.2">
      <c r="F7169" s="169"/>
    </row>
    <row r="7170" spans="6:6" x14ac:dyDescent="0.2">
      <c r="F7170" s="169"/>
    </row>
    <row r="7171" spans="6:6" x14ac:dyDescent="0.2">
      <c r="F7171" s="169"/>
    </row>
    <row r="7172" spans="6:6" x14ac:dyDescent="0.2">
      <c r="F7172" s="169"/>
    </row>
    <row r="7173" spans="6:6" x14ac:dyDescent="0.2">
      <c r="F7173" s="169"/>
    </row>
    <row r="7174" spans="6:6" x14ac:dyDescent="0.2">
      <c r="F7174" s="169"/>
    </row>
    <row r="7175" spans="6:6" x14ac:dyDescent="0.2">
      <c r="F7175" s="169"/>
    </row>
    <row r="7176" spans="6:6" x14ac:dyDescent="0.2">
      <c r="F7176" s="169"/>
    </row>
    <row r="7177" spans="6:6" x14ac:dyDescent="0.2">
      <c r="F7177" s="169"/>
    </row>
    <row r="7178" spans="6:6" x14ac:dyDescent="0.2">
      <c r="F7178" s="169"/>
    </row>
    <row r="7179" spans="6:6" x14ac:dyDescent="0.2">
      <c r="F7179" s="169"/>
    </row>
    <row r="7180" spans="6:6" x14ac:dyDescent="0.2">
      <c r="F7180" s="169"/>
    </row>
    <row r="7181" spans="6:6" x14ac:dyDescent="0.2">
      <c r="F7181" s="169"/>
    </row>
    <row r="7182" spans="6:6" x14ac:dyDescent="0.2">
      <c r="F7182" s="169"/>
    </row>
    <row r="7183" spans="6:6" x14ac:dyDescent="0.2">
      <c r="F7183" s="169"/>
    </row>
    <row r="7184" spans="6:6" x14ac:dyDescent="0.2">
      <c r="F7184" s="169"/>
    </row>
    <row r="7185" spans="6:6" x14ac:dyDescent="0.2">
      <c r="F7185" s="169"/>
    </row>
    <row r="7186" spans="6:6" x14ac:dyDescent="0.2">
      <c r="F7186" s="169"/>
    </row>
    <row r="7187" spans="6:6" x14ac:dyDescent="0.2">
      <c r="F7187" s="169"/>
    </row>
    <row r="7188" spans="6:6" x14ac:dyDescent="0.2">
      <c r="F7188" s="169"/>
    </row>
    <row r="7189" spans="6:6" x14ac:dyDescent="0.2">
      <c r="F7189" s="169"/>
    </row>
    <row r="7190" spans="6:6" x14ac:dyDescent="0.2">
      <c r="F7190" s="169"/>
    </row>
    <row r="7191" spans="6:6" x14ac:dyDescent="0.2">
      <c r="F7191" s="169"/>
    </row>
    <row r="7192" spans="6:6" x14ac:dyDescent="0.2">
      <c r="F7192" s="169"/>
    </row>
    <row r="7193" spans="6:6" x14ac:dyDescent="0.2">
      <c r="F7193" s="169"/>
    </row>
    <row r="7194" spans="6:6" x14ac:dyDescent="0.2">
      <c r="F7194" s="169"/>
    </row>
    <row r="7195" spans="6:6" x14ac:dyDescent="0.2">
      <c r="F7195" s="169"/>
    </row>
    <row r="7196" spans="6:6" x14ac:dyDescent="0.2">
      <c r="F7196" s="169"/>
    </row>
    <row r="7197" spans="6:6" x14ac:dyDescent="0.2">
      <c r="F7197" s="169"/>
    </row>
    <row r="7198" spans="6:6" x14ac:dyDescent="0.2">
      <c r="F7198" s="169"/>
    </row>
    <row r="7199" spans="6:6" x14ac:dyDescent="0.2">
      <c r="F7199" s="169"/>
    </row>
    <row r="7200" spans="6:6" x14ac:dyDescent="0.2">
      <c r="F7200" s="169"/>
    </row>
    <row r="7201" spans="6:6" x14ac:dyDescent="0.2">
      <c r="F7201" s="169"/>
    </row>
    <row r="7202" spans="6:6" x14ac:dyDescent="0.2">
      <c r="F7202" s="169"/>
    </row>
    <row r="7203" spans="6:6" x14ac:dyDescent="0.2">
      <c r="F7203" s="169"/>
    </row>
    <row r="7204" spans="6:6" x14ac:dyDescent="0.2">
      <c r="F7204" s="169"/>
    </row>
    <row r="7205" spans="6:6" x14ac:dyDescent="0.2">
      <c r="F7205" s="169"/>
    </row>
    <row r="7206" spans="6:6" x14ac:dyDescent="0.2">
      <c r="F7206" s="169"/>
    </row>
    <row r="7207" spans="6:6" x14ac:dyDescent="0.2">
      <c r="F7207" s="169"/>
    </row>
    <row r="7208" spans="6:6" x14ac:dyDescent="0.2">
      <c r="F7208" s="169"/>
    </row>
    <row r="7209" spans="6:6" x14ac:dyDescent="0.2">
      <c r="F7209" s="169"/>
    </row>
    <row r="7210" spans="6:6" x14ac:dyDescent="0.2">
      <c r="F7210" s="169"/>
    </row>
    <row r="7211" spans="6:6" x14ac:dyDescent="0.2">
      <c r="F7211" s="169"/>
    </row>
    <row r="7212" spans="6:6" x14ac:dyDescent="0.2">
      <c r="F7212" s="169"/>
    </row>
    <row r="7213" spans="6:6" x14ac:dyDescent="0.2">
      <c r="F7213" s="169"/>
    </row>
    <row r="7214" spans="6:6" x14ac:dyDescent="0.2">
      <c r="F7214" s="169"/>
    </row>
    <row r="7215" spans="6:6" x14ac:dyDescent="0.2">
      <c r="F7215" s="169"/>
    </row>
    <row r="7216" spans="6:6" x14ac:dyDescent="0.2">
      <c r="F7216" s="169"/>
    </row>
    <row r="7217" spans="6:6" x14ac:dyDescent="0.2">
      <c r="F7217" s="169"/>
    </row>
    <row r="7218" spans="6:6" x14ac:dyDescent="0.2">
      <c r="F7218" s="169"/>
    </row>
    <row r="7219" spans="6:6" x14ac:dyDescent="0.2">
      <c r="F7219" s="169"/>
    </row>
    <row r="7220" spans="6:6" x14ac:dyDescent="0.2">
      <c r="F7220" s="169"/>
    </row>
    <row r="7221" spans="6:6" x14ac:dyDescent="0.2">
      <c r="F7221" s="169"/>
    </row>
    <row r="7222" spans="6:6" x14ac:dyDescent="0.2">
      <c r="F7222" s="169"/>
    </row>
    <row r="7223" spans="6:6" x14ac:dyDescent="0.2">
      <c r="F7223" s="169"/>
    </row>
    <row r="7224" spans="6:6" x14ac:dyDescent="0.2">
      <c r="F7224" s="169"/>
    </row>
    <row r="7225" spans="6:6" x14ac:dyDescent="0.2">
      <c r="F7225" s="169"/>
    </row>
    <row r="7226" spans="6:6" x14ac:dyDescent="0.2">
      <c r="F7226" s="169"/>
    </row>
    <row r="7227" spans="6:6" x14ac:dyDescent="0.2">
      <c r="F7227" s="169"/>
    </row>
    <row r="7228" spans="6:6" x14ac:dyDescent="0.2">
      <c r="F7228" s="169"/>
    </row>
    <row r="7229" spans="6:6" x14ac:dyDescent="0.2">
      <c r="F7229" s="169"/>
    </row>
    <row r="7230" spans="6:6" x14ac:dyDescent="0.2">
      <c r="F7230" s="169"/>
    </row>
    <row r="7231" spans="6:6" x14ac:dyDescent="0.2">
      <c r="F7231" s="169"/>
    </row>
    <row r="7232" spans="6:6" x14ac:dyDescent="0.2">
      <c r="F7232" s="169"/>
    </row>
    <row r="7233" spans="6:6" x14ac:dyDescent="0.2">
      <c r="F7233" s="169"/>
    </row>
    <row r="7234" spans="6:6" x14ac:dyDescent="0.2">
      <c r="F7234" s="169"/>
    </row>
    <row r="7235" spans="6:6" x14ac:dyDescent="0.2">
      <c r="F7235" s="169"/>
    </row>
    <row r="7236" spans="6:6" x14ac:dyDescent="0.2">
      <c r="F7236" s="169"/>
    </row>
    <row r="7237" spans="6:6" x14ac:dyDescent="0.2">
      <c r="F7237" s="169"/>
    </row>
    <row r="7238" spans="6:6" x14ac:dyDescent="0.2">
      <c r="F7238" s="169"/>
    </row>
    <row r="7239" spans="6:6" x14ac:dyDescent="0.2">
      <c r="F7239" s="169"/>
    </row>
    <row r="7240" spans="6:6" x14ac:dyDescent="0.2">
      <c r="F7240" s="169"/>
    </row>
    <row r="7241" spans="6:6" x14ac:dyDescent="0.2">
      <c r="F7241" s="169"/>
    </row>
    <row r="7242" spans="6:6" x14ac:dyDescent="0.2">
      <c r="F7242" s="169"/>
    </row>
    <row r="7243" spans="6:6" x14ac:dyDescent="0.2">
      <c r="F7243" s="169"/>
    </row>
    <row r="7244" spans="6:6" x14ac:dyDescent="0.2">
      <c r="F7244" s="169"/>
    </row>
    <row r="7245" spans="6:6" x14ac:dyDescent="0.2">
      <c r="F7245" s="169"/>
    </row>
    <row r="7246" spans="6:6" x14ac:dyDescent="0.2">
      <c r="F7246" s="169"/>
    </row>
    <row r="7247" spans="6:6" x14ac:dyDescent="0.2">
      <c r="F7247" s="169"/>
    </row>
    <row r="7248" spans="6:6" x14ac:dyDescent="0.2">
      <c r="F7248" s="169"/>
    </row>
    <row r="7249" spans="6:6" x14ac:dyDescent="0.2">
      <c r="F7249" s="169"/>
    </row>
    <row r="7250" spans="6:6" x14ac:dyDescent="0.2">
      <c r="F7250" s="169"/>
    </row>
    <row r="7251" spans="6:6" x14ac:dyDescent="0.2">
      <c r="F7251" s="169"/>
    </row>
    <row r="7252" spans="6:6" x14ac:dyDescent="0.2">
      <c r="F7252" s="169"/>
    </row>
    <row r="7253" spans="6:6" x14ac:dyDescent="0.2">
      <c r="F7253" s="169"/>
    </row>
    <row r="7254" spans="6:6" x14ac:dyDescent="0.2">
      <c r="F7254" s="169"/>
    </row>
    <row r="7255" spans="6:6" x14ac:dyDescent="0.2">
      <c r="F7255" s="169"/>
    </row>
    <row r="7256" spans="6:6" x14ac:dyDescent="0.2">
      <c r="F7256" s="169"/>
    </row>
    <row r="7257" spans="6:6" x14ac:dyDescent="0.2">
      <c r="F7257" s="169"/>
    </row>
    <row r="7258" spans="6:6" x14ac:dyDescent="0.2">
      <c r="F7258" s="169"/>
    </row>
    <row r="7259" spans="6:6" x14ac:dyDescent="0.2">
      <c r="F7259" s="169"/>
    </row>
    <row r="7260" spans="6:6" x14ac:dyDescent="0.2">
      <c r="F7260" s="169"/>
    </row>
    <row r="7261" spans="6:6" x14ac:dyDescent="0.2">
      <c r="F7261" s="169"/>
    </row>
    <row r="7262" spans="6:6" x14ac:dyDescent="0.2">
      <c r="F7262" s="169"/>
    </row>
    <row r="7263" spans="6:6" x14ac:dyDescent="0.2">
      <c r="F7263" s="169"/>
    </row>
    <row r="7264" spans="6:6" x14ac:dyDescent="0.2">
      <c r="F7264" s="169"/>
    </row>
    <row r="7265" spans="6:6" x14ac:dyDescent="0.2">
      <c r="F7265" s="169"/>
    </row>
    <row r="7266" spans="6:6" x14ac:dyDescent="0.2">
      <c r="F7266" s="169"/>
    </row>
    <row r="7267" spans="6:6" x14ac:dyDescent="0.2">
      <c r="F7267" s="169"/>
    </row>
    <row r="7268" spans="6:6" x14ac:dyDescent="0.2">
      <c r="F7268" s="169"/>
    </row>
    <row r="7269" spans="6:6" x14ac:dyDescent="0.2">
      <c r="F7269" s="169"/>
    </row>
    <row r="7270" spans="6:6" x14ac:dyDescent="0.2">
      <c r="F7270" s="169"/>
    </row>
    <row r="7271" spans="6:6" x14ac:dyDescent="0.2">
      <c r="F7271" s="169"/>
    </row>
    <row r="7272" spans="6:6" x14ac:dyDescent="0.2">
      <c r="F7272" s="169"/>
    </row>
    <row r="7273" spans="6:6" x14ac:dyDescent="0.2">
      <c r="F7273" s="169"/>
    </row>
    <row r="7274" spans="6:6" x14ac:dyDescent="0.2">
      <c r="F7274" s="169"/>
    </row>
    <row r="7275" spans="6:6" x14ac:dyDescent="0.2">
      <c r="F7275" s="169"/>
    </row>
    <row r="7276" spans="6:6" x14ac:dyDescent="0.2">
      <c r="F7276" s="169"/>
    </row>
    <row r="7277" spans="6:6" x14ac:dyDescent="0.2">
      <c r="F7277" s="169"/>
    </row>
    <row r="7278" spans="6:6" x14ac:dyDescent="0.2">
      <c r="F7278" s="169"/>
    </row>
    <row r="7279" spans="6:6" x14ac:dyDescent="0.2">
      <c r="F7279" s="169"/>
    </row>
    <row r="7280" spans="6:6" x14ac:dyDescent="0.2">
      <c r="F7280" s="169"/>
    </row>
    <row r="7281" spans="6:6" x14ac:dyDescent="0.2">
      <c r="F7281" s="169"/>
    </row>
    <row r="7282" spans="6:6" x14ac:dyDescent="0.2">
      <c r="F7282" s="169"/>
    </row>
    <row r="7283" spans="6:6" x14ac:dyDescent="0.2">
      <c r="F7283" s="169"/>
    </row>
    <row r="7284" spans="6:6" x14ac:dyDescent="0.2">
      <c r="F7284" s="169"/>
    </row>
    <row r="7285" spans="6:6" x14ac:dyDescent="0.2">
      <c r="F7285" s="169"/>
    </row>
    <row r="7286" spans="6:6" x14ac:dyDescent="0.2">
      <c r="F7286" s="169"/>
    </row>
    <row r="7287" spans="6:6" x14ac:dyDescent="0.2">
      <c r="F7287" s="169"/>
    </row>
    <row r="7288" spans="6:6" x14ac:dyDescent="0.2">
      <c r="F7288" s="169"/>
    </row>
    <row r="7289" spans="6:6" x14ac:dyDescent="0.2">
      <c r="F7289" s="169"/>
    </row>
    <row r="7290" spans="6:6" x14ac:dyDescent="0.2">
      <c r="F7290" s="169"/>
    </row>
    <row r="7291" spans="6:6" x14ac:dyDescent="0.2">
      <c r="F7291" s="169"/>
    </row>
    <row r="7292" spans="6:6" x14ac:dyDescent="0.2">
      <c r="F7292" s="169"/>
    </row>
    <row r="7293" spans="6:6" x14ac:dyDescent="0.2">
      <c r="F7293" s="169"/>
    </row>
    <row r="7294" spans="6:6" x14ac:dyDescent="0.2">
      <c r="F7294" s="169"/>
    </row>
    <row r="7295" spans="6:6" x14ac:dyDescent="0.2">
      <c r="F7295" s="169"/>
    </row>
    <row r="7296" spans="6:6" x14ac:dyDescent="0.2">
      <c r="F7296" s="169"/>
    </row>
    <row r="7297" spans="6:6" x14ac:dyDescent="0.2">
      <c r="F7297" s="169"/>
    </row>
    <row r="7298" spans="6:6" x14ac:dyDescent="0.2">
      <c r="F7298" s="169"/>
    </row>
    <row r="7299" spans="6:6" x14ac:dyDescent="0.2">
      <c r="F7299" s="169"/>
    </row>
    <row r="7300" spans="6:6" x14ac:dyDescent="0.2">
      <c r="F7300" s="169"/>
    </row>
    <row r="7301" spans="6:6" x14ac:dyDescent="0.2">
      <c r="F7301" s="169"/>
    </row>
    <row r="7302" spans="6:6" x14ac:dyDescent="0.2">
      <c r="F7302" s="169"/>
    </row>
    <row r="7303" spans="6:6" x14ac:dyDescent="0.2">
      <c r="F7303" s="169"/>
    </row>
    <row r="7304" spans="6:6" x14ac:dyDescent="0.2">
      <c r="F7304" s="169"/>
    </row>
    <row r="7305" spans="6:6" x14ac:dyDescent="0.2">
      <c r="F7305" s="169"/>
    </row>
    <row r="7306" spans="6:6" x14ac:dyDescent="0.2">
      <c r="F7306" s="169"/>
    </row>
    <row r="7307" spans="6:6" x14ac:dyDescent="0.2">
      <c r="F7307" s="169"/>
    </row>
    <row r="7308" spans="6:6" x14ac:dyDescent="0.2">
      <c r="F7308" s="169"/>
    </row>
    <row r="7309" spans="6:6" x14ac:dyDescent="0.2">
      <c r="F7309" s="169"/>
    </row>
    <row r="7310" spans="6:6" x14ac:dyDescent="0.2">
      <c r="F7310" s="169"/>
    </row>
    <row r="7311" spans="6:6" x14ac:dyDescent="0.2">
      <c r="F7311" s="169"/>
    </row>
    <row r="7312" spans="6:6" x14ac:dyDescent="0.2">
      <c r="F7312" s="169"/>
    </row>
    <row r="7313" spans="6:6" x14ac:dyDescent="0.2">
      <c r="F7313" s="169"/>
    </row>
    <row r="7314" spans="6:6" x14ac:dyDescent="0.2">
      <c r="F7314" s="169"/>
    </row>
    <row r="7315" spans="6:6" x14ac:dyDescent="0.2">
      <c r="F7315" s="169"/>
    </row>
    <row r="7316" spans="6:6" x14ac:dyDescent="0.2">
      <c r="F7316" s="169"/>
    </row>
    <row r="7317" spans="6:6" x14ac:dyDescent="0.2">
      <c r="F7317" s="169"/>
    </row>
    <row r="7318" spans="6:6" x14ac:dyDescent="0.2">
      <c r="F7318" s="169"/>
    </row>
    <row r="7319" spans="6:6" x14ac:dyDescent="0.2">
      <c r="F7319" s="169"/>
    </row>
    <row r="7320" spans="6:6" x14ac:dyDescent="0.2">
      <c r="F7320" s="169"/>
    </row>
    <row r="7321" spans="6:6" x14ac:dyDescent="0.2">
      <c r="F7321" s="169"/>
    </row>
    <row r="7322" spans="6:6" x14ac:dyDescent="0.2">
      <c r="F7322" s="169"/>
    </row>
    <row r="7323" spans="6:6" x14ac:dyDescent="0.2">
      <c r="F7323" s="169"/>
    </row>
    <row r="7324" spans="6:6" x14ac:dyDescent="0.2">
      <c r="F7324" s="169"/>
    </row>
    <row r="7325" spans="6:6" x14ac:dyDescent="0.2">
      <c r="F7325" s="169"/>
    </row>
    <row r="7326" spans="6:6" x14ac:dyDescent="0.2">
      <c r="F7326" s="169"/>
    </row>
    <row r="7327" spans="6:6" x14ac:dyDescent="0.2">
      <c r="F7327" s="169"/>
    </row>
    <row r="7328" spans="6:6" x14ac:dyDescent="0.2">
      <c r="F7328" s="169"/>
    </row>
    <row r="7329" spans="6:6" x14ac:dyDescent="0.2">
      <c r="F7329" s="169"/>
    </row>
    <row r="7330" spans="6:6" x14ac:dyDescent="0.2">
      <c r="F7330" s="169"/>
    </row>
    <row r="7331" spans="6:6" x14ac:dyDescent="0.2">
      <c r="F7331" s="169"/>
    </row>
    <row r="7332" spans="6:6" x14ac:dyDescent="0.2">
      <c r="F7332" s="169"/>
    </row>
    <row r="7333" spans="6:6" x14ac:dyDescent="0.2">
      <c r="F7333" s="169"/>
    </row>
    <row r="7334" spans="6:6" x14ac:dyDescent="0.2">
      <c r="F7334" s="169"/>
    </row>
    <row r="7335" spans="6:6" x14ac:dyDescent="0.2">
      <c r="F7335" s="169"/>
    </row>
    <row r="7336" spans="6:6" x14ac:dyDescent="0.2">
      <c r="F7336" s="169"/>
    </row>
    <row r="7337" spans="6:6" x14ac:dyDescent="0.2">
      <c r="F7337" s="169"/>
    </row>
    <row r="7338" spans="6:6" x14ac:dyDescent="0.2">
      <c r="F7338" s="169"/>
    </row>
    <row r="7339" spans="6:6" x14ac:dyDescent="0.2">
      <c r="F7339" s="169"/>
    </row>
    <row r="7340" spans="6:6" x14ac:dyDescent="0.2">
      <c r="F7340" s="169"/>
    </row>
    <row r="7341" spans="6:6" x14ac:dyDescent="0.2">
      <c r="F7341" s="169"/>
    </row>
    <row r="7342" spans="6:6" x14ac:dyDescent="0.2">
      <c r="F7342" s="169"/>
    </row>
    <row r="7343" spans="6:6" x14ac:dyDescent="0.2">
      <c r="F7343" s="169"/>
    </row>
    <row r="7344" spans="6:6" x14ac:dyDescent="0.2">
      <c r="F7344" s="169"/>
    </row>
    <row r="7345" spans="6:6" x14ac:dyDescent="0.2">
      <c r="F7345" s="169"/>
    </row>
    <row r="7346" spans="6:6" x14ac:dyDescent="0.2">
      <c r="F7346" s="169"/>
    </row>
    <row r="7347" spans="6:6" x14ac:dyDescent="0.2">
      <c r="F7347" s="169"/>
    </row>
    <row r="7348" spans="6:6" x14ac:dyDescent="0.2">
      <c r="F7348" s="169"/>
    </row>
    <row r="7349" spans="6:6" x14ac:dyDescent="0.2">
      <c r="F7349" s="169"/>
    </row>
    <row r="7350" spans="6:6" x14ac:dyDescent="0.2">
      <c r="F7350" s="169"/>
    </row>
    <row r="7351" spans="6:6" x14ac:dyDescent="0.2">
      <c r="F7351" s="169"/>
    </row>
    <row r="7352" spans="6:6" x14ac:dyDescent="0.2">
      <c r="F7352" s="169"/>
    </row>
    <row r="7353" spans="6:6" x14ac:dyDescent="0.2">
      <c r="F7353" s="169"/>
    </row>
    <row r="7354" spans="6:6" x14ac:dyDescent="0.2">
      <c r="F7354" s="169"/>
    </row>
    <row r="7355" spans="6:6" x14ac:dyDescent="0.2">
      <c r="F7355" s="169"/>
    </row>
    <row r="7356" spans="6:6" x14ac:dyDescent="0.2">
      <c r="F7356" s="169"/>
    </row>
    <row r="7357" spans="6:6" x14ac:dyDescent="0.2">
      <c r="F7357" s="169"/>
    </row>
    <row r="7358" spans="6:6" x14ac:dyDescent="0.2">
      <c r="F7358" s="169"/>
    </row>
    <row r="7359" spans="6:6" x14ac:dyDescent="0.2">
      <c r="F7359" s="169"/>
    </row>
    <row r="7360" spans="6:6" x14ac:dyDescent="0.2">
      <c r="F7360" s="169"/>
    </row>
    <row r="7361" spans="6:6" x14ac:dyDescent="0.2">
      <c r="F7361" s="169"/>
    </row>
    <row r="7362" spans="6:6" x14ac:dyDescent="0.2">
      <c r="F7362" s="169"/>
    </row>
    <row r="7363" spans="6:6" x14ac:dyDescent="0.2">
      <c r="F7363" s="169"/>
    </row>
    <row r="7364" spans="6:6" x14ac:dyDescent="0.2">
      <c r="F7364" s="169"/>
    </row>
    <row r="7365" spans="6:6" x14ac:dyDescent="0.2">
      <c r="F7365" s="169"/>
    </row>
    <row r="7366" spans="6:6" x14ac:dyDescent="0.2">
      <c r="F7366" s="169"/>
    </row>
    <row r="7367" spans="6:6" x14ac:dyDescent="0.2">
      <c r="F7367" s="169"/>
    </row>
    <row r="7368" spans="6:6" x14ac:dyDescent="0.2">
      <c r="F7368" s="169"/>
    </row>
    <row r="7369" spans="6:6" x14ac:dyDescent="0.2">
      <c r="F7369" s="169"/>
    </row>
    <row r="7370" spans="6:6" x14ac:dyDescent="0.2">
      <c r="F7370" s="169"/>
    </row>
    <row r="7371" spans="6:6" x14ac:dyDescent="0.2">
      <c r="F7371" s="169"/>
    </row>
    <row r="7372" spans="6:6" x14ac:dyDescent="0.2">
      <c r="F7372" s="169"/>
    </row>
    <row r="7373" spans="6:6" x14ac:dyDescent="0.2">
      <c r="F7373" s="169"/>
    </row>
    <row r="7374" spans="6:6" x14ac:dyDescent="0.2">
      <c r="F7374" s="169"/>
    </row>
    <row r="7375" spans="6:6" x14ac:dyDescent="0.2">
      <c r="F7375" s="169"/>
    </row>
    <row r="7376" spans="6:6" x14ac:dyDescent="0.2">
      <c r="F7376" s="169"/>
    </row>
    <row r="7377" spans="6:6" x14ac:dyDescent="0.2">
      <c r="F7377" s="169"/>
    </row>
    <row r="7378" spans="6:6" x14ac:dyDescent="0.2">
      <c r="F7378" s="169"/>
    </row>
    <row r="7379" spans="6:6" x14ac:dyDescent="0.2">
      <c r="F7379" s="169"/>
    </row>
    <row r="7380" spans="6:6" x14ac:dyDescent="0.2">
      <c r="F7380" s="169"/>
    </row>
    <row r="7381" spans="6:6" x14ac:dyDescent="0.2">
      <c r="F7381" s="169"/>
    </row>
    <row r="7382" spans="6:6" x14ac:dyDescent="0.2">
      <c r="F7382" s="169"/>
    </row>
    <row r="7383" spans="6:6" x14ac:dyDescent="0.2">
      <c r="F7383" s="169"/>
    </row>
    <row r="7384" spans="6:6" x14ac:dyDescent="0.2">
      <c r="F7384" s="169"/>
    </row>
    <row r="7385" spans="6:6" x14ac:dyDescent="0.2">
      <c r="F7385" s="169"/>
    </row>
    <row r="7386" spans="6:6" x14ac:dyDescent="0.2">
      <c r="F7386" s="169"/>
    </row>
    <row r="7387" spans="6:6" x14ac:dyDescent="0.2">
      <c r="F7387" s="169"/>
    </row>
    <row r="7388" spans="6:6" x14ac:dyDescent="0.2">
      <c r="F7388" s="169"/>
    </row>
    <row r="7389" spans="6:6" x14ac:dyDescent="0.2">
      <c r="F7389" s="169"/>
    </row>
    <row r="7390" spans="6:6" x14ac:dyDescent="0.2">
      <c r="F7390" s="169"/>
    </row>
    <row r="7391" spans="6:6" x14ac:dyDescent="0.2">
      <c r="F7391" s="169"/>
    </row>
    <row r="7392" spans="6:6" x14ac:dyDescent="0.2">
      <c r="F7392" s="169"/>
    </row>
    <row r="7393" spans="6:6" x14ac:dyDescent="0.2">
      <c r="F7393" s="169"/>
    </row>
    <row r="7394" spans="6:6" x14ac:dyDescent="0.2">
      <c r="F7394" s="169"/>
    </row>
    <row r="7395" spans="6:6" x14ac:dyDescent="0.2">
      <c r="F7395" s="169"/>
    </row>
    <row r="7396" spans="6:6" x14ac:dyDescent="0.2">
      <c r="F7396" s="169"/>
    </row>
    <row r="7397" spans="6:6" x14ac:dyDescent="0.2">
      <c r="F7397" s="169"/>
    </row>
    <row r="7398" spans="6:6" x14ac:dyDescent="0.2">
      <c r="F7398" s="169"/>
    </row>
    <row r="7399" spans="6:6" x14ac:dyDescent="0.2">
      <c r="F7399" s="169"/>
    </row>
    <row r="7400" spans="6:6" x14ac:dyDescent="0.2">
      <c r="F7400" s="169"/>
    </row>
    <row r="7401" spans="6:6" x14ac:dyDescent="0.2">
      <c r="F7401" s="169"/>
    </row>
    <row r="7402" spans="6:6" x14ac:dyDescent="0.2">
      <c r="F7402" s="169"/>
    </row>
    <row r="7403" spans="6:6" x14ac:dyDescent="0.2">
      <c r="F7403" s="169"/>
    </row>
    <row r="7404" spans="6:6" x14ac:dyDescent="0.2">
      <c r="F7404" s="169"/>
    </row>
    <row r="7405" spans="6:6" x14ac:dyDescent="0.2">
      <c r="F7405" s="169"/>
    </row>
    <row r="7406" spans="6:6" x14ac:dyDescent="0.2">
      <c r="F7406" s="169"/>
    </row>
    <row r="7407" spans="6:6" x14ac:dyDescent="0.2">
      <c r="F7407" s="169"/>
    </row>
    <row r="7408" spans="6:6" x14ac:dyDescent="0.2">
      <c r="F7408" s="169"/>
    </row>
    <row r="7409" spans="6:6" x14ac:dyDescent="0.2">
      <c r="F7409" s="169"/>
    </row>
    <row r="7410" spans="6:6" x14ac:dyDescent="0.2">
      <c r="F7410" s="169"/>
    </row>
    <row r="7411" spans="6:6" x14ac:dyDescent="0.2">
      <c r="F7411" s="169"/>
    </row>
    <row r="7412" spans="6:6" x14ac:dyDescent="0.2">
      <c r="F7412" s="169"/>
    </row>
    <row r="7413" spans="6:6" x14ac:dyDescent="0.2">
      <c r="F7413" s="169"/>
    </row>
    <row r="7414" spans="6:6" x14ac:dyDescent="0.2">
      <c r="F7414" s="169"/>
    </row>
    <row r="7415" spans="6:6" x14ac:dyDescent="0.2">
      <c r="F7415" s="169"/>
    </row>
    <row r="7416" spans="6:6" x14ac:dyDescent="0.2">
      <c r="F7416" s="169"/>
    </row>
    <row r="7417" spans="6:6" x14ac:dyDescent="0.2">
      <c r="F7417" s="169"/>
    </row>
    <row r="7418" spans="6:6" x14ac:dyDescent="0.2">
      <c r="F7418" s="169"/>
    </row>
    <row r="7419" spans="6:6" x14ac:dyDescent="0.2">
      <c r="F7419" s="169"/>
    </row>
    <row r="7420" spans="6:6" x14ac:dyDescent="0.2">
      <c r="F7420" s="169"/>
    </row>
    <row r="7421" spans="6:6" x14ac:dyDescent="0.2">
      <c r="F7421" s="169"/>
    </row>
    <row r="7422" spans="6:6" x14ac:dyDescent="0.2">
      <c r="F7422" s="169"/>
    </row>
    <row r="7423" spans="6:6" x14ac:dyDescent="0.2">
      <c r="F7423" s="169"/>
    </row>
    <row r="7424" spans="6:6" x14ac:dyDescent="0.2">
      <c r="F7424" s="169"/>
    </row>
    <row r="7425" spans="6:6" x14ac:dyDescent="0.2">
      <c r="F7425" s="169"/>
    </row>
    <row r="7426" spans="6:6" x14ac:dyDescent="0.2">
      <c r="F7426" s="169"/>
    </row>
    <row r="7427" spans="6:6" x14ac:dyDescent="0.2">
      <c r="F7427" s="169"/>
    </row>
    <row r="7428" spans="6:6" x14ac:dyDescent="0.2">
      <c r="F7428" s="169"/>
    </row>
    <row r="7429" spans="6:6" x14ac:dyDescent="0.2">
      <c r="F7429" s="169"/>
    </row>
    <row r="7430" spans="6:6" x14ac:dyDescent="0.2">
      <c r="F7430" s="169"/>
    </row>
    <row r="7431" spans="6:6" x14ac:dyDescent="0.2">
      <c r="F7431" s="169"/>
    </row>
    <row r="7432" spans="6:6" x14ac:dyDescent="0.2">
      <c r="F7432" s="169"/>
    </row>
    <row r="7433" spans="6:6" x14ac:dyDescent="0.2">
      <c r="F7433" s="169"/>
    </row>
    <row r="7434" spans="6:6" x14ac:dyDescent="0.2">
      <c r="F7434" s="169"/>
    </row>
    <row r="7435" spans="6:6" x14ac:dyDescent="0.2">
      <c r="F7435" s="169"/>
    </row>
    <row r="7436" spans="6:6" x14ac:dyDescent="0.2">
      <c r="F7436" s="169"/>
    </row>
    <row r="7437" spans="6:6" x14ac:dyDescent="0.2">
      <c r="F7437" s="169"/>
    </row>
    <row r="7438" spans="6:6" x14ac:dyDescent="0.2">
      <c r="F7438" s="169"/>
    </row>
    <row r="7439" spans="6:6" x14ac:dyDescent="0.2">
      <c r="F7439" s="169"/>
    </row>
    <row r="7440" spans="6:6" x14ac:dyDescent="0.2">
      <c r="F7440" s="169"/>
    </row>
    <row r="7441" spans="6:6" x14ac:dyDescent="0.2">
      <c r="F7441" s="169"/>
    </row>
    <row r="7442" spans="6:6" x14ac:dyDescent="0.2">
      <c r="F7442" s="169"/>
    </row>
    <row r="7443" spans="6:6" x14ac:dyDescent="0.2">
      <c r="F7443" s="169"/>
    </row>
    <row r="7444" spans="6:6" x14ac:dyDescent="0.2">
      <c r="F7444" s="169"/>
    </row>
    <row r="7445" spans="6:6" x14ac:dyDescent="0.2">
      <c r="F7445" s="169"/>
    </row>
    <row r="7446" spans="6:6" x14ac:dyDescent="0.2">
      <c r="F7446" s="169"/>
    </row>
    <row r="7447" spans="6:6" x14ac:dyDescent="0.2">
      <c r="F7447" s="169"/>
    </row>
    <row r="7448" spans="6:6" x14ac:dyDescent="0.2">
      <c r="F7448" s="169"/>
    </row>
    <row r="7449" spans="6:6" x14ac:dyDescent="0.2">
      <c r="F7449" s="169"/>
    </row>
    <row r="7450" spans="6:6" x14ac:dyDescent="0.2">
      <c r="F7450" s="169"/>
    </row>
    <row r="7451" spans="6:6" x14ac:dyDescent="0.2">
      <c r="F7451" s="169"/>
    </row>
    <row r="7452" spans="6:6" x14ac:dyDescent="0.2">
      <c r="F7452" s="169"/>
    </row>
    <row r="7453" spans="6:6" x14ac:dyDescent="0.2">
      <c r="F7453" s="169"/>
    </row>
    <row r="7454" spans="6:6" x14ac:dyDescent="0.2">
      <c r="F7454" s="169"/>
    </row>
    <row r="7455" spans="6:6" x14ac:dyDescent="0.2">
      <c r="F7455" s="169"/>
    </row>
    <row r="7456" spans="6:6" x14ac:dyDescent="0.2">
      <c r="F7456" s="169"/>
    </row>
    <row r="7457" spans="6:6" x14ac:dyDescent="0.2">
      <c r="F7457" s="169"/>
    </row>
    <row r="7458" spans="6:6" x14ac:dyDescent="0.2">
      <c r="F7458" s="169"/>
    </row>
    <row r="7459" spans="6:6" x14ac:dyDescent="0.2">
      <c r="F7459" s="169"/>
    </row>
    <row r="7460" spans="6:6" x14ac:dyDescent="0.2">
      <c r="F7460" s="169"/>
    </row>
    <row r="7461" spans="6:6" x14ac:dyDescent="0.2">
      <c r="F7461" s="169"/>
    </row>
    <row r="7462" spans="6:6" x14ac:dyDescent="0.2">
      <c r="F7462" s="169"/>
    </row>
    <row r="7463" spans="6:6" x14ac:dyDescent="0.2">
      <c r="F7463" s="169"/>
    </row>
    <row r="7464" spans="6:6" x14ac:dyDescent="0.2">
      <c r="F7464" s="169"/>
    </row>
    <row r="7465" spans="6:6" x14ac:dyDescent="0.2">
      <c r="F7465" s="169"/>
    </row>
    <row r="7466" spans="6:6" x14ac:dyDescent="0.2">
      <c r="F7466" s="169"/>
    </row>
    <row r="7467" spans="6:6" x14ac:dyDescent="0.2">
      <c r="F7467" s="169"/>
    </row>
    <row r="7468" spans="6:6" x14ac:dyDescent="0.2">
      <c r="F7468" s="169"/>
    </row>
    <row r="7469" spans="6:6" x14ac:dyDescent="0.2">
      <c r="F7469" s="169"/>
    </row>
    <row r="7470" spans="6:6" x14ac:dyDescent="0.2">
      <c r="F7470" s="169"/>
    </row>
    <row r="7471" spans="6:6" x14ac:dyDescent="0.2">
      <c r="F7471" s="169"/>
    </row>
    <row r="7472" spans="6:6" x14ac:dyDescent="0.2">
      <c r="F7472" s="169"/>
    </row>
    <row r="7473" spans="6:6" x14ac:dyDescent="0.2">
      <c r="F7473" s="169"/>
    </row>
    <row r="7474" spans="6:6" x14ac:dyDescent="0.2">
      <c r="F7474" s="169"/>
    </row>
    <row r="7475" spans="6:6" x14ac:dyDescent="0.2">
      <c r="F7475" s="169"/>
    </row>
    <row r="7476" spans="6:6" x14ac:dyDescent="0.2">
      <c r="F7476" s="169"/>
    </row>
    <row r="7477" spans="6:6" x14ac:dyDescent="0.2">
      <c r="F7477" s="169"/>
    </row>
    <row r="7478" spans="6:6" x14ac:dyDescent="0.2">
      <c r="F7478" s="169"/>
    </row>
    <row r="7479" spans="6:6" x14ac:dyDescent="0.2">
      <c r="F7479" s="169"/>
    </row>
    <row r="7480" spans="6:6" x14ac:dyDescent="0.2">
      <c r="F7480" s="169"/>
    </row>
    <row r="7481" spans="6:6" x14ac:dyDescent="0.2">
      <c r="F7481" s="169"/>
    </row>
    <row r="7482" spans="6:6" x14ac:dyDescent="0.2">
      <c r="F7482" s="169"/>
    </row>
    <row r="7483" spans="6:6" x14ac:dyDescent="0.2">
      <c r="F7483" s="169"/>
    </row>
    <row r="7484" spans="6:6" x14ac:dyDescent="0.2">
      <c r="F7484" s="169"/>
    </row>
    <row r="7485" spans="6:6" x14ac:dyDescent="0.2">
      <c r="F7485" s="169"/>
    </row>
    <row r="7486" spans="6:6" x14ac:dyDescent="0.2">
      <c r="F7486" s="169"/>
    </row>
    <row r="7487" spans="6:6" x14ac:dyDescent="0.2">
      <c r="F7487" s="169"/>
    </row>
    <row r="7488" spans="6:6" x14ac:dyDescent="0.2">
      <c r="F7488" s="169"/>
    </row>
    <row r="7489" spans="6:6" x14ac:dyDescent="0.2">
      <c r="F7489" s="169"/>
    </row>
    <row r="7490" spans="6:6" x14ac:dyDescent="0.2">
      <c r="F7490" s="169"/>
    </row>
    <row r="7491" spans="6:6" x14ac:dyDescent="0.2">
      <c r="F7491" s="169"/>
    </row>
    <row r="7492" spans="6:6" x14ac:dyDescent="0.2">
      <c r="F7492" s="169"/>
    </row>
    <row r="7493" spans="6:6" x14ac:dyDescent="0.2">
      <c r="F7493" s="169"/>
    </row>
    <row r="7494" spans="6:6" x14ac:dyDescent="0.2">
      <c r="F7494" s="169"/>
    </row>
    <row r="7495" spans="6:6" x14ac:dyDescent="0.2">
      <c r="F7495" s="169"/>
    </row>
    <row r="7496" spans="6:6" x14ac:dyDescent="0.2">
      <c r="F7496" s="169"/>
    </row>
    <row r="7497" spans="6:6" x14ac:dyDescent="0.2">
      <c r="F7497" s="169"/>
    </row>
    <row r="7498" spans="6:6" x14ac:dyDescent="0.2">
      <c r="F7498" s="169"/>
    </row>
    <row r="7499" spans="6:6" x14ac:dyDescent="0.2">
      <c r="F7499" s="169"/>
    </row>
    <row r="7500" spans="6:6" x14ac:dyDescent="0.2">
      <c r="F7500" s="169"/>
    </row>
    <row r="7501" spans="6:6" x14ac:dyDescent="0.2">
      <c r="F7501" s="169"/>
    </row>
    <row r="7502" spans="6:6" x14ac:dyDescent="0.2">
      <c r="F7502" s="169"/>
    </row>
    <row r="7503" spans="6:6" x14ac:dyDescent="0.2">
      <c r="F7503" s="169"/>
    </row>
    <row r="7504" spans="6:6" x14ac:dyDescent="0.2">
      <c r="F7504" s="169"/>
    </row>
    <row r="7505" spans="6:6" x14ac:dyDescent="0.2">
      <c r="F7505" s="169"/>
    </row>
    <row r="7506" spans="6:6" x14ac:dyDescent="0.2">
      <c r="F7506" s="169"/>
    </row>
    <row r="7507" spans="6:6" x14ac:dyDescent="0.2">
      <c r="F7507" s="169"/>
    </row>
    <row r="7508" spans="6:6" x14ac:dyDescent="0.2">
      <c r="F7508" s="169"/>
    </row>
    <row r="7509" spans="6:6" x14ac:dyDescent="0.2">
      <c r="F7509" s="169"/>
    </row>
    <row r="7510" spans="6:6" x14ac:dyDescent="0.2">
      <c r="F7510" s="169"/>
    </row>
    <row r="7511" spans="6:6" x14ac:dyDescent="0.2">
      <c r="F7511" s="169"/>
    </row>
    <row r="7512" spans="6:6" x14ac:dyDescent="0.2">
      <c r="F7512" s="169"/>
    </row>
    <row r="7513" spans="6:6" x14ac:dyDescent="0.2">
      <c r="F7513" s="169"/>
    </row>
    <row r="7514" spans="6:6" x14ac:dyDescent="0.2">
      <c r="F7514" s="169"/>
    </row>
    <row r="7515" spans="6:6" x14ac:dyDescent="0.2">
      <c r="F7515" s="169"/>
    </row>
    <row r="7516" spans="6:6" x14ac:dyDescent="0.2">
      <c r="F7516" s="169"/>
    </row>
    <row r="7517" spans="6:6" x14ac:dyDescent="0.2">
      <c r="F7517" s="169"/>
    </row>
    <row r="7518" spans="6:6" x14ac:dyDescent="0.2">
      <c r="F7518" s="169"/>
    </row>
    <row r="7519" spans="6:6" x14ac:dyDescent="0.2">
      <c r="F7519" s="169"/>
    </row>
    <row r="7520" spans="6:6" x14ac:dyDescent="0.2">
      <c r="F7520" s="169"/>
    </row>
    <row r="7521" spans="6:6" x14ac:dyDescent="0.2">
      <c r="F7521" s="169"/>
    </row>
    <row r="7522" spans="6:6" x14ac:dyDescent="0.2">
      <c r="F7522" s="169"/>
    </row>
    <row r="7523" spans="6:6" x14ac:dyDescent="0.2">
      <c r="F7523" s="169"/>
    </row>
    <row r="7524" spans="6:6" x14ac:dyDescent="0.2">
      <c r="F7524" s="169"/>
    </row>
    <row r="7525" spans="6:6" x14ac:dyDescent="0.2">
      <c r="F7525" s="169"/>
    </row>
    <row r="7526" spans="6:6" x14ac:dyDescent="0.2">
      <c r="F7526" s="169"/>
    </row>
    <row r="7527" spans="6:6" x14ac:dyDescent="0.2">
      <c r="F7527" s="169"/>
    </row>
    <row r="7528" spans="6:6" x14ac:dyDescent="0.2">
      <c r="F7528" s="169"/>
    </row>
    <row r="7529" spans="6:6" x14ac:dyDescent="0.2">
      <c r="F7529" s="169"/>
    </row>
    <row r="7530" spans="6:6" x14ac:dyDescent="0.2">
      <c r="F7530" s="169"/>
    </row>
    <row r="7531" spans="6:6" x14ac:dyDescent="0.2">
      <c r="F7531" s="169"/>
    </row>
    <row r="7532" spans="6:6" x14ac:dyDescent="0.2">
      <c r="F7532" s="169"/>
    </row>
    <row r="7533" spans="6:6" x14ac:dyDescent="0.2">
      <c r="F7533" s="169"/>
    </row>
    <row r="7534" spans="6:6" x14ac:dyDescent="0.2">
      <c r="F7534" s="169"/>
    </row>
    <row r="7535" spans="6:6" x14ac:dyDescent="0.2">
      <c r="F7535" s="169"/>
    </row>
    <row r="7536" spans="6:6" x14ac:dyDescent="0.2">
      <c r="F7536" s="169"/>
    </row>
    <row r="7537" spans="6:6" x14ac:dyDescent="0.2">
      <c r="F7537" s="169"/>
    </row>
    <row r="7538" spans="6:6" x14ac:dyDescent="0.2">
      <c r="F7538" s="169"/>
    </row>
    <row r="7539" spans="6:6" x14ac:dyDescent="0.2">
      <c r="F7539" s="169"/>
    </row>
    <row r="7540" spans="6:6" x14ac:dyDescent="0.2">
      <c r="F7540" s="169"/>
    </row>
    <row r="7541" spans="6:6" x14ac:dyDescent="0.2">
      <c r="F7541" s="169"/>
    </row>
    <row r="7542" spans="6:6" x14ac:dyDescent="0.2">
      <c r="F7542" s="169"/>
    </row>
    <row r="7543" spans="6:6" x14ac:dyDescent="0.2">
      <c r="F7543" s="169"/>
    </row>
    <row r="7544" spans="6:6" x14ac:dyDescent="0.2">
      <c r="F7544" s="169"/>
    </row>
    <row r="7545" spans="6:6" x14ac:dyDescent="0.2">
      <c r="F7545" s="169"/>
    </row>
    <row r="7546" spans="6:6" x14ac:dyDescent="0.2">
      <c r="F7546" s="169"/>
    </row>
    <row r="7547" spans="6:6" x14ac:dyDescent="0.2">
      <c r="F7547" s="169"/>
    </row>
    <row r="7548" spans="6:6" x14ac:dyDescent="0.2">
      <c r="F7548" s="169"/>
    </row>
    <row r="7549" spans="6:6" x14ac:dyDescent="0.2">
      <c r="F7549" s="169"/>
    </row>
    <row r="7550" spans="6:6" x14ac:dyDescent="0.2">
      <c r="F7550" s="169"/>
    </row>
    <row r="7551" spans="6:6" x14ac:dyDescent="0.2">
      <c r="F7551" s="169"/>
    </row>
    <row r="7552" spans="6:6" x14ac:dyDescent="0.2">
      <c r="F7552" s="169"/>
    </row>
    <row r="7553" spans="6:6" x14ac:dyDescent="0.2">
      <c r="F7553" s="169"/>
    </row>
    <row r="7554" spans="6:6" x14ac:dyDescent="0.2">
      <c r="F7554" s="169"/>
    </row>
    <row r="7555" spans="6:6" x14ac:dyDescent="0.2">
      <c r="F7555" s="169"/>
    </row>
    <row r="7556" spans="6:6" x14ac:dyDescent="0.2">
      <c r="F7556" s="169"/>
    </row>
    <row r="7557" spans="6:6" x14ac:dyDescent="0.2">
      <c r="F7557" s="169"/>
    </row>
    <row r="7558" spans="6:6" x14ac:dyDescent="0.2">
      <c r="F7558" s="169"/>
    </row>
    <row r="7559" spans="6:6" x14ac:dyDescent="0.2">
      <c r="F7559" s="169"/>
    </row>
    <row r="7560" spans="6:6" x14ac:dyDescent="0.2">
      <c r="F7560" s="169"/>
    </row>
    <row r="7561" spans="6:6" x14ac:dyDescent="0.2">
      <c r="F7561" s="169"/>
    </row>
    <row r="7562" spans="6:6" x14ac:dyDescent="0.2">
      <c r="F7562" s="169"/>
    </row>
    <row r="7563" spans="6:6" x14ac:dyDescent="0.2">
      <c r="F7563" s="169"/>
    </row>
    <row r="7564" spans="6:6" x14ac:dyDescent="0.2">
      <c r="F7564" s="169"/>
    </row>
    <row r="7565" spans="6:6" x14ac:dyDescent="0.2">
      <c r="F7565" s="169"/>
    </row>
    <row r="7566" spans="6:6" x14ac:dyDescent="0.2">
      <c r="F7566" s="169"/>
    </row>
    <row r="7567" spans="6:6" x14ac:dyDescent="0.2">
      <c r="F7567" s="169"/>
    </row>
    <row r="7568" spans="6:6" x14ac:dyDescent="0.2">
      <c r="F7568" s="169"/>
    </row>
    <row r="7569" spans="6:6" x14ac:dyDescent="0.2">
      <c r="F7569" s="169"/>
    </row>
    <row r="7570" spans="6:6" x14ac:dyDescent="0.2">
      <c r="F7570" s="169"/>
    </row>
    <row r="7571" spans="6:6" x14ac:dyDescent="0.2">
      <c r="F7571" s="169"/>
    </row>
    <row r="7572" spans="6:6" x14ac:dyDescent="0.2">
      <c r="F7572" s="169"/>
    </row>
    <row r="7573" spans="6:6" x14ac:dyDescent="0.2">
      <c r="F7573" s="169"/>
    </row>
    <row r="7574" spans="6:6" x14ac:dyDescent="0.2">
      <c r="F7574" s="169"/>
    </row>
    <row r="7575" spans="6:6" x14ac:dyDescent="0.2">
      <c r="F7575" s="169"/>
    </row>
    <row r="7576" spans="6:6" x14ac:dyDescent="0.2">
      <c r="F7576" s="169"/>
    </row>
    <row r="7577" spans="6:6" x14ac:dyDescent="0.2">
      <c r="F7577" s="169"/>
    </row>
    <row r="7578" spans="6:6" x14ac:dyDescent="0.2">
      <c r="F7578" s="169"/>
    </row>
    <row r="7579" spans="6:6" x14ac:dyDescent="0.2">
      <c r="F7579" s="169"/>
    </row>
    <row r="7580" spans="6:6" x14ac:dyDescent="0.2">
      <c r="F7580" s="169"/>
    </row>
    <row r="7581" spans="6:6" x14ac:dyDescent="0.2">
      <c r="F7581" s="169"/>
    </row>
    <row r="7582" spans="6:6" x14ac:dyDescent="0.2">
      <c r="F7582" s="169"/>
    </row>
    <row r="7583" spans="6:6" x14ac:dyDescent="0.2">
      <c r="F7583" s="169"/>
    </row>
    <row r="7584" spans="6:6" x14ac:dyDescent="0.2">
      <c r="F7584" s="169"/>
    </row>
    <row r="7585" spans="6:6" x14ac:dyDescent="0.2">
      <c r="F7585" s="169"/>
    </row>
    <row r="7586" spans="6:6" x14ac:dyDescent="0.2">
      <c r="F7586" s="169"/>
    </row>
    <row r="7587" spans="6:6" x14ac:dyDescent="0.2">
      <c r="F7587" s="169"/>
    </row>
    <row r="7588" spans="6:6" x14ac:dyDescent="0.2">
      <c r="F7588" s="169"/>
    </row>
    <row r="7589" spans="6:6" x14ac:dyDescent="0.2">
      <c r="F7589" s="169"/>
    </row>
    <row r="7590" spans="6:6" x14ac:dyDescent="0.2">
      <c r="F7590" s="169"/>
    </row>
    <row r="7591" spans="6:6" x14ac:dyDescent="0.2">
      <c r="F7591" s="169"/>
    </row>
    <row r="7592" spans="6:6" x14ac:dyDescent="0.2">
      <c r="F7592" s="169"/>
    </row>
    <row r="7593" spans="6:6" x14ac:dyDescent="0.2">
      <c r="F7593" s="169"/>
    </row>
    <row r="7594" spans="6:6" x14ac:dyDescent="0.2">
      <c r="F7594" s="169"/>
    </row>
    <row r="7595" spans="6:6" x14ac:dyDescent="0.2">
      <c r="F7595" s="169"/>
    </row>
    <row r="7596" spans="6:6" x14ac:dyDescent="0.2">
      <c r="F7596" s="169"/>
    </row>
    <row r="7597" spans="6:6" x14ac:dyDescent="0.2">
      <c r="F7597" s="169"/>
    </row>
    <row r="7598" spans="6:6" x14ac:dyDescent="0.2">
      <c r="F7598" s="169"/>
    </row>
    <row r="7599" spans="6:6" x14ac:dyDescent="0.2">
      <c r="F7599" s="169"/>
    </row>
    <row r="7600" spans="6:6" x14ac:dyDescent="0.2">
      <c r="F7600" s="169"/>
    </row>
    <row r="7601" spans="6:6" x14ac:dyDescent="0.2">
      <c r="F7601" s="169"/>
    </row>
    <row r="7602" spans="6:6" x14ac:dyDescent="0.2">
      <c r="F7602" s="169"/>
    </row>
    <row r="7603" spans="6:6" x14ac:dyDescent="0.2">
      <c r="F7603" s="169"/>
    </row>
    <row r="7604" spans="6:6" x14ac:dyDescent="0.2">
      <c r="F7604" s="169"/>
    </row>
    <row r="7605" spans="6:6" x14ac:dyDescent="0.2">
      <c r="F7605" s="169"/>
    </row>
    <row r="7606" spans="6:6" x14ac:dyDescent="0.2">
      <c r="F7606" s="169"/>
    </row>
    <row r="7607" spans="6:6" x14ac:dyDescent="0.2">
      <c r="F7607" s="169"/>
    </row>
    <row r="7608" spans="6:6" x14ac:dyDescent="0.2">
      <c r="F7608" s="169"/>
    </row>
    <row r="7609" spans="6:6" x14ac:dyDescent="0.2">
      <c r="F7609" s="169"/>
    </row>
    <row r="7610" spans="6:6" x14ac:dyDescent="0.2">
      <c r="F7610" s="169"/>
    </row>
    <row r="7611" spans="6:6" x14ac:dyDescent="0.2">
      <c r="F7611" s="169"/>
    </row>
    <row r="7612" spans="6:6" x14ac:dyDescent="0.2">
      <c r="F7612" s="169"/>
    </row>
    <row r="7613" spans="6:6" x14ac:dyDescent="0.2">
      <c r="F7613" s="169"/>
    </row>
    <row r="7614" spans="6:6" x14ac:dyDescent="0.2">
      <c r="F7614" s="169"/>
    </row>
    <row r="7615" spans="6:6" x14ac:dyDescent="0.2">
      <c r="F7615" s="169"/>
    </row>
    <row r="7616" spans="6:6" x14ac:dyDescent="0.2">
      <c r="F7616" s="169"/>
    </row>
    <row r="7617" spans="6:6" x14ac:dyDescent="0.2">
      <c r="F7617" s="169"/>
    </row>
    <row r="7618" spans="6:6" x14ac:dyDescent="0.2">
      <c r="F7618" s="169"/>
    </row>
    <row r="7619" spans="6:6" x14ac:dyDescent="0.2">
      <c r="F7619" s="169"/>
    </row>
    <row r="7620" spans="6:6" x14ac:dyDescent="0.2">
      <c r="F7620" s="169"/>
    </row>
    <row r="7621" spans="6:6" x14ac:dyDescent="0.2">
      <c r="F7621" s="169"/>
    </row>
    <row r="7622" spans="6:6" x14ac:dyDescent="0.2">
      <c r="F7622" s="169"/>
    </row>
    <row r="7623" spans="6:6" x14ac:dyDescent="0.2">
      <c r="F7623" s="169"/>
    </row>
    <row r="7624" spans="6:6" x14ac:dyDescent="0.2">
      <c r="F7624" s="169"/>
    </row>
    <row r="7625" spans="6:6" x14ac:dyDescent="0.2">
      <c r="F7625" s="169"/>
    </row>
    <row r="7626" spans="6:6" x14ac:dyDescent="0.2">
      <c r="F7626" s="169"/>
    </row>
    <row r="7627" spans="6:6" x14ac:dyDescent="0.2">
      <c r="F7627" s="169"/>
    </row>
    <row r="7628" spans="6:6" x14ac:dyDescent="0.2">
      <c r="F7628" s="169"/>
    </row>
    <row r="7629" spans="6:6" x14ac:dyDescent="0.2">
      <c r="F7629" s="169"/>
    </row>
    <row r="7630" spans="6:6" x14ac:dyDescent="0.2">
      <c r="F7630" s="169"/>
    </row>
    <row r="7631" spans="6:6" x14ac:dyDescent="0.2">
      <c r="F7631" s="169"/>
    </row>
    <row r="7632" spans="6:6" x14ac:dyDescent="0.2">
      <c r="F7632" s="169"/>
    </row>
    <row r="7633" spans="6:6" x14ac:dyDescent="0.2">
      <c r="F7633" s="169"/>
    </row>
    <row r="7634" spans="6:6" x14ac:dyDescent="0.2">
      <c r="F7634" s="169"/>
    </row>
    <row r="7635" spans="6:6" x14ac:dyDescent="0.2">
      <c r="F7635" s="169"/>
    </row>
    <row r="7636" spans="6:6" x14ac:dyDescent="0.2">
      <c r="F7636" s="169"/>
    </row>
    <row r="7637" spans="6:6" x14ac:dyDescent="0.2">
      <c r="F7637" s="169"/>
    </row>
    <row r="7638" spans="6:6" x14ac:dyDescent="0.2">
      <c r="F7638" s="169"/>
    </row>
    <row r="7639" spans="6:6" x14ac:dyDescent="0.2">
      <c r="F7639" s="169"/>
    </row>
    <row r="7640" spans="6:6" x14ac:dyDescent="0.2">
      <c r="F7640" s="169"/>
    </row>
    <row r="7641" spans="6:6" x14ac:dyDescent="0.2">
      <c r="F7641" s="169"/>
    </row>
    <row r="7642" spans="6:6" x14ac:dyDescent="0.2">
      <c r="F7642" s="169"/>
    </row>
    <row r="7643" spans="6:6" x14ac:dyDescent="0.2">
      <c r="F7643" s="169"/>
    </row>
    <row r="7644" spans="6:6" x14ac:dyDescent="0.2">
      <c r="F7644" s="169"/>
    </row>
    <row r="7645" spans="6:6" x14ac:dyDescent="0.2">
      <c r="F7645" s="169"/>
    </row>
    <row r="7646" spans="6:6" x14ac:dyDescent="0.2">
      <c r="F7646" s="169"/>
    </row>
    <row r="7647" spans="6:6" x14ac:dyDescent="0.2">
      <c r="F7647" s="169"/>
    </row>
    <row r="7648" spans="6:6" x14ac:dyDescent="0.2">
      <c r="F7648" s="169"/>
    </row>
    <row r="7649" spans="6:6" x14ac:dyDescent="0.2">
      <c r="F7649" s="169"/>
    </row>
    <row r="7650" spans="6:6" x14ac:dyDescent="0.2">
      <c r="F7650" s="169"/>
    </row>
    <row r="7651" spans="6:6" x14ac:dyDescent="0.2">
      <c r="F7651" s="169"/>
    </row>
    <row r="7652" spans="6:6" x14ac:dyDescent="0.2">
      <c r="F7652" s="169"/>
    </row>
    <row r="7653" spans="6:6" x14ac:dyDescent="0.2">
      <c r="F7653" s="169"/>
    </row>
    <row r="7654" spans="6:6" x14ac:dyDescent="0.2">
      <c r="F7654" s="169"/>
    </row>
    <row r="7655" spans="6:6" x14ac:dyDescent="0.2">
      <c r="F7655" s="169"/>
    </row>
    <row r="7656" spans="6:6" x14ac:dyDescent="0.2">
      <c r="F7656" s="169"/>
    </row>
    <row r="7657" spans="6:6" x14ac:dyDescent="0.2">
      <c r="F7657" s="169"/>
    </row>
    <row r="7658" spans="6:6" x14ac:dyDescent="0.2">
      <c r="F7658" s="169"/>
    </row>
    <row r="7659" spans="6:6" x14ac:dyDescent="0.2">
      <c r="F7659" s="169"/>
    </row>
    <row r="7660" spans="6:6" x14ac:dyDescent="0.2">
      <c r="F7660" s="169"/>
    </row>
    <row r="7661" spans="6:6" x14ac:dyDescent="0.2">
      <c r="F7661" s="169"/>
    </row>
    <row r="7662" spans="6:6" x14ac:dyDescent="0.2">
      <c r="F7662" s="169"/>
    </row>
    <row r="7663" spans="6:6" x14ac:dyDescent="0.2">
      <c r="F7663" s="169"/>
    </row>
    <row r="7664" spans="6:6" x14ac:dyDescent="0.2">
      <c r="F7664" s="169"/>
    </row>
    <row r="7665" spans="6:6" x14ac:dyDescent="0.2">
      <c r="F7665" s="169"/>
    </row>
    <row r="7666" spans="6:6" x14ac:dyDescent="0.2">
      <c r="F7666" s="169"/>
    </row>
    <row r="7667" spans="6:6" x14ac:dyDescent="0.2">
      <c r="F7667" s="169"/>
    </row>
    <row r="7668" spans="6:6" x14ac:dyDescent="0.2">
      <c r="F7668" s="169"/>
    </row>
    <row r="7669" spans="6:6" x14ac:dyDescent="0.2">
      <c r="F7669" s="169"/>
    </row>
    <row r="7670" spans="6:6" x14ac:dyDescent="0.2">
      <c r="F7670" s="169"/>
    </row>
    <row r="7671" spans="6:6" x14ac:dyDescent="0.2">
      <c r="F7671" s="169"/>
    </row>
    <row r="7672" spans="6:6" x14ac:dyDescent="0.2">
      <c r="F7672" s="169"/>
    </row>
    <row r="7673" spans="6:6" x14ac:dyDescent="0.2">
      <c r="F7673" s="169"/>
    </row>
    <row r="7674" spans="6:6" x14ac:dyDescent="0.2">
      <c r="F7674" s="169"/>
    </row>
    <row r="7675" spans="6:6" x14ac:dyDescent="0.2">
      <c r="F7675" s="169"/>
    </row>
    <row r="7676" spans="6:6" x14ac:dyDescent="0.2">
      <c r="F7676" s="169"/>
    </row>
    <row r="7677" spans="6:6" x14ac:dyDescent="0.2">
      <c r="F7677" s="169"/>
    </row>
    <row r="7678" spans="6:6" x14ac:dyDescent="0.2">
      <c r="F7678" s="169"/>
    </row>
    <row r="7679" spans="6:6" x14ac:dyDescent="0.2">
      <c r="F7679" s="169"/>
    </row>
    <row r="7680" spans="6:6" x14ac:dyDescent="0.2">
      <c r="F7680" s="169"/>
    </row>
    <row r="7681" spans="6:6" x14ac:dyDescent="0.2">
      <c r="F7681" s="169"/>
    </row>
    <row r="7682" spans="6:6" x14ac:dyDescent="0.2">
      <c r="F7682" s="169"/>
    </row>
    <row r="7683" spans="6:6" x14ac:dyDescent="0.2">
      <c r="F7683" s="169"/>
    </row>
    <row r="7684" spans="6:6" x14ac:dyDescent="0.2">
      <c r="F7684" s="169"/>
    </row>
    <row r="7685" spans="6:6" x14ac:dyDescent="0.2">
      <c r="F7685" s="169"/>
    </row>
    <row r="7686" spans="6:6" x14ac:dyDescent="0.2">
      <c r="F7686" s="169"/>
    </row>
    <row r="7687" spans="6:6" x14ac:dyDescent="0.2">
      <c r="F7687" s="169"/>
    </row>
    <row r="7688" spans="6:6" x14ac:dyDescent="0.2">
      <c r="F7688" s="169"/>
    </row>
    <row r="7689" spans="6:6" x14ac:dyDescent="0.2">
      <c r="F7689" s="169"/>
    </row>
    <row r="7690" spans="6:6" x14ac:dyDescent="0.2">
      <c r="F7690" s="169"/>
    </row>
    <row r="7691" spans="6:6" x14ac:dyDescent="0.2">
      <c r="F7691" s="169"/>
    </row>
    <row r="7692" spans="6:6" x14ac:dyDescent="0.2">
      <c r="F7692" s="169"/>
    </row>
    <row r="7693" spans="6:6" x14ac:dyDescent="0.2">
      <c r="F7693" s="169"/>
    </row>
    <row r="7694" spans="6:6" x14ac:dyDescent="0.2">
      <c r="F7694" s="169"/>
    </row>
    <row r="7695" spans="6:6" x14ac:dyDescent="0.2">
      <c r="F7695" s="169"/>
    </row>
    <row r="7696" spans="6:6" x14ac:dyDescent="0.2">
      <c r="F7696" s="169"/>
    </row>
    <row r="7697" spans="6:6" x14ac:dyDescent="0.2">
      <c r="F7697" s="169"/>
    </row>
    <row r="7698" spans="6:6" x14ac:dyDescent="0.2">
      <c r="F7698" s="169"/>
    </row>
    <row r="7699" spans="6:6" x14ac:dyDescent="0.2">
      <c r="F7699" s="169"/>
    </row>
    <row r="7700" spans="6:6" x14ac:dyDescent="0.2">
      <c r="F7700" s="169"/>
    </row>
    <row r="7701" spans="6:6" x14ac:dyDescent="0.2">
      <c r="F7701" s="169"/>
    </row>
    <row r="7702" spans="6:6" x14ac:dyDescent="0.2">
      <c r="F7702" s="169"/>
    </row>
    <row r="7703" spans="6:6" x14ac:dyDescent="0.2">
      <c r="F7703" s="169"/>
    </row>
    <row r="7704" spans="6:6" x14ac:dyDescent="0.2">
      <c r="F7704" s="169"/>
    </row>
    <row r="7705" spans="6:6" x14ac:dyDescent="0.2">
      <c r="F7705" s="169"/>
    </row>
    <row r="7706" spans="6:6" x14ac:dyDescent="0.2">
      <c r="F7706" s="169"/>
    </row>
    <row r="7707" spans="6:6" x14ac:dyDescent="0.2">
      <c r="F7707" s="169"/>
    </row>
    <row r="7708" spans="6:6" x14ac:dyDescent="0.2">
      <c r="F7708" s="169"/>
    </row>
    <row r="7709" spans="6:6" x14ac:dyDescent="0.2">
      <c r="F7709" s="169"/>
    </row>
    <row r="7710" spans="6:6" x14ac:dyDescent="0.2">
      <c r="F7710" s="169"/>
    </row>
    <row r="7711" spans="6:6" x14ac:dyDescent="0.2">
      <c r="F7711" s="169"/>
    </row>
    <row r="7712" spans="6:6" x14ac:dyDescent="0.2">
      <c r="F7712" s="169"/>
    </row>
    <row r="7713" spans="6:6" x14ac:dyDescent="0.2">
      <c r="F7713" s="169"/>
    </row>
    <row r="7714" spans="6:6" x14ac:dyDescent="0.2">
      <c r="F7714" s="169"/>
    </row>
    <row r="7715" spans="6:6" x14ac:dyDescent="0.2">
      <c r="F7715" s="169"/>
    </row>
    <row r="7716" spans="6:6" x14ac:dyDescent="0.2">
      <c r="F7716" s="169"/>
    </row>
    <row r="7717" spans="6:6" x14ac:dyDescent="0.2">
      <c r="F7717" s="169"/>
    </row>
    <row r="7718" spans="6:6" x14ac:dyDescent="0.2">
      <c r="F7718" s="169"/>
    </row>
    <row r="7719" spans="6:6" x14ac:dyDescent="0.2">
      <c r="F7719" s="169"/>
    </row>
    <row r="7720" spans="6:6" x14ac:dyDescent="0.2">
      <c r="F7720" s="169"/>
    </row>
    <row r="7721" spans="6:6" x14ac:dyDescent="0.2">
      <c r="F7721" s="169"/>
    </row>
    <row r="7722" spans="6:6" x14ac:dyDescent="0.2">
      <c r="F7722" s="169"/>
    </row>
    <row r="7723" spans="6:6" x14ac:dyDescent="0.2">
      <c r="F7723" s="169"/>
    </row>
    <row r="7724" spans="6:6" x14ac:dyDescent="0.2">
      <c r="F7724" s="169"/>
    </row>
    <row r="7725" spans="6:6" x14ac:dyDescent="0.2">
      <c r="F7725" s="169"/>
    </row>
    <row r="7726" spans="6:6" x14ac:dyDescent="0.2">
      <c r="F7726" s="169"/>
    </row>
    <row r="7727" spans="6:6" x14ac:dyDescent="0.2">
      <c r="F7727" s="169"/>
    </row>
    <row r="7728" spans="6:6" x14ac:dyDescent="0.2">
      <c r="F7728" s="169"/>
    </row>
    <row r="7729" spans="6:6" x14ac:dyDescent="0.2">
      <c r="F7729" s="169"/>
    </row>
    <row r="7730" spans="6:6" x14ac:dyDescent="0.2">
      <c r="F7730" s="169"/>
    </row>
    <row r="7731" spans="6:6" x14ac:dyDescent="0.2">
      <c r="F7731" s="169"/>
    </row>
    <row r="7732" spans="6:6" x14ac:dyDescent="0.2">
      <c r="F7732" s="169"/>
    </row>
    <row r="7733" spans="6:6" x14ac:dyDescent="0.2">
      <c r="F7733" s="169"/>
    </row>
    <row r="7734" spans="6:6" x14ac:dyDescent="0.2">
      <c r="F7734" s="169"/>
    </row>
    <row r="7735" spans="6:6" x14ac:dyDescent="0.2">
      <c r="F7735" s="169"/>
    </row>
    <row r="7736" spans="6:6" x14ac:dyDescent="0.2">
      <c r="F7736" s="169"/>
    </row>
    <row r="7737" spans="6:6" x14ac:dyDescent="0.2">
      <c r="F7737" s="169"/>
    </row>
    <row r="7738" spans="6:6" x14ac:dyDescent="0.2">
      <c r="F7738" s="169"/>
    </row>
    <row r="7739" spans="6:6" x14ac:dyDescent="0.2">
      <c r="F7739" s="169"/>
    </row>
    <row r="7740" spans="6:6" x14ac:dyDescent="0.2">
      <c r="F7740" s="169"/>
    </row>
    <row r="7741" spans="6:6" x14ac:dyDescent="0.2">
      <c r="F7741" s="169"/>
    </row>
    <row r="7742" spans="6:6" x14ac:dyDescent="0.2">
      <c r="F7742" s="169"/>
    </row>
    <row r="7743" spans="6:6" x14ac:dyDescent="0.2">
      <c r="F7743" s="169"/>
    </row>
    <row r="7744" spans="6:6" x14ac:dyDescent="0.2">
      <c r="F7744" s="169"/>
    </row>
    <row r="7745" spans="6:6" x14ac:dyDescent="0.2">
      <c r="F7745" s="169"/>
    </row>
    <row r="7746" spans="6:6" x14ac:dyDescent="0.2">
      <c r="F7746" s="169"/>
    </row>
    <row r="7747" spans="6:6" x14ac:dyDescent="0.2">
      <c r="F7747" s="169"/>
    </row>
    <row r="7748" spans="6:6" x14ac:dyDescent="0.2">
      <c r="F7748" s="169"/>
    </row>
    <row r="7749" spans="6:6" x14ac:dyDescent="0.2">
      <c r="F7749" s="169"/>
    </row>
    <row r="7750" spans="6:6" x14ac:dyDescent="0.2">
      <c r="F7750" s="169"/>
    </row>
    <row r="7751" spans="6:6" x14ac:dyDescent="0.2">
      <c r="F7751" s="169"/>
    </row>
    <row r="7752" spans="6:6" x14ac:dyDescent="0.2">
      <c r="F7752" s="169"/>
    </row>
    <row r="7753" spans="6:6" x14ac:dyDescent="0.2">
      <c r="F7753" s="169"/>
    </row>
    <row r="7754" spans="6:6" x14ac:dyDescent="0.2">
      <c r="F7754" s="169"/>
    </row>
    <row r="7755" spans="6:6" x14ac:dyDescent="0.2">
      <c r="F7755" s="169"/>
    </row>
    <row r="7756" spans="6:6" x14ac:dyDescent="0.2">
      <c r="F7756" s="169"/>
    </row>
    <row r="7757" spans="6:6" x14ac:dyDescent="0.2">
      <c r="F7757" s="169"/>
    </row>
    <row r="7758" spans="6:6" x14ac:dyDescent="0.2">
      <c r="F7758" s="169"/>
    </row>
    <row r="7759" spans="6:6" x14ac:dyDescent="0.2">
      <c r="F7759" s="169"/>
    </row>
    <row r="7760" spans="6:6" x14ac:dyDescent="0.2">
      <c r="F7760" s="169"/>
    </row>
    <row r="7761" spans="6:6" x14ac:dyDescent="0.2">
      <c r="F7761" s="169"/>
    </row>
    <row r="7762" spans="6:6" x14ac:dyDescent="0.2">
      <c r="F7762" s="169"/>
    </row>
    <row r="7763" spans="6:6" x14ac:dyDescent="0.2">
      <c r="F7763" s="169"/>
    </row>
    <row r="7764" spans="6:6" x14ac:dyDescent="0.2">
      <c r="F7764" s="169"/>
    </row>
    <row r="7765" spans="6:6" x14ac:dyDescent="0.2">
      <c r="F7765" s="169"/>
    </row>
    <row r="7766" spans="6:6" x14ac:dyDescent="0.2">
      <c r="F7766" s="169"/>
    </row>
    <row r="7767" spans="6:6" x14ac:dyDescent="0.2">
      <c r="F7767" s="169"/>
    </row>
    <row r="7768" spans="6:6" x14ac:dyDescent="0.2">
      <c r="F7768" s="169"/>
    </row>
    <row r="7769" spans="6:6" x14ac:dyDescent="0.2">
      <c r="F7769" s="169"/>
    </row>
    <row r="7770" spans="6:6" x14ac:dyDescent="0.2">
      <c r="F7770" s="169"/>
    </row>
    <row r="7771" spans="6:6" x14ac:dyDescent="0.2">
      <c r="F7771" s="169"/>
    </row>
    <row r="7772" spans="6:6" x14ac:dyDescent="0.2">
      <c r="F7772" s="169"/>
    </row>
    <row r="7773" spans="6:6" x14ac:dyDescent="0.2">
      <c r="F7773" s="169"/>
    </row>
    <row r="7774" spans="6:6" x14ac:dyDescent="0.2">
      <c r="F7774" s="169"/>
    </row>
    <row r="7775" spans="6:6" x14ac:dyDescent="0.2">
      <c r="F7775" s="169"/>
    </row>
    <row r="7776" spans="6:6" x14ac:dyDescent="0.2">
      <c r="F7776" s="169"/>
    </row>
    <row r="7777" spans="6:6" x14ac:dyDescent="0.2">
      <c r="F7777" s="169"/>
    </row>
    <row r="7778" spans="6:6" x14ac:dyDescent="0.2">
      <c r="F7778" s="169"/>
    </row>
    <row r="7779" spans="6:6" x14ac:dyDescent="0.2">
      <c r="F7779" s="169"/>
    </row>
    <row r="7780" spans="6:6" x14ac:dyDescent="0.2">
      <c r="F7780" s="169"/>
    </row>
    <row r="7781" spans="6:6" x14ac:dyDescent="0.2">
      <c r="F7781" s="169"/>
    </row>
    <row r="7782" spans="6:6" x14ac:dyDescent="0.2">
      <c r="F7782" s="169"/>
    </row>
    <row r="7783" spans="6:6" x14ac:dyDescent="0.2">
      <c r="F7783" s="169"/>
    </row>
    <row r="7784" spans="6:6" x14ac:dyDescent="0.2">
      <c r="F7784" s="169"/>
    </row>
    <row r="7785" spans="6:6" x14ac:dyDescent="0.2">
      <c r="F7785" s="169"/>
    </row>
    <row r="7786" spans="6:6" x14ac:dyDescent="0.2">
      <c r="F7786" s="169"/>
    </row>
    <row r="7787" spans="6:6" x14ac:dyDescent="0.2">
      <c r="F7787" s="169"/>
    </row>
    <row r="7788" spans="6:6" x14ac:dyDescent="0.2">
      <c r="F7788" s="169"/>
    </row>
    <row r="7789" spans="6:6" x14ac:dyDescent="0.2">
      <c r="F7789" s="169"/>
    </row>
    <row r="7790" spans="6:6" x14ac:dyDescent="0.2">
      <c r="F7790" s="169"/>
    </row>
    <row r="7791" spans="6:6" x14ac:dyDescent="0.2">
      <c r="F7791" s="169"/>
    </row>
    <row r="7792" spans="6:6" x14ac:dyDescent="0.2">
      <c r="F7792" s="169"/>
    </row>
    <row r="7793" spans="6:6" x14ac:dyDescent="0.2">
      <c r="F7793" s="169"/>
    </row>
    <row r="7794" spans="6:6" x14ac:dyDescent="0.2">
      <c r="F7794" s="169"/>
    </row>
    <row r="7795" spans="6:6" x14ac:dyDescent="0.2">
      <c r="F7795" s="169"/>
    </row>
    <row r="7796" spans="6:6" x14ac:dyDescent="0.2">
      <c r="F7796" s="169"/>
    </row>
    <row r="7797" spans="6:6" x14ac:dyDescent="0.2">
      <c r="F7797" s="169"/>
    </row>
    <row r="7798" spans="6:6" x14ac:dyDescent="0.2">
      <c r="F7798" s="169"/>
    </row>
    <row r="7799" spans="6:6" x14ac:dyDescent="0.2">
      <c r="F7799" s="169"/>
    </row>
    <row r="7800" spans="6:6" x14ac:dyDescent="0.2">
      <c r="F7800" s="169"/>
    </row>
    <row r="7801" spans="6:6" x14ac:dyDescent="0.2">
      <c r="F7801" s="169"/>
    </row>
    <row r="7802" spans="6:6" x14ac:dyDescent="0.2">
      <c r="F7802" s="169"/>
    </row>
    <row r="7803" spans="6:6" x14ac:dyDescent="0.2">
      <c r="F7803" s="169"/>
    </row>
    <row r="7804" spans="6:6" x14ac:dyDescent="0.2">
      <c r="F7804" s="169"/>
    </row>
    <row r="7805" spans="6:6" x14ac:dyDescent="0.2">
      <c r="F7805" s="169"/>
    </row>
    <row r="7806" spans="6:6" x14ac:dyDescent="0.2">
      <c r="F7806" s="169"/>
    </row>
    <row r="7807" spans="6:6" x14ac:dyDescent="0.2">
      <c r="F7807" s="169"/>
    </row>
    <row r="7808" spans="6:6" x14ac:dyDescent="0.2">
      <c r="F7808" s="169"/>
    </row>
    <row r="7809" spans="6:6" x14ac:dyDescent="0.2">
      <c r="F7809" s="169"/>
    </row>
    <row r="7810" spans="6:6" x14ac:dyDescent="0.2">
      <c r="F7810" s="169"/>
    </row>
    <row r="7811" spans="6:6" x14ac:dyDescent="0.2">
      <c r="F7811" s="169"/>
    </row>
    <row r="7812" spans="6:6" x14ac:dyDescent="0.2">
      <c r="F7812" s="169"/>
    </row>
    <row r="7813" spans="6:6" x14ac:dyDescent="0.2">
      <c r="F7813" s="169"/>
    </row>
    <row r="7814" spans="6:6" x14ac:dyDescent="0.2">
      <c r="F7814" s="169"/>
    </row>
    <row r="7815" spans="6:6" x14ac:dyDescent="0.2">
      <c r="F7815" s="169"/>
    </row>
    <row r="7816" spans="6:6" x14ac:dyDescent="0.2">
      <c r="F7816" s="169"/>
    </row>
    <row r="7817" spans="6:6" x14ac:dyDescent="0.2">
      <c r="F7817" s="169"/>
    </row>
    <row r="7818" spans="6:6" x14ac:dyDescent="0.2">
      <c r="F7818" s="169"/>
    </row>
    <row r="7819" spans="6:6" x14ac:dyDescent="0.2">
      <c r="F7819" s="169"/>
    </row>
    <row r="7820" spans="6:6" x14ac:dyDescent="0.2">
      <c r="F7820" s="169"/>
    </row>
    <row r="7821" spans="6:6" x14ac:dyDescent="0.2">
      <c r="F7821" s="169"/>
    </row>
    <row r="7822" spans="6:6" x14ac:dyDescent="0.2">
      <c r="F7822" s="169"/>
    </row>
    <row r="7823" spans="6:6" x14ac:dyDescent="0.2">
      <c r="F7823" s="169"/>
    </row>
    <row r="7824" spans="6:6" x14ac:dyDescent="0.2">
      <c r="F7824" s="169"/>
    </row>
    <row r="7825" spans="6:6" x14ac:dyDescent="0.2">
      <c r="F7825" s="169"/>
    </row>
    <row r="7826" spans="6:6" x14ac:dyDescent="0.2">
      <c r="F7826" s="169"/>
    </row>
    <row r="7827" spans="6:6" x14ac:dyDescent="0.2">
      <c r="F7827" s="169"/>
    </row>
    <row r="7828" spans="6:6" x14ac:dyDescent="0.2">
      <c r="F7828" s="169"/>
    </row>
    <row r="7829" spans="6:6" x14ac:dyDescent="0.2">
      <c r="F7829" s="169"/>
    </row>
    <row r="7830" spans="6:6" x14ac:dyDescent="0.2">
      <c r="F7830" s="169"/>
    </row>
    <row r="7831" spans="6:6" x14ac:dyDescent="0.2">
      <c r="F7831" s="169"/>
    </row>
    <row r="7832" spans="6:6" x14ac:dyDescent="0.2">
      <c r="F7832" s="169"/>
    </row>
    <row r="7833" spans="6:6" x14ac:dyDescent="0.2">
      <c r="F7833" s="169"/>
    </row>
    <row r="7834" spans="6:6" x14ac:dyDescent="0.2">
      <c r="F7834" s="169"/>
    </row>
    <row r="7835" spans="6:6" x14ac:dyDescent="0.2">
      <c r="F7835" s="169"/>
    </row>
    <row r="7836" spans="6:6" x14ac:dyDescent="0.2">
      <c r="F7836" s="169"/>
    </row>
    <row r="7837" spans="6:6" x14ac:dyDescent="0.2">
      <c r="F7837" s="169"/>
    </row>
    <row r="7838" spans="6:6" x14ac:dyDescent="0.2">
      <c r="F7838" s="169"/>
    </row>
    <row r="7839" spans="6:6" x14ac:dyDescent="0.2">
      <c r="F7839" s="169"/>
    </row>
    <row r="7840" spans="6:6" x14ac:dyDescent="0.2">
      <c r="F7840" s="169"/>
    </row>
    <row r="7841" spans="6:6" x14ac:dyDescent="0.2">
      <c r="F7841" s="169"/>
    </row>
    <row r="7842" spans="6:6" x14ac:dyDescent="0.2">
      <c r="F7842" s="169"/>
    </row>
    <row r="7843" spans="6:6" x14ac:dyDescent="0.2">
      <c r="F7843" s="169"/>
    </row>
    <row r="7844" spans="6:6" x14ac:dyDescent="0.2">
      <c r="F7844" s="169"/>
    </row>
    <row r="7845" spans="6:6" x14ac:dyDescent="0.2">
      <c r="F7845" s="169"/>
    </row>
    <row r="7846" spans="6:6" x14ac:dyDescent="0.2">
      <c r="F7846" s="169"/>
    </row>
    <row r="7847" spans="6:6" x14ac:dyDescent="0.2">
      <c r="F7847" s="169"/>
    </row>
    <row r="7848" spans="6:6" x14ac:dyDescent="0.2">
      <c r="F7848" s="169"/>
    </row>
    <row r="7849" spans="6:6" x14ac:dyDescent="0.2">
      <c r="F7849" s="169"/>
    </row>
    <row r="7850" spans="6:6" x14ac:dyDescent="0.2">
      <c r="F7850" s="169"/>
    </row>
    <row r="7851" spans="6:6" x14ac:dyDescent="0.2">
      <c r="F7851" s="169"/>
    </row>
    <row r="7852" spans="6:6" x14ac:dyDescent="0.2">
      <c r="F7852" s="169"/>
    </row>
    <row r="7853" spans="6:6" x14ac:dyDescent="0.2">
      <c r="F7853" s="169"/>
    </row>
    <row r="7854" spans="6:6" x14ac:dyDescent="0.2">
      <c r="F7854" s="169"/>
    </row>
    <row r="7855" spans="6:6" x14ac:dyDescent="0.2">
      <c r="F7855" s="169"/>
    </row>
    <row r="7856" spans="6:6" x14ac:dyDescent="0.2">
      <c r="F7856" s="169"/>
    </row>
    <row r="7857" spans="6:6" x14ac:dyDescent="0.2">
      <c r="F7857" s="169"/>
    </row>
    <row r="7858" spans="6:6" x14ac:dyDescent="0.2">
      <c r="F7858" s="169"/>
    </row>
    <row r="7859" spans="6:6" x14ac:dyDescent="0.2">
      <c r="F7859" s="169"/>
    </row>
    <row r="7860" spans="6:6" x14ac:dyDescent="0.2">
      <c r="F7860" s="169"/>
    </row>
    <row r="7861" spans="6:6" x14ac:dyDescent="0.2">
      <c r="F7861" s="169"/>
    </row>
    <row r="7862" spans="6:6" x14ac:dyDescent="0.2">
      <c r="F7862" s="169"/>
    </row>
    <row r="7863" spans="6:6" x14ac:dyDescent="0.2">
      <c r="F7863" s="169"/>
    </row>
    <row r="7864" spans="6:6" x14ac:dyDescent="0.2">
      <c r="F7864" s="169"/>
    </row>
    <row r="7865" spans="6:6" x14ac:dyDescent="0.2">
      <c r="F7865" s="169"/>
    </row>
    <row r="7866" spans="6:6" x14ac:dyDescent="0.2">
      <c r="F7866" s="169"/>
    </row>
    <row r="7867" spans="6:6" x14ac:dyDescent="0.2">
      <c r="F7867" s="169"/>
    </row>
    <row r="7868" spans="6:6" x14ac:dyDescent="0.2">
      <c r="F7868" s="169"/>
    </row>
    <row r="7869" spans="6:6" x14ac:dyDescent="0.2">
      <c r="F7869" s="169"/>
    </row>
    <row r="7870" spans="6:6" x14ac:dyDescent="0.2">
      <c r="F7870" s="169"/>
    </row>
    <row r="7871" spans="6:6" x14ac:dyDescent="0.2">
      <c r="F7871" s="169"/>
    </row>
    <row r="7872" spans="6:6" x14ac:dyDescent="0.2">
      <c r="F7872" s="169"/>
    </row>
    <row r="7873" spans="6:6" x14ac:dyDescent="0.2">
      <c r="F7873" s="169"/>
    </row>
    <row r="7874" spans="6:6" x14ac:dyDescent="0.2">
      <c r="F7874" s="169"/>
    </row>
    <row r="7875" spans="6:6" x14ac:dyDescent="0.2">
      <c r="F7875" s="169"/>
    </row>
    <row r="7876" spans="6:6" x14ac:dyDescent="0.2">
      <c r="F7876" s="169"/>
    </row>
    <row r="7877" spans="6:6" x14ac:dyDescent="0.2">
      <c r="F7877" s="169"/>
    </row>
    <row r="7878" spans="6:6" x14ac:dyDescent="0.2">
      <c r="F7878" s="169"/>
    </row>
    <row r="7879" spans="6:6" x14ac:dyDescent="0.2">
      <c r="F7879" s="169"/>
    </row>
    <row r="7880" spans="6:6" x14ac:dyDescent="0.2">
      <c r="F7880" s="169"/>
    </row>
    <row r="7881" spans="6:6" x14ac:dyDescent="0.2">
      <c r="F7881" s="169"/>
    </row>
    <row r="7882" spans="6:6" x14ac:dyDescent="0.2">
      <c r="F7882" s="169"/>
    </row>
    <row r="7883" spans="6:6" x14ac:dyDescent="0.2">
      <c r="F7883" s="169"/>
    </row>
    <row r="7884" spans="6:6" x14ac:dyDescent="0.2">
      <c r="F7884" s="169"/>
    </row>
    <row r="7885" spans="6:6" x14ac:dyDescent="0.2">
      <c r="F7885" s="169"/>
    </row>
    <row r="7886" spans="6:6" x14ac:dyDescent="0.2">
      <c r="F7886" s="169"/>
    </row>
    <row r="7887" spans="6:6" x14ac:dyDescent="0.2">
      <c r="F7887" s="169"/>
    </row>
    <row r="7888" spans="6:6" x14ac:dyDescent="0.2">
      <c r="F7888" s="169"/>
    </row>
    <row r="7889" spans="6:6" x14ac:dyDescent="0.2">
      <c r="F7889" s="169"/>
    </row>
    <row r="7890" spans="6:6" x14ac:dyDescent="0.2">
      <c r="F7890" s="169"/>
    </row>
    <row r="7891" spans="6:6" x14ac:dyDescent="0.2">
      <c r="F7891" s="169"/>
    </row>
    <row r="7892" spans="6:6" x14ac:dyDescent="0.2">
      <c r="F7892" s="169"/>
    </row>
    <row r="7893" spans="6:6" x14ac:dyDescent="0.2">
      <c r="F7893" s="169"/>
    </row>
    <row r="7894" spans="6:6" x14ac:dyDescent="0.2">
      <c r="F7894" s="169"/>
    </row>
    <row r="7895" spans="6:6" x14ac:dyDescent="0.2">
      <c r="F7895" s="169"/>
    </row>
    <row r="7896" spans="6:6" x14ac:dyDescent="0.2">
      <c r="F7896" s="169"/>
    </row>
    <row r="7897" spans="6:6" x14ac:dyDescent="0.2">
      <c r="F7897" s="169"/>
    </row>
    <row r="7898" spans="6:6" x14ac:dyDescent="0.2">
      <c r="F7898" s="169"/>
    </row>
    <row r="7899" spans="6:6" x14ac:dyDescent="0.2">
      <c r="F7899" s="169"/>
    </row>
    <row r="7900" spans="6:6" x14ac:dyDescent="0.2">
      <c r="F7900" s="169"/>
    </row>
    <row r="7901" spans="6:6" x14ac:dyDescent="0.2">
      <c r="F7901" s="169"/>
    </row>
    <row r="7902" spans="6:6" x14ac:dyDescent="0.2">
      <c r="F7902" s="169"/>
    </row>
    <row r="7903" spans="6:6" x14ac:dyDescent="0.2">
      <c r="F7903" s="169"/>
    </row>
    <row r="7904" spans="6:6" x14ac:dyDescent="0.2">
      <c r="F7904" s="169"/>
    </row>
    <row r="7905" spans="6:6" x14ac:dyDescent="0.2">
      <c r="F7905" s="169"/>
    </row>
    <row r="7906" spans="6:6" x14ac:dyDescent="0.2">
      <c r="F7906" s="169"/>
    </row>
    <row r="7907" spans="6:6" x14ac:dyDescent="0.2">
      <c r="F7907" s="169"/>
    </row>
    <row r="7908" spans="6:6" x14ac:dyDescent="0.2">
      <c r="F7908" s="169"/>
    </row>
    <row r="7909" spans="6:6" x14ac:dyDescent="0.2">
      <c r="F7909" s="169"/>
    </row>
    <row r="7910" spans="6:6" x14ac:dyDescent="0.2">
      <c r="F7910" s="169"/>
    </row>
    <row r="7911" spans="6:6" x14ac:dyDescent="0.2">
      <c r="F7911" s="169"/>
    </row>
    <row r="7912" spans="6:6" x14ac:dyDescent="0.2">
      <c r="F7912" s="169"/>
    </row>
    <row r="7913" spans="6:6" x14ac:dyDescent="0.2">
      <c r="F7913" s="169"/>
    </row>
    <row r="7914" spans="6:6" x14ac:dyDescent="0.2">
      <c r="F7914" s="169"/>
    </row>
    <row r="7915" spans="6:6" x14ac:dyDescent="0.2">
      <c r="F7915" s="169"/>
    </row>
    <row r="7916" spans="6:6" x14ac:dyDescent="0.2">
      <c r="F7916" s="169"/>
    </row>
    <row r="7917" spans="6:6" x14ac:dyDescent="0.2">
      <c r="F7917" s="169"/>
    </row>
    <row r="7918" spans="6:6" x14ac:dyDescent="0.2">
      <c r="F7918" s="169"/>
    </row>
    <row r="7919" spans="6:6" x14ac:dyDescent="0.2">
      <c r="F7919" s="169"/>
    </row>
    <row r="7920" spans="6:6" x14ac:dyDescent="0.2">
      <c r="F7920" s="169"/>
    </row>
    <row r="7921" spans="6:6" x14ac:dyDescent="0.2">
      <c r="F7921" s="169"/>
    </row>
    <row r="7922" spans="6:6" x14ac:dyDescent="0.2">
      <c r="F7922" s="169"/>
    </row>
    <row r="7923" spans="6:6" x14ac:dyDescent="0.2">
      <c r="F7923" s="169"/>
    </row>
    <row r="7924" spans="6:6" x14ac:dyDescent="0.2">
      <c r="F7924" s="169"/>
    </row>
    <row r="7925" spans="6:6" x14ac:dyDescent="0.2">
      <c r="F7925" s="169"/>
    </row>
    <row r="7926" spans="6:6" x14ac:dyDescent="0.2">
      <c r="F7926" s="169"/>
    </row>
    <row r="7927" spans="6:6" x14ac:dyDescent="0.2">
      <c r="F7927" s="169"/>
    </row>
    <row r="7928" spans="6:6" x14ac:dyDescent="0.2">
      <c r="F7928" s="169"/>
    </row>
    <row r="7929" spans="6:6" x14ac:dyDescent="0.2">
      <c r="F7929" s="169"/>
    </row>
    <row r="7930" spans="6:6" x14ac:dyDescent="0.2">
      <c r="F7930" s="169"/>
    </row>
    <row r="7931" spans="6:6" x14ac:dyDescent="0.2">
      <c r="F7931" s="169"/>
    </row>
    <row r="7932" spans="6:6" x14ac:dyDescent="0.2">
      <c r="F7932" s="169"/>
    </row>
    <row r="7933" spans="6:6" x14ac:dyDescent="0.2">
      <c r="F7933" s="169"/>
    </row>
    <row r="7934" spans="6:6" x14ac:dyDescent="0.2">
      <c r="F7934" s="169"/>
    </row>
    <row r="7935" spans="6:6" x14ac:dyDescent="0.2">
      <c r="F7935" s="169"/>
    </row>
    <row r="7936" spans="6:6" x14ac:dyDescent="0.2">
      <c r="F7936" s="169"/>
    </row>
    <row r="7937" spans="6:6" x14ac:dyDescent="0.2">
      <c r="F7937" s="169"/>
    </row>
    <row r="7938" spans="6:6" x14ac:dyDescent="0.2">
      <c r="F7938" s="169"/>
    </row>
    <row r="7939" spans="6:6" x14ac:dyDescent="0.2">
      <c r="F7939" s="169"/>
    </row>
    <row r="7940" spans="6:6" x14ac:dyDescent="0.2">
      <c r="F7940" s="169"/>
    </row>
    <row r="7941" spans="6:6" x14ac:dyDescent="0.2">
      <c r="F7941" s="169"/>
    </row>
    <row r="7942" spans="6:6" x14ac:dyDescent="0.2">
      <c r="F7942" s="169"/>
    </row>
    <row r="7943" spans="6:6" x14ac:dyDescent="0.2">
      <c r="F7943" s="169"/>
    </row>
    <row r="7944" spans="6:6" x14ac:dyDescent="0.2">
      <c r="F7944" s="169"/>
    </row>
    <row r="7945" spans="6:6" x14ac:dyDescent="0.2">
      <c r="F7945" s="169"/>
    </row>
    <row r="7946" spans="6:6" x14ac:dyDescent="0.2">
      <c r="F7946" s="169"/>
    </row>
    <row r="7947" spans="6:6" x14ac:dyDescent="0.2">
      <c r="F7947" s="169"/>
    </row>
    <row r="7948" spans="6:6" x14ac:dyDescent="0.2">
      <c r="F7948" s="169"/>
    </row>
    <row r="7949" spans="6:6" x14ac:dyDescent="0.2">
      <c r="F7949" s="169"/>
    </row>
    <row r="7950" spans="6:6" x14ac:dyDescent="0.2">
      <c r="F7950" s="169"/>
    </row>
    <row r="7951" spans="6:6" x14ac:dyDescent="0.2">
      <c r="F7951" s="169"/>
    </row>
    <row r="7952" spans="6:6" x14ac:dyDescent="0.2">
      <c r="F7952" s="169"/>
    </row>
    <row r="7953" spans="6:6" x14ac:dyDescent="0.2">
      <c r="F7953" s="169"/>
    </row>
    <row r="7954" spans="6:6" x14ac:dyDescent="0.2">
      <c r="F7954" s="169"/>
    </row>
    <row r="7955" spans="6:6" x14ac:dyDescent="0.2">
      <c r="F7955" s="169"/>
    </row>
    <row r="7956" spans="6:6" x14ac:dyDescent="0.2">
      <c r="F7956" s="169"/>
    </row>
    <row r="7957" spans="6:6" x14ac:dyDescent="0.2">
      <c r="F7957" s="169"/>
    </row>
    <row r="7958" spans="6:6" x14ac:dyDescent="0.2">
      <c r="F7958" s="169"/>
    </row>
    <row r="7959" spans="6:6" x14ac:dyDescent="0.2">
      <c r="F7959" s="169"/>
    </row>
    <row r="7960" spans="6:6" x14ac:dyDescent="0.2">
      <c r="F7960" s="169"/>
    </row>
    <row r="7961" spans="6:6" x14ac:dyDescent="0.2">
      <c r="F7961" s="169"/>
    </row>
    <row r="7962" spans="6:6" x14ac:dyDescent="0.2">
      <c r="F7962" s="169"/>
    </row>
    <row r="7963" spans="6:6" x14ac:dyDescent="0.2">
      <c r="F7963" s="169"/>
    </row>
    <row r="7964" spans="6:6" x14ac:dyDescent="0.2">
      <c r="F7964" s="169"/>
    </row>
    <row r="7965" spans="6:6" x14ac:dyDescent="0.2">
      <c r="F7965" s="169"/>
    </row>
    <row r="7966" spans="6:6" x14ac:dyDescent="0.2">
      <c r="F7966" s="169"/>
    </row>
    <row r="7967" spans="6:6" x14ac:dyDescent="0.2">
      <c r="F7967" s="169"/>
    </row>
    <row r="7968" spans="6:6" x14ac:dyDescent="0.2">
      <c r="F7968" s="169"/>
    </row>
    <row r="7969" spans="6:6" x14ac:dyDescent="0.2">
      <c r="F7969" s="169"/>
    </row>
    <row r="7970" spans="6:6" x14ac:dyDescent="0.2">
      <c r="F7970" s="169"/>
    </row>
    <row r="7971" spans="6:6" x14ac:dyDescent="0.2">
      <c r="F7971" s="169"/>
    </row>
    <row r="7972" spans="6:6" x14ac:dyDescent="0.2">
      <c r="F7972" s="169"/>
    </row>
    <row r="7973" spans="6:6" x14ac:dyDescent="0.2">
      <c r="F7973" s="169"/>
    </row>
    <row r="7974" spans="6:6" x14ac:dyDescent="0.2">
      <c r="F7974" s="169"/>
    </row>
    <row r="7975" spans="6:6" x14ac:dyDescent="0.2">
      <c r="F7975" s="169"/>
    </row>
    <row r="7976" spans="6:6" x14ac:dyDescent="0.2">
      <c r="F7976" s="169"/>
    </row>
    <row r="7977" spans="6:6" x14ac:dyDescent="0.2">
      <c r="F7977" s="169"/>
    </row>
    <row r="7978" spans="6:6" x14ac:dyDescent="0.2">
      <c r="F7978" s="169"/>
    </row>
    <row r="7979" spans="6:6" x14ac:dyDescent="0.2">
      <c r="F7979" s="169"/>
    </row>
    <row r="7980" spans="6:6" x14ac:dyDescent="0.2">
      <c r="F7980" s="169"/>
    </row>
    <row r="7981" spans="6:6" x14ac:dyDescent="0.2">
      <c r="F7981" s="169"/>
    </row>
    <row r="7982" spans="6:6" x14ac:dyDescent="0.2">
      <c r="F7982" s="169"/>
    </row>
    <row r="7983" spans="6:6" x14ac:dyDescent="0.2">
      <c r="F7983" s="169"/>
    </row>
    <row r="7984" spans="6:6" x14ac:dyDescent="0.2">
      <c r="F7984" s="169"/>
    </row>
    <row r="7985" spans="6:6" x14ac:dyDescent="0.2">
      <c r="F7985" s="169"/>
    </row>
    <row r="7986" spans="6:6" x14ac:dyDescent="0.2">
      <c r="F7986" s="169"/>
    </row>
    <row r="7987" spans="6:6" x14ac:dyDescent="0.2">
      <c r="F7987" s="169"/>
    </row>
    <row r="7988" spans="6:6" x14ac:dyDescent="0.2">
      <c r="F7988" s="169"/>
    </row>
    <row r="7989" spans="6:6" x14ac:dyDescent="0.2">
      <c r="F7989" s="169"/>
    </row>
    <row r="7990" spans="6:6" x14ac:dyDescent="0.2">
      <c r="F7990" s="169"/>
    </row>
    <row r="7991" spans="6:6" x14ac:dyDescent="0.2">
      <c r="F7991" s="169"/>
    </row>
    <row r="7992" spans="6:6" x14ac:dyDescent="0.2">
      <c r="F7992" s="169"/>
    </row>
    <row r="7993" spans="6:6" x14ac:dyDescent="0.2">
      <c r="F7993" s="169"/>
    </row>
    <row r="7994" spans="6:6" x14ac:dyDescent="0.2">
      <c r="F7994" s="169"/>
    </row>
    <row r="7995" spans="6:6" x14ac:dyDescent="0.2">
      <c r="F7995" s="169"/>
    </row>
    <row r="7996" spans="6:6" x14ac:dyDescent="0.2">
      <c r="F7996" s="169"/>
    </row>
    <row r="7997" spans="6:6" x14ac:dyDescent="0.2">
      <c r="F7997" s="169"/>
    </row>
    <row r="7998" spans="6:6" x14ac:dyDescent="0.2">
      <c r="F7998" s="169"/>
    </row>
    <row r="7999" spans="6:6" x14ac:dyDescent="0.2">
      <c r="F7999" s="169"/>
    </row>
    <row r="8000" spans="6:6" x14ac:dyDescent="0.2">
      <c r="F8000" s="169"/>
    </row>
    <row r="8001" spans="6:6" x14ac:dyDescent="0.2">
      <c r="F8001" s="169"/>
    </row>
    <row r="8002" spans="6:6" x14ac:dyDescent="0.2">
      <c r="F8002" s="169"/>
    </row>
    <row r="8003" spans="6:6" x14ac:dyDescent="0.2">
      <c r="F8003" s="169"/>
    </row>
    <row r="8004" spans="6:6" x14ac:dyDescent="0.2">
      <c r="F8004" s="169"/>
    </row>
    <row r="8005" spans="6:6" x14ac:dyDescent="0.2">
      <c r="F8005" s="169"/>
    </row>
    <row r="8006" spans="6:6" x14ac:dyDescent="0.2">
      <c r="F8006" s="169"/>
    </row>
    <row r="8007" spans="6:6" x14ac:dyDescent="0.2">
      <c r="F8007" s="169"/>
    </row>
    <row r="8008" spans="6:6" x14ac:dyDescent="0.2">
      <c r="F8008" s="169"/>
    </row>
    <row r="8009" spans="6:6" x14ac:dyDescent="0.2">
      <c r="F8009" s="169"/>
    </row>
    <row r="8010" spans="6:6" x14ac:dyDescent="0.2">
      <c r="F8010" s="169"/>
    </row>
    <row r="8011" spans="6:6" x14ac:dyDescent="0.2">
      <c r="F8011" s="169"/>
    </row>
    <row r="8012" spans="6:6" x14ac:dyDescent="0.2">
      <c r="F8012" s="169"/>
    </row>
    <row r="8013" spans="6:6" x14ac:dyDescent="0.2">
      <c r="F8013" s="169"/>
    </row>
    <row r="8014" spans="6:6" x14ac:dyDescent="0.2">
      <c r="F8014" s="169"/>
    </row>
    <row r="8015" spans="6:6" x14ac:dyDescent="0.2">
      <c r="F8015" s="169"/>
    </row>
    <row r="8016" spans="6:6" x14ac:dyDescent="0.2">
      <c r="F8016" s="169"/>
    </row>
    <row r="8017" spans="6:6" x14ac:dyDescent="0.2">
      <c r="F8017" s="169"/>
    </row>
    <row r="8018" spans="6:6" x14ac:dyDescent="0.2">
      <c r="F8018" s="169"/>
    </row>
    <row r="8019" spans="6:6" x14ac:dyDescent="0.2">
      <c r="F8019" s="169"/>
    </row>
    <row r="8020" spans="6:6" x14ac:dyDescent="0.2">
      <c r="F8020" s="169"/>
    </row>
    <row r="8021" spans="6:6" x14ac:dyDescent="0.2">
      <c r="F8021" s="169"/>
    </row>
    <row r="8022" spans="6:6" x14ac:dyDescent="0.2">
      <c r="F8022" s="169"/>
    </row>
    <row r="8023" spans="6:6" x14ac:dyDescent="0.2">
      <c r="F8023" s="169"/>
    </row>
    <row r="8024" spans="6:6" x14ac:dyDescent="0.2">
      <c r="F8024" s="169"/>
    </row>
    <row r="8025" spans="6:6" x14ac:dyDescent="0.2">
      <c r="F8025" s="169"/>
    </row>
    <row r="8026" spans="6:6" x14ac:dyDescent="0.2">
      <c r="F8026" s="169"/>
    </row>
    <row r="8027" spans="6:6" x14ac:dyDescent="0.2">
      <c r="F8027" s="169"/>
    </row>
    <row r="8028" spans="6:6" x14ac:dyDescent="0.2">
      <c r="F8028" s="169"/>
    </row>
    <row r="8029" spans="6:6" x14ac:dyDescent="0.2">
      <c r="F8029" s="169"/>
    </row>
    <row r="8030" spans="6:6" x14ac:dyDescent="0.2">
      <c r="F8030" s="169"/>
    </row>
    <row r="8031" spans="6:6" x14ac:dyDescent="0.2">
      <c r="F8031" s="169"/>
    </row>
    <row r="8032" spans="6:6" x14ac:dyDescent="0.2">
      <c r="F8032" s="169"/>
    </row>
    <row r="8033" spans="6:6" x14ac:dyDescent="0.2">
      <c r="F8033" s="169"/>
    </row>
    <row r="8034" spans="6:6" x14ac:dyDescent="0.2">
      <c r="F8034" s="169"/>
    </row>
    <row r="8035" spans="6:6" x14ac:dyDescent="0.2">
      <c r="F8035" s="169"/>
    </row>
    <row r="8036" spans="6:6" x14ac:dyDescent="0.2">
      <c r="F8036" s="169"/>
    </row>
    <row r="8037" spans="6:6" x14ac:dyDescent="0.2">
      <c r="F8037" s="169"/>
    </row>
    <row r="8038" spans="6:6" x14ac:dyDescent="0.2">
      <c r="F8038" s="169"/>
    </row>
    <row r="8039" spans="6:6" x14ac:dyDescent="0.2">
      <c r="F8039" s="169"/>
    </row>
    <row r="8040" spans="6:6" x14ac:dyDescent="0.2">
      <c r="F8040" s="169"/>
    </row>
    <row r="8041" spans="6:6" x14ac:dyDescent="0.2">
      <c r="F8041" s="169"/>
    </row>
    <row r="8042" spans="6:6" x14ac:dyDescent="0.2">
      <c r="F8042" s="169"/>
    </row>
    <row r="8043" spans="6:6" x14ac:dyDescent="0.2">
      <c r="F8043" s="169"/>
    </row>
    <row r="8044" spans="6:6" x14ac:dyDescent="0.2">
      <c r="F8044" s="169"/>
    </row>
    <row r="8045" spans="6:6" x14ac:dyDescent="0.2">
      <c r="F8045" s="169"/>
    </row>
    <row r="8046" spans="6:6" x14ac:dyDescent="0.2">
      <c r="F8046" s="169"/>
    </row>
    <row r="8047" spans="6:6" x14ac:dyDescent="0.2">
      <c r="F8047" s="169"/>
    </row>
    <row r="8048" spans="6:6" x14ac:dyDescent="0.2">
      <c r="F8048" s="169"/>
    </row>
    <row r="8049" spans="6:6" x14ac:dyDescent="0.2">
      <c r="F8049" s="169"/>
    </row>
    <row r="8050" spans="6:6" x14ac:dyDescent="0.2">
      <c r="F8050" s="169"/>
    </row>
    <row r="8051" spans="6:6" x14ac:dyDescent="0.2">
      <c r="F8051" s="169"/>
    </row>
    <row r="8052" spans="6:6" x14ac:dyDescent="0.2">
      <c r="F8052" s="169"/>
    </row>
    <row r="8053" spans="6:6" x14ac:dyDescent="0.2">
      <c r="F8053" s="169"/>
    </row>
    <row r="8054" spans="6:6" x14ac:dyDescent="0.2">
      <c r="F8054" s="169"/>
    </row>
    <row r="8055" spans="6:6" x14ac:dyDescent="0.2">
      <c r="F8055" s="169"/>
    </row>
    <row r="8056" spans="6:6" x14ac:dyDescent="0.2">
      <c r="F8056" s="169"/>
    </row>
    <row r="8057" spans="6:6" x14ac:dyDescent="0.2">
      <c r="F8057" s="169"/>
    </row>
    <row r="8058" spans="6:6" x14ac:dyDescent="0.2">
      <c r="F8058" s="169"/>
    </row>
    <row r="8059" spans="6:6" x14ac:dyDescent="0.2">
      <c r="F8059" s="169"/>
    </row>
    <row r="8060" spans="6:6" x14ac:dyDescent="0.2">
      <c r="F8060" s="169"/>
    </row>
    <row r="8061" spans="6:6" x14ac:dyDescent="0.2">
      <c r="F8061" s="169"/>
    </row>
    <row r="8062" spans="6:6" x14ac:dyDescent="0.2">
      <c r="F8062" s="169"/>
    </row>
    <row r="8063" spans="6:6" x14ac:dyDescent="0.2">
      <c r="F8063" s="169"/>
    </row>
    <row r="8064" spans="6:6" x14ac:dyDescent="0.2">
      <c r="F8064" s="169"/>
    </row>
    <row r="8065" spans="6:6" x14ac:dyDescent="0.2">
      <c r="F8065" s="169"/>
    </row>
    <row r="8066" spans="6:6" x14ac:dyDescent="0.2">
      <c r="F8066" s="169"/>
    </row>
    <row r="8067" spans="6:6" x14ac:dyDescent="0.2">
      <c r="F8067" s="169"/>
    </row>
    <row r="8068" spans="6:6" x14ac:dyDescent="0.2">
      <c r="F8068" s="169"/>
    </row>
    <row r="8069" spans="6:6" x14ac:dyDescent="0.2">
      <c r="F8069" s="169"/>
    </row>
    <row r="8070" spans="6:6" x14ac:dyDescent="0.2">
      <c r="F8070" s="169"/>
    </row>
    <row r="8071" spans="6:6" x14ac:dyDescent="0.2">
      <c r="F8071" s="169"/>
    </row>
    <row r="8072" spans="6:6" x14ac:dyDescent="0.2">
      <c r="F8072" s="169"/>
    </row>
    <row r="8073" spans="6:6" x14ac:dyDescent="0.2">
      <c r="F8073" s="169"/>
    </row>
    <row r="8074" spans="6:6" x14ac:dyDescent="0.2">
      <c r="F8074" s="169"/>
    </row>
    <row r="8075" spans="6:6" x14ac:dyDescent="0.2">
      <c r="F8075" s="169"/>
    </row>
    <row r="8076" spans="6:6" x14ac:dyDescent="0.2">
      <c r="F8076" s="169"/>
    </row>
    <row r="8077" spans="6:6" x14ac:dyDescent="0.2">
      <c r="F8077" s="169"/>
    </row>
    <row r="8078" spans="6:6" x14ac:dyDescent="0.2">
      <c r="F8078" s="169"/>
    </row>
    <row r="8079" spans="6:6" x14ac:dyDescent="0.2">
      <c r="F8079" s="169"/>
    </row>
    <row r="8080" spans="6:6" x14ac:dyDescent="0.2">
      <c r="F8080" s="169"/>
    </row>
    <row r="8081" spans="6:6" x14ac:dyDescent="0.2">
      <c r="F8081" s="169"/>
    </row>
    <row r="8082" spans="6:6" x14ac:dyDescent="0.2">
      <c r="F8082" s="169"/>
    </row>
    <row r="8083" spans="6:6" x14ac:dyDescent="0.2">
      <c r="F8083" s="169"/>
    </row>
    <row r="8084" spans="6:6" x14ac:dyDescent="0.2">
      <c r="F8084" s="169"/>
    </row>
    <row r="8085" spans="6:6" x14ac:dyDescent="0.2">
      <c r="F8085" s="169"/>
    </row>
    <row r="8086" spans="6:6" x14ac:dyDescent="0.2">
      <c r="F8086" s="169"/>
    </row>
    <row r="8087" spans="6:6" x14ac:dyDescent="0.2">
      <c r="F8087" s="169"/>
    </row>
    <row r="8088" spans="6:6" x14ac:dyDescent="0.2">
      <c r="F8088" s="169"/>
    </row>
    <row r="8089" spans="6:6" x14ac:dyDescent="0.2">
      <c r="F8089" s="169"/>
    </row>
    <row r="8090" spans="6:6" x14ac:dyDescent="0.2">
      <c r="F8090" s="169"/>
    </row>
    <row r="8091" spans="6:6" x14ac:dyDescent="0.2">
      <c r="F8091" s="169"/>
    </row>
    <row r="8092" spans="6:6" x14ac:dyDescent="0.2">
      <c r="F8092" s="169"/>
    </row>
    <row r="8093" spans="6:6" x14ac:dyDescent="0.2">
      <c r="F8093" s="169"/>
    </row>
    <row r="8094" spans="6:6" x14ac:dyDescent="0.2">
      <c r="F8094" s="169"/>
    </row>
    <row r="8095" spans="6:6" x14ac:dyDescent="0.2">
      <c r="F8095" s="169"/>
    </row>
    <row r="8096" spans="6:6" x14ac:dyDescent="0.2">
      <c r="F8096" s="169"/>
    </row>
    <row r="8097" spans="6:6" x14ac:dyDescent="0.2">
      <c r="F8097" s="169"/>
    </row>
    <row r="8098" spans="6:6" x14ac:dyDescent="0.2">
      <c r="F8098" s="169"/>
    </row>
    <row r="8099" spans="6:6" x14ac:dyDescent="0.2">
      <c r="F8099" s="169"/>
    </row>
    <row r="8100" spans="6:6" x14ac:dyDescent="0.2">
      <c r="F8100" s="169"/>
    </row>
    <row r="8101" spans="6:6" x14ac:dyDescent="0.2">
      <c r="F8101" s="169"/>
    </row>
    <row r="8102" spans="6:6" x14ac:dyDescent="0.2">
      <c r="F8102" s="169"/>
    </row>
    <row r="8103" spans="6:6" x14ac:dyDescent="0.2">
      <c r="F8103" s="169"/>
    </row>
    <row r="8104" spans="6:6" x14ac:dyDescent="0.2">
      <c r="F8104" s="169"/>
    </row>
    <row r="8105" spans="6:6" x14ac:dyDescent="0.2">
      <c r="F8105" s="169"/>
    </row>
    <row r="8106" spans="6:6" x14ac:dyDescent="0.2">
      <c r="F8106" s="169"/>
    </row>
    <row r="8107" spans="6:6" x14ac:dyDescent="0.2">
      <c r="F8107" s="169"/>
    </row>
    <row r="8108" spans="6:6" x14ac:dyDescent="0.2">
      <c r="F8108" s="169"/>
    </row>
    <row r="8109" spans="6:6" x14ac:dyDescent="0.2">
      <c r="F8109" s="169"/>
    </row>
    <row r="8110" spans="6:6" x14ac:dyDescent="0.2">
      <c r="F8110" s="169"/>
    </row>
    <row r="8111" spans="6:6" x14ac:dyDescent="0.2">
      <c r="F8111" s="169"/>
    </row>
    <row r="8112" spans="6:6" x14ac:dyDescent="0.2">
      <c r="F8112" s="169"/>
    </row>
    <row r="8113" spans="6:6" x14ac:dyDescent="0.2">
      <c r="F8113" s="169"/>
    </row>
    <row r="8114" spans="6:6" x14ac:dyDescent="0.2">
      <c r="F8114" s="169"/>
    </row>
    <row r="8115" spans="6:6" x14ac:dyDescent="0.2">
      <c r="F8115" s="169"/>
    </row>
    <row r="8116" spans="6:6" x14ac:dyDescent="0.2">
      <c r="F8116" s="169"/>
    </row>
    <row r="8117" spans="6:6" x14ac:dyDescent="0.2">
      <c r="F8117" s="169"/>
    </row>
    <row r="8118" spans="6:6" x14ac:dyDescent="0.2">
      <c r="F8118" s="169"/>
    </row>
    <row r="8119" spans="6:6" x14ac:dyDescent="0.2">
      <c r="F8119" s="169"/>
    </row>
    <row r="8120" spans="6:6" x14ac:dyDescent="0.2">
      <c r="F8120" s="169"/>
    </row>
    <row r="8121" spans="6:6" x14ac:dyDescent="0.2">
      <c r="F8121" s="169"/>
    </row>
    <row r="8122" spans="6:6" x14ac:dyDescent="0.2">
      <c r="F8122" s="169"/>
    </row>
    <row r="8123" spans="6:6" x14ac:dyDescent="0.2">
      <c r="F8123" s="169"/>
    </row>
    <row r="8124" spans="6:6" x14ac:dyDescent="0.2">
      <c r="F8124" s="169"/>
    </row>
    <row r="8125" spans="6:6" x14ac:dyDescent="0.2">
      <c r="F8125" s="169"/>
    </row>
    <row r="8126" spans="6:6" x14ac:dyDescent="0.2">
      <c r="F8126" s="169"/>
    </row>
    <row r="8127" spans="6:6" x14ac:dyDescent="0.2">
      <c r="F8127" s="169"/>
    </row>
    <row r="8128" spans="6:6" x14ac:dyDescent="0.2">
      <c r="F8128" s="169"/>
    </row>
    <row r="8129" spans="6:6" x14ac:dyDescent="0.2">
      <c r="F8129" s="169"/>
    </row>
    <row r="8130" spans="6:6" x14ac:dyDescent="0.2">
      <c r="F8130" s="169"/>
    </row>
    <row r="8131" spans="6:6" x14ac:dyDescent="0.2">
      <c r="F8131" s="169"/>
    </row>
    <row r="8132" spans="6:6" x14ac:dyDescent="0.2">
      <c r="F8132" s="169"/>
    </row>
    <row r="8133" spans="6:6" x14ac:dyDescent="0.2">
      <c r="F8133" s="169"/>
    </row>
    <row r="8134" spans="6:6" x14ac:dyDescent="0.2">
      <c r="F8134" s="169"/>
    </row>
    <row r="8135" spans="6:6" x14ac:dyDescent="0.2">
      <c r="F8135" s="169"/>
    </row>
    <row r="8136" spans="6:6" x14ac:dyDescent="0.2">
      <c r="F8136" s="169"/>
    </row>
    <row r="8137" spans="6:6" x14ac:dyDescent="0.2">
      <c r="F8137" s="169"/>
    </row>
    <row r="8138" spans="6:6" x14ac:dyDescent="0.2">
      <c r="F8138" s="169"/>
    </row>
    <row r="8139" spans="6:6" x14ac:dyDescent="0.2">
      <c r="F8139" s="169"/>
    </row>
    <row r="8140" spans="6:6" x14ac:dyDescent="0.2">
      <c r="F8140" s="169"/>
    </row>
    <row r="8141" spans="6:6" x14ac:dyDescent="0.2">
      <c r="F8141" s="169"/>
    </row>
    <row r="8142" spans="6:6" x14ac:dyDescent="0.2">
      <c r="F8142" s="169"/>
    </row>
    <row r="8143" spans="6:6" x14ac:dyDescent="0.2">
      <c r="F8143" s="169"/>
    </row>
    <row r="8144" spans="6:6" x14ac:dyDescent="0.2">
      <c r="F8144" s="169"/>
    </row>
    <row r="8145" spans="6:6" x14ac:dyDescent="0.2">
      <c r="F8145" s="169"/>
    </row>
    <row r="8146" spans="6:6" x14ac:dyDescent="0.2">
      <c r="F8146" s="169"/>
    </row>
    <row r="8147" spans="6:6" x14ac:dyDescent="0.2">
      <c r="F8147" s="169"/>
    </row>
    <row r="8148" spans="6:6" x14ac:dyDescent="0.2">
      <c r="F8148" s="169"/>
    </row>
    <row r="8149" spans="6:6" x14ac:dyDescent="0.2">
      <c r="F8149" s="169"/>
    </row>
    <row r="8150" spans="6:6" x14ac:dyDescent="0.2">
      <c r="F8150" s="169"/>
    </row>
    <row r="8151" spans="6:6" x14ac:dyDescent="0.2">
      <c r="F8151" s="169"/>
    </row>
    <row r="8152" spans="6:6" x14ac:dyDescent="0.2">
      <c r="F8152" s="169"/>
    </row>
    <row r="8153" spans="6:6" x14ac:dyDescent="0.2">
      <c r="F8153" s="169"/>
    </row>
    <row r="8154" spans="6:6" x14ac:dyDescent="0.2">
      <c r="F8154" s="169"/>
    </row>
    <row r="8155" spans="6:6" x14ac:dyDescent="0.2">
      <c r="F8155" s="169"/>
    </row>
    <row r="8156" spans="6:6" x14ac:dyDescent="0.2">
      <c r="F8156" s="169"/>
    </row>
    <row r="8157" spans="6:6" x14ac:dyDescent="0.2">
      <c r="F8157" s="169"/>
    </row>
    <row r="8158" spans="6:6" x14ac:dyDescent="0.2">
      <c r="F8158" s="169"/>
    </row>
    <row r="8159" spans="6:6" x14ac:dyDescent="0.2">
      <c r="F8159" s="169"/>
    </row>
    <row r="8160" spans="6:6" x14ac:dyDescent="0.2">
      <c r="F8160" s="169"/>
    </row>
    <row r="8161" spans="6:6" x14ac:dyDescent="0.2">
      <c r="F8161" s="169"/>
    </row>
    <row r="8162" spans="6:6" x14ac:dyDescent="0.2">
      <c r="F8162" s="169"/>
    </row>
    <row r="8163" spans="6:6" x14ac:dyDescent="0.2">
      <c r="F8163" s="169"/>
    </row>
    <row r="8164" spans="6:6" x14ac:dyDescent="0.2">
      <c r="F8164" s="169"/>
    </row>
    <row r="8165" spans="6:6" x14ac:dyDescent="0.2">
      <c r="F8165" s="169"/>
    </row>
    <row r="8166" spans="6:6" x14ac:dyDescent="0.2">
      <c r="F8166" s="169"/>
    </row>
    <row r="8167" spans="6:6" x14ac:dyDescent="0.2">
      <c r="F8167" s="169"/>
    </row>
    <row r="8168" spans="6:6" x14ac:dyDescent="0.2">
      <c r="F8168" s="169"/>
    </row>
    <row r="8169" spans="6:6" x14ac:dyDescent="0.2">
      <c r="F8169" s="169"/>
    </row>
    <row r="8170" spans="6:6" x14ac:dyDescent="0.2">
      <c r="F8170" s="169"/>
    </row>
    <row r="8171" spans="6:6" x14ac:dyDescent="0.2">
      <c r="F8171" s="169"/>
    </row>
    <row r="8172" spans="6:6" x14ac:dyDescent="0.2">
      <c r="F8172" s="169"/>
    </row>
    <row r="8173" spans="6:6" x14ac:dyDescent="0.2">
      <c r="F8173" s="169"/>
    </row>
    <row r="8174" spans="6:6" x14ac:dyDescent="0.2">
      <c r="F8174" s="169"/>
    </row>
    <row r="8175" spans="6:6" x14ac:dyDescent="0.2">
      <c r="F8175" s="169"/>
    </row>
    <row r="8176" spans="6:6" x14ac:dyDescent="0.2">
      <c r="F8176" s="169"/>
    </row>
    <row r="8177" spans="6:6" x14ac:dyDescent="0.2">
      <c r="F8177" s="169"/>
    </row>
    <row r="8178" spans="6:6" x14ac:dyDescent="0.2">
      <c r="F8178" s="169"/>
    </row>
    <row r="8179" spans="6:6" x14ac:dyDescent="0.2">
      <c r="F8179" s="169"/>
    </row>
    <row r="8180" spans="6:6" x14ac:dyDescent="0.2">
      <c r="F8180" s="169"/>
    </row>
    <row r="8181" spans="6:6" x14ac:dyDescent="0.2">
      <c r="F8181" s="169"/>
    </row>
    <row r="8182" spans="6:6" x14ac:dyDescent="0.2">
      <c r="F8182" s="169"/>
    </row>
    <row r="8183" spans="6:6" x14ac:dyDescent="0.2">
      <c r="F8183" s="169"/>
    </row>
    <row r="8184" spans="6:6" x14ac:dyDescent="0.2">
      <c r="F8184" s="169"/>
    </row>
    <row r="8185" spans="6:6" x14ac:dyDescent="0.2">
      <c r="F8185" s="169"/>
    </row>
    <row r="8186" spans="6:6" x14ac:dyDescent="0.2">
      <c r="F8186" s="169"/>
    </row>
    <row r="8187" spans="6:6" x14ac:dyDescent="0.2">
      <c r="F8187" s="169"/>
    </row>
    <row r="8188" spans="6:6" x14ac:dyDescent="0.2">
      <c r="F8188" s="169"/>
    </row>
    <row r="8189" spans="6:6" x14ac:dyDescent="0.2">
      <c r="F8189" s="169"/>
    </row>
    <row r="8190" spans="6:6" x14ac:dyDescent="0.2">
      <c r="F8190" s="169"/>
    </row>
    <row r="8191" spans="6:6" x14ac:dyDescent="0.2">
      <c r="F8191" s="169"/>
    </row>
    <row r="8192" spans="6:6" x14ac:dyDescent="0.2">
      <c r="F8192" s="169"/>
    </row>
    <row r="8193" spans="6:6" x14ac:dyDescent="0.2">
      <c r="F8193" s="169"/>
    </row>
    <row r="8194" spans="6:6" x14ac:dyDescent="0.2">
      <c r="F8194" s="169"/>
    </row>
    <row r="8195" spans="6:6" x14ac:dyDescent="0.2">
      <c r="F8195" s="169"/>
    </row>
    <row r="8196" spans="6:6" x14ac:dyDescent="0.2">
      <c r="F8196" s="169"/>
    </row>
    <row r="8197" spans="6:6" x14ac:dyDescent="0.2">
      <c r="F8197" s="169"/>
    </row>
    <row r="8198" spans="6:6" x14ac:dyDescent="0.2">
      <c r="F8198" s="169"/>
    </row>
    <row r="8199" spans="6:6" x14ac:dyDescent="0.2">
      <c r="F8199" s="169"/>
    </row>
    <row r="8200" spans="6:6" x14ac:dyDescent="0.2">
      <c r="F8200" s="169"/>
    </row>
    <row r="8201" spans="6:6" x14ac:dyDescent="0.2">
      <c r="F8201" s="169"/>
    </row>
    <row r="8202" spans="6:6" x14ac:dyDescent="0.2">
      <c r="F8202" s="169"/>
    </row>
    <row r="8203" spans="6:6" x14ac:dyDescent="0.2">
      <c r="F8203" s="169"/>
    </row>
    <row r="8204" spans="6:6" x14ac:dyDescent="0.2">
      <c r="F8204" s="169"/>
    </row>
    <row r="8205" spans="6:6" x14ac:dyDescent="0.2">
      <c r="F8205" s="169"/>
    </row>
    <row r="8206" spans="6:6" x14ac:dyDescent="0.2">
      <c r="F8206" s="169"/>
    </row>
    <row r="8207" spans="6:6" x14ac:dyDescent="0.2">
      <c r="F8207" s="169"/>
    </row>
    <row r="8208" spans="6:6" x14ac:dyDescent="0.2">
      <c r="F8208" s="169"/>
    </row>
    <row r="8209" spans="6:6" x14ac:dyDescent="0.2">
      <c r="F8209" s="169"/>
    </row>
    <row r="8210" spans="6:6" x14ac:dyDescent="0.2">
      <c r="F8210" s="169"/>
    </row>
    <row r="8211" spans="6:6" x14ac:dyDescent="0.2">
      <c r="F8211" s="169"/>
    </row>
    <row r="8212" spans="6:6" x14ac:dyDescent="0.2">
      <c r="F8212" s="169"/>
    </row>
    <row r="8213" spans="6:6" x14ac:dyDescent="0.2">
      <c r="F8213" s="169"/>
    </row>
    <row r="8214" spans="6:6" x14ac:dyDescent="0.2">
      <c r="F8214" s="169"/>
    </row>
    <row r="8215" spans="6:6" x14ac:dyDescent="0.2">
      <c r="F8215" s="169"/>
    </row>
    <row r="8216" spans="6:6" x14ac:dyDescent="0.2">
      <c r="F8216" s="169"/>
    </row>
    <row r="8217" spans="6:6" x14ac:dyDescent="0.2">
      <c r="F8217" s="169"/>
    </row>
    <row r="8218" spans="6:6" x14ac:dyDescent="0.2">
      <c r="F8218" s="169"/>
    </row>
    <row r="8219" spans="6:6" x14ac:dyDescent="0.2">
      <c r="F8219" s="169"/>
    </row>
    <row r="8220" spans="6:6" x14ac:dyDescent="0.2">
      <c r="F8220" s="169"/>
    </row>
    <row r="8221" spans="6:6" x14ac:dyDescent="0.2">
      <c r="F8221" s="169"/>
    </row>
    <row r="8222" spans="6:6" x14ac:dyDescent="0.2">
      <c r="F8222" s="169"/>
    </row>
    <row r="8223" spans="6:6" x14ac:dyDescent="0.2">
      <c r="F8223" s="169"/>
    </row>
    <row r="8224" spans="6:6" x14ac:dyDescent="0.2">
      <c r="F8224" s="169"/>
    </row>
    <row r="8225" spans="6:6" x14ac:dyDescent="0.2">
      <c r="F8225" s="169"/>
    </row>
    <row r="8226" spans="6:6" x14ac:dyDescent="0.2">
      <c r="F8226" s="169"/>
    </row>
    <row r="8227" spans="6:6" x14ac:dyDescent="0.2">
      <c r="F8227" s="169"/>
    </row>
    <row r="8228" spans="6:6" x14ac:dyDescent="0.2">
      <c r="F8228" s="169"/>
    </row>
    <row r="8229" spans="6:6" x14ac:dyDescent="0.2">
      <c r="F8229" s="169"/>
    </row>
    <row r="8230" spans="6:6" x14ac:dyDescent="0.2">
      <c r="F8230" s="169"/>
    </row>
    <row r="8231" spans="6:6" x14ac:dyDescent="0.2">
      <c r="F8231" s="169"/>
    </row>
    <row r="8232" spans="6:6" x14ac:dyDescent="0.2">
      <c r="F8232" s="169"/>
    </row>
    <row r="8233" spans="6:6" x14ac:dyDescent="0.2">
      <c r="F8233" s="169"/>
    </row>
    <row r="8234" spans="6:6" x14ac:dyDescent="0.2">
      <c r="F8234" s="169"/>
    </row>
    <row r="8235" spans="6:6" x14ac:dyDescent="0.2">
      <c r="F8235" s="169"/>
    </row>
    <row r="8236" spans="6:6" x14ac:dyDescent="0.2">
      <c r="F8236" s="169"/>
    </row>
    <row r="8237" spans="6:6" x14ac:dyDescent="0.2">
      <c r="F8237" s="169"/>
    </row>
    <row r="8238" spans="6:6" x14ac:dyDescent="0.2">
      <c r="F8238" s="169"/>
    </row>
    <row r="8239" spans="6:6" x14ac:dyDescent="0.2">
      <c r="F8239" s="169"/>
    </row>
    <row r="8240" spans="6:6" x14ac:dyDescent="0.2">
      <c r="F8240" s="169"/>
    </row>
    <row r="8241" spans="6:6" x14ac:dyDescent="0.2">
      <c r="F8241" s="169"/>
    </row>
    <row r="8242" spans="6:6" x14ac:dyDescent="0.2">
      <c r="F8242" s="169"/>
    </row>
    <row r="8243" spans="6:6" x14ac:dyDescent="0.2">
      <c r="F8243" s="169"/>
    </row>
    <row r="8244" spans="6:6" x14ac:dyDescent="0.2">
      <c r="F8244" s="169"/>
    </row>
    <row r="8245" spans="6:6" x14ac:dyDescent="0.2">
      <c r="F8245" s="169"/>
    </row>
    <row r="8246" spans="6:6" x14ac:dyDescent="0.2">
      <c r="F8246" s="169"/>
    </row>
    <row r="8247" spans="6:6" x14ac:dyDescent="0.2">
      <c r="F8247" s="169"/>
    </row>
    <row r="8248" spans="6:6" x14ac:dyDescent="0.2">
      <c r="F8248" s="169"/>
    </row>
    <row r="8249" spans="6:6" x14ac:dyDescent="0.2">
      <c r="F8249" s="169"/>
    </row>
    <row r="8250" spans="6:6" x14ac:dyDescent="0.2">
      <c r="F8250" s="169"/>
    </row>
    <row r="8251" spans="6:6" x14ac:dyDescent="0.2">
      <c r="F8251" s="169"/>
    </row>
    <row r="8252" spans="6:6" x14ac:dyDescent="0.2">
      <c r="F8252" s="169"/>
    </row>
    <row r="8253" spans="6:6" x14ac:dyDescent="0.2">
      <c r="F8253" s="169"/>
    </row>
    <row r="8254" spans="6:6" x14ac:dyDescent="0.2">
      <c r="F8254" s="169"/>
    </row>
    <row r="8255" spans="6:6" x14ac:dyDescent="0.2">
      <c r="F8255" s="169"/>
    </row>
    <row r="8256" spans="6:6" x14ac:dyDescent="0.2">
      <c r="F8256" s="169"/>
    </row>
    <row r="8257" spans="6:6" x14ac:dyDescent="0.2">
      <c r="F8257" s="169"/>
    </row>
    <row r="8258" spans="6:6" x14ac:dyDescent="0.2">
      <c r="F8258" s="169"/>
    </row>
    <row r="8259" spans="6:6" x14ac:dyDescent="0.2">
      <c r="F8259" s="169"/>
    </row>
    <row r="8260" spans="6:6" x14ac:dyDescent="0.2">
      <c r="F8260" s="169"/>
    </row>
    <row r="8261" spans="6:6" x14ac:dyDescent="0.2">
      <c r="F8261" s="169"/>
    </row>
    <row r="8262" spans="6:6" x14ac:dyDescent="0.2">
      <c r="F8262" s="169"/>
    </row>
    <row r="8263" spans="6:6" x14ac:dyDescent="0.2">
      <c r="F8263" s="169"/>
    </row>
    <row r="8264" spans="6:6" x14ac:dyDescent="0.2">
      <c r="F8264" s="169"/>
    </row>
    <row r="8265" spans="6:6" x14ac:dyDescent="0.2">
      <c r="F8265" s="169"/>
    </row>
    <row r="8266" spans="6:6" x14ac:dyDescent="0.2">
      <c r="F8266" s="169"/>
    </row>
    <row r="8267" spans="6:6" x14ac:dyDescent="0.2">
      <c r="F8267" s="169"/>
    </row>
    <row r="8268" spans="6:6" x14ac:dyDescent="0.2">
      <c r="F8268" s="169"/>
    </row>
    <row r="8269" spans="6:6" x14ac:dyDescent="0.2">
      <c r="F8269" s="169"/>
    </row>
    <row r="8270" spans="6:6" x14ac:dyDescent="0.2">
      <c r="F8270" s="169"/>
    </row>
    <row r="8271" spans="6:6" x14ac:dyDescent="0.2">
      <c r="F8271" s="169"/>
    </row>
    <row r="8272" spans="6:6" x14ac:dyDescent="0.2">
      <c r="F8272" s="169"/>
    </row>
    <row r="8273" spans="6:6" x14ac:dyDescent="0.2">
      <c r="F8273" s="169"/>
    </row>
    <row r="8274" spans="6:6" x14ac:dyDescent="0.2">
      <c r="F8274" s="169"/>
    </row>
    <row r="8275" spans="6:6" x14ac:dyDescent="0.2">
      <c r="F8275" s="169"/>
    </row>
    <row r="8276" spans="6:6" x14ac:dyDescent="0.2">
      <c r="F8276" s="169"/>
    </row>
    <row r="8277" spans="6:6" x14ac:dyDescent="0.2">
      <c r="F8277" s="169"/>
    </row>
    <row r="8278" spans="6:6" x14ac:dyDescent="0.2">
      <c r="F8278" s="169"/>
    </row>
    <row r="8279" spans="6:6" x14ac:dyDescent="0.2">
      <c r="F8279" s="169"/>
    </row>
    <row r="8280" spans="6:6" x14ac:dyDescent="0.2">
      <c r="F8280" s="169"/>
    </row>
    <row r="8281" spans="6:6" x14ac:dyDescent="0.2">
      <c r="F8281" s="169"/>
    </row>
    <row r="8282" spans="6:6" x14ac:dyDescent="0.2">
      <c r="F8282" s="169"/>
    </row>
    <row r="8283" spans="6:6" x14ac:dyDescent="0.2">
      <c r="F8283" s="169"/>
    </row>
    <row r="8284" spans="6:6" x14ac:dyDescent="0.2">
      <c r="F8284" s="169"/>
    </row>
    <row r="8285" spans="6:6" x14ac:dyDescent="0.2">
      <c r="F8285" s="169"/>
    </row>
    <row r="8286" spans="6:6" x14ac:dyDescent="0.2">
      <c r="F8286" s="169"/>
    </row>
    <row r="8287" spans="6:6" x14ac:dyDescent="0.2">
      <c r="F8287" s="169"/>
    </row>
    <row r="8288" spans="6:6" x14ac:dyDescent="0.2">
      <c r="F8288" s="169"/>
    </row>
    <row r="8289" spans="6:6" x14ac:dyDescent="0.2">
      <c r="F8289" s="169"/>
    </row>
    <row r="8290" spans="6:6" x14ac:dyDescent="0.2">
      <c r="F8290" s="169"/>
    </row>
    <row r="8291" spans="6:6" x14ac:dyDescent="0.2">
      <c r="F8291" s="169"/>
    </row>
    <row r="8292" spans="6:6" x14ac:dyDescent="0.2">
      <c r="F8292" s="169"/>
    </row>
    <row r="8293" spans="6:6" x14ac:dyDescent="0.2">
      <c r="F8293" s="169"/>
    </row>
    <row r="8294" spans="6:6" x14ac:dyDescent="0.2">
      <c r="F8294" s="169"/>
    </row>
    <row r="8295" spans="6:6" x14ac:dyDescent="0.2">
      <c r="F8295" s="169"/>
    </row>
    <row r="8296" spans="6:6" x14ac:dyDescent="0.2">
      <c r="F8296" s="169"/>
    </row>
    <row r="8297" spans="6:6" x14ac:dyDescent="0.2">
      <c r="F8297" s="169"/>
    </row>
    <row r="8298" spans="6:6" x14ac:dyDescent="0.2">
      <c r="F8298" s="169"/>
    </row>
    <row r="8299" spans="6:6" x14ac:dyDescent="0.2">
      <c r="F8299" s="169"/>
    </row>
    <row r="8300" spans="6:6" x14ac:dyDescent="0.2">
      <c r="F8300" s="169"/>
    </row>
    <row r="8301" spans="6:6" x14ac:dyDescent="0.2">
      <c r="F8301" s="169"/>
    </row>
    <row r="8302" spans="6:6" x14ac:dyDescent="0.2">
      <c r="F8302" s="169"/>
    </row>
    <row r="8303" spans="6:6" x14ac:dyDescent="0.2">
      <c r="F8303" s="169"/>
    </row>
    <row r="8304" spans="6:6" x14ac:dyDescent="0.2">
      <c r="F8304" s="169"/>
    </row>
    <row r="8305" spans="6:6" x14ac:dyDescent="0.2">
      <c r="F8305" s="169"/>
    </row>
    <row r="8306" spans="6:6" x14ac:dyDescent="0.2">
      <c r="F8306" s="169"/>
    </row>
    <row r="8307" spans="6:6" x14ac:dyDescent="0.2">
      <c r="F8307" s="169"/>
    </row>
    <row r="8308" spans="6:6" x14ac:dyDescent="0.2">
      <c r="F8308" s="169"/>
    </row>
    <row r="8309" spans="6:6" x14ac:dyDescent="0.2">
      <c r="F8309" s="169"/>
    </row>
    <row r="8310" spans="6:6" x14ac:dyDescent="0.2">
      <c r="F8310" s="169"/>
    </row>
    <row r="8311" spans="6:6" x14ac:dyDescent="0.2">
      <c r="F8311" s="169"/>
    </row>
    <row r="8312" spans="6:6" x14ac:dyDescent="0.2">
      <c r="F8312" s="169"/>
    </row>
    <row r="8313" spans="6:6" x14ac:dyDescent="0.2">
      <c r="F8313" s="169"/>
    </row>
    <row r="8314" spans="6:6" x14ac:dyDescent="0.2">
      <c r="F8314" s="169"/>
    </row>
    <row r="8315" spans="6:6" x14ac:dyDescent="0.2">
      <c r="F8315" s="169"/>
    </row>
    <row r="8316" spans="6:6" x14ac:dyDescent="0.2">
      <c r="F8316" s="169"/>
    </row>
    <row r="8317" spans="6:6" x14ac:dyDescent="0.2">
      <c r="F8317" s="169"/>
    </row>
    <row r="8318" spans="6:6" x14ac:dyDescent="0.2">
      <c r="F8318" s="169"/>
    </row>
    <row r="8319" spans="6:6" x14ac:dyDescent="0.2">
      <c r="F8319" s="169"/>
    </row>
    <row r="8320" spans="6:6" x14ac:dyDescent="0.2">
      <c r="F8320" s="169"/>
    </row>
    <row r="8321" spans="6:6" x14ac:dyDescent="0.2">
      <c r="F8321" s="169"/>
    </row>
    <row r="8322" spans="6:6" x14ac:dyDescent="0.2">
      <c r="F8322" s="169"/>
    </row>
    <row r="8323" spans="6:6" x14ac:dyDescent="0.2">
      <c r="F8323" s="169"/>
    </row>
    <row r="8324" spans="6:6" x14ac:dyDescent="0.2">
      <c r="F8324" s="169"/>
    </row>
    <row r="8325" spans="6:6" x14ac:dyDescent="0.2">
      <c r="F8325" s="169"/>
    </row>
    <row r="8326" spans="6:6" x14ac:dyDescent="0.2">
      <c r="F8326" s="169"/>
    </row>
    <row r="8327" spans="6:6" x14ac:dyDescent="0.2">
      <c r="F8327" s="169"/>
    </row>
    <row r="8328" spans="6:6" x14ac:dyDescent="0.2">
      <c r="F8328" s="169"/>
    </row>
    <row r="8329" spans="6:6" x14ac:dyDescent="0.2">
      <c r="F8329" s="169"/>
    </row>
    <row r="8330" spans="6:6" x14ac:dyDescent="0.2">
      <c r="F8330" s="169"/>
    </row>
    <row r="8331" spans="6:6" x14ac:dyDescent="0.2">
      <c r="F8331" s="169"/>
    </row>
    <row r="8332" spans="6:6" x14ac:dyDescent="0.2">
      <c r="F8332" s="169"/>
    </row>
    <row r="8333" spans="6:6" x14ac:dyDescent="0.2">
      <c r="F8333" s="169"/>
    </row>
    <row r="8334" spans="6:6" x14ac:dyDescent="0.2">
      <c r="F8334" s="169"/>
    </row>
    <row r="8335" spans="6:6" x14ac:dyDescent="0.2">
      <c r="F8335" s="169"/>
    </row>
    <row r="8336" spans="6:6" x14ac:dyDescent="0.2">
      <c r="F8336" s="169"/>
    </row>
    <row r="8337" spans="6:6" x14ac:dyDescent="0.2">
      <c r="F8337" s="169"/>
    </row>
    <row r="8338" spans="6:6" x14ac:dyDescent="0.2">
      <c r="F8338" s="169"/>
    </row>
    <row r="8339" spans="6:6" x14ac:dyDescent="0.2">
      <c r="F8339" s="169"/>
    </row>
    <row r="8340" spans="6:6" x14ac:dyDescent="0.2">
      <c r="F8340" s="169"/>
    </row>
    <row r="8341" spans="6:6" x14ac:dyDescent="0.2">
      <c r="F8341" s="169"/>
    </row>
    <row r="8342" spans="6:6" x14ac:dyDescent="0.2">
      <c r="F8342" s="169"/>
    </row>
    <row r="8343" spans="6:6" x14ac:dyDescent="0.2">
      <c r="F8343" s="169"/>
    </row>
    <row r="8344" spans="6:6" x14ac:dyDescent="0.2">
      <c r="F8344" s="169"/>
    </row>
    <row r="8345" spans="6:6" x14ac:dyDescent="0.2">
      <c r="F8345" s="169"/>
    </row>
    <row r="8346" spans="6:6" x14ac:dyDescent="0.2">
      <c r="F8346" s="169"/>
    </row>
    <row r="8347" spans="6:6" x14ac:dyDescent="0.2">
      <c r="F8347" s="169"/>
    </row>
    <row r="8348" spans="6:6" x14ac:dyDescent="0.2">
      <c r="F8348" s="169"/>
    </row>
    <row r="8349" spans="6:6" x14ac:dyDescent="0.2">
      <c r="F8349" s="169"/>
    </row>
    <row r="8350" spans="6:6" x14ac:dyDescent="0.2">
      <c r="F8350" s="169"/>
    </row>
    <row r="8351" spans="6:6" x14ac:dyDescent="0.2">
      <c r="F8351" s="169"/>
    </row>
    <row r="8352" spans="6:6" x14ac:dyDescent="0.2">
      <c r="F8352" s="169"/>
    </row>
    <row r="8353" spans="6:6" x14ac:dyDescent="0.2">
      <c r="F8353" s="169"/>
    </row>
    <row r="8354" spans="6:6" x14ac:dyDescent="0.2">
      <c r="F8354" s="169"/>
    </row>
    <row r="8355" spans="6:6" x14ac:dyDescent="0.2">
      <c r="F8355" s="169"/>
    </row>
    <row r="8356" spans="6:6" x14ac:dyDescent="0.2">
      <c r="F8356" s="169"/>
    </row>
    <row r="8357" spans="6:6" x14ac:dyDescent="0.2">
      <c r="F8357" s="169"/>
    </row>
    <row r="8358" spans="6:6" x14ac:dyDescent="0.2">
      <c r="F8358" s="169"/>
    </row>
    <row r="8359" spans="6:6" x14ac:dyDescent="0.2">
      <c r="F8359" s="169"/>
    </row>
    <row r="8360" spans="6:6" x14ac:dyDescent="0.2">
      <c r="F8360" s="169"/>
    </row>
    <row r="8361" spans="6:6" x14ac:dyDescent="0.2">
      <c r="F8361" s="169"/>
    </row>
    <row r="8362" spans="6:6" x14ac:dyDescent="0.2">
      <c r="F8362" s="169"/>
    </row>
    <row r="8363" spans="6:6" x14ac:dyDescent="0.2">
      <c r="F8363" s="169"/>
    </row>
    <row r="8364" spans="6:6" x14ac:dyDescent="0.2">
      <c r="F8364" s="169"/>
    </row>
    <row r="8365" spans="6:6" x14ac:dyDescent="0.2">
      <c r="F8365" s="169"/>
    </row>
    <row r="8366" spans="6:6" x14ac:dyDescent="0.2">
      <c r="F8366" s="169"/>
    </row>
    <row r="8367" spans="6:6" x14ac:dyDescent="0.2">
      <c r="F8367" s="169"/>
    </row>
    <row r="8368" spans="6:6" x14ac:dyDescent="0.2">
      <c r="F8368" s="169"/>
    </row>
    <row r="8369" spans="6:6" x14ac:dyDescent="0.2">
      <c r="F8369" s="169"/>
    </row>
    <row r="8370" spans="6:6" x14ac:dyDescent="0.2">
      <c r="F8370" s="169"/>
    </row>
    <row r="8371" spans="6:6" x14ac:dyDescent="0.2">
      <c r="F8371" s="169"/>
    </row>
    <row r="8372" spans="6:6" x14ac:dyDescent="0.2">
      <c r="F8372" s="169"/>
    </row>
    <row r="8373" spans="6:6" x14ac:dyDescent="0.2">
      <c r="F8373" s="169"/>
    </row>
    <row r="8374" spans="6:6" x14ac:dyDescent="0.2">
      <c r="F8374" s="169"/>
    </row>
    <row r="8375" spans="6:6" x14ac:dyDescent="0.2">
      <c r="F8375" s="169"/>
    </row>
    <row r="8376" spans="6:6" x14ac:dyDescent="0.2">
      <c r="F8376" s="169"/>
    </row>
    <row r="8377" spans="6:6" x14ac:dyDescent="0.2">
      <c r="F8377" s="169"/>
    </row>
    <row r="8378" spans="6:6" x14ac:dyDescent="0.2">
      <c r="F8378" s="169"/>
    </row>
    <row r="8379" spans="6:6" x14ac:dyDescent="0.2">
      <c r="F8379" s="169"/>
    </row>
    <row r="8380" spans="6:6" x14ac:dyDescent="0.2">
      <c r="F8380" s="169"/>
    </row>
    <row r="8381" spans="6:6" x14ac:dyDescent="0.2">
      <c r="F8381" s="169"/>
    </row>
    <row r="8382" spans="6:6" x14ac:dyDescent="0.2">
      <c r="F8382" s="169"/>
    </row>
    <row r="8383" spans="6:6" x14ac:dyDescent="0.2">
      <c r="F8383" s="169"/>
    </row>
    <row r="8384" spans="6:6" x14ac:dyDescent="0.2">
      <c r="F8384" s="169"/>
    </row>
    <row r="8385" spans="6:6" x14ac:dyDescent="0.2">
      <c r="F8385" s="169"/>
    </row>
    <row r="8386" spans="6:6" x14ac:dyDescent="0.2">
      <c r="F8386" s="169"/>
    </row>
    <row r="8387" spans="6:6" x14ac:dyDescent="0.2">
      <c r="F8387" s="169"/>
    </row>
    <row r="8388" spans="6:6" x14ac:dyDescent="0.2">
      <c r="F8388" s="169"/>
    </row>
    <row r="8389" spans="6:6" x14ac:dyDescent="0.2">
      <c r="F8389" s="169"/>
    </row>
    <row r="8390" spans="6:6" x14ac:dyDescent="0.2">
      <c r="F8390" s="169"/>
    </row>
    <row r="8391" spans="6:6" x14ac:dyDescent="0.2">
      <c r="F8391" s="169"/>
    </row>
    <row r="8392" spans="6:6" x14ac:dyDescent="0.2">
      <c r="F8392" s="169"/>
    </row>
    <row r="8393" spans="6:6" x14ac:dyDescent="0.2">
      <c r="F8393" s="169"/>
    </row>
    <row r="8394" spans="6:6" x14ac:dyDescent="0.2">
      <c r="F8394" s="169"/>
    </row>
    <row r="8395" spans="6:6" x14ac:dyDescent="0.2">
      <c r="F8395" s="169"/>
    </row>
    <row r="8396" spans="6:6" x14ac:dyDescent="0.2">
      <c r="F8396" s="169"/>
    </row>
    <row r="8397" spans="6:6" x14ac:dyDescent="0.2">
      <c r="F8397" s="169"/>
    </row>
    <row r="8398" spans="6:6" x14ac:dyDescent="0.2">
      <c r="F8398" s="169"/>
    </row>
    <row r="8399" spans="6:6" x14ac:dyDescent="0.2">
      <c r="F8399" s="169"/>
    </row>
    <row r="8400" spans="6:6" x14ac:dyDescent="0.2">
      <c r="F8400" s="169"/>
    </row>
    <row r="8401" spans="6:6" x14ac:dyDescent="0.2">
      <c r="F8401" s="169"/>
    </row>
    <row r="8402" spans="6:6" x14ac:dyDescent="0.2">
      <c r="F8402" s="169"/>
    </row>
    <row r="8403" spans="6:6" x14ac:dyDescent="0.2">
      <c r="F8403" s="169"/>
    </row>
    <row r="8404" spans="6:6" x14ac:dyDescent="0.2">
      <c r="F8404" s="169"/>
    </row>
    <row r="8405" spans="6:6" x14ac:dyDescent="0.2">
      <c r="F8405" s="169"/>
    </row>
    <row r="8406" spans="6:6" x14ac:dyDescent="0.2">
      <c r="F8406" s="169"/>
    </row>
    <row r="8407" spans="6:6" x14ac:dyDescent="0.2">
      <c r="F8407" s="169"/>
    </row>
    <row r="8408" spans="6:6" x14ac:dyDescent="0.2">
      <c r="F8408" s="169"/>
    </row>
    <row r="8409" spans="6:6" x14ac:dyDescent="0.2">
      <c r="F8409" s="169"/>
    </row>
    <row r="8410" spans="6:6" x14ac:dyDescent="0.2">
      <c r="F8410" s="169"/>
    </row>
    <row r="8411" spans="6:6" x14ac:dyDescent="0.2">
      <c r="F8411" s="169"/>
    </row>
    <row r="8412" spans="6:6" x14ac:dyDescent="0.2">
      <c r="F8412" s="169"/>
    </row>
    <row r="8413" spans="6:6" x14ac:dyDescent="0.2">
      <c r="F8413" s="169"/>
    </row>
    <row r="8414" spans="6:6" x14ac:dyDescent="0.2">
      <c r="F8414" s="169"/>
    </row>
    <row r="8415" spans="6:6" x14ac:dyDescent="0.2">
      <c r="F8415" s="169"/>
    </row>
    <row r="8416" spans="6:6" x14ac:dyDescent="0.2">
      <c r="F8416" s="169"/>
    </row>
    <row r="8417" spans="6:6" x14ac:dyDescent="0.2">
      <c r="F8417" s="169"/>
    </row>
    <row r="8418" spans="6:6" x14ac:dyDescent="0.2">
      <c r="F8418" s="169"/>
    </row>
    <row r="8419" spans="6:6" x14ac:dyDescent="0.2">
      <c r="F8419" s="169"/>
    </row>
    <row r="8420" spans="6:6" x14ac:dyDescent="0.2">
      <c r="F8420" s="169"/>
    </row>
    <row r="8421" spans="6:6" x14ac:dyDescent="0.2">
      <c r="F8421" s="169"/>
    </row>
    <row r="8422" spans="6:6" x14ac:dyDescent="0.2">
      <c r="F8422" s="169"/>
    </row>
    <row r="8423" spans="6:6" x14ac:dyDescent="0.2">
      <c r="F8423" s="169"/>
    </row>
    <row r="8424" spans="6:6" x14ac:dyDescent="0.2">
      <c r="F8424" s="169"/>
    </row>
    <row r="8425" spans="6:6" x14ac:dyDescent="0.2">
      <c r="F8425" s="169"/>
    </row>
    <row r="8426" spans="6:6" x14ac:dyDescent="0.2">
      <c r="F8426" s="169"/>
    </row>
    <row r="8427" spans="6:6" x14ac:dyDescent="0.2">
      <c r="F8427" s="169"/>
    </row>
    <row r="8428" spans="6:6" x14ac:dyDescent="0.2">
      <c r="F8428" s="169"/>
    </row>
    <row r="8429" spans="6:6" x14ac:dyDescent="0.2">
      <c r="F8429" s="169"/>
    </row>
    <row r="8430" spans="6:6" x14ac:dyDescent="0.2">
      <c r="F8430" s="169"/>
    </row>
    <row r="8431" spans="6:6" x14ac:dyDescent="0.2">
      <c r="F8431" s="169"/>
    </row>
    <row r="8432" spans="6:6" x14ac:dyDescent="0.2">
      <c r="F8432" s="169"/>
    </row>
    <row r="8433" spans="6:6" x14ac:dyDescent="0.2">
      <c r="F8433" s="169"/>
    </row>
    <row r="8434" spans="6:6" x14ac:dyDescent="0.2">
      <c r="F8434" s="169"/>
    </row>
    <row r="8435" spans="6:6" x14ac:dyDescent="0.2">
      <c r="F8435" s="169"/>
    </row>
    <row r="8436" spans="6:6" x14ac:dyDescent="0.2">
      <c r="F8436" s="169"/>
    </row>
    <row r="8437" spans="6:6" x14ac:dyDescent="0.2">
      <c r="F8437" s="169"/>
    </row>
    <row r="8438" spans="6:6" x14ac:dyDescent="0.2">
      <c r="F8438" s="169"/>
    </row>
    <row r="8439" spans="6:6" x14ac:dyDescent="0.2">
      <c r="F8439" s="169"/>
    </row>
    <row r="8440" spans="6:6" x14ac:dyDescent="0.2">
      <c r="F8440" s="169"/>
    </row>
    <row r="8441" spans="6:6" x14ac:dyDescent="0.2">
      <c r="F8441" s="169"/>
    </row>
    <row r="8442" spans="6:6" x14ac:dyDescent="0.2">
      <c r="F8442" s="169"/>
    </row>
    <row r="8443" spans="6:6" x14ac:dyDescent="0.2">
      <c r="F8443" s="169"/>
    </row>
    <row r="8444" spans="6:6" x14ac:dyDescent="0.2">
      <c r="F8444" s="169"/>
    </row>
    <row r="8445" spans="6:6" x14ac:dyDescent="0.2">
      <c r="F8445" s="169"/>
    </row>
    <row r="8446" spans="6:6" x14ac:dyDescent="0.2">
      <c r="F8446" s="169"/>
    </row>
    <row r="8447" spans="6:6" x14ac:dyDescent="0.2">
      <c r="F8447" s="169"/>
    </row>
    <row r="8448" spans="6:6" x14ac:dyDescent="0.2">
      <c r="F8448" s="169"/>
    </row>
    <row r="8449" spans="6:6" x14ac:dyDescent="0.2">
      <c r="F8449" s="169"/>
    </row>
    <row r="8450" spans="6:6" x14ac:dyDescent="0.2">
      <c r="F8450" s="169"/>
    </row>
    <row r="8451" spans="6:6" x14ac:dyDescent="0.2">
      <c r="F8451" s="169"/>
    </row>
    <row r="8452" spans="6:6" x14ac:dyDescent="0.2">
      <c r="F8452" s="169"/>
    </row>
    <row r="8453" spans="6:6" x14ac:dyDescent="0.2">
      <c r="F8453" s="169"/>
    </row>
    <row r="8454" spans="6:6" x14ac:dyDescent="0.2">
      <c r="F8454" s="169"/>
    </row>
    <row r="8455" spans="6:6" x14ac:dyDescent="0.2">
      <c r="F8455" s="169"/>
    </row>
    <row r="8456" spans="6:6" x14ac:dyDescent="0.2">
      <c r="F8456" s="169"/>
    </row>
    <row r="8457" spans="6:6" x14ac:dyDescent="0.2">
      <c r="F8457" s="169"/>
    </row>
    <row r="8458" spans="6:6" x14ac:dyDescent="0.2">
      <c r="F8458" s="169"/>
    </row>
    <row r="8459" spans="6:6" x14ac:dyDescent="0.2">
      <c r="F8459" s="169"/>
    </row>
    <row r="8460" spans="6:6" x14ac:dyDescent="0.2">
      <c r="F8460" s="169"/>
    </row>
    <row r="8461" spans="6:6" x14ac:dyDescent="0.2">
      <c r="F8461" s="169"/>
    </row>
    <row r="8462" spans="6:6" x14ac:dyDescent="0.2">
      <c r="F8462" s="169"/>
    </row>
    <row r="8463" spans="6:6" x14ac:dyDescent="0.2">
      <c r="F8463" s="169"/>
    </row>
    <row r="8464" spans="6:6" x14ac:dyDescent="0.2">
      <c r="F8464" s="169"/>
    </row>
    <row r="8465" spans="6:6" x14ac:dyDescent="0.2">
      <c r="F8465" s="169"/>
    </row>
    <row r="8466" spans="6:6" x14ac:dyDescent="0.2">
      <c r="F8466" s="169"/>
    </row>
    <row r="8467" spans="6:6" x14ac:dyDescent="0.2">
      <c r="F8467" s="169"/>
    </row>
    <row r="8468" spans="6:6" x14ac:dyDescent="0.2">
      <c r="F8468" s="169"/>
    </row>
    <row r="8469" spans="6:6" x14ac:dyDescent="0.2">
      <c r="F8469" s="169"/>
    </row>
    <row r="8470" spans="6:6" x14ac:dyDescent="0.2">
      <c r="F8470" s="169"/>
    </row>
    <row r="8471" spans="6:6" x14ac:dyDescent="0.2">
      <c r="F8471" s="169"/>
    </row>
    <row r="8472" spans="6:6" x14ac:dyDescent="0.2">
      <c r="F8472" s="169"/>
    </row>
    <row r="8473" spans="6:6" x14ac:dyDescent="0.2">
      <c r="F8473" s="169"/>
    </row>
    <row r="8474" spans="6:6" x14ac:dyDescent="0.2">
      <c r="F8474" s="169"/>
    </row>
    <row r="8475" spans="6:6" x14ac:dyDescent="0.2">
      <c r="F8475" s="169"/>
    </row>
    <row r="8476" spans="6:6" x14ac:dyDescent="0.2">
      <c r="F8476" s="169"/>
    </row>
    <row r="8477" spans="6:6" x14ac:dyDescent="0.2">
      <c r="F8477" s="169"/>
    </row>
    <row r="8478" spans="6:6" x14ac:dyDescent="0.2">
      <c r="F8478" s="169"/>
    </row>
    <row r="8479" spans="6:6" x14ac:dyDescent="0.2">
      <c r="F8479" s="169"/>
    </row>
    <row r="8480" spans="6:6" x14ac:dyDescent="0.2">
      <c r="F8480" s="169"/>
    </row>
    <row r="8481" spans="6:6" x14ac:dyDescent="0.2">
      <c r="F8481" s="169"/>
    </row>
    <row r="8482" spans="6:6" x14ac:dyDescent="0.2">
      <c r="F8482" s="169"/>
    </row>
    <row r="8483" spans="6:6" x14ac:dyDescent="0.2">
      <c r="F8483" s="169"/>
    </row>
    <row r="8484" spans="6:6" x14ac:dyDescent="0.2">
      <c r="F8484" s="169"/>
    </row>
    <row r="8485" spans="6:6" x14ac:dyDescent="0.2">
      <c r="F8485" s="169"/>
    </row>
    <row r="8486" spans="6:6" x14ac:dyDescent="0.2">
      <c r="F8486" s="169"/>
    </row>
    <row r="8487" spans="6:6" x14ac:dyDescent="0.2">
      <c r="F8487" s="169"/>
    </row>
    <row r="8488" spans="6:6" x14ac:dyDescent="0.2">
      <c r="F8488" s="169"/>
    </row>
    <row r="8489" spans="6:6" x14ac:dyDescent="0.2">
      <c r="F8489" s="169"/>
    </row>
    <row r="8490" spans="6:6" x14ac:dyDescent="0.2">
      <c r="F8490" s="169"/>
    </row>
    <row r="8491" spans="6:6" x14ac:dyDescent="0.2">
      <c r="F8491" s="169"/>
    </row>
    <row r="8492" spans="6:6" x14ac:dyDescent="0.2">
      <c r="F8492" s="169"/>
    </row>
    <row r="8493" spans="6:6" x14ac:dyDescent="0.2">
      <c r="F8493" s="169"/>
    </row>
    <row r="8494" spans="6:6" x14ac:dyDescent="0.2">
      <c r="F8494" s="169"/>
    </row>
    <row r="8495" spans="6:6" x14ac:dyDescent="0.2">
      <c r="F8495" s="169"/>
    </row>
    <row r="8496" spans="6:6" x14ac:dyDescent="0.2">
      <c r="F8496" s="169"/>
    </row>
    <row r="8497" spans="6:6" x14ac:dyDescent="0.2">
      <c r="F8497" s="169"/>
    </row>
    <row r="8498" spans="6:6" x14ac:dyDescent="0.2">
      <c r="F8498" s="169"/>
    </row>
    <row r="8499" spans="6:6" x14ac:dyDescent="0.2">
      <c r="F8499" s="169"/>
    </row>
    <row r="8500" spans="6:6" x14ac:dyDescent="0.2">
      <c r="F8500" s="169"/>
    </row>
    <row r="8501" spans="6:6" x14ac:dyDescent="0.2">
      <c r="F8501" s="169"/>
    </row>
    <row r="8502" spans="6:6" x14ac:dyDescent="0.2">
      <c r="F8502" s="169"/>
    </row>
    <row r="8503" spans="6:6" x14ac:dyDescent="0.2">
      <c r="F8503" s="169"/>
    </row>
    <row r="8504" spans="6:6" x14ac:dyDescent="0.2">
      <c r="F8504" s="169"/>
    </row>
    <row r="8505" spans="6:6" x14ac:dyDescent="0.2">
      <c r="F8505" s="169"/>
    </row>
    <row r="8506" spans="6:6" x14ac:dyDescent="0.2">
      <c r="F8506" s="169"/>
    </row>
    <row r="8507" spans="6:6" x14ac:dyDescent="0.2">
      <c r="F8507" s="169"/>
    </row>
    <row r="8508" spans="6:6" x14ac:dyDescent="0.2">
      <c r="F8508" s="169"/>
    </row>
    <row r="8509" spans="6:6" x14ac:dyDescent="0.2">
      <c r="F8509" s="169"/>
    </row>
    <row r="8510" spans="6:6" x14ac:dyDescent="0.2">
      <c r="F8510" s="169"/>
    </row>
    <row r="8511" spans="6:6" x14ac:dyDescent="0.2">
      <c r="F8511" s="169"/>
    </row>
    <row r="8512" spans="6:6" x14ac:dyDescent="0.2">
      <c r="F8512" s="169"/>
    </row>
    <row r="8513" spans="6:6" x14ac:dyDescent="0.2">
      <c r="F8513" s="169"/>
    </row>
    <row r="8514" spans="6:6" x14ac:dyDescent="0.2">
      <c r="F8514" s="169"/>
    </row>
    <row r="8515" spans="6:6" x14ac:dyDescent="0.2">
      <c r="F8515" s="169"/>
    </row>
    <row r="8516" spans="6:6" x14ac:dyDescent="0.2">
      <c r="F8516" s="169"/>
    </row>
    <row r="8517" spans="6:6" x14ac:dyDescent="0.2">
      <c r="F8517" s="169"/>
    </row>
    <row r="8518" spans="6:6" x14ac:dyDescent="0.2">
      <c r="F8518" s="169"/>
    </row>
    <row r="8519" spans="6:6" x14ac:dyDescent="0.2">
      <c r="F8519" s="169"/>
    </row>
    <row r="8520" spans="6:6" x14ac:dyDescent="0.2">
      <c r="F8520" s="169"/>
    </row>
    <row r="8521" spans="6:6" x14ac:dyDescent="0.2">
      <c r="F8521" s="169"/>
    </row>
    <row r="8522" spans="6:6" x14ac:dyDescent="0.2">
      <c r="F8522" s="169"/>
    </row>
    <row r="8523" spans="6:6" x14ac:dyDescent="0.2">
      <c r="F8523" s="169"/>
    </row>
    <row r="8524" spans="6:6" x14ac:dyDescent="0.2">
      <c r="F8524" s="169"/>
    </row>
    <row r="8525" spans="6:6" x14ac:dyDescent="0.2">
      <c r="F8525" s="169"/>
    </row>
    <row r="8526" spans="6:6" x14ac:dyDescent="0.2">
      <c r="F8526" s="169"/>
    </row>
    <row r="8527" spans="6:6" x14ac:dyDescent="0.2">
      <c r="F8527" s="169"/>
    </row>
    <row r="8528" spans="6:6" x14ac:dyDescent="0.2">
      <c r="F8528" s="169"/>
    </row>
    <row r="8529" spans="6:6" x14ac:dyDescent="0.2">
      <c r="F8529" s="169"/>
    </row>
    <row r="8530" spans="6:6" x14ac:dyDescent="0.2">
      <c r="F8530" s="169"/>
    </row>
    <row r="8531" spans="6:6" x14ac:dyDescent="0.2">
      <c r="F8531" s="169"/>
    </row>
    <row r="8532" spans="6:6" x14ac:dyDescent="0.2">
      <c r="F8532" s="169"/>
    </row>
    <row r="8533" spans="6:6" x14ac:dyDescent="0.2">
      <c r="F8533" s="169"/>
    </row>
    <row r="8534" spans="6:6" x14ac:dyDescent="0.2">
      <c r="F8534" s="169"/>
    </row>
    <row r="8535" spans="6:6" x14ac:dyDescent="0.2">
      <c r="F8535" s="169"/>
    </row>
    <row r="8536" spans="6:6" x14ac:dyDescent="0.2">
      <c r="F8536" s="169"/>
    </row>
    <row r="8537" spans="6:6" x14ac:dyDescent="0.2">
      <c r="F8537" s="169"/>
    </row>
    <row r="8538" spans="6:6" x14ac:dyDescent="0.2">
      <c r="F8538" s="169"/>
    </row>
    <row r="8539" spans="6:6" x14ac:dyDescent="0.2">
      <c r="F8539" s="169"/>
    </row>
    <row r="8540" spans="6:6" x14ac:dyDescent="0.2">
      <c r="F8540" s="169"/>
    </row>
    <row r="8541" spans="6:6" x14ac:dyDescent="0.2">
      <c r="F8541" s="169"/>
    </row>
    <row r="8542" spans="6:6" x14ac:dyDescent="0.2">
      <c r="F8542" s="169"/>
    </row>
    <row r="8543" spans="6:6" x14ac:dyDescent="0.2">
      <c r="F8543" s="169"/>
    </row>
    <row r="8544" spans="6:6" x14ac:dyDescent="0.2">
      <c r="F8544" s="169"/>
    </row>
    <row r="8545" spans="6:6" x14ac:dyDescent="0.2">
      <c r="F8545" s="169"/>
    </row>
    <row r="8546" spans="6:6" x14ac:dyDescent="0.2">
      <c r="F8546" s="169"/>
    </row>
    <row r="8547" spans="6:6" x14ac:dyDescent="0.2">
      <c r="F8547" s="169"/>
    </row>
    <row r="8548" spans="6:6" x14ac:dyDescent="0.2">
      <c r="F8548" s="169"/>
    </row>
    <row r="8549" spans="6:6" x14ac:dyDescent="0.2">
      <c r="F8549" s="169"/>
    </row>
    <row r="8550" spans="6:6" x14ac:dyDescent="0.2">
      <c r="F8550" s="169"/>
    </row>
    <row r="8551" spans="6:6" x14ac:dyDescent="0.2">
      <c r="F8551" s="169"/>
    </row>
    <row r="8552" spans="6:6" x14ac:dyDescent="0.2">
      <c r="F8552" s="169"/>
    </row>
    <row r="8553" spans="6:6" x14ac:dyDescent="0.2">
      <c r="F8553" s="169"/>
    </row>
    <row r="8554" spans="6:6" x14ac:dyDescent="0.2">
      <c r="F8554" s="169"/>
    </row>
    <row r="8555" spans="6:6" x14ac:dyDescent="0.2">
      <c r="F8555" s="169"/>
    </row>
    <row r="8556" spans="6:6" x14ac:dyDescent="0.2">
      <c r="F8556" s="169"/>
    </row>
    <row r="8557" spans="6:6" x14ac:dyDescent="0.2">
      <c r="F8557" s="169"/>
    </row>
    <row r="8558" spans="6:6" x14ac:dyDescent="0.2">
      <c r="F8558" s="169"/>
    </row>
    <row r="8559" spans="6:6" x14ac:dyDescent="0.2">
      <c r="F8559" s="169"/>
    </row>
    <row r="8560" spans="6:6" x14ac:dyDescent="0.2">
      <c r="F8560" s="169"/>
    </row>
    <row r="8561" spans="6:6" x14ac:dyDescent="0.2">
      <c r="F8561" s="169"/>
    </row>
    <row r="8562" spans="6:6" x14ac:dyDescent="0.2">
      <c r="F8562" s="169"/>
    </row>
    <row r="8563" spans="6:6" x14ac:dyDescent="0.2">
      <c r="F8563" s="169"/>
    </row>
    <row r="8564" spans="6:6" x14ac:dyDescent="0.2">
      <c r="F8564" s="169"/>
    </row>
    <row r="8565" spans="6:6" x14ac:dyDescent="0.2">
      <c r="F8565" s="169"/>
    </row>
    <row r="8566" spans="6:6" x14ac:dyDescent="0.2">
      <c r="F8566" s="169"/>
    </row>
    <row r="8567" spans="6:6" x14ac:dyDescent="0.2">
      <c r="F8567" s="169"/>
    </row>
    <row r="8568" spans="6:6" x14ac:dyDescent="0.2">
      <c r="F8568" s="169"/>
    </row>
    <row r="8569" spans="6:6" x14ac:dyDescent="0.2">
      <c r="F8569" s="169"/>
    </row>
    <row r="8570" spans="6:6" x14ac:dyDescent="0.2">
      <c r="F8570" s="169"/>
    </row>
    <row r="8571" spans="6:6" x14ac:dyDescent="0.2">
      <c r="F8571" s="169"/>
    </row>
    <row r="8572" spans="6:6" x14ac:dyDescent="0.2">
      <c r="F8572" s="169"/>
    </row>
    <row r="8573" spans="6:6" x14ac:dyDescent="0.2">
      <c r="F8573" s="169"/>
    </row>
    <row r="8574" spans="6:6" x14ac:dyDescent="0.2">
      <c r="F8574" s="169"/>
    </row>
    <row r="8575" spans="6:6" x14ac:dyDescent="0.2">
      <c r="F8575" s="169"/>
    </row>
    <row r="8576" spans="6:6" x14ac:dyDescent="0.2">
      <c r="F8576" s="169"/>
    </row>
    <row r="8577" spans="6:6" x14ac:dyDescent="0.2">
      <c r="F8577" s="169"/>
    </row>
    <row r="8578" spans="6:6" x14ac:dyDescent="0.2">
      <c r="F8578" s="169"/>
    </row>
    <row r="8579" spans="6:6" x14ac:dyDescent="0.2">
      <c r="F8579" s="169"/>
    </row>
    <row r="8580" spans="6:6" x14ac:dyDescent="0.2">
      <c r="F8580" s="169"/>
    </row>
    <row r="8581" spans="6:6" x14ac:dyDescent="0.2">
      <c r="F8581" s="169"/>
    </row>
    <row r="8582" spans="6:6" x14ac:dyDescent="0.2">
      <c r="F8582" s="169"/>
    </row>
    <row r="8583" spans="6:6" x14ac:dyDescent="0.2">
      <c r="F8583" s="169"/>
    </row>
    <row r="8584" spans="6:6" x14ac:dyDescent="0.2">
      <c r="F8584" s="169"/>
    </row>
    <row r="8585" spans="6:6" x14ac:dyDescent="0.2">
      <c r="F8585" s="169"/>
    </row>
    <row r="8586" spans="6:6" x14ac:dyDescent="0.2">
      <c r="F8586" s="169"/>
    </row>
    <row r="8587" spans="6:6" x14ac:dyDescent="0.2">
      <c r="F8587" s="169"/>
    </row>
    <row r="8588" spans="6:6" x14ac:dyDescent="0.2">
      <c r="F8588" s="169"/>
    </row>
    <row r="8589" spans="6:6" x14ac:dyDescent="0.2">
      <c r="F8589" s="169"/>
    </row>
    <row r="8590" spans="6:6" x14ac:dyDescent="0.2">
      <c r="F8590" s="169"/>
    </row>
    <row r="8591" spans="6:6" x14ac:dyDescent="0.2">
      <c r="F8591" s="169"/>
    </row>
    <row r="8592" spans="6:6" x14ac:dyDescent="0.2">
      <c r="F8592" s="169"/>
    </row>
    <row r="8593" spans="6:6" x14ac:dyDescent="0.2">
      <c r="F8593" s="169"/>
    </row>
    <row r="8594" spans="6:6" x14ac:dyDescent="0.2">
      <c r="F8594" s="169"/>
    </row>
    <row r="8595" spans="6:6" x14ac:dyDescent="0.2">
      <c r="F8595" s="169"/>
    </row>
    <row r="8596" spans="6:6" x14ac:dyDescent="0.2">
      <c r="F8596" s="169"/>
    </row>
    <row r="8597" spans="6:6" x14ac:dyDescent="0.2">
      <c r="F8597" s="169"/>
    </row>
    <row r="8598" spans="6:6" x14ac:dyDescent="0.2">
      <c r="F8598" s="169"/>
    </row>
    <row r="8599" spans="6:6" x14ac:dyDescent="0.2">
      <c r="F8599" s="169"/>
    </row>
    <row r="8600" spans="6:6" x14ac:dyDescent="0.2">
      <c r="F8600" s="169"/>
    </row>
    <row r="8601" spans="6:6" x14ac:dyDescent="0.2">
      <c r="F8601" s="169"/>
    </row>
    <row r="8602" spans="6:6" x14ac:dyDescent="0.2">
      <c r="F8602" s="169"/>
    </row>
    <row r="8603" spans="6:6" x14ac:dyDescent="0.2">
      <c r="F8603" s="169"/>
    </row>
    <row r="8604" spans="6:6" x14ac:dyDescent="0.2">
      <c r="F8604" s="169"/>
    </row>
    <row r="8605" spans="6:6" x14ac:dyDescent="0.2">
      <c r="F8605" s="169"/>
    </row>
    <row r="8606" spans="6:6" x14ac:dyDescent="0.2">
      <c r="F8606" s="169"/>
    </row>
    <row r="8607" spans="6:6" x14ac:dyDescent="0.2">
      <c r="F8607" s="169"/>
    </row>
    <row r="8608" spans="6:6" x14ac:dyDescent="0.2">
      <c r="F8608" s="169"/>
    </row>
    <row r="8609" spans="6:6" x14ac:dyDescent="0.2">
      <c r="F8609" s="169"/>
    </row>
    <row r="8610" spans="6:6" x14ac:dyDescent="0.2">
      <c r="F8610" s="169"/>
    </row>
    <row r="8611" spans="6:6" x14ac:dyDescent="0.2">
      <c r="F8611" s="169"/>
    </row>
    <row r="8612" spans="6:6" x14ac:dyDescent="0.2">
      <c r="F8612" s="169"/>
    </row>
    <row r="8613" spans="6:6" x14ac:dyDescent="0.2">
      <c r="F8613" s="169"/>
    </row>
    <row r="8614" spans="6:6" x14ac:dyDescent="0.2">
      <c r="F8614" s="169"/>
    </row>
    <row r="8615" spans="6:6" x14ac:dyDescent="0.2">
      <c r="F8615" s="169"/>
    </row>
    <row r="8616" spans="6:6" x14ac:dyDescent="0.2">
      <c r="F8616" s="169"/>
    </row>
    <row r="8617" spans="6:6" x14ac:dyDescent="0.2">
      <c r="F8617" s="169"/>
    </row>
    <row r="8618" spans="6:6" x14ac:dyDescent="0.2">
      <c r="F8618" s="169"/>
    </row>
    <row r="8619" spans="6:6" x14ac:dyDescent="0.2">
      <c r="F8619" s="169"/>
    </row>
    <row r="8620" spans="6:6" x14ac:dyDescent="0.2">
      <c r="F8620" s="169"/>
    </row>
    <row r="8621" spans="6:6" x14ac:dyDescent="0.2">
      <c r="F8621" s="169"/>
    </row>
    <row r="8622" spans="6:6" x14ac:dyDescent="0.2">
      <c r="F8622" s="169"/>
    </row>
    <row r="8623" spans="6:6" x14ac:dyDescent="0.2">
      <c r="F8623" s="169"/>
    </row>
    <row r="8624" spans="6:6" x14ac:dyDescent="0.2">
      <c r="F8624" s="169"/>
    </row>
    <row r="8625" spans="6:6" x14ac:dyDescent="0.2">
      <c r="F8625" s="169"/>
    </row>
    <row r="8626" spans="6:6" x14ac:dyDescent="0.2">
      <c r="F8626" s="169"/>
    </row>
    <row r="8627" spans="6:6" x14ac:dyDescent="0.2">
      <c r="F8627" s="169"/>
    </row>
    <row r="8628" spans="6:6" x14ac:dyDescent="0.2">
      <c r="F8628" s="169"/>
    </row>
    <row r="8629" spans="6:6" x14ac:dyDescent="0.2">
      <c r="F8629" s="169"/>
    </row>
    <row r="8630" spans="6:6" x14ac:dyDescent="0.2">
      <c r="F8630" s="169"/>
    </row>
    <row r="8631" spans="6:6" x14ac:dyDescent="0.2">
      <c r="F8631" s="169"/>
    </row>
    <row r="8632" spans="6:6" x14ac:dyDescent="0.2">
      <c r="F8632" s="169"/>
    </row>
    <row r="8633" spans="6:6" x14ac:dyDescent="0.2">
      <c r="F8633" s="169"/>
    </row>
    <row r="8634" spans="6:6" x14ac:dyDescent="0.2">
      <c r="F8634" s="169"/>
    </row>
    <row r="8635" spans="6:6" x14ac:dyDescent="0.2">
      <c r="F8635" s="169"/>
    </row>
    <row r="8636" spans="6:6" x14ac:dyDescent="0.2">
      <c r="F8636" s="169"/>
    </row>
    <row r="8637" spans="6:6" x14ac:dyDescent="0.2">
      <c r="F8637" s="169"/>
    </row>
    <row r="8638" spans="6:6" x14ac:dyDescent="0.2">
      <c r="F8638" s="169"/>
    </row>
    <row r="8639" spans="6:6" x14ac:dyDescent="0.2">
      <c r="F8639" s="169"/>
    </row>
    <row r="8640" spans="6:6" x14ac:dyDescent="0.2">
      <c r="F8640" s="169"/>
    </row>
    <row r="8641" spans="6:6" x14ac:dyDescent="0.2">
      <c r="F8641" s="169"/>
    </row>
    <row r="8642" spans="6:6" x14ac:dyDescent="0.2">
      <c r="F8642" s="169"/>
    </row>
    <row r="8643" spans="6:6" x14ac:dyDescent="0.2">
      <c r="F8643" s="169"/>
    </row>
    <row r="8644" spans="6:6" x14ac:dyDescent="0.2">
      <c r="F8644" s="169"/>
    </row>
    <row r="8645" spans="6:6" x14ac:dyDescent="0.2">
      <c r="F8645" s="169"/>
    </row>
    <row r="8646" spans="6:6" x14ac:dyDescent="0.2">
      <c r="F8646" s="169"/>
    </row>
    <row r="8647" spans="6:6" x14ac:dyDescent="0.2">
      <c r="F8647" s="169"/>
    </row>
    <row r="8648" spans="6:6" x14ac:dyDescent="0.2">
      <c r="F8648" s="169"/>
    </row>
    <row r="8649" spans="6:6" x14ac:dyDescent="0.2">
      <c r="F8649" s="169"/>
    </row>
    <row r="8650" spans="6:6" x14ac:dyDescent="0.2">
      <c r="F8650" s="169"/>
    </row>
    <row r="8651" spans="6:6" x14ac:dyDescent="0.2">
      <c r="F8651" s="169"/>
    </row>
    <row r="8652" spans="6:6" x14ac:dyDescent="0.2">
      <c r="F8652" s="169"/>
    </row>
    <row r="8653" spans="6:6" x14ac:dyDescent="0.2">
      <c r="F8653" s="169"/>
    </row>
    <row r="8654" spans="6:6" x14ac:dyDescent="0.2">
      <c r="F8654" s="169"/>
    </row>
    <row r="8655" spans="6:6" x14ac:dyDescent="0.2">
      <c r="F8655" s="169"/>
    </row>
    <row r="8656" spans="6:6" x14ac:dyDescent="0.2">
      <c r="F8656" s="169"/>
    </row>
    <row r="8657" spans="6:6" x14ac:dyDescent="0.2">
      <c r="F8657" s="169"/>
    </row>
    <row r="8658" spans="6:6" x14ac:dyDescent="0.2">
      <c r="F8658" s="169"/>
    </row>
    <row r="8659" spans="6:6" x14ac:dyDescent="0.2">
      <c r="F8659" s="169"/>
    </row>
    <row r="8660" spans="6:6" x14ac:dyDescent="0.2">
      <c r="F8660" s="169"/>
    </row>
    <row r="8661" spans="6:6" x14ac:dyDescent="0.2">
      <c r="F8661" s="169"/>
    </row>
    <row r="8662" spans="6:6" x14ac:dyDescent="0.2">
      <c r="F8662" s="169"/>
    </row>
    <row r="8663" spans="6:6" x14ac:dyDescent="0.2">
      <c r="F8663" s="169"/>
    </row>
    <row r="8664" spans="6:6" x14ac:dyDescent="0.2">
      <c r="F8664" s="169"/>
    </row>
    <row r="8665" spans="6:6" x14ac:dyDescent="0.2">
      <c r="F8665" s="169"/>
    </row>
    <row r="8666" spans="6:6" x14ac:dyDescent="0.2">
      <c r="F8666" s="169"/>
    </row>
    <row r="8667" spans="6:6" x14ac:dyDescent="0.2">
      <c r="F8667" s="169"/>
    </row>
    <row r="8668" spans="6:6" x14ac:dyDescent="0.2">
      <c r="F8668" s="169"/>
    </row>
    <row r="8669" spans="6:6" x14ac:dyDescent="0.2">
      <c r="F8669" s="169"/>
    </row>
    <row r="8670" spans="6:6" x14ac:dyDescent="0.2">
      <c r="F8670" s="169"/>
    </row>
    <row r="8671" spans="6:6" x14ac:dyDescent="0.2">
      <c r="F8671" s="169"/>
    </row>
    <row r="8672" spans="6:6" x14ac:dyDescent="0.2">
      <c r="F8672" s="169"/>
    </row>
    <row r="8673" spans="6:6" x14ac:dyDescent="0.2">
      <c r="F8673" s="169"/>
    </row>
    <row r="8674" spans="6:6" x14ac:dyDescent="0.2">
      <c r="F8674" s="169"/>
    </row>
    <row r="8675" spans="6:6" x14ac:dyDescent="0.2">
      <c r="F8675" s="169"/>
    </row>
    <row r="8676" spans="6:6" x14ac:dyDescent="0.2">
      <c r="F8676" s="169"/>
    </row>
    <row r="8677" spans="6:6" x14ac:dyDescent="0.2">
      <c r="F8677" s="169"/>
    </row>
    <row r="8678" spans="6:6" x14ac:dyDescent="0.2">
      <c r="F8678" s="169"/>
    </row>
    <row r="8679" spans="6:6" x14ac:dyDescent="0.2">
      <c r="F8679" s="169"/>
    </row>
    <row r="8680" spans="6:6" x14ac:dyDescent="0.2">
      <c r="F8680" s="169"/>
    </row>
    <row r="8681" spans="6:6" x14ac:dyDescent="0.2">
      <c r="F8681" s="169"/>
    </row>
    <row r="8682" spans="6:6" x14ac:dyDescent="0.2">
      <c r="F8682" s="169"/>
    </row>
    <row r="8683" spans="6:6" x14ac:dyDescent="0.2">
      <c r="F8683" s="169"/>
    </row>
    <row r="8684" spans="6:6" x14ac:dyDescent="0.2">
      <c r="F8684" s="169"/>
    </row>
    <row r="8685" spans="6:6" x14ac:dyDescent="0.2">
      <c r="F8685" s="169"/>
    </row>
    <row r="8686" spans="6:6" x14ac:dyDescent="0.2">
      <c r="F8686" s="169"/>
    </row>
    <row r="8687" spans="6:6" x14ac:dyDescent="0.2">
      <c r="F8687" s="169"/>
    </row>
    <row r="8688" spans="6:6" x14ac:dyDescent="0.2">
      <c r="F8688" s="169"/>
    </row>
    <row r="8689" spans="6:6" x14ac:dyDescent="0.2">
      <c r="F8689" s="169"/>
    </row>
    <row r="8690" spans="6:6" x14ac:dyDescent="0.2">
      <c r="F8690" s="169"/>
    </row>
    <row r="8691" spans="6:6" x14ac:dyDescent="0.2">
      <c r="F8691" s="169"/>
    </row>
    <row r="8692" spans="6:6" x14ac:dyDescent="0.2">
      <c r="F8692" s="169"/>
    </row>
    <row r="8693" spans="6:6" x14ac:dyDescent="0.2">
      <c r="F8693" s="169"/>
    </row>
    <row r="8694" spans="6:6" x14ac:dyDescent="0.2">
      <c r="F8694" s="169"/>
    </row>
    <row r="8695" spans="6:6" x14ac:dyDescent="0.2">
      <c r="F8695" s="169"/>
    </row>
    <row r="8696" spans="6:6" x14ac:dyDescent="0.2">
      <c r="F8696" s="169"/>
    </row>
    <row r="8697" spans="6:6" x14ac:dyDescent="0.2">
      <c r="F8697" s="169"/>
    </row>
    <row r="8698" spans="6:6" x14ac:dyDescent="0.2">
      <c r="F8698" s="169"/>
    </row>
    <row r="8699" spans="6:6" x14ac:dyDescent="0.2">
      <c r="F8699" s="169"/>
    </row>
    <row r="8700" spans="6:6" x14ac:dyDescent="0.2">
      <c r="F8700" s="169"/>
    </row>
    <row r="8701" spans="6:6" x14ac:dyDescent="0.2">
      <c r="F8701" s="169"/>
    </row>
    <row r="8702" spans="6:6" x14ac:dyDescent="0.2">
      <c r="F8702" s="169"/>
    </row>
    <row r="8703" spans="6:6" x14ac:dyDescent="0.2">
      <c r="F8703" s="169"/>
    </row>
    <row r="8704" spans="6:6" x14ac:dyDescent="0.2">
      <c r="F8704" s="169"/>
    </row>
    <row r="8705" spans="6:6" x14ac:dyDescent="0.2">
      <c r="F8705" s="169"/>
    </row>
    <row r="8706" spans="6:6" x14ac:dyDescent="0.2">
      <c r="F8706" s="169"/>
    </row>
    <row r="8707" spans="6:6" x14ac:dyDescent="0.2">
      <c r="F8707" s="169"/>
    </row>
    <row r="8708" spans="6:6" x14ac:dyDescent="0.2">
      <c r="F8708" s="169"/>
    </row>
    <row r="8709" spans="6:6" x14ac:dyDescent="0.2">
      <c r="F8709" s="169"/>
    </row>
    <row r="8710" spans="6:6" x14ac:dyDescent="0.2">
      <c r="F8710" s="169"/>
    </row>
    <row r="8711" spans="6:6" x14ac:dyDescent="0.2">
      <c r="F8711" s="169"/>
    </row>
    <row r="8712" spans="6:6" x14ac:dyDescent="0.2">
      <c r="F8712" s="169"/>
    </row>
    <row r="8713" spans="6:6" x14ac:dyDescent="0.2">
      <c r="F8713" s="169"/>
    </row>
    <row r="8714" spans="6:6" x14ac:dyDescent="0.2">
      <c r="F8714" s="169"/>
    </row>
    <row r="8715" spans="6:6" x14ac:dyDescent="0.2">
      <c r="F8715" s="169"/>
    </row>
    <row r="8716" spans="6:6" x14ac:dyDescent="0.2">
      <c r="F8716" s="169"/>
    </row>
    <row r="8717" spans="6:6" x14ac:dyDescent="0.2">
      <c r="F8717" s="169"/>
    </row>
    <row r="8718" spans="6:6" x14ac:dyDescent="0.2">
      <c r="F8718" s="169"/>
    </row>
    <row r="8719" spans="6:6" x14ac:dyDescent="0.2">
      <c r="F8719" s="169"/>
    </row>
    <row r="8720" spans="6:6" x14ac:dyDescent="0.2">
      <c r="F8720" s="169"/>
    </row>
    <row r="8721" spans="6:6" x14ac:dyDescent="0.2">
      <c r="F8721" s="169"/>
    </row>
    <row r="8722" spans="6:6" x14ac:dyDescent="0.2">
      <c r="F8722" s="169"/>
    </row>
    <row r="8723" spans="6:6" x14ac:dyDescent="0.2">
      <c r="F8723" s="169"/>
    </row>
    <row r="8724" spans="6:6" x14ac:dyDescent="0.2">
      <c r="F8724" s="169"/>
    </row>
    <row r="8725" spans="6:6" x14ac:dyDescent="0.2">
      <c r="F8725" s="169"/>
    </row>
    <row r="8726" spans="6:6" x14ac:dyDescent="0.2">
      <c r="F8726" s="169"/>
    </row>
    <row r="8727" spans="6:6" x14ac:dyDescent="0.2">
      <c r="F8727" s="169"/>
    </row>
    <row r="8728" spans="6:6" x14ac:dyDescent="0.2">
      <c r="F8728" s="169"/>
    </row>
    <row r="8729" spans="6:6" x14ac:dyDescent="0.2">
      <c r="F8729" s="169"/>
    </row>
    <row r="8730" spans="6:6" x14ac:dyDescent="0.2">
      <c r="F8730" s="169"/>
    </row>
    <row r="8731" spans="6:6" x14ac:dyDescent="0.2">
      <c r="F8731" s="169"/>
    </row>
    <row r="8732" spans="6:6" x14ac:dyDescent="0.2">
      <c r="F8732" s="169"/>
    </row>
    <row r="8733" spans="6:6" x14ac:dyDescent="0.2">
      <c r="F8733" s="169"/>
    </row>
    <row r="8734" spans="6:6" x14ac:dyDescent="0.2">
      <c r="F8734" s="169"/>
    </row>
    <row r="8735" spans="6:6" x14ac:dyDescent="0.2">
      <c r="F8735" s="169"/>
    </row>
    <row r="8736" spans="6:6" x14ac:dyDescent="0.2">
      <c r="F8736" s="169"/>
    </row>
    <row r="8737" spans="6:6" x14ac:dyDescent="0.2">
      <c r="F8737" s="169"/>
    </row>
    <row r="8738" spans="6:6" x14ac:dyDescent="0.2">
      <c r="F8738" s="169"/>
    </row>
    <row r="8739" spans="6:6" x14ac:dyDescent="0.2">
      <c r="F8739" s="169"/>
    </row>
    <row r="8740" spans="6:6" x14ac:dyDescent="0.2">
      <c r="F8740" s="169"/>
    </row>
    <row r="8741" spans="6:6" x14ac:dyDescent="0.2">
      <c r="F8741" s="169"/>
    </row>
    <row r="8742" spans="6:6" x14ac:dyDescent="0.2">
      <c r="F8742" s="169"/>
    </row>
    <row r="8743" spans="6:6" x14ac:dyDescent="0.2">
      <c r="F8743" s="169"/>
    </row>
    <row r="8744" spans="6:6" x14ac:dyDescent="0.2">
      <c r="F8744" s="169"/>
    </row>
    <row r="8745" spans="6:6" x14ac:dyDescent="0.2">
      <c r="F8745" s="169"/>
    </row>
    <row r="8746" spans="6:6" x14ac:dyDescent="0.2">
      <c r="F8746" s="169"/>
    </row>
    <row r="8747" spans="6:6" x14ac:dyDescent="0.2">
      <c r="F8747" s="169"/>
    </row>
    <row r="8748" spans="6:6" x14ac:dyDescent="0.2">
      <c r="F8748" s="169"/>
    </row>
    <row r="8749" spans="6:6" x14ac:dyDescent="0.2">
      <c r="F8749" s="169"/>
    </row>
    <row r="8750" spans="6:6" x14ac:dyDescent="0.2">
      <c r="F8750" s="169"/>
    </row>
    <row r="8751" spans="6:6" x14ac:dyDescent="0.2">
      <c r="F8751" s="169"/>
    </row>
    <row r="8752" spans="6:6" x14ac:dyDescent="0.2">
      <c r="F8752" s="169"/>
    </row>
    <row r="8753" spans="6:6" x14ac:dyDescent="0.2">
      <c r="F8753" s="169"/>
    </row>
    <row r="8754" spans="6:6" x14ac:dyDescent="0.2">
      <c r="F8754" s="169"/>
    </row>
    <row r="8755" spans="6:6" x14ac:dyDescent="0.2">
      <c r="F8755" s="169"/>
    </row>
    <row r="8756" spans="6:6" x14ac:dyDescent="0.2">
      <c r="F8756" s="169"/>
    </row>
    <row r="8757" spans="6:6" x14ac:dyDescent="0.2">
      <c r="F8757" s="169"/>
    </row>
    <row r="8758" spans="6:6" x14ac:dyDescent="0.2">
      <c r="F8758" s="169"/>
    </row>
    <row r="8759" spans="6:6" x14ac:dyDescent="0.2">
      <c r="F8759" s="169"/>
    </row>
    <row r="8760" spans="6:6" x14ac:dyDescent="0.2">
      <c r="F8760" s="169"/>
    </row>
    <row r="8761" spans="6:6" x14ac:dyDescent="0.2">
      <c r="F8761" s="169"/>
    </row>
    <row r="8762" spans="6:6" x14ac:dyDescent="0.2">
      <c r="F8762" s="169"/>
    </row>
    <row r="8763" spans="6:6" x14ac:dyDescent="0.2">
      <c r="F8763" s="169"/>
    </row>
    <row r="8764" spans="6:6" x14ac:dyDescent="0.2">
      <c r="F8764" s="169"/>
    </row>
    <row r="8765" spans="6:6" x14ac:dyDescent="0.2">
      <c r="F8765" s="169"/>
    </row>
    <row r="8766" spans="6:6" x14ac:dyDescent="0.2">
      <c r="F8766" s="169"/>
    </row>
    <row r="8767" spans="6:6" x14ac:dyDescent="0.2">
      <c r="F8767" s="169"/>
    </row>
    <row r="8768" spans="6:6" x14ac:dyDescent="0.2">
      <c r="F8768" s="169"/>
    </row>
    <row r="8769" spans="6:6" x14ac:dyDescent="0.2">
      <c r="F8769" s="169"/>
    </row>
    <row r="8770" spans="6:6" x14ac:dyDescent="0.2">
      <c r="F8770" s="169"/>
    </row>
    <row r="8771" spans="6:6" x14ac:dyDescent="0.2">
      <c r="F8771" s="169"/>
    </row>
    <row r="8772" spans="6:6" x14ac:dyDescent="0.2">
      <c r="F8772" s="169"/>
    </row>
    <row r="8773" spans="6:6" x14ac:dyDescent="0.2">
      <c r="F8773" s="169"/>
    </row>
    <row r="8774" spans="6:6" x14ac:dyDescent="0.2">
      <c r="F8774" s="169"/>
    </row>
    <row r="8775" spans="6:6" x14ac:dyDescent="0.2">
      <c r="F8775" s="169"/>
    </row>
    <row r="8776" spans="6:6" x14ac:dyDescent="0.2">
      <c r="F8776" s="169"/>
    </row>
    <row r="8777" spans="6:6" x14ac:dyDescent="0.2">
      <c r="F8777" s="169"/>
    </row>
    <row r="8778" spans="6:6" x14ac:dyDescent="0.2">
      <c r="F8778" s="169"/>
    </row>
    <row r="8779" spans="6:6" x14ac:dyDescent="0.2">
      <c r="F8779" s="169"/>
    </row>
    <row r="8780" spans="6:6" x14ac:dyDescent="0.2">
      <c r="F8780" s="169"/>
    </row>
    <row r="8781" spans="6:6" x14ac:dyDescent="0.2">
      <c r="F8781" s="169"/>
    </row>
    <row r="8782" spans="6:6" x14ac:dyDescent="0.2">
      <c r="F8782" s="169"/>
    </row>
    <row r="8783" spans="6:6" x14ac:dyDescent="0.2">
      <c r="F8783" s="169"/>
    </row>
    <row r="8784" spans="6:6" x14ac:dyDescent="0.2">
      <c r="F8784" s="169"/>
    </row>
    <row r="8785" spans="6:6" x14ac:dyDescent="0.2">
      <c r="F8785" s="169"/>
    </row>
    <row r="8786" spans="6:6" x14ac:dyDescent="0.2">
      <c r="F8786" s="169"/>
    </row>
    <row r="8787" spans="6:6" x14ac:dyDescent="0.2">
      <c r="F8787" s="169"/>
    </row>
    <row r="8788" spans="6:6" x14ac:dyDescent="0.2">
      <c r="F8788" s="169"/>
    </row>
    <row r="8789" spans="6:6" x14ac:dyDescent="0.2">
      <c r="F8789" s="169"/>
    </row>
    <row r="8790" spans="6:6" x14ac:dyDescent="0.2">
      <c r="F8790" s="169"/>
    </row>
    <row r="8791" spans="6:6" x14ac:dyDescent="0.2">
      <c r="F8791" s="169"/>
    </row>
    <row r="8792" spans="6:6" x14ac:dyDescent="0.2">
      <c r="F8792" s="169"/>
    </row>
    <row r="8793" spans="6:6" x14ac:dyDescent="0.2">
      <c r="F8793" s="169"/>
    </row>
    <row r="8794" spans="6:6" x14ac:dyDescent="0.2">
      <c r="F8794" s="169"/>
    </row>
    <row r="8795" spans="6:6" x14ac:dyDescent="0.2">
      <c r="F8795" s="169"/>
    </row>
    <row r="8796" spans="6:6" x14ac:dyDescent="0.2">
      <c r="F8796" s="169"/>
    </row>
    <row r="8797" spans="6:6" x14ac:dyDescent="0.2">
      <c r="F8797" s="169"/>
    </row>
    <row r="8798" spans="6:6" x14ac:dyDescent="0.2">
      <c r="F8798" s="169"/>
    </row>
    <row r="8799" spans="6:6" x14ac:dyDescent="0.2">
      <c r="F8799" s="169"/>
    </row>
    <row r="8800" spans="6:6" x14ac:dyDescent="0.2">
      <c r="F8800" s="169"/>
    </row>
    <row r="8801" spans="6:6" x14ac:dyDescent="0.2">
      <c r="F8801" s="169"/>
    </row>
    <row r="8802" spans="6:6" x14ac:dyDescent="0.2">
      <c r="F8802" s="169"/>
    </row>
    <row r="8803" spans="6:6" x14ac:dyDescent="0.2">
      <c r="F8803" s="169"/>
    </row>
    <row r="8804" spans="6:6" x14ac:dyDescent="0.2">
      <c r="F8804" s="169"/>
    </row>
    <row r="8805" spans="6:6" x14ac:dyDescent="0.2">
      <c r="F8805" s="169"/>
    </row>
    <row r="8806" spans="6:6" x14ac:dyDescent="0.2">
      <c r="F8806" s="169"/>
    </row>
    <row r="8807" spans="6:6" x14ac:dyDescent="0.2">
      <c r="F8807" s="169"/>
    </row>
    <row r="8808" spans="6:6" x14ac:dyDescent="0.2">
      <c r="F8808" s="169"/>
    </row>
    <row r="8809" spans="6:6" x14ac:dyDescent="0.2">
      <c r="F8809" s="169"/>
    </row>
    <row r="8810" spans="6:6" x14ac:dyDescent="0.2">
      <c r="F8810" s="169"/>
    </row>
    <row r="8811" spans="6:6" x14ac:dyDescent="0.2">
      <c r="F8811" s="169"/>
    </row>
    <row r="8812" spans="6:6" x14ac:dyDescent="0.2">
      <c r="F8812" s="169"/>
    </row>
    <row r="8813" spans="6:6" x14ac:dyDescent="0.2">
      <c r="F8813" s="169"/>
    </row>
    <row r="8814" spans="6:6" x14ac:dyDescent="0.2">
      <c r="F8814" s="169"/>
    </row>
    <row r="8815" spans="6:6" x14ac:dyDescent="0.2">
      <c r="F8815" s="169"/>
    </row>
    <row r="8816" spans="6:6" x14ac:dyDescent="0.2">
      <c r="F8816" s="169"/>
    </row>
    <row r="8817" spans="6:6" x14ac:dyDescent="0.2">
      <c r="F8817" s="169"/>
    </row>
    <row r="8818" spans="6:6" x14ac:dyDescent="0.2">
      <c r="F8818" s="169"/>
    </row>
    <row r="8819" spans="6:6" x14ac:dyDescent="0.2">
      <c r="F8819" s="169"/>
    </row>
    <row r="8820" spans="6:6" x14ac:dyDescent="0.2">
      <c r="F8820" s="169"/>
    </row>
    <row r="8821" spans="6:6" x14ac:dyDescent="0.2">
      <c r="F8821" s="169"/>
    </row>
    <row r="8822" spans="6:6" x14ac:dyDescent="0.2">
      <c r="F8822" s="169"/>
    </row>
    <row r="8823" spans="6:6" x14ac:dyDescent="0.2">
      <c r="F8823" s="169"/>
    </row>
    <row r="8824" spans="6:6" x14ac:dyDescent="0.2">
      <c r="F8824" s="169"/>
    </row>
    <row r="8825" spans="6:6" x14ac:dyDescent="0.2">
      <c r="F8825" s="169"/>
    </row>
    <row r="8826" spans="6:6" x14ac:dyDescent="0.2">
      <c r="F8826" s="169"/>
    </row>
    <row r="8827" spans="6:6" x14ac:dyDescent="0.2">
      <c r="F8827" s="169"/>
    </row>
    <row r="8828" spans="6:6" x14ac:dyDescent="0.2">
      <c r="F8828" s="169"/>
    </row>
    <row r="8829" spans="6:6" x14ac:dyDescent="0.2">
      <c r="F8829" s="169"/>
    </row>
    <row r="8830" spans="6:6" x14ac:dyDescent="0.2">
      <c r="F8830" s="169"/>
    </row>
    <row r="8831" spans="6:6" x14ac:dyDescent="0.2">
      <c r="F8831" s="169"/>
    </row>
    <row r="8832" spans="6:6" x14ac:dyDescent="0.2">
      <c r="F8832" s="169"/>
    </row>
    <row r="8833" spans="6:6" x14ac:dyDescent="0.2">
      <c r="F8833" s="169"/>
    </row>
    <row r="8834" spans="6:6" x14ac:dyDescent="0.2">
      <c r="F8834" s="169"/>
    </row>
    <row r="8835" spans="6:6" x14ac:dyDescent="0.2">
      <c r="F8835" s="169"/>
    </row>
    <row r="8836" spans="6:6" x14ac:dyDescent="0.2">
      <c r="F8836" s="169"/>
    </row>
    <row r="8837" spans="6:6" x14ac:dyDescent="0.2">
      <c r="F8837" s="169"/>
    </row>
    <row r="8838" spans="6:6" x14ac:dyDescent="0.2">
      <c r="F8838" s="169"/>
    </row>
    <row r="8839" spans="6:6" x14ac:dyDescent="0.2">
      <c r="F8839" s="169"/>
    </row>
    <row r="8840" spans="6:6" x14ac:dyDescent="0.2">
      <c r="F8840" s="169"/>
    </row>
    <row r="8841" spans="6:6" x14ac:dyDescent="0.2">
      <c r="F8841" s="169"/>
    </row>
    <row r="8842" spans="6:6" x14ac:dyDescent="0.2">
      <c r="F8842" s="169"/>
    </row>
    <row r="8843" spans="6:6" x14ac:dyDescent="0.2">
      <c r="F8843" s="169"/>
    </row>
    <row r="8844" spans="6:6" x14ac:dyDescent="0.2">
      <c r="F8844" s="169"/>
    </row>
    <row r="8845" spans="6:6" x14ac:dyDescent="0.2">
      <c r="F8845" s="169"/>
    </row>
    <row r="8846" spans="6:6" x14ac:dyDescent="0.2">
      <c r="F8846" s="169"/>
    </row>
    <row r="8847" spans="6:6" x14ac:dyDescent="0.2">
      <c r="F8847" s="169"/>
    </row>
    <row r="8848" spans="6:6" x14ac:dyDescent="0.2">
      <c r="F8848" s="169"/>
    </row>
    <row r="8849" spans="6:6" x14ac:dyDescent="0.2">
      <c r="F8849" s="169"/>
    </row>
    <row r="8850" spans="6:6" x14ac:dyDescent="0.2">
      <c r="F8850" s="169"/>
    </row>
    <row r="8851" spans="6:6" x14ac:dyDescent="0.2">
      <c r="F8851" s="169"/>
    </row>
    <row r="8852" spans="6:6" x14ac:dyDescent="0.2">
      <c r="F8852" s="169"/>
    </row>
    <row r="8853" spans="6:6" x14ac:dyDescent="0.2">
      <c r="F8853" s="169"/>
    </row>
    <row r="8854" spans="6:6" x14ac:dyDescent="0.2">
      <c r="F8854" s="169"/>
    </row>
    <row r="8855" spans="6:6" x14ac:dyDescent="0.2">
      <c r="F8855" s="169"/>
    </row>
    <row r="8856" spans="6:6" x14ac:dyDescent="0.2">
      <c r="F8856" s="169"/>
    </row>
    <row r="8857" spans="6:6" x14ac:dyDescent="0.2">
      <c r="F8857" s="169"/>
    </row>
    <row r="8858" spans="6:6" x14ac:dyDescent="0.2">
      <c r="F8858" s="169"/>
    </row>
    <row r="8859" spans="6:6" x14ac:dyDescent="0.2">
      <c r="F8859" s="169"/>
    </row>
    <row r="8860" spans="6:6" x14ac:dyDescent="0.2">
      <c r="F8860" s="169"/>
    </row>
    <row r="8861" spans="6:6" x14ac:dyDescent="0.2">
      <c r="F8861" s="169"/>
    </row>
    <row r="8862" spans="6:6" x14ac:dyDescent="0.2">
      <c r="F8862" s="169"/>
    </row>
    <row r="8863" spans="6:6" x14ac:dyDescent="0.2">
      <c r="F8863" s="169"/>
    </row>
    <row r="8864" spans="6:6" x14ac:dyDescent="0.2">
      <c r="F8864" s="169"/>
    </row>
    <row r="8865" spans="6:6" x14ac:dyDescent="0.2">
      <c r="F8865" s="169"/>
    </row>
    <row r="8866" spans="6:6" x14ac:dyDescent="0.2">
      <c r="F8866" s="169"/>
    </row>
    <row r="8867" spans="6:6" x14ac:dyDescent="0.2">
      <c r="F8867" s="169"/>
    </row>
    <row r="8868" spans="6:6" x14ac:dyDescent="0.2">
      <c r="F8868" s="169"/>
    </row>
    <row r="8869" spans="6:6" x14ac:dyDescent="0.2">
      <c r="F8869" s="169"/>
    </row>
    <row r="8870" spans="6:6" x14ac:dyDescent="0.2">
      <c r="F8870" s="169"/>
    </row>
    <row r="8871" spans="6:6" x14ac:dyDescent="0.2">
      <c r="F8871" s="169"/>
    </row>
    <row r="8872" spans="6:6" x14ac:dyDescent="0.2">
      <c r="F8872" s="169"/>
    </row>
    <row r="8873" spans="6:6" x14ac:dyDescent="0.2">
      <c r="F8873" s="169"/>
    </row>
    <row r="8874" spans="6:6" x14ac:dyDescent="0.2">
      <c r="F8874" s="169"/>
    </row>
    <row r="8875" spans="6:6" x14ac:dyDescent="0.2">
      <c r="F8875" s="169"/>
    </row>
    <row r="8876" spans="6:6" x14ac:dyDescent="0.2">
      <c r="F8876" s="169"/>
    </row>
    <row r="8877" spans="6:6" x14ac:dyDescent="0.2">
      <c r="F8877" s="169"/>
    </row>
    <row r="8878" spans="6:6" x14ac:dyDescent="0.2">
      <c r="F8878" s="169"/>
    </row>
    <row r="8879" spans="6:6" x14ac:dyDescent="0.2">
      <c r="F8879" s="169"/>
    </row>
    <row r="8880" spans="6:6" x14ac:dyDescent="0.2">
      <c r="F8880" s="169"/>
    </row>
    <row r="8881" spans="6:6" x14ac:dyDescent="0.2">
      <c r="F8881" s="169"/>
    </row>
    <row r="8882" spans="6:6" x14ac:dyDescent="0.2">
      <c r="F8882" s="169"/>
    </row>
    <row r="8883" spans="6:6" x14ac:dyDescent="0.2">
      <c r="F8883" s="169"/>
    </row>
    <row r="8884" spans="6:6" x14ac:dyDescent="0.2">
      <c r="F8884" s="169"/>
    </row>
    <row r="8885" spans="6:6" x14ac:dyDescent="0.2">
      <c r="F8885" s="169"/>
    </row>
    <row r="8886" spans="6:6" x14ac:dyDescent="0.2">
      <c r="F8886" s="169"/>
    </row>
    <row r="8887" spans="6:6" x14ac:dyDescent="0.2">
      <c r="F8887" s="169"/>
    </row>
    <row r="8888" spans="6:6" x14ac:dyDescent="0.2">
      <c r="F8888" s="169"/>
    </row>
    <row r="8889" spans="6:6" x14ac:dyDescent="0.2">
      <c r="F8889" s="169"/>
    </row>
    <row r="8890" spans="6:6" x14ac:dyDescent="0.2">
      <c r="F8890" s="169"/>
    </row>
    <row r="8891" spans="6:6" x14ac:dyDescent="0.2">
      <c r="F8891" s="169"/>
    </row>
    <row r="8892" spans="6:6" x14ac:dyDescent="0.2">
      <c r="F8892" s="169"/>
    </row>
    <row r="8893" spans="6:6" x14ac:dyDescent="0.2">
      <c r="F8893" s="169"/>
    </row>
    <row r="8894" spans="6:6" x14ac:dyDescent="0.2">
      <c r="F8894" s="169"/>
    </row>
    <row r="8895" spans="6:6" x14ac:dyDescent="0.2">
      <c r="F8895" s="169"/>
    </row>
    <row r="8896" spans="6:6" x14ac:dyDescent="0.2">
      <c r="F8896" s="169"/>
    </row>
    <row r="8897" spans="6:6" x14ac:dyDescent="0.2">
      <c r="F8897" s="169"/>
    </row>
    <row r="8898" spans="6:6" x14ac:dyDescent="0.2">
      <c r="F8898" s="169"/>
    </row>
    <row r="8899" spans="6:6" x14ac:dyDescent="0.2">
      <c r="F8899" s="169"/>
    </row>
    <row r="8900" spans="6:6" x14ac:dyDescent="0.2">
      <c r="F8900" s="169"/>
    </row>
    <row r="8901" spans="6:6" x14ac:dyDescent="0.2">
      <c r="F8901" s="169"/>
    </row>
    <row r="8902" spans="6:6" x14ac:dyDescent="0.2">
      <c r="F8902" s="169"/>
    </row>
    <row r="8903" spans="6:6" x14ac:dyDescent="0.2">
      <c r="F8903" s="169"/>
    </row>
    <row r="8904" spans="6:6" x14ac:dyDescent="0.2">
      <c r="F8904" s="169"/>
    </row>
    <row r="8905" spans="6:6" x14ac:dyDescent="0.2">
      <c r="F8905" s="169"/>
    </row>
    <row r="8906" spans="6:6" x14ac:dyDescent="0.2">
      <c r="F8906" s="169"/>
    </row>
    <row r="8907" spans="6:6" x14ac:dyDescent="0.2">
      <c r="F8907" s="169"/>
    </row>
    <row r="8908" spans="6:6" x14ac:dyDescent="0.2">
      <c r="F8908" s="169"/>
    </row>
    <row r="8909" spans="6:6" x14ac:dyDescent="0.2">
      <c r="F8909" s="169"/>
    </row>
    <row r="8910" spans="6:6" x14ac:dyDescent="0.2">
      <c r="F8910" s="169"/>
    </row>
    <row r="8911" spans="6:6" x14ac:dyDescent="0.2">
      <c r="F8911" s="169"/>
    </row>
    <row r="8912" spans="6:6" x14ac:dyDescent="0.2">
      <c r="F8912" s="169"/>
    </row>
    <row r="8913" spans="6:6" x14ac:dyDescent="0.2">
      <c r="F8913" s="169"/>
    </row>
    <row r="8914" spans="6:6" x14ac:dyDescent="0.2">
      <c r="F8914" s="169"/>
    </row>
    <row r="8915" spans="6:6" x14ac:dyDescent="0.2">
      <c r="F8915" s="169"/>
    </row>
    <row r="8916" spans="6:6" x14ac:dyDescent="0.2">
      <c r="F8916" s="169"/>
    </row>
    <row r="8917" spans="6:6" x14ac:dyDescent="0.2">
      <c r="F8917" s="169"/>
    </row>
    <row r="8918" spans="6:6" x14ac:dyDescent="0.2">
      <c r="F8918" s="169"/>
    </row>
    <row r="8919" spans="6:6" x14ac:dyDescent="0.2">
      <c r="F8919" s="169"/>
    </row>
    <row r="8920" spans="6:6" x14ac:dyDescent="0.2">
      <c r="F8920" s="169"/>
    </row>
    <row r="8921" spans="6:6" x14ac:dyDescent="0.2">
      <c r="F8921" s="169"/>
    </row>
    <row r="8922" spans="6:6" x14ac:dyDescent="0.2">
      <c r="F8922" s="169"/>
    </row>
    <row r="8923" spans="6:6" x14ac:dyDescent="0.2">
      <c r="F8923" s="169"/>
    </row>
    <row r="8924" spans="6:6" x14ac:dyDescent="0.2">
      <c r="F8924" s="169"/>
    </row>
    <row r="8925" spans="6:6" x14ac:dyDescent="0.2">
      <c r="F8925" s="169"/>
    </row>
    <row r="8926" spans="6:6" x14ac:dyDescent="0.2">
      <c r="F8926" s="169"/>
    </row>
    <row r="8927" spans="6:6" x14ac:dyDescent="0.2">
      <c r="F8927" s="169"/>
    </row>
    <row r="8928" spans="6:6" x14ac:dyDescent="0.2">
      <c r="F8928" s="169"/>
    </row>
    <row r="8929" spans="6:6" x14ac:dyDescent="0.2">
      <c r="F8929" s="169"/>
    </row>
    <row r="8930" spans="6:6" x14ac:dyDescent="0.2">
      <c r="F8930" s="169"/>
    </row>
    <row r="8931" spans="6:6" x14ac:dyDescent="0.2">
      <c r="F8931" s="169"/>
    </row>
    <row r="8932" spans="6:6" x14ac:dyDescent="0.2">
      <c r="F8932" s="169"/>
    </row>
    <row r="8933" spans="6:6" x14ac:dyDescent="0.2">
      <c r="F8933" s="169"/>
    </row>
    <row r="8934" spans="6:6" x14ac:dyDescent="0.2">
      <c r="F8934" s="169"/>
    </row>
    <row r="8935" spans="6:6" x14ac:dyDescent="0.2">
      <c r="F8935" s="169"/>
    </row>
    <row r="8936" spans="6:6" x14ac:dyDescent="0.2">
      <c r="F8936" s="169"/>
    </row>
    <row r="8937" spans="6:6" x14ac:dyDescent="0.2">
      <c r="F8937" s="169"/>
    </row>
    <row r="8938" spans="6:6" x14ac:dyDescent="0.2">
      <c r="F8938" s="169"/>
    </row>
    <row r="8939" spans="6:6" x14ac:dyDescent="0.2">
      <c r="F8939" s="169"/>
    </row>
    <row r="8940" spans="6:6" x14ac:dyDescent="0.2">
      <c r="F8940" s="169"/>
    </row>
    <row r="8941" spans="6:6" x14ac:dyDescent="0.2">
      <c r="F8941" s="169"/>
    </row>
    <row r="8942" spans="6:6" x14ac:dyDescent="0.2">
      <c r="F8942" s="169"/>
    </row>
    <row r="8943" spans="6:6" x14ac:dyDescent="0.2">
      <c r="F8943" s="169"/>
    </row>
    <row r="8944" spans="6:6" x14ac:dyDescent="0.2">
      <c r="F8944" s="169"/>
    </row>
    <row r="8945" spans="6:6" x14ac:dyDescent="0.2">
      <c r="F8945" s="169"/>
    </row>
    <row r="8946" spans="6:6" x14ac:dyDescent="0.2">
      <c r="F8946" s="169"/>
    </row>
    <row r="8947" spans="6:6" x14ac:dyDescent="0.2">
      <c r="F8947" s="169"/>
    </row>
    <row r="8948" spans="6:6" x14ac:dyDescent="0.2">
      <c r="F8948" s="169"/>
    </row>
    <row r="8949" spans="6:6" x14ac:dyDescent="0.2">
      <c r="F8949" s="169"/>
    </row>
    <row r="8950" spans="6:6" x14ac:dyDescent="0.2">
      <c r="F8950" s="169"/>
    </row>
    <row r="8951" spans="6:6" x14ac:dyDescent="0.2">
      <c r="F8951" s="169"/>
    </row>
    <row r="8952" spans="6:6" x14ac:dyDescent="0.2">
      <c r="F8952" s="169"/>
    </row>
    <row r="8953" spans="6:6" x14ac:dyDescent="0.2">
      <c r="F8953" s="169"/>
    </row>
    <row r="8954" spans="6:6" x14ac:dyDescent="0.2">
      <c r="F8954" s="169"/>
    </row>
    <row r="8955" spans="6:6" x14ac:dyDescent="0.2">
      <c r="F8955" s="169"/>
    </row>
    <row r="8956" spans="6:6" x14ac:dyDescent="0.2">
      <c r="F8956" s="169"/>
    </row>
    <row r="8957" spans="6:6" x14ac:dyDescent="0.2">
      <c r="F8957" s="169"/>
    </row>
    <row r="8958" spans="6:6" x14ac:dyDescent="0.2">
      <c r="F8958" s="169"/>
    </row>
    <row r="8959" spans="6:6" x14ac:dyDescent="0.2">
      <c r="F8959" s="169"/>
    </row>
    <row r="8960" spans="6:6" x14ac:dyDescent="0.2">
      <c r="F8960" s="169"/>
    </row>
    <row r="8961" spans="6:6" x14ac:dyDescent="0.2">
      <c r="F8961" s="169"/>
    </row>
    <row r="8962" spans="6:6" x14ac:dyDescent="0.2">
      <c r="F8962" s="169"/>
    </row>
    <row r="8963" spans="6:6" x14ac:dyDescent="0.2">
      <c r="F8963" s="169"/>
    </row>
    <row r="8964" spans="6:6" x14ac:dyDescent="0.2">
      <c r="F8964" s="169"/>
    </row>
    <row r="8965" spans="6:6" x14ac:dyDescent="0.2">
      <c r="F8965" s="169"/>
    </row>
    <row r="8966" spans="6:6" x14ac:dyDescent="0.2">
      <c r="F8966" s="169"/>
    </row>
    <row r="8967" spans="6:6" x14ac:dyDescent="0.2">
      <c r="F8967" s="169"/>
    </row>
    <row r="8968" spans="6:6" x14ac:dyDescent="0.2">
      <c r="F8968" s="169"/>
    </row>
    <row r="8969" spans="6:6" x14ac:dyDescent="0.2">
      <c r="F8969" s="169"/>
    </row>
    <row r="8970" spans="6:6" x14ac:dyDescent="0.2">
      <c r="F8970" s="169"/>
    </row>
    <row r="8971" spans="6:6" x14ac:dyDescent="0.2">
      <c r="F8971" s="169"/>
    </row>
    <row r="8972" spans="6:6" x14ac:dyDescent="0.2">
      <c r="F8972" s="169"/>
    </row>
    <row r="8973" spans="6:6" x14ac:dyDescent="0.2">
      <c r="F8973" s="169"/>
    </row>
    <row r="8974" spans="6:6" x14ac:dyDescent="0.2">
      <c r="F8974" s="169"/>
    </row>
    <row r="8975" spans="6:6" x14ac:dyDescent="0.2">
      <c r="F8975" s="169"/>
    </row>
    <row r="8976" spans="6:6" x14ac:dyDescent="0.2">
      <c r="F8976" s="169"/>
    </row>
    <row r="8977" spans="6:6" x14ac:dyDescent="0.2">
      <c r="F8977" s="169"/>
    </row>
    <row r="8978" spans="6:6" x14ac:dyDescent="0.2">
      <c r="F8978" s="169"/>
    </row>
    <row r="8979" spans="6:6" x14ac:dyDescent="0.2">
      <c r="F8979" s="169"/>
    </row>
    <row r="8980" spans="6:6" x14ac:dyDescent="0.2">
      <c r="F8980" s="169"/>
    </row>
    <row r="8981" spans="6:6" x14ac:dyDescent="0.2">
      <c r="F8981" s="169"/>
    </row>
    <row r="8982" spans="6:6" x14ac:dyDescent="0.2">
      <c r="F8982" s="169"/>
    </row>
    <row r="8983" spans="6:6" x14ac:dyDescent="0.2">
      <c r="F8983" s="169"/>
    </row>
    <row r="8984" spans="6:6" x14ac:dyDescent="0.2">
      <c r="F8984" s="169"/>
    </row>
    <row r="8985" spans="6:6" x14ac:dyDescent="0.2">
      <c r="F8985" s="169"/>
    </row>
    <row r="8986" spans="6:6" x14ac:dyDescent="0.2">
      <c r="F8986" s="169"/>
    </row>
    <row r="8987" spans="6:6" x14ac:dyDescent="0.2">
      <c r="F8987" s="169"/>
    </row>
    <row r="8988" spans="6:6" x14ac:dyDescent="0.2">
      <c r="F8988" s="169"/>
    </row>
    <row r="8989" spans="6:6" x14ac:dyDescent="0.2">
      <c r="F8989" s="169"/>
    </row>
    <row r="8990" spans="6:6" x14ac:dyDescent="0.2">
      <c r="F8990" s="169"/>
    </row>
    <row r="8991" spans="6:6" x14ac:dyDescent="0.2">
      <c r="F8991" s="169"/>
    </row>
    <row r="8992" spans="6:6" x14ac:dyDescent="0.2">
      <c r="F8992" s="169"/>
    </row>
    <row r="8993" spans="6:6" x14ac:dyDescent="0.2">
      <c r="F8993" s="169"/>
    </row>
    <row r="8994" spans="6:6" x14ac:dyDescent="0.2">
      <c r="F8994" s="169"/>
    </row>
    <row r="8995" spans="6:6" x14ac:dyDescent="0.2">
      <c r="F8995" s="169"/>
    </row>
    <row r="8996" spans="6:6" x14ac:dyDescent="0.2">
      <c r="F8996" s="169"/>
    </row>
    <row r="8997" spans="6:6" x14ac:dyDescent="0.2">
      <c r="F8997" s="169"/>
    </row>
    <row r="8998" spans="6:6" x14ac:dyDescent="0.2">
      <c r="F8998" s="169"/>
    </row>
    <row r="8999" spans="6:6" x14ac:dyDescent="0.2">
      <c r="F8999" s="169"/>
    </row>
    <row r="9000" spans="6:6" x14ac:dyDescent="0.2">
      <c r="F9000" s="169"/>
    </row>
    <row r="9001" spans="6:6" x14ac:dyDescent="0.2">
      <c r="F9001" s="169"/>
    </row>
    <row r="9002" spans="6:6" x14ac:dyDescent="0.2">
      <c r="F9002" s="169"/>
    </row>
    <row r="9003" spans="6:6" x14ac:dyDescent="0.2">
      <c r="F9003" s="169"/>
    </row>
    <row r="9004" spans="6:6" x14ac:dyDescent="0.2">
      <c r="F9004" s="169"/>
    </row>
    <row r="9005" spans="6:6" x14ac:dyDescent="0.2">
      <c r="F9005" s="169"/>
    </row>
    <row r="9006" spans="6:6" x14ac:dyDescent="0.2">
      <c r="F9006" s="169"/>
    </row>
    <row r="9007" spans="6:6" x14ac:dyDescent="0.2">
      <c r="F9007" s="169"/>
    </row>
    <row r="9008" spans="6:6" x14ac:dyDescent="0.2">
      <c r="F9008" s="169"/>
    </row>
    <row r="9009" spans="6:6" x14ac:dyDescent="0.2">
      <c r="F9009" s="169"/>
    </row>
    <row r="9010" spans="6:6" x14ac:dyDescent="0.2">
      <c r="F9010" s="169"/>
    </row>
    <row r="9011" spans="6:6" x14ac:dyDescent="0.2">
      <c r="F9011" s="169"/>
    </row>
    <row r="9012" spans="6:6" x14ac:dyDescent="0.2">
      <c r="F9012" s="169"/>
    </row>
    <row r="9013" spans="6:6" x14ac:dyDescent="0.2">
      <c r="F9013" s="169"/>
    </row>
    <row r="9014" spans="6:6" x14ac:dyDescent="0.2">
      <c r="F9014" s="169"/>
    </row>
    <row r="9015" spans="6:6" x14ac:dyDescent="0.2">
      <c r="F9015" s="169"/>
    </row>
    <row r="9016" spans="6:6" x14ac:dyDescent="0.2">
      <c r="F9016" s="169"/>
    </row>
    <row r="9017" spans="6:6" x14ac:dyDescent="0.2">
      <c r="F9017" s="169"/>
    </row>
    <row r="9018" spans="6:6" x14ac:dyDescent="0.2">
      <c r="F9018" s="169"/>
    </row>
    <row r="9019" spans="6:6" x14ac:dyDescent="0.2">
      <c r="F9019" s="169"/>
    </row>
    <row r="9020" spans="6:6" x14ac:dyDescent="0.2">
      <c r="F9020" s="169"/>
    </row>
    <row r="9021" spans="6:6" x14ac:dyDescent="0.2">
      <c r="F9021" s="169"/>
    </row>
    <row r="9022" spans="6:6" x14ac:dyDescent="0.2">
      <c r="F9022" s="169"/>
    </row>
    <row r="9023" spans="6:6" x14ac:dyDescent="0.2">
      <c r="F9023" s="169"/>
    </row>
    <row r="9024" spans="6:6" x14ac:dyDescent="0.2">
      <c r="F9024" s="169"/>
    </row>
    <row r="9025" spans="6:6" x14ac:dyDescent="0.2">
      <c r="F9025" s="169"/>
    </row>
    <row r="9026" spans="6:6" x14ac:dyDescent="0.2">
      <c r="F9026" s="169"/>
    </row>
    <row r="9027" spans="6:6" x14ac:dyDescent="0.2">
      <c r="F9027" s="169"/>
    </row>
    <row r="9028" spans="6:6" x14ac:dyDescent="0.2">
      <c r="F9028" s="169"/>
    </row>
    <row r="9029" spans="6:6" x14ac:dyDescent="0.2">
      <c r="F9029" s="169"/>
    </row>
    <row r="9030" spans="6:6" x14ac:dyDescent="0.2">
      <c r="F9030" s="169"/>
    </row>
    <row r="9031" spans="6:6" x14ac:dyDescent="0.2">
      <c r="F9031" s="169"/>
    </row>
    <row r="9032" spans="6:6" x14ac:dyDescent="0.2">
      <c r="F9032" s="169"/>
    </row>
    <row r="9033" spans="6:6" x14ac:dyDescent="0.2">
      <c r="F9033" s="169"/>
    </row>
    <row r="9034" spans="6:6" x14ac:dyDescent="0.2">
      <c r="F9034" s="169"/>
    </row>
    <row r="9035" spans="6:6" x14ac:dyDescent="0.2">
      <c r="F9035" s="169"/>
    </row>
    <row r="9036" spans="6:6" x14ac:dyDescent="0.2">
      <c r="F9036" s="169"/>
    </row>
    <row r="9037" spans="6:6" x14ac:dyDescent="0.2">
      <c r="F9037" s="169"/>
    </row>
    <row r="9038" spans="6:6" x14ac:dyDescent="0.2">
      <c r="F9038" s="169"/>
    </row>
    <row r="9039" spans="6:6" x14ac:dyDescent="0.2">
      <c r="F9039" s="169"/>
    </row>
    <row r="9040" spans="6:6" x14ac:dyDescent="0.2">
      <c r="F9040" s="169"/>
    </row>
    <row r="9041" spans="6:6" x14ac:dyDescent="0.2">
      <c r="F9041" s="169"/>
    </row>
    <row r="9042" spans="6:6" x14ac:dyDescent="0.2">
      <c r="F9042" s="169"/>
    </row>
    <row r="9043" spans="6:6" x14ac:dyDescent="0.2">
      <c r="F9043" s="169"/>
    </row>
    <row r="9044" spans="6:6" x14ac:dyDescent="0.2">
      <c r="F9044" s="169"/>
    </row>
    <row r="9045" spans="6:6" x14ac:dyDescent="0.2">
      <c r="F9045" s="169"/>
    </row>
    <row r="9046" spans="6:6" x14ac:dyDescent="0.2">
      <c r="F9046" s="169"/>
    </row>
    <row r="9047" spans="6:6" x14ac:dyDescent="0.2">
      <c r="F9047" s="169"/>
    </row>
    <row r="9048" spans="6:6" x14ac:dyDescent="0.2">
      <c r="F9048" s="169"/>
    </row>
    <row r="9049" spans="6:6" x14ac:dyDescent="0.2">
      <c r="F9049" s="169"/>
    </row>
    <row r="9050" spans="6:6" x14ac:dyDescent="0.2">
      <c r="F9050" s="169"/>
    </row>
    <row r="9051" spans="6:6" x14ac:dyDescent="0.2">
      <c r="F9051" s="169"/>
    </row>
    <row r="9052" spans="6:6" x14ac:dyDescent="0.2">
      <c r="F9052" s="169"/>
    </row>
    <row r="9053" spans="6:6" x14ac:dyDescent="0.2">
      <c r="F9053" s="169"/>
    </row>
    <row r="9054" spans="6:6" x14ac:dyDescent="0.2">
      <c r="F9054" s="169"/>
    </row>
    <row r="9055" spans="6:6" x14ac:dyDescent="0.2">
      <c r="F9055" s="169"/>
    </row>
    <row r="9056" spans="6:6" x14ac:dyDescent="0.2">
      <c r="F9056" s="169"/>
    </row>
    <row r="9057" spans="6:6" x14ac:dyDescent="0.2">
      <c r="F9057" s="169"/>
    </row>
    <row r="9058" spans="6:6" x14ac:dyDescent="0.2">
      <c r="F9058" s="169"/>
    </row>
    <row r="9059" spans="6:6" x14ac:dyDescent="0.2">
      <c r="F9059" s="169"/>
    </row>
    <row r="9060" spans="6:6" x14ac:dyDescent="0.2">
      <c r="F9060" s="169"/>
    </row>
    <row r="9061" spans="6:6" x14ac:dyDescent="0.2">
      <c r="F9061" s="169"/>
    </row>
    <row r="9062" spans="6:6" x14ac:dyDescent="0.2">
      <c r="F9062" s="169"/>
    </row>
    <row r="9063" spans="6:6" x14ac:dyDescent="0.2">
      <c r="F9063" s="169"/>
    </row>
    <row r="9064" spans="6:6" x14ac:dyDescent="0.2">
      <c r="F9064" s="169"/>
    </row>
    <row r="9065" spans="6:6" x14ac:dyDescent="0.2">
      <c r="F9065" s="169"/>
    </row>
    <row r="9066" spans="6:6" x14ac:dyDescent="0.2">
      <c r="F9066" s="169"/>
    </row>
    <row r="9067" spans="6:6" x14ac:dyDescent="0.2">
      <c r="F9067" s="169"/>
    </row>
    <row r="9068" spans="6:6" x14ac:dyDescent="0.2">
      <c r="F9068" s="169"/>
    </row>
    <row r="9069" spans="6:6" x14ac:dyDescent="0.2">
      <c r="F9069" s="169"/>
    </row>
    <row r="9070" spans="6:6" x14ac:dyDescent="0.2">
      <c r="F9070" s="169"/>
    </row>
    <row r="9071" spans="6:6" x14ac:dyDescent="0.2">
      <c r="F9071" s="169"/>
    </row>
    <row r="9072" spans="6:6" x14ac:dyDescent="0.2">
      <c r="F9072" s="169"/>
    </row>
    <row r="9073" spans="6:6" x14ac:dyDescent="0.2">
      <c r="F9073" s="169"/>
    </row>
    <row r="9074" spans="6:6" x14ac:dyDescent="0.2">
      <c r="F9074" s="169"/>
    </row>
    <row r="9075" spans="6:6" x14ac:dyDescent="0.2">
      <c r="F9075" s="169"/>
    </row>
    <row r="9076" spans="6:6" x14ac:dyDescent="0.2">
      <c r="F9076" s="169"/>
    </row>
    <row r="9077" spans="6:6" x14ac:dyDescent="0.2">
      <c r="F9077" s="169"/>
    </row>
    <row r="9078" spans="6:6" x14ac:dyDescent="0.2">
      <c r="F9078" s="169"/>
    </row>
    <row r="9079" spans="6:6" x14ac:dyDescent="0.2">
      <c r="F9079" s="169"/>
    </row>
    <row r="9080" spans="6:6" x14ac:dyDescent="0.2">
      <c r="F9080" s="169"/>
    </row>
    <row r="9081" spans="6:6" x14ac:dyDescent="0.2">
      <c r="F9081" s="169"/>
    </row>
    <row r="9082" spans="6:6" x14ac:dyDescent="0.2">
      <c r="F9082" s="169"/>
    </row>
    <row r="9083" spans="6:6" x14ac:dyDescent="0.2">
      <c r="F9083" s="169"/>
    </row>
    <row r="9084" spans="6:6" x14ac:dyDescent="0.2">
      <c r="F9084" s="169"/>
    </row>
    <row r="9085" spans="6:6" x14ac:dyDescent="0.2">
      <c r="F9085" s="169"/>
    </row>
    <row r="9086" spans="6:6" x14ac:dyDescent="0.2">
      <c r="F9086" s="169"/>
    </row>
    <row r="9087" spans="6:6" x14ac:dyDescent="0.2">
      <c r="F9087" s="169"/>
    </row>
    <row r="9088" spans="6:6" x14ac:dyDescent="0.2">
      <c r="F9088" s="169"/>
    </row>
    <row r="9089" spans="6:6" x14ac:dyDescent="0.2">
      <c r="F9089" s="169"/>
    </row>
    <row r="9090" spans="6:6" x14ac:dyDescent="0.2">
      <c r="F9090" s="169"/>
    </row>
    <row r="9091" spans="6:6" x14ac:dyDescent="0.2">
      <c r="F9091" s="169"/>
    </row>
    <row r="9092" spans="6:6" x14ac:dyDescent="0.2">
      <c r="F9092" s="169"/>
    </row>
    <row r="9093" spans="6:6" x14ac:dyDescent="0.2">
      <c r="F9093" s="169"/>
    </row>
    <row r="9094" spans="6:6" x14ac:dyDescent="0.2">
      <c r="F9094" s="169"/>
    </row>
    <row r="9095" spans="6:6" x14ac:dyDescent="0.2">
      <c r="F9095" s="169"/>
    </row>
    <row r="9096" spans="6:6" x14ac:dyDescent="0.2">
      <c r="F9096" s="169"/>
    </row>
    <row r="9097" spans="6:6" x14ac:dyDescent="0.2">
      <c r="F9097" s="169"/>
    </row>
    <row r="9098" spans="6:6" x14ac:dyDescent="0.2">
      <c r="F9098" s="169"/>
    </row>
    <row r="9099" spans="6:6" x14ac:dyDescent="0.2">
      <c r="F9099" s="169"/>
    </row>
    <row r="9100" spans="6:6" x14ac:dyDescent="0.2">
      <c r="F9100" s="169"/>
    </row>
    <row r="9101" spans="6:6" x14ac:dyDescent="0.2">
      <c r="F9101" s="169"/>
    </row>
    <row r="9102" spans="6:6" x14ac:dyDescent="0.2">
      <c r="F9102" s="169"/>
    </row>
    <row r="9103" spans="6:6" x14ac:dyDescent="0.2">
      <c r="F9103" s="169"/>
    </row>
    <row r="9104" spans="6:6" x14ac:dyDescent="0.2">
      <c r="F9104" s="169"/>
    </row>
    <row r="9105" spans="6:6" x14ac:dyDescent="0.2">
      <c r="F9105" s="169"/>
    </row>
    <row r="9106" spans="6:6" x14ac:dyDescent="0.2">
      <c r="F9106" s="169"/>
    </row>
    <row r="9107" spans="6:6" x14ac:dyDescent="0.2">
      <c r="F9107" s="169"/>
    </row>
    <row r="9108" spans="6:6" x14ac:dyDescent="0.2">
      <c r="F9108" s="169"/>
    </row>
    <row r="9109" spans="6:6" x14ac:dyDescent="0.2">
      <c r="F9109" s="169"/>
    </row>
    <row r="9110" spans="6:6" x14ac:dyDescent="0.2">
      <c r="F9110" s="169"/>
    </row>
    <row r="9111" spans="6:6" x14ac:dyDescent="0.2">
      <c r="F9111" s="169"/>
    </row>
    <row r="9112" spans="6:6" x14ac:dyDescent="0.2">
      <c r="F9112" s="169"/>
    </row>
    <row r="9113" spans="6:6" x14ac:dyDescent="0.2">
      <c r="F9113" s="169"/>
    </row>
    <row r="9114" spans="6:6" x14ac:dyDescent="0.2">
      <c r="F9114" s="169"/>
    </row>
    <row r="9115" spans="6:6" x14ac:dyDescent="0.2">
      <c r="F9115" s="169"/>
    </row>
    <row r="9116" spans="6:6" x14ac:dyDescent="0.2">
      <c r="F9116" s="169"/>
    </row>
    <row r="9117" spans="6:6" x14ac:dyDescent="0.2">
      <c r="F9117" s="169"/>
    </row>
    <row r="9118" spans="6:6" x14ac:dyDescent="0.2">
      <c r="F9118" s="169"/>
    </row>
    <row r="9119" spans="6:6" x14ac:dyDescent="0.2">
      <c r="F9119" s="169"/>
    </row>
    <row r="9120" spans="6:6" x14ac:dyDescent="0.2">
      <c r="F9120" s="169"/>
    </row>
    <row r="9121" spans="6:6" x14ac:dyDescent="0.2">
      <c r="F9121" s="169"/>
    </row>
    <row r="9122" spans="6:6" x14ac:dyDescent="0.2">
      <c r="F9122" s="169"/>
    </row>
    <row r="9123" spans="6:6" x14ac:dyDescent="0.2">
      <c r="F9123" s="169"/>
    </row>
    <row r="9124" spans="6:6" x14ac:dyDescent="0.2">
      <c r="F9124" s="169"/>
    </row>
    <row r="9125" spans="6:6" x14ac:dyDescent="0.2">
      <c r="F9125" s="169"/>
    </row>
    <row r="9126" spans="6:6" x14ac:dyDescent="0.2">
      <c r="F9126" s="169"/>
    </row>
    <row r="9127" spans="6:6" x14ac:dyDescent="0.2">
      <c r="F9127" s="169"/>
    </row>
    <row r="9128" spans="6:6" x14ac:dyDescent="0.2">
      <c r="F9128" s="169"/>
    </row>
    <row r="9129" spans="6:6" x14ac:dyDescent="0.2">
      <c r="F9129" s="169"/>
    </row>
    <row r="9130" spans="6:6" x14ac:dyDescent="0.2">
      <c r="F9130" s="169"/>
    </row>
    <row r="9131" spans="6:6" x14ac:dyDescent="0.2">
      <c r="F9131" s="169"/>
    </row>
    <row r="9132" spans="6:6" x14ac:dyDescent="0.2">
      <c r="F9132" s="169"/>
    </row>
    <row r="9133" spans="6:6" x14ac:dyDescent="0.2">
      <c r="F9133" s="169"/>
    </row>
    <row r="9134" spans="6:6" x14ac:dyDescent="0.2">
      <c r="F9134" s="169"/>
    </row>
    <row r="9135" spans="6:6" x14ac:dyDescent="0.2">
      <c r="F9135" s="169"/>
    </row>
    <row r="9136" spans="6:6" x14ac:dyDescent="0.2">
      <c r="F9136" s="169"/>
    </row>
    <row r="9137" spans="6:6" x14ac:dyDescent="0.2">
      <c r="F9137" s="169"/>
    </row>
    <row r="9138" spans="6:6" x14ac:dyDescent="0.2">
      <c r="F9138" s="169"/>
    </row>
    <row r="9139" spans="6:6" x14ac:dyDescent="0.2">
      <c r="F9139" s="169"/>
    </row>
    <row r="9140" spans="6:6" x14ac:dyDescent="0.2">
      <c r="F9140" s="169"/>
    </row>
    <row r="9141" spans="6:6" x14ac:dyDescent="0.2">
      <c r="F9141" s="169"/>
    </row>
    <row r="9142" spans="6:6" x14ac:dyDescent="0.2">
      <c r="F9142" s="169"/>
    </row>
    <row r="9143" spans="6:6" x14ac:dyDescent="0.2">
      <c r="F9143" s="169"/>
    </row>
    <row r="9144" spans="6:6" x14ac:dyDescent="0.2">
      <c r="F9144" s="169"/>
    </row>
    <row r="9145" spans="6:6" x14ac:dyDescent="0.2">
      <c r="F9145" s="169"/>
    </row>
    <row r="9146" spans="6:6" x14ac:dyDescent="0.2">
      <c r="F9146" s="169"/>
    </row>
    <row r="9147" spans="6:6" x14ac:dyDescent="0.2">
      <c r="F9147" s="169"/>
    </row>
    <row r="9148" spans="6:6" x14ac:dyDescent="0.2">
      <c r="F9148" s="169"/>
    </row>
    <row r="9149" spans="6:6" x14ac:dyDescent="0.2">
      <c r="F9149" s="169"/>
    </row>
    <row r="9150" spans="6:6" x14ac:dyDescent="0.2">
      <c r="F9150" s="169"/>
    </row>
    <row r="9151" spans="6:6" x14ac:dyDescent="0.2">
      <c r="F9151" s="169"/>
    </row>
    <row r="9152" spans="6:6" x14ac:dyDescent="0.2">
      <c r="F9152" s="169"/>
    </row>
    <row r="9153" spans="6:6" x14ac:dyDescent="0.2">
      <c r="F9153" s="169"/>
    </row>
    <row r="9154" spans="6:6" x14ac:dyDescent="0.2">
      <c r="F9154" s="169"/>
    </row>
    <row r="9155" spans="6:6" x14ac:dyDescent="0.2">
      <c r="F9155" s="169"/>
    </row>
    <row r="9156" spans="6:6" x14ac:dyDescent="0.2">
      <c r="F9156" s="169"/>
    </row>
    <row r="9157" spans="6:6" x14ac:dyDescent="0.2">
      <c r="F9157" s="169"/>
    </row>
    <row r="9158" spans="6:6" x14ac:dyDescent="0.2">
      <c r="F9158" s="169"/>
    </row>
    <row r="9159" spans="6:6" x14ac:dyDescent="0.2">
      <c r="F9159" s="169"/>
    </row>
    <row r="9160" spans="6:6" x14ac:dyDescent="0.2">
      <c r="F9160" s="169"/>
    </row>
    <row r="9161" spans="6:6" x14ac:dyDescent="0.2">
      <c r="F9161" s="169"/>
    </row>
    <row r="9162" spans="6:6" x14ac:dyDescent="0.2">
      <c r="F9162" s="169"/>
    </row>
    <row r="9163" spans="6:6" x14ac:dyDescent="0.2">
      <c r="F9163" s="169"/>
    </row>
    <row r="9164" spans="6:6" x14ac:dyDescent="0.2">
      <c r="F9164" s="169"/>
    </row>
    <row r="9165" spans="6:6" x14ac:dyDescent="0.2">
      <c r="F9165" s="169"/>
    </row>
    <row r="9166" spans="6:6" x14ac:dyDescent="0.2">
      <c r="F9166" s="169"/>
    </row>
    <row r="9167" spans="6:6" x14ac:dyDescent="0.2">
      <c r="F9167" s="169"/>
    </row>
    <row r="9168" spans="6:6" x14ac:dyDescent="0.2">
      <c r="F9168" s="169"/>
    </row>
    <row r="9169" spans="6:6" x14ac:dyDescent="0.2">
      <c r="F9169" s="169"/>
    </row>
    <row r="9170" spans="6:6" x14ac:dyDescent="0.2">
      <c r="F9170" s="169"/>
    </row>
    <row r="9171" spans="6:6" x14ac:dyDescent="0.2">
      <c r="F9171" s="169"/>
    </row>
    <row r="9172" spans="6:6" x14ac:dyDescent="0.2">
      <c r="F9172" s="169"/>
    </row>
    <row r="9173" spans="6:6" x14ac:dyDescent="0.2">
      <c r="F9173" s="169"/>
    </row>
    <row r="9174" spans="6:6" x14ac:dyDescent="0.2">
      <c r="F9174" s="169"/>
    </row>
    <row r="9175" spans="6:6" x14ac:dyDescent="0.2">
      <c r="F9175" s="169"/>
    </row>
    <row r="9176" spans="6:6" x14ac:dyDescent="0.2">
      <c r="F9176" s="169"/>
    </row>
    <row r="9177" spans="6:6" x14ac:dyDescent="0.2">
      <c r="F9177" s="169"/>
    </row>
    <row r="9178" spans="6:6" x14ac:dyDescent="0.2">
      <c r="F9178" s="169"/>
    </row>
    <row r="9179" spans="6:6" x14ac:dyDescent="0.2">
      <c r="F9179" s="169"/>
    </row>
    <row r="9180" spans="6:6" x14ac:dyDescent="0.2">
      <c r="F9180" s="169"/>
    </row>
    <row r="9181" spans="6:6" x14ac:dyDescent="0.2">
      <c r="F9181" s="169"/>
    </row>
    <row r="9182" spans="6:6" x14ac:dyDescent="0.2">
      <c r="F9182" s="169"/>
    </row>
    <row r="9183" spans="6:6" x14ac:dyDescent="0.2">
      <c r="F9183" s="169"/>
    </row>
    <row r="9184" spans="6:6" x14ac:dyDescent="0.2">
      <c r="F9184" s="169"/>
    </row>
    <row r="9185" spans="6:6" x14ac:dyDescent="0.2">
      <c r="F9185" s="169"/>
    </row>
    <row r="9186" spans="6:6" x14ac:dyDescent="0.2">
      <c r="F9186" s="169"/>
    </row>
    <row r="9187" spans="6:6" x14ac:dyDescent="0.2">
      <c r="F9187" s="169"/>
    </row>
    <row r="9188" spans="6:6" x14ac:dyDescent="0.2">
      <c r="F9188" s="169"/>
    </row>
    <row r="9189" spans="6:6" x14ac:dyDescent="0.2">
      <c r="F9189" s="169"/>
    </row>
    <row r="9190" spans="6:6" x14ac:dyDescent="0.2">
      <c r="F9190" s="169"/>
    </row>
    <row r="9191" spans="6:6" x14ac:dyDescent="0.2">
      <c r="F9191" s="169"/>
    </row>
    <row r="9192" spans="6:6" x14ac:dyDescent="0.2">
      <c r="F9192" s="169"/>
    </row>
    <row r="9193" spans="6:6" x14ac:dyDescent="0.2">
      <c r="F9193" s="169"/>
    </row>
    <row r="9194" spans="6:6" x14ac:dyDescent="0.2">
      <c r="F9194" s="169"/>
    </row>
    <row r="9195" spans="6:6" x14ac:dyDescent="0.2">
      <c r="F9195" s="169"/>
    </row>
    <row r="9196" spans="6:6" x14ac:dyDescent="0.2">
      <c r="F9196" s="169"/>
    </row>
    <row r="9197" spans="6:6" x14ac:dyDescent="0.2">
      <c r="F9197" s="169"/>
    </row>
    <row r="9198" spans="6:6" x14ac:dyDescent="0.2">
      <c r="F9198" s="169"/>
    </row>
    <row r="9199" spans="6:6" x14ac:dyDescent="0.2">
      <c r="F9199" s="169"/>
    </row>
    <row r="9200" spans="6:6" x14ac:dyDescent="0.2">
      <c r="F9200" s="169"/>
    </row>
    <row r="9201" spans="6:6" x14ac:dyDescent="0.2">
      <c r="F9201" s="169"/>
    </row>
    <row r="9202" spans="6:6" x14ac:dyDescent="0.2">
      <c r="F9202" s="169"/>
    </row>
    <row r="9203" spans="6:6" x14ac:dyDescent="0.2">
      <c r="F9203" s="169"/>
    </row>
    <row r="9204" spans="6:6" x14ac:dyDescent="0.2">
      <c r="F9204" s="169"/>
    </row>
    <row r="9205" spans="6:6" x14ac:dyDescent="0.2">
      <c r="F9205" s="169"/>
    </row>
    <row r="9206" spans="6:6" x14ac:dyDescent="0.2">
      <c r="F9206" s="169"/>
    </row>
    <row r="9207" spans="6:6" x14ac:dyDescent="0.2">
      <c r="F9207" s="169"/>
    </row>
    <row r="9208" spans="6:6" x14ac:dyDescent="0.2">
      <c r="F9208" s="169"/>
    </row>
    <row r="9209" spans="6:6" x14ac:dyDescent="0.2">
      <c r="F9209" s="169"/>
    </row>
    <row r="9210" spans="6:6" x14ac:dyDescent="0.2">
      <c r="F9210" s="169"/>
    </row>
    <row r="9211" spans="6:6" x14ac:dyDescent="0.2">
      <c r="F9211" s="169"/>
    </row>
    <row r="9212" spans="6:6" x14ac:dyDescent="0.2">
      <c r="F9212" s="169"/>
    </row>
    <row r="9213" spans="6:6" x14ac:dyDescent="0.2">
      <c r="F9213" s="169"/>
    </row>
    <row r="9214" spans="6:6" x14ac:dyDescent="0.2">
      <c r="F9214" s="169"/>
    </row>
    <row r="9215" spans="6:6" x14ac:dyDescent="0.2">
      <c r="F9215" s="169"/>
    </row>
    <row r="9216" spans="6:6" x14ac:dyDescent="0.2">
      <c r="F9216" s="169"/>
    </row>
    <row r="9217" spans="6:6" x14ac:dyDescent="0.2">
      <c r="F9217" s="169"/>
    </row>
    <row r="9218" spans="6:6" x14ac:dyDescent="0.2">
      <c r="F9218" s="169"/>
    </row>
    <row r="9219" spans="6:6" x14ac:dyDescent="0.2">
      <c r="F9219" s="169"/>
    </row>
    <row r="9220" spans="6:6" x14ac:dyDescent="0.2">
      <c r="F9220" s="169"/>
    </row>
    <row r="9221" spans="6:6" x14ac:dyDescent="0.2">
      <c r="F9221" s="169"/>
    </row>
    <row r="9222" spans="6:6" x14ac:dyDescent="0.2">
      <c r="F9222" s="169"/>
    </row>
    <row r="9223" spans="6:6" x14ac:dyDescent="0.2">
      <c r="F9223" s="169"/>
    </row>
    <row r="9224" spans="6:6" x14ac:dyDescent="0.2">
      <c r="F9224" s="169"/>
    </row>
    <row r="9225" spans="6:6" x14ac:dyDescent="0.2">
      <c r="F9225" s="169"/>
    </row>
    <row r="9226" spans="6:6" x14ac:dyDescent="0.2">
      <c r="F9226" s="169"/>
    </row>
    <row r="9227" spans="6:6" x14ac:dyDescent="0.2">
      <c r="F9227" s="169"/>
    </row>
    <row r="9228" spans="6:6" x14ac:dyDescent="0.2">
      <c r="F9228" s="169"/>
    </row>
    <row r="9229" spans="6:6" x14ac:dyDescent="0.2">
      <c r="F9229" s="169"/>
    </row>
    <row r="9230" spans="6:6" x14ac:dyDescent="0.2">
      <c r="F9230" s="169"/>
    </row>
    <row r="9231" spans="6:6" x14ac:dyDescent="0.2">
      <c r="F9231" s="169"/>
    </row>
    <row r="9232" spans="6:6" x14ac:dyDescent="0.2">
      <c r="F9232" s="169"/>
    </row>
    <row r="9233" spans="6:6" x14ac:dyDescent="0.2">
      <c r="F9233" s="169"/>
    </row>
    <row r="9234" spans="6:6" x14ac:dyDescent="0.2">
      <c r="F9234" s="169"/>
    </row>
    <row r="9235" spans="6:6" x14ac:dyDescent="0.2">
      <c r="F9235" s="169"/>
    </row>
    <row r="9236" spans="6:6" x14ac:dyDescent="0.2">
      <c r="F9236" s="169"/>
    </row>
    <row r="9237" spans="6:6" x14ac:dyDescent="0.2">
      <c r="F9237" s="169"/>
    </row>
    <row r="9238" spans="6:6" x14ac:dyDescent="0.2">
      <c r="F9238" s="169"/>
    </row>
    <row r="9239" spans="6:6" x14ac:dyDescent="0.2">
      <c r="F9239" s="169"/>
    </row>
    <row r="9240" spans="6:6" x14ac:dyDescent="0.2">
      <c r="F9240" s="169"/>
    </row>
    <row r="9241" spans="6:6" x14ac:dyDescent="0.2">
      <c r="F9241" s="169"/>
    </row>
    <row r="9242" spans="6:6" x14ac:dyDescent="0.2">
      <c r="F9242" s="169"/>
    </row>
    <row r="9243" spans="6:6" x14ac:dyDescent="0.2">
      <c r="F9243" s="169"/>
    </row>
    <row r="9244" spans="6:6" x14ac:dyDescent="0.2">
      <c r="F9244" s="169"/>
    </row>
    <row r="9245" spans="6:6" x14ac:dyDescent="0.2">
      <c r="F9245" s="169"/>
    </row>
    <row r="9246" spans="6:6" x14ac:dyDescent="0.2">
      <c r="F9246" s="169"/>
    </row>
    <row r="9247" spans="6:6" x14ac:dyDescent="0.2">
      <c r="F9247" s="169"/>
    </row>
    <row r="9248" spans="6:6" x14ac:dyDescent="0.2">
      <c r="F9248" s="169"/>
    </row>
    <row r="9249" spans="6:6" x14ac:dyDescent="0.2">
      <c r="F9249" s="169"/>
    </row>
    <row r="9250" spans="6:6" x14ac:dyDescent="0.2">
      <c r="F9250" s="169"/>
    </row>
    <row r="9251" spans="6:6" x14ac:dyDescent="0.2">
      <c r="F9251" s="169"/>
    </row>
    <row r="9252" spans="6:6" x14ac:dyDescent="0.2">
      <c r="F9252" s="169"/>
    </row>
    <row r="9253" spans="6:6" x14ac:dyDescent="0.2">
      <c r="F9253" s="169"/>
    </row>
    <row r="9254" spans="6:6" x14ac:dyDescent="0.2">
      <c r="F9254" s="169"/>
    </row>
    <row r="9255" spans="6:6" x14ac:dyDescent="0.2">
      <c r="F9255" s="169"/>
    </row>
    <row r="9256" spans="6:6" x14ac:dyDescent="0.2">
      <c r="F9256" s="169"/>
    </row>
    <row r="9257" spans="6:6" x14ac:dyDescent="0.2">
      <c r="F9257" s="169"/>
    </row>
    <row r="9258" spans="6:6" x14ac:dyDescent="0.2">
      <c r="F9258" s="169"/>
    </row>
    <row r="9259" spans="6:6" x14ac:dyDescent="0.2">
      <c r="F9259" s="169"/>
    </row>
    <row r="9260" spans="6:6" x14ac:dyDescent="0.2">
      <c r="F9260" s="169"/>
    </row>
    <row r="9261" spans="6:6" x14ac:dyDescent="0.2">
      <c r="F9261" s="169"/>
    </row>
    <row r="9262" spans="6:6" x14ac:dyDescent="0.2">
      <c r="F9262" s="169"/>
    </row>
    <row r="9263" spans="6:6" x14ac:dyDescent="0.2">
      <c r="F9263" s="169"/>
    </row>
    <row r="9264" spans="6:6" x14ac:dyDescent="0.2">
      <c r="F9264" s="169"/>
    </row>
    <row r="9265" spans="6:6" x14ac:dyDescent="0.2">
      <c r="F9265" s="169"/>
    </row>
    <row r="9266" spans="6:6" x14ac:dyDescent="0.2">
      <c r="F9266" s="169"/>
    </row>
    <row r="9267" spans="6:6" x14ac:dyDescent="0.2">
      <c r="F9267" s="169"/>
    </row>
    <row r="9268" spans="6:6" x14ac:dyDescent="0.2">
      <c r="F9268" s="169"/>
    </row>
    <row r="9269" spans="6:6" x14ac:dyDescent="0.2">
      <c r="F9269" s="169"/>
    </row>
    <row r="9270" spans="6:6" x14ac:dyDescent="0.2">
      <c r="F9270" s="169"/>
    </row>
    <row r="9271" spans="6:6" x14ac:dyDescent="0.2">
      <c r="F9271" s="169"/>
    </row>
    <row r="9272" spans="6:6" x14ac:dyDescent="0.2">
      <c r="F9272" s="169"/>
    </row>
    <row r="9273" spans="6:6" x14ac:dyDescent="0.2">
      <c r="F9273" s="169"/>
    </row>
    <row r="9274" spans="6:6" x14ac:dyDescent="0.2">
      <c r="F9274" s="169"/>
    </row>
    <row r="9275" spans="6:6" x14ac:dyDescent="0.2">
      <c r="F9275" s="169"/>
    </row>
    <row r="9276" spans="6:6" x14ac:dyDescent="0.2">
      <c r="F9276" s="169"/>
    </row>
    <row r="9277" spans="6:6" x14ac:dyDescent="0.2">
      <c r="F9277" s="169"/>
    </row>
    <row r="9278" spans="6:6" x14ac:dyDescent="0.2">
      <c r="F9278" s="169"/>
    </row>
    <row r="9279" spans="6:6" x14ac:dyDescent="0.2">
      <c r="F9279" s="169"/>
    </row>
    <row r="9280" spans="6:6" x14ac:dyDescent="0.2">
      <c r="F9280" s="169"/>
    </row>
    <row r="9281" spans="6:6" x14ac:dyDescent="0.2">
      <c r="F9281" s="169"/>
    </row>
    <row r="9282" spans="6:6" x14ac:dyDescent="0.2">
      <c r="F9282" s="169"/>
    </row>
    <row r="9283" spans="6:6" x14ac:dyDescent="0.2">
      <c r="F9283" s="169"/>
    </row>
    <row r="9284" spans="6:6" x14ac:dyDescent="0.2">
      <c r="F9284" s="169"/>
    </row>
    <row r="9285" spans="6:6" x14ac:dyDescent="0.2">
      <c r="F9285" s="169"/>
    </row>
    <row r="9286" spans="6:6" x14ac:dyDescent="0.2">
      <c r="F9286" s="169"/>
    </row>
    <row r="9287" spans="6:6" x14ac:dyDescent="0.2">
      <c r="F9287" s="169"/>
    </row>
    <row r="9288" spans="6:6" x14ac:dyDescent="0.2">
      <c r="F9288" s="169"/>
    </row>
    <row r="9289" spans="6:6" x14ac:dyDescent="0.2">
      <c r="F9289" s="169"/>
    </row>
    <row r="9290" spans="6:6" x14ac:dyDescent="0.2">
      <c r="F9290" s="169"/>
    </row>
    <row r="9291" spans="6:6" x14ac:dyDescent="0.2">
      <c r="F9291" s="169"/>
    </row>
    <row r="9292" spans="6:6" x14ac:dyDescent="0.2">
      <c r="F9292" s="169"/>
    </row>
    <row r="9293" spans="6:6" x14ac:dyDescent="0.2">
      <c r="F9293" s="169"/>
    </row>
    <row r="9294" spans="6:6" x14ac:dyDescent="0.2">
      <c r="F9294" s="169"/>
    </row>
    <row r="9295" spans="6:6" x14ac:dyDescent="0.2">
      <c r="F9295" s="169"/>
    </row>
    <row r="9296" spans="6:6" x14ac:dyDescent="0.2">
      <c r="F9296" s="169"/>
    </row>
    <row r="9297" spans="6:6" x14ac:dyDescent="0.2">
      <c r="F9297" s="169"/>
    </row>
    <row r="9298" spans="6:6" x14ac:dyDescent="0.2">
      <c r="F9298" s="169"/>
    </row>
    <row r="9299" spans="6:6" x14ac:dyDescent="0.2">
      <c r="F9299" s="169"/>
    </row>
    <row r="9300" spans="6:6" x14ac:dyDescent="0.2">
      <c r="F9300" s="169"/>
    </row>
    <row r="9301" spans="6:6" x14ac:dyDescent="0.2">
      <c r="F9301" s="169"/>
    </row>
    <row r="9302" spans="6:6" x14ac:dyDescent="0.2">
      <c r="F9302" s="169"/>
    </row>
    <row r="9303" spans="6:6" x14ac:dyDescent="0.2">
      <c r="F9303" s="169"/>
    </row>
    <row r="9304" spans="6:6" x14ac:dyDescent="0.2">
      <c r="F9304" s="169"/>
    </row>
    <row r="9305" spans="6:6" x14ac:dyDescent="0.2">
      <c r="F9305" s="169"/>
    </row>
    <row r="9306" spans="6:6" x14ac:dyDescent="0.2">
      <c r="F9306" s="169"/>
    </row>
    <row r="9307" spans="6:6" x14ac:dyDescent="0.2">
      <c r="F9307" s="169"/>
    </row>
    <row r="9308" spans="6:6" x14ac:dyDescent="0.2">
      <c r="F9308" s="169"/>
    </row>
    <row r="9309" spans="6:6" x14ac:dyDescent="0.2">
      <c r="F9309" s="169"/>
    </row>
    <row r="9310" spans="6:6" x14ac:dyDescent="0.2">
      <c r="F9310" s="169"/>
    </row>
    <row r="9311" spans="6:6" x14ac:dyDescent="0.2">
      <c r="F9311" s="169"/>
    </row>
    <row r="9312" spans="6:6" x14ac:dyDescent="0.2">
      <c r="F9312" s="169"/>
    </row>
    <row r="9313" spans="6:6" x14ac:dyDescent="0.2">
      <c r="F9313" s="169"/>
    </row>
    <row r="9314" spans="6:6" x14ac:dyDescent="0.2">
      <c r="F9314" s="169"/>
    </row>
    <row r="9315" spans="6:6" x14ac:dyDescent="0.2">
      <c r="F9315" s="169"/>
    </row>
    <row r="9316" spans="6:6" x14ac:dyDescent="0.2">
      <c r="F9316" s="169"/>
    </row>
    <row r="9317" spans="6:6" x14ac:dyDescent="0.2">
      <c r="F9317" s="169"/>
    </row>
    <row r="9318" spans="6:6" x14ac:dyDescent="0.2">
      <c r="F9318" s="169"/>
    </row>
    <row r="9319" spans="6:6" x14ac:dyDescent="0.2">
      <c r="F9319" s="169"/>
    </row>
    <row r="9320" spans="6:6" x14ac:dyDescent="0.2">
      <c r="F9320" s="169"/>
    </row>
    <row r="9321" spans="6:6" x14ac:dyDescent="0.2">
      <c r="F9321" s="169"/>
    </row>
    <row r="9322" spans="6:6" x14ac:dyDescent="0.2">
      <c r="F9322" s="169"/>
    </row>
    <row r="9323" spans="6:6" x14ac:dyDescent="0.2">
      <c r="F9323" s="169"/>
    </row>
    <row r="9324" spans="6:6" x14ac:dyDescent="0.2">
      <c r="F9324" s="169"/>
    </row>
    <row r="9325" spans="6:6" x14ac:dyDescent="0.2">
      <c r="F9325" s="169"/>
    </row>
    <row r="9326" spans="6:6" x14ac:dyDescent="0.2">
      <c r="F9326" s="169"/>
    </row>
    <row r="9327" spans="6:6" x14ac:dyDescent="0.2">
      <c r="F9327" s="169"/>
    </row>
    <row r="9328" spans="6:6" x14ac:dyDescent="0.2">
      <c r="F9328" s="169"/>
    </row>
    <row r="9329" spans="6:6" x14ac:dyDescent="0.2">
      <c r="F9329" s="169"/>
    </row>
    <row r="9330" spans="6:6" x14ac:dyDescent="0.2">
      <c r="F9330" s="169"/>
    </row>
    <row r="9331" spans="6:6" x14ac:dyDescent="0.2">
      <c r="F9331" s="169"/>
    </row>
    <row r="9332" spans="6:6" x14ac:dyDescent="0.2">
      <c r="F9332" s="169"/>
    </row>
    <row r="9333" spans="6:6" x14ac:dyDescent="0.2">
      <c r="F9333" s="169"/>
    </row>
    <row r="9334" spans="6:6" x14ac:dyDescent="0.2">
      <c r="F9334" s="169"/>
    </row>
    <row r="9335" spans="6:6" x14ac:dyDescent="0.2">
      <c r="F9335" s="169"/>
    </row>
    <row r="9336" spans="6:6" x14ac:dyDescent="0.2">
      <c r="F9336" s="169"/>
    </row>
    <row r="9337" spans="6:6" x14ac:dyDescent="0.2">
      <c r="F9337" s="169"/>
    </row>
    <row r="9338" spans="6:6" x14ac:dyDescent="0.2">
      <c r="F9338" s="169"/>
    </row>
    <row r="9339" spans="6:6" x14ac:dyDescent="0.2">
      <c r="F9339" s="169"/>
    </row>
    <row r="9340" spans="6:6" x14ac:dyDescent="0.2">
      <c r="F9340" s="169"/>
    </row>
    <row r="9341" spans="6:6" x14ac:dyDescent="0.2">
      <c r="F9341" s="169"/>
    </row>
    <row r="9342" spans="6:6" x14ac:dyDescent="0.2">
      <c r="F9342" s="169"/>
    </row>
    <row r="9343" spans="6:6" x14ac:dyDescent="0.2">
      <c r="F9343" s="169"/>
    </row>
    <row r="9344" spans="6:6" x14ac:dyDescent="0.2">
      <c r="F9344" s="169"/>
    </row>
    <row r="9345" spans="6:6" x14ac:dyDescent="0.2">
      <c r="F9345" s="169"/>
    </row>
    <row r="9346" spans="6:6" x14ac:dyDescent="0.2">
      <c r="F9346" s="169"/>
    </row>
    <row r="9347" spans="6:6" x14ac:dyDescent="0.2">
      <c r="F9347" s="169"/>
    </row>
    <row r="9348" spans="6:6" x14ac:dyDescent="0.2">
      <c r="F9348" s="169"/>
    </row>
    <row r="9349" spans="6:6" x14ac:dyDescent="0.2">
      <c r="F9349" s="169"/>
    </row>
    <row r="9350" spans="6:6" x14ac:dyDescent="0.2">
      <c r="F9350" s="169"/>
    </row>
    <row r="9351" spans="6:6" x14ac:dyDescent="0.2">
      <c r="F9351" s="169"/>
    </row>
    <row r="9352" spans="6:6" x14ac:dyDescent="0.2">
      <c r="F9352" s="169"/>
    </row>
    <row r="9353" spans="6:6" x14ac:dyDescent="0.2">
      <c r="F9353" s="169"/>
    </row>
    <row r="9354" spans="6:6" x14ac:dyDescent="0.2">
      <c r="F9354" s="169"/>
    </row>
    <row r="9355" spans="6:6" x14ac:dyDescent="0.2">
      <c r="F9355" s="169"/>
    </row>
    <row r="9356" spans="6:6" x14ac:dyDescent="0.2">
      <c r="F9356" s="169"/>
    </row>
    <row r="9357" spans="6:6" x14ac:dyDescent="0.2">
      <c r="F9357" s="169"/>
    </row>
    <row r="9358" spans="6:6" x14ac:dyDescent="0.2">
      <c r="F9358" s="169"/>
    </row>
    <row r="9359" spans="6:6" x14ac:dyDescent="0.2">
      <c r="F9359" s="169"/>
    </row>
    <row r="9360" spans="6:6" x14ac:dyDescent="0.2">
      <c r="F9360" s="169"/>
    </row>
    <row r="9361" spans="6:6" x14ac:dyDescent="0.2">
      <c r="F9361" s="169"/>
    </row>
    <row r="9362" spans="6:6" x14ac:dyDescent="0.2">
      <c r="F9362" s="169"/>
    </row>
    <row r="9363" spans="6:6" x14ac:dyDescent="0.2">
      <c r="F9363" s="169"/>
    </row>
    <row r="9364" spans="6:6" x14ac:dyDescent="0.2">
      <c r="F9364" s="169"/>
    </row>
    <row r="9365" spans="6:6" x14ac:dyDescent="0.2">
      <c r="F9365" s="169"/>
    </row>
    <row r="9366" spans="6:6" x14ac:dyDescent="0.2">
      <c r="F9366" s="169"/>
    </row>
    <row r="9367" spans="6:6" x14ac:dyDescent="0.2">
      <c r="F9367" s="169"/>
    </row>
    <row r="9368" spans="6:6" x14ac:dyDescent="0.2">
      <c r="F9368" s="169"/>
    </row>
    <row r="9369" spans="6:6" x14ac:dyDescent="0.2">
      <c r="F9369" s="169"/>
    </row>
    <row r="9370" spans="6:6" x14ac:dyDescent="0.2">
      <c r="F9370" s="169"/>
    </row>
    <row r="9371" spans="6:6" x14ac:dyDescent="0.2">
      <c r="F9371" s="169"/>
    </row>
    <row r="9372" spans="6:6" x14ac:dyDescent="0.2">
      <c r="F9372" s="169"/>
    </row>
    <row r="9373" spans="6:6" x14ac:dyDescent="0.2">
      <c r="F9373" s="169"/>
    </row>
    <row r="9374" spans="6:6" x14ac:dyDescent="0.2">
      <c r="F9374" s="169"/>
    </row>
    <row r="9375" spans="6:6" x14ac:dyDescent="0.2">
      <c r="F9375" s="169"/>
    </row>
    <row r="9376" spans="6:6" x14ac:dyDescent="0.2">
      <c r="F9376" s="169"/>
    </row>
    <row r="9377" spans="6:6" x14ac:dyDescent="0.2">
      <c r="F9377" s="169"/>
    </row>
    <row r="9378" spans="6:6" x14ac:dyDescent="0.2">
      <c r="F9378" s="169"/>
    </row>
    <row r="9379" spans="6:6" x14ac:dyDescent="0.2">
      <c r="F9379" s="169"/>
    </row>
    <row r="9380" spans="6:6" x14ac:dyDescent="0.2">
      <c r="F9380" s="169"/>
    </row>
    <row r="9381" spans="6:6" x14ac:dyDescent="0.2">
      <c r="F9381" s="169"/>
    </row>
    <row r="9382" spans="6:6" x14ac:dyDescent="0.2">
      <c r="F9382" s="169"/>
    </row>
    <row r="9383" spans="6:6" x14ac:dyDescent="0.2">
      <c r="F9383" s="169"/>
    </row>
    <row r="9384" spans="6:6" x14ac:dyDescent="0.2">
      <c r="F9384" s="169"/>
    </row>
    <row r="9385" spans="6:6" x14ac:dyDescent="0.2">
      <c r="F9385" s="169"/>
    </row>
    <row r="9386" spans="6:6" x14ac:dyDescent="0.2">
      <c r="F9386" s="169"/>
    </row>
    <row r="9387" spans="6:6" x14ac:dyDescent="0.2">
      <c r="F9387" s="169"/>
    </row>
    <row r="9388" spans="6:6" x14ac:dyDescent="0.2">
      <c r="F9388" s="169"/>
    </row>
    <row r="9389" spans="6:6" x14ac:dyDescent="0.2">
      <c r="F9389" s="169"/>
    </row>
    <row r="9390" spans="6:6" x14ac:dyDescent="0.2">
      <c r="F9390" s="169"/>
    </row>
    <row r="9391" spans="6:6" x14ac:dyDescent="0.2">
      <c r="F9391" s="169"/>
    </row>
    <row r="9392" spans="6:6" x14ac:dyDescent="0.2">
      <c r="F9392" s="169"/>
    </row>
    <row r="9393" spans="6:6" x14ac:dyDescent="0.2">
      <c r="F9393" s="169"/>
    </row>
    <row r="9394" spans="6:6" x14ac:dyDescent="0.2">
      <c r="F9394" s="169"/>
    </row>
    <row r="9395" spans="6:6" x14ac:dyDescent="0.2">
      <c r="F9395" s="169"/>
    </row>
    <row r="9396" spans="6:6" x14ac:dyDescent="0.2">
      <c r="F9396" s="169"/>
    </row>
    <row r="9397" spans="6:6" x14ac:dyDescent="0.2">
      <c r="F9397" s="169"/>
    </row>
    <row r="9398" spans="6:6" x14ac:dyDescent="0.2">
      <c r="F9398" s="169"/>
    </row>
    <row r="9399" spans="6:6" x14ac:dyDescent="0.2">
      <c r="F9399" s="169"/>
    </row>
    <row r="9400" spans="6:6" x14ac:dyDescent="0.2">
      <c r="F9400" s="169"/>
    </row>
    <row r="9401" spans="6:6" x14ac:dyDescent="0.2">
      <c r="F9401" s="169"/>
    </row>
    <row r="9402" spans="6:6" x14ac:dyDescent="0.2">
      <c r="F9402" s="169"/>
    </row>
    <row r="9403" spans="6:6" x14ac:dyDescent="0.2">
      <c r="F9403" s="169"/>
    </row>
    <row r="9404" spans="6:6" x14ac:dyDescent="0.2">
      <c r="F9404" s="169"/>
    </row>
    <row r="9405" spans="6:6" x14ac:dyDescent="0.2">
      <c r="F9405" s="169"/>
    </row>
    <row r="9406" spans="6:6" x14ac:dyDescent="0.2">
      <c r="F9406" s="169"/>
    </row>
    <row r="9407" spans="6:6" x14ac:dyDescent="0.2">
      <c r="F9407" s="169"/>
    </row>
    <row r="9408" spans="6:6" x14ac:dyDescent="0.2">
      <c r="F9408" s="169"/>
    </row>
    <row r="9409" spans="6:6" x14ac:dyDescent="0.2">
      <c r="F9409" s="169"/>
    </row>
    <row r="9410" spans="6:6" x14ac:dyDescent="0.2">
      <c r="F9410" s="169"/>
    </row>
    <row r="9411" spans="6:6" x14ac:dyDescent="0.2">
      <c r="F9411" s="169"/>
    </row>
    <row r="9412" spans="6:6" x14ac:dyDescent="0.2">
      <c r="F9412" s="169"/>
    </row>
    <row r="9413" spans="6:6" x14ac:dyDescent="0.2">
      <c r="F9413" s="169"/>
    </row>
    <row r="9414" spans="6:6" x14ac:dyDescent="0.2">
      <c r="F9414" s="169"/>
    </row>
    <row r="9415" spans="6:6" x14ac:dyDescent="0.2">
      <c r="F9415" s="169"/>
    </row>
    <row r="9416" spans="6:6" x14ac:dyDescent="0.2">
      <c r="F9416" s="169"/>
    </row>
    <row r="9417" spans="6:6" x14ac:dyDescent="0.2">
      <c r="F9417" s="169"/>
    </row>
    <row r="9418" spans="6:6" x14ac:dyDescent="0.2">
      <c r="F9418" s="169"/>
    </row>
    <row r="9419" spans="6:6" x14ac:dyDescent="0.2">
      <c r="F9419" s="169"/>
    </row>
    <row r="9420" spans="6:6" x14ac:dyDescent="0.2">
      <c r="F9420" s="169"/>
    </row>
    <row r="9421" spans="6:6" x14ac:dyDescent="0.2">
      <c r="F9421" s="169"/>
    </row>
    <row r="9422" spans="6:6" x14ac:dyDescent="0.2">
      <c r="F9422" s="169"/>
    </row>
    <row r="9423" spans="6:6" x14ac:dyDescent="0.2">
      <c r="F9423" s="169"/>
    </row>
    <row r="9424" spans="6:6" x14ac:dyDescent="0.2">
      <c r="F9424" s="169"/>
    </row>
    <row r="9425" spans="6:6" x14ac:dyDescent="0.2">
      <c r="F9425" s="169"/>
    </row>
    <row r="9426" spans="6:6" x14ac:dyDescent="0.2">
      <c r="F9426" s="169"/>
    </row>
    <row r="9427" spans="6:6" x14ac:dyDescent="0.2">
      <c r="F9427" s="169"/>
    </row>
    <row r="9428" spans="6:6" x14ac:dyDescent="0.2">
      <c r="F9428" s="169"/>
    </row>
    <row r="9429" spans="6:6" x14ac:dyDescent="0.2">
      <c r="F9429" s="169"/>
    </row>
    <row r="9430" spans="6:6" x14ac:dyDescent="0.2">
      <c r="F9430" s="169"/>
    </row>
    <row r="9431" spans="6:6" x14ac:dyDescent="0.2">
      <c r="F9431" s="169"/>
    </row>
    <row r="9432" spans="6:6" x14ac:dyDescent="0.2">
      <c r="F9432" s="169"/>
    </row>
    <row r="9433" spans="6:6" x14ac:dyDescent="0.2">
      <c r="F9433" s="169"/>
    </row>
    <row r="9434" spans="6:6" x14ac:dyDescent="0.2">
      <c r="F9434" s="169"/>
    </row>
    <row r="9435" spans="6:6" x14ac:dyDescent="0.2">
      <c r="F9435" s="169"/>
    </row>
    <row r="9436" spans="6:6" x14ac:dyDescent="0.2">
      <c r="F9436" s="169"/>
    </row>
    <row r="9437" spans="6:6" x14ac:dyDescent="0.2">
      <c r="F9437" s="169"/>
    </row>
    <row r="9438" spans="6:6" x14ac:dyDescent="0.2">
      <c r="F9438" s="169"/>
    </row>
    <row r="9439" spans="6:6" x14ac:dyDescent="0.2">
      <c r="F9439" s="169"/>
    </row>
    <row r="9440" spans="6:6" x14ac:dyDescent="0.2">
      <c r="F9440" s="169"/>
    </row>
    <row r="9441" spans="6:6" x14ac:dyDescent="0.2">
      <c r="F9441" s="169"/>
    </row>
    <row r="9442" spans="6:6" x14ac:dyDescent="0.2">
      <c r="F9442" s="169"/>
    </row>
    <row r="9443" spans="6:6" x14ac:dyDescent="0.2">
      <c r="F9443" s="169"/>
    </row>
    <row r="9444" spans="6:6" x14ac:dyDescent="0.2">
      <c r="F9444" s="169"/>
    </row>
    <row r="9445" spans="6:6" x14ac:dyDescent="0.2">
      <c r="F9445" s="169"/>
    </row>
    <row r="9446" spans="6:6" x14ac:dyDescent="0.2">
      <c r="F9446" s="169"/>
    </row>
    <row r="9447" spans="6:6" x14ac:dyDescent="0.2">
      <c r="F9447" s="169"/>
    </row>
    <row r="9448" spans="6:6" x14ac:dyDescent="0.2">
      <c r="F9448" s="169"/>
    </row>
    <row r="9449" spans="6:6" x14ac:dyDescent="0.2">
      <c r="F9449" s="169"/>
    </row>
    <row r="9450" spans="6:6" x14ac:dyDescent="0.2">
      <c r="F9450" s="169"/>
    </row>
    <row r="9451" spans="6:6" x14ac:dyDescent="0.2">
      <c r="F9451" s="169"/>
    </row>
    <row r="9452" spans="6:6" x14ac:dyDescent="0.2">
      <c r="F9452" s="169"/>
    </row>
    <row r="9453" spans="6:6" x14ac:dyDescent="0.2">
      <c r="F9453" s="169"/>
    </row>
    <row r="9454" spans="6:6" x14ac:dyDescent="0.2">
      <c r="F9454" s="169"/>
    </row>
    <row r="9455" spans="6:6" x14ac:dyDescent="0.2">
      <c r="F9455" s="169"/>
    </row>
    <row r="9456" spans="6:6" x14ac:dyDescent="0.2">
      <c r="F9456" s="169"/>
    </row>
    <row r="9457" spans="6:6" x14ac:dyDescent="0.2">
      <c r="F9457" s="169"/>
    </row>
    <row r="9458" spans="6:6" x14ac:dyDescent="0.2">
      <c r="F9458" s="169"/>
    </row>
    <row r="9459" spans="6:6" x14ac:dyDescent="0.2">
      <c r="F9459" s="169"/>
    </row>
    <row r="9460" spans="6:6" x14ac:dyDescent="0.2">
      <c r="F9460" s="169"/>
    </row>
    <row r="9461" spans="6:6" x14ac:dyDescent="0.2">
      <c r="F9461" s="169"/>
    </row>
    <row r="9462" spans="6:6" x14ac:dyDescent="0.2">
      <c r="F9462" s="169"/>
    </row>
    <row r="9463" spans="6:6" x14ac:dyDescent="0.2">
      <c r="F9463" s="169"/>
    </row>
    <row r="9464" spans="6:6" x14ac:dyDescent="0.2">
      <c r="F9464" s="169"/>
    </row>
    <row r="9465" spans="6:6" x14ac:dyDescent="0.2">
      <c r="F9465" s="169"/>
    </row>
    <row r="9466" spans="6:6" x14ac:dyDescent="0.2">
      <c r="F9466" s="169"/>
    </row>
    <row r="9467" spans="6:6" x14ac:dyDescent="0.2">
      <c r="F9467" s="169"/>
    </row>
    <row r="9468" spans="6:6" x14ac:dyDescent="0.2">
      <c r="F9468" s="169"/>
    </row>
    <row r="9469" spans="6:6" x14ac:dyDescent="0.2">
      <c r="F9469" s="169"/>
    </row>
    <row r="9470" spans="6:6" x14ac:dyDescent="0.2">
      <c r="F9470" s="169"/>
    </row>
    <row r="9471" spans="6:6" x14ac:dyDescent="0.2">
      <c r="F9471" s="169"/>
    </row>
    <row r="9472" spans="6:6" x14ac:dyDescent="0.2">
      <c r="F9472" s="169"/>
    </row>
    <row r="9473" spans="6:6" x14ac:dyDescent="0.2">
      <c r="F9473" s="169"/>
    </row>
    <row r="9474" spans="6:6" x14ac:dyDescent="0.2">
      <c r="F9474" s="169"/>
    </row>
    <row r="9475" spans="6:6" x14ac:dyDescent="0.2">
      <c r="F9475" s="169"/>
    </row>
    <row r="9476" spans="6:6" x14ac:dyDescent="0.2">
      <c r="F9476" s="169"/>
    </row>
    <row r="9477" spans="6:6" x14ac:dyDescent="0.2">
      <c r="F9477" s="169"/>
    </row>
    <row r="9478" spans="6:6" x14ac:dyDescent="0.2">
      <c r="F9478" s="169"/>
    </row>
    <row r="9479" spans="6:6" x14ac:dyDescent="0.2">
      <c r="F9479" s="169"/>
    </row>
    <row r="9480" spans="6:6" x14ac:dyDescent="0.2">
      <c r="F9480" s="169"/>
    </row>
    <row r="9481" spans="6:6" x14ac:dyDescent="0.2">
      <c r="F9481" s="169"/>
    </row>
    <row r="9482" spans="6:6" x14ac:dyDescent="0.2">
      <c r="F9482" s="169"/>
    </row>
    <row r="9483" spans="6:6" x14ac:dyDescent="0.2">
      <c r="F9483" s="169"/>
    </row>
    <row r="9484" spans="6:6" x14ac:dyDescent="0.2">
      <c r="F9484" s="169"/>
    </row>
    <row r="9485" spans="6:6" x14ac:dyDescent="0.2">
      <c r="F9485" s="169"/>
    </row>
    <row r="9486" spans="6:6" x14ac:dyDescent="0.2">
      <c r="F9486" s="169"/>
    </row>
    <row r="9487" spans="6:6" x14ac:dyDescent="0.2">
      <c r="F9487" s="169"/>
    </row>
    <row r="9488" spans="6:6" x14ac:dyDescent="0.2">
      <c r="F9488" s="169"/>
    </row>
    <row r="9489" spans="6:6" x14ac:dyDescent="0.2">
      <c r="F9489" s="169"/>
    </row>
    <row r="9490" spans="6:6" x14ac:dyDescent="0.2">
      <c r="F9490" s="169"/>
    </row>
    <row r="9491" spans="6:6" x14ac:dyDescent="0.2">
      <c r="F9491" s="169"/>
    </row>
    <row r="9492" spans="6:6" x14ac:dyDescent="0.2">
      <c r="F9492" s="169"/>
    </row>
    <row r="9493" spans="6:6" x14ac:dyDescent="0.2">
      <c r="F9493" s="169"/>
    </row>
    <row r="9494" spans="6:6" x14ac:dyDescent="0.2">
      <c r="F9494" s="169"/>
    </row>
    <row r="9495" spans="6:6" x14ac:dyDescent="0.2">
      <c r="F9495" s="169"/>
    </row>
    <row r="9496" spans="6:6" x14ac:dyDescent="0.2">
      <c r="F9496" s="169"/>
    </row>
    <row r="9497" spans="6:6" x14ac:dyDescent="0.2">
      <c r="F9497" s="169"/>
    </row>
    <row r="9498" spans="6:6" x14ac:dyDescent="0.2">
      <c r="F9498" s="169"/>
    </row>
    <row r="9499" spans="6:6" x14ac:dyDescent="0.2">
      <c r="F9499" s="169"/>
    </row>
    <row r="9500" spans="6:6" x14ac:dyDescent="0.2">
      <c r="F9500" s="169"/>
    </row>
    <row r="9501" spans="6:6" x14ac:dyDescent="0.2">
      <c r="F9501" s="169"/>
    </row>
    <row r="9502" spans="6:6" x14ac:dyDescent="0.2">
      <c r="F9502" s="169"/>
    </row>
    <row r="9503" spans="6:6" x14ac:dyDescent="0.2">
      <c r="F9503" s="169"/>
    </row>
    <row r="9504" spans="6:6" x14ac:dyDescent="0.2">
      <c r="F9504" s="169"/>
    </row>
    <row r="9505" spans="6:6" x14ac:dyDescent="0.2">
      <c r="F9505" s="169"/>
    </row>
    <row r="9506" spans="6:6" x14ac:dyDescent="0.2">
      <c r="F9506" s="169"/>
    </row>
    <row r="9507" spans="6:6" x14ac:dyDescent="0.2">
      <c r="F9507" s="169"/>
    </row>
    <row r="9508" spans="6:6" x14ac:dyDescent="0.2">
      <c r="F9508" s="169"/>
    </row>
    <row r="9509" spans="6:6" x14ac:dyDescent="0.2">
      <c r="F9509" s="169"/>
    </row>
    <row r="9510" spans="6:6" x14ac:dyDescent="0.2">
      <c r="F9510" s="169"/>
    </row>
    <row r="9511" spans="6:6" x14ac:dyDescent="0.2">
      <c r="F9511" s="169"/>
    </row>
    <row r="9512" spans="6:6" x14ac:dyDescent="0.2">
      <c r="F9512" s="169"/>
    </row>
    <row r="9513" spans="6:6" x14ac:dyDescent="0.2">
      <c r="F9513" s="169"/>
    </row>
    <row r="9514" spans="6:6" x14ac:dyDescent="0.2">
      <c r="F9514" s="169"/>
    </row>
    <row r="9515" spans="6:6" x14ac:dyDescent="0.2">
      <c r="F9515" s="169"/>
    </row>
    <row r="9516" spans="6:6" x14ac:dyDescent="0.2">
      <c r="F9516" s="169"/>
    </row>
    <row r="9517" spans="6:6" x14ac:dyDescent="0.2">
      <c r="F9517" s="169"/>
    </row>
    <row r="9518" spans="6:6" x14ac:dyDescent="0.2">
      <c r="F9518" s="169"/>
    </row>
    <row r="9519" spans="6:6" x14ac:dyDescent="0.2">
      <c r="F9519" s="169"/>
    </row>
    <row r="9520" spans="6:6" x14ac:dyDescent="0.2">
      <c r="F9520" s="169"/>
    </row>
    <row r="9521" spans="6:6" x14ac:dyDescent="0.2">
      <c r="F9521" s="169"/>
    </row>
    <row r="9522" spans="6:6" x14ac:dyDescent="0.2">
      <c r="F9522" s="169"/>
    </row>
    <row r="9523" spans="6:6" x14ac:dyDescent="0.2">
      <c r="F9523" s="169"/>
    </row>
    <row r="9524" spans="6:6" x14ac:dyDescent="0.2">
      <c r="F9524" s="169"/>
    </row>
    <row r="9525" spans="6:6" x14ac:dyDescent="0.2">
      <c r="F9525" s="169"/>
    </row>
    <row r="9526" spans="6:6" x14ac:dyDescent="0.2">
      <c r="F9526" s="169"/>
    </row>
    <row r="9527" spans="6:6" x14ac:dyDescent="0.2">
      <c r="F9527" s="169"/>
    </row>
    <row r="9528" spans="6:6" x14ac:dyDescent="0.2">
      <c r="F9528" s="169"/>
    </row>
    <row r="9529" spans="6:6" x14ac:dyDescent="0.2">
      <c r="F9529" s="169"/>
    </row>
    <row r="9530" spans="6:6" x14ac:dyDescent="0.2">
      <c r="F9530" s="169"/>
    </row>
    <row r="9531" spans="6:6" x14ac:dyDescent="0.2">
      <c r="F9531" s="169"/>
    </row>
    <row r="9532" spans="6:6" x14ac:dyDescent="0.2">
      <c r="F9532" s="169"/>
    </row>
    <row r="9533" spans="6:6" x14ac:dyDescent="0.2">
      <c r="F9533" s="169"/>
    </row>
    <row r="9534" spans="6:6" x14ac:dyDescent="0.2">
      <c r="F9534" s="169"/>
    </row>
    <row r="9535" spans="6:6" x14ac:dyDescent="0.2">
      <c r="F9535" s="169"/>
    </row>
    <row r="9536" spans="6:6" x14ac:dyDescent="0.2">
      <c r="F9536" s="169"/>
    </row>
    <row r="9537" spans="6:6" x14ac:dyDescent="0.2">
      <c r="F9537" s="169"/>
    </row>
    <row r="9538" spans="6:6" x14ac:dyDescent="0.2">
      <c r="F9538" s="169"/>
    </row>
    <row r="9539" spans="6:6" x14ac:dyDescent="0.2">
      <c r="F9539" s="169"/>
    </row>
    <row r="9540" spans="6:6" x14ac:dyDescent="0.2">
      <c r="F9540" s="169"/>
    </row>
    <row r="9541" spans="6:6" x14ac:dyDescent="0.2">
      <c r="F9541" s="169"/>
    </row>
    <row r="9542" spans="6:6" x14ac:dyDescent="0.2">
      <c r="F9542" s="169"/>
    </row>
    <row r="9543" spans="6:6" x14ac:dyDescent="0.2">
      <c r="F9543" s="169"/>
    </row>
    <row r="9544" spans="6:6" x14ac:dyDescent="0.2">
      <c r="F9544" s="169"/>
    </row>
    <row r="9545" spans="6:6" x14ac:dyDescent="0.2">
      <c r="F9545" s="169"/>
    </row>
    <row r="9546" spans="6:6" x14ac:dyDescent="0.2">
      <c r="F9546" s="169"/>
    </row>
    <row r="9547" spans="6:6" x14ac:dyDescent="0.2">
      <c r="F9547" s="169"/>
    </row>
    <row r="9548" spans="6:6" x14ac:dyDescent="0.2">
      <c r="F9548" s="169"/>
    </row>
    <row r="9549" spans="6:6" x14ac:dyDescent="0.2">
      <c r="F9549" s="169"/>
    </row>
    <row r="9550" spans="6:6" x14ac:dyDescent="0.2">
      <c r="F9550" s="169"/>
    </row>
    <row r="9551" spans="6:6" x14ac:dyDescent="0.2">
      <c r="F9551" s="169"/>
    </row>
    <row r="9552" spans="6:6" x14ac:dyDescent="0.2">
      <c r="F9552" s="169"/>
    </row>
    <row r="9553" spans="6:6" x14ac:dyDescent="0.2">
      <c r="F9553" s="169"/>
    </row>
    <row r="9554" spans="6:6" x14ac:dyDescent="0.2">
      <c r="F9554" s="169"/>
    </row>
    <row r="9555" spans="6:6" x14ac:dyDescent="0.2">
      <c r="F9555" s="169"/>
    </row>
    <row r="9556" spans="6:6" x14ac:dyDescent="0.2">
      <c r="F9556" s="169"/>
    </row>
    <row r="9557" spans="6:6" x14ac:dyDescent="0.2">
      <c r="F9557" s="169"/>
    </row>
    <row r="9558" spans="6:6" x14ac:dyDescent="0.2">
      <c r="F9558" s="169"/>
    </row>
    <row r="9559" spans="6:6" x14ac:dyDescent="0.2">
      <c r="F9559" s="169"/>
    </row>
    <row r="9560" spans="6:6" x14ac:dyDescent="0.2">
      <c r="F9560" s="169"/>
    </row>
    <row r="9561" spans="6:6" x14ac:dyDescent="0.2">
      <c r="F9561" s="169"/>
    </row>
    <row r="9562" spans="6:6" x14ac:dyDescent="0.2">
      <c r="F9562" s="169"/>
    </row>
    <row r="9563" spans="6:6" x14ac:dyDescent="0.2">
      <c r="F9563" s="169"/>
    </row>
    <row r="9564" spans="6:6" x14ac:dyDescent="0.2">
      <c r="F9564" s="169"/>
    </row>
    <row r="9565" spans="6:6" x14ac:dyDescent="0.2">
      <c r="F9565" s="169"/>
    </row>
    <row r="9566" spans="6:6" x14ac:dyDescent="0.2">
      <c r="F9566" s="169"/>
    </row>
    <row r="9567" spans="6:6" x14ac:dyDescent="0.2">
      <c r="F9567" s="169"/>
    </row>
    <row r="9568" spans="6:6" x14ac:dyDescent="0.2">
      <c r="F9568" s="169"/>
    </row>
    <row r="9569" spans="6:6" x14ac:dyDescent="0.2">
      <c r="F9569" s="169"/>
    </row>
    <row r="9570" spans="6:6" x14ac:dyDescent="0.2">
      <c r="F9570" s="169"/>
    </row>
    <row r="9571" spans="6:6" x14ac:dyDescent="0.2">
      <c r="F9571" s="169"/>
    </row>
    <row r="9572" spans="6:6" x14ac:dyDescent="0.2">
      <c r="F9572" s="169"/>
    </row>
    <row r="9573" spans="6:6" x14ac:dyDescent="0.2">
      <c r="F9573" s="169"/>
    </row>
    <row r="9574" spans="6:6" x14ac:dyDescent="0.2">
      <c r="F9574" s="169"/>
    </row>
    <row r="9575" spans="6:6" x14ac:dyDescent="0.2">
      <c r="F9575" s="169"/>
    </row>
    <row r="9576" spans="6:6" x14ac:dyDescent="0.2">
      <c r="F9576" s="169"/>
    </row>
    <row r="9577" spans="6:6" x14ac:dyDescent="0.2">
      <c r="F9577" s="169"/>
    </row>
    <row r="9578" spans="6:6" x14ac:dyDescent="0.2">
      <c r="F9578" s="169"/>
    </row>
    <row r="9579" spans="6:6" x14ac:dyDescent="0.2">
      <c r="F9579" s="169"/>
    </row>
    <row r="9580" spans="6:6" x14ac:dyDescent="0.2">
      <c r="F9580" s="169"/>
    </row>
    <row r="9581" spans="6:6" x14ac:dyDescent="0.2">
      <c r="F9581" s="169"/>
    </row>
    <row r="9582" spans="6:6" x14ac:dyDescent="0.2">
      <c r="F9582" s="169"/>
    </row>
    <row r="9583" spans="6:6" x14ac:dyDescent="0.2">
      <c r="F9583" s="169"/>
    </row>
    <row r="9584" spans="6:6" x14ac:dyDescent="0.2">
      <c r="F9584" s="169"/>
    </row>
    <row r="9585" spans="6:6" x14ac:dyDescent="0.2">
      <c r="F9585" s="169"/>
    </row>
    <row r="9586" spans="6:6" x14ac:dyDescent="0.2">
      <c r="F9586" s="169"/>
    </row>
    <row r="9587" spans="6:6" x14ac:dyDescent="0.2">
      <c r="F9587" s="169"/>
    </row>
    <row r="9588" spans="6:6" x14ac:dyDescent="0.2">
      <c r="F9588" s="169"/>
    </row>
    <row r="9589" spans="6:6" x14ac:dyDescent="0.2">
      <c r="F9589" s="169"/>
    </row>
    <row r="9590" spans="6:6" x14ac:dyDescent="0.2">
      <c r="F9590" s="169"/>
    </row>
    <row r="9591" spans="6:6" x14ac:dyDescent="0.2">
      <c r="F9591" s="169"/>
    </row>
    <row r="9592" spans="6:6" x14ac:dyDescent="0.2">
      <c r="F9592" s="169"/>
    </row>
    <row r="9593" spans="6:6" x14ac:dyDescent="0.2">
      <c r="F9593" s="169"/>
    </row>
    <row r="9594" spans="6:6" x14ac:dyDescent="0.2">
      <c r="F9594" s="169"/>
    </row>
    <row r="9595" spans="6:6" x14ac:dyDescent="0.2">
      <c r="F9595" s="169"/>
    </row>
    <row r="9596" spans="6:6" x14ac:dyDescent="0.2">
      <c r="F9596" s="169"/>
    </row>
    <row r="9597" spans="6:6" x14ac:dyDescent="0.2">
      <c r="F9597" s="169"/>
    </row>
    <row r="9598" spans="6:6" x14ac:dyDescent="0.2">
      <c r="F9598" s="169"/>
    </row>
    <row r="9599" spans="6:6" x14ac:dyDescent="0.2">
      <c r="F9599" s="169"/>
    </row>
    <row r="9600" spans="6:6" x14ac:dyDescent="0.2">
      <c r="F9600" s="169"/>
    </row>
    <row r="9601" spans="6:6" x14ac:dyDescent="0.2">
      <c r="F9601" s="169"/>
    </row>
    <row r="9602" spans="6:6" x14ac:dyDescent="0.2">
      <c r="F9602" s="169"/>
    </row>
    <row r="9603" spans="6:6" x14ac:dyDescent="0.2">
      <c r="F9603" s="169"/>
    </row>
    <row r="9604" spans="6:6" x14ac:dyDescent="0.2">
      <c r="F9604" s="169"/>
    </row>
    <row r="9605" spans="6:6" x14ac:dyDescent="0.2">
      <c r="F9605" s="169"/>
    </row>
    <row r="9606" spans="6:6" x14ac:dyDescent="0.2">
      <c r="F9606" s="169"/>
    </row>
    <row r="9607" spans="6:6" x14ac:dyDescent="0.2">
      <c r="F9607" s="169"/>
    </row>
    <row r="9608" spans="6:6" x14ac:dyDescent="0.2">
      <c r="F9608" s="169"/>
    </row>
    <row r="9609" spans="6:6" x14ac:dyDescent="0.2">
      <c r="F9609" s="169"/>
    </row>
    <row r="9610" spans="6:6" x14ac:dyDescent="0.2">
      <c r="F9610" s="169"/>
    </row>
    <row r="9611" spans="6:6" x14ac:dyDescent="0.2">
      <c r="F9611" s="169"/>
    </row>
    <row r="9612" spans="6:6" x14ac:dyDescent="0.2">
      <c r="F9612" s="169"/>
    </row>
    <row r="9613" spans="6:6" x14ac:dyDescent="0.2">
      <c r="F9613" s="169"/>
    </row>
    <row r="9614" spans="6:6" x14ac:dyDescent="0.2">
      <c r="F9614" s="169"/>
    </row>
    <row r="9615" spans="6:6" x14ac:dyDescent="0.2">
      <c r="F9615" s="169"/>
    </row>
    <row r="9616" spans="6:6" x14ac:dyDescent="0.2">
      <c r="F9616" s="169"/>
    </row>
    <row r="9617" spans="6:6" x14ac:dyDescent="0.2">
      <c r="F9617" s="169"/>
    </row>
    <row r="9618" spans="6:6" x14ac:dyDescent="0.2">
      <c r="F9618" s="169"/>
    </row>
    <row r="9619" spans="6:6" x14ac:dyDescent="0.2">
      <c r="F9619" s="169"/>
    </row>
    <row r="9620" spans="6:6" x14ac:dyDescent="0.2">
      <c r="F9620" s="169"/>
    </row>
    <row r="9621" spans="6:6" x14ac:dyDescent="0.2">
      <c r="F9621" s="169"/>
    </row>
    <row r="9622" spans="6:6" x14ac:dyDescent="0.2">
      <c r="F9622" s="169"/>
    </row>
    <row r="9623" spans="6:6" x14ac:dyDescent="0.2">
      <c r="F9623" s="169"/>
    </row>
    <row r="9624" spans="6:6" x14ac:dyDescent="0.2">
      <c r="F9624" s="169"/>
    </row>
    <row r="9625" spans="6:6" x14ac:dyDescent="0.2">
      <c r="F9625" s="169"/>
    </row>
    <row r="9626" spans="6:6" x14ac:dyDescent="0.2">
      <c r="F9626" s="169"/>
    </row>
    <row r="9627" spans="6:6" x14ac:dyDescent="0.2">
      <c r="F9627" s="169"/>
    </row>
    <row r="9628" spans="6:6" x14ac:dyDescent="0.2">
      <c r="F9628" s="169"/>
    </row>
    <row r="9629" spans="6:6" x14ac:dyDescent="0.2">
      <c r="F9629" s="169"/>
    </row>
    <row r="9630" spans="6:6" x14ac:dyDescent="0.2">
      <c r="F9630" s="169"/>
    </row>
    <row r="9631" spans="6:6" x14ac:dyDescent="0.2">
      <c r="F9631" s="169"/>
    </row>
    <row r="9632" spans="6:6" x14ac:dyDescent="0.2">
      <c r="F9632" s="169"/>
    </row>
    <row r="9633" spans="6:6" x14ac:dyDescent="0.2">
      <c r="F9633" s="169"/>
    </row>
    <row r="9634" spans="6:6" x14ac:dyDescent="0.2">
      <c r="F9634" s="169"/>
    </row>
    <row r="9635" spans="6:6" x14ac:dyDescent="0.2">
      <c r="F9635" s="169"/>
    </row>
    <row r="9636" spans="6:6" x14ac:dyDescent="0.2">
      <c r="F9636" s="169"/>
    </row>
    <row r="9637" spans="6:6" x14ac:dyDescent="0.2">
      <c r="F9637" s="169"/>
    </row>
    <row r="9638" spans="6:6" x14ac:dyDescent="0.2">
      <c r="F9638" s="169"/>
    </row>
    <row r="9639" spans="6:6" x14ac:dyDescent="0.2">
      <c r="F9639" s="169"/>
    </row>
    <row r="9640" spans="6:6" x14ac:dyDescent="0.2">
      <c r="F9640" s="169"/>
    </row>
    <row r="9641" spans="6:6" x14ac:dyDescent="0.2">
      <c r="F9641" s="169"/>
    </row>
    <row r="9642" spans="6:6" x14ac:dyDescent="0.2">
      <c r="F9642" s="169"/>
    </row>
    <row r="9643" spans="6:6" x14ac:dyDescent="0.2">
      <c r="F9643" s="169"/>
    </row>
    <row r="9644" spans="6:6" x14ac:dyDescent="0.2">
      <c r="F9644" s="169"/>
    </row>
    <row r="9645" spans="6:6" x14ac:dyDescent="0.2">
      <c r="F9645" s="169"/>
    </row>
    <row r="9646" spans="6:6" x14ac:dyDescent="0.2">
      <c r="F9646" s="169"/>
    </row>
    <row r="9647" spans="6:6" x14ac:dyDescent="0.2">
      <c r="F9647" s="169"/>
    </row>
    <row r="9648" spans="6:6" x14ac:dyDescent="0.2">
      <c r="F9648" s="169"/>
    </row>
    <row r="9649" spans="6:6" x14ac:dyDescent="0.2">
      <c r="F9649" s="169"/>
    </row>
    <row r="9650" spans="6:6" x14ac:dyDescent="0.2">
      <c r="F9650" s="169"/>
    </row>
    <row r="9651" spans="6:6" x14ac:dyDescent="0.2">
      <c r="F9651" s="169"/>
    </row>
    <row r="9652" spans="6:6" x14ac:dyDescent="0.2">
      <c r="F9652" s="169"/>
    </row>
    <row r="9653" spans="6:6" x14ac:dyDescent="0.2">
      <c r="F9653" s="169"/>
    </row>
    <row r="9654" spans="6:6" x14ac:dyDescent="0.2">
      <c r="F9654" s="169"/>
    </row>
    <row r="9655" spans="6:6" x14ac:dyDescent="0.2">
      <c r="F9655" s="169"/>
    </row>
    <row r="9656" spans="6:6" x14ac:dyDescent="0.2">
      <c r="F9656" s="169"/>
    </row>
    <row r="9657" spans="6:6" x14ac:dyDescent="0.2">
      <c r="F9657" s="169"/>
    </row>
    <row r="9658" spans="6:6" x14ac:dyDescent="0.2">
      <c r="F9658" s="169"/>
    </row>
    <row r="9659" spans="6:6" x14ac:dyDescent="0.2">
      <c r="F9659" s="169"/>
    </row>
    <row r="9660" spans="6:6" x14ac:dyDescent="0.2">
      <c r="F9660" s="169"/>
    </row>
    <row r="9661" spans="6:6" x14ac:dyDescent="0.2">
      <c r="F9661" s="169"/>
    </row>
    <row r="9662" spans="6:6" x14ac:dyDescent="0.2">
      <c r="F9662" s="169"/>
    </row>
    <row r="9663" spans="6:6" x14ac:dyDescent="0.2">
      <c r="F9663" s="169"/>
    </row>
    <row r="9664" spans="6:6" x14ac:dyDescent="0.2">
      <c r="F9664" s="169"/>
    </row>
    <row r="9665" spans="6:6" x14ac:dyDescent="0.2">
      <c r="F9665" s="169"/>
    </row>
    <row r="9666" spans="6:6" x14ac:dyDescent="0.2">
      <c r="F9666" s="169"/>
    </row>
    <row r="9667" spans="6:6" x14ac:dyDescent="0.2">
      <c r="F9667" s="169"/>
    </row>
    <row r="9668" spans="6:6" x14ac:dyDescent="0.2">
      <c r="F9668" s="169"/>
    </row>
    <row r="9669" spans="6:6" x14ac:dyDescent="0.2">
      <c r="F9669" s="169"/>
    </row>
    <row r="9670" spans="6:6" x14ac:dyDescent="0.2">
      <c r="F9670" s="169"/>
    </row>
    <row r="9671" spans="6:6" x14ac:dyDescent="0.2">
      <c r="F9671" s="169"/>
    </row>
    <row r="9672" spans="6:6" x14ac:dyDescent="0.2">
      <c r="F9672" s="169"/>
    </row>
    <row r="9673" spans="6:6" x14ac:dyDescent="0.2">
      <c r="F9673" s="169"/>
    </row>
    <row r="9674" spans="6:6" x14ac:dyDescent="0.2">
      <c r="F9674" s="169"/>
    </row>
    <row r="9675" spans="6:6" x14ac:dyDescent="0.2">
      <c r="F9675" s="169"/>
    </row>
    <row r="9676" spans="6:6" x14ac:dyDescent="0.2">
      <c r="F9676" s="169"/>
    </row>
    <row r="9677" spans="6:6" x14ac:dyDescent="0.2">
      <c r="F9677" s="169"/>
    </row>
    <row r="9678" spans="6:6" x14ac:dyDescent="0.2">
      <c r="F9678" s="169"/>
    </row>
    <row r="9679" spans="6:6" x14ac:dyDescent="0.2">
      <c r="F9679" s="169"/>
    </row>
    <row r="9680" spans="6:6" x14ac:dyDescent="0.2">
      <c r="F9680" s="169"/>
    </row>
    <row r="9681" spans="6:6" x14ac:dyDescent="0.2">
      <c r="F9681" s="169"/>
    </row>
    <row r="9682" spans="6:6" x14ac:dyDescent="0.2">
      <c r="F9682" s="169"/>
    </row>
    <row r="9683" spans="6:6" x14ac:dyDescent="0.2">
      <c r="F9683" s="169"/>
    </row>
    <row r="9684" spans="6:6" x14ac:dyDescent="0.2">
      <c r="F9684" s="169"/>
    </row>
    <row r="9685" spans="6:6" x14ac:dyDescent="0.2">
      <c r="F9685" s="169"/>
    </row>
    <row r="9686" spans="6:6" x14ac:dyDescent="0.2">
      <c r="F9686" s="169"/>
    </row>
    <row r="9687" spans="6:6" x14ac:dyDescent="0.2">
      <c r="F9687" s="169"/>
    </row>
    <row r="9688" spans="6:6" x14ac:dyDescent="0.2">
      <c r="F9688" s="169"/>
    </row>
    <row r="9689" spans="6:6" x14ac:dyDescent="0.2">
      <c r="F9689" s="169"/>
    </row>
    <row r="9690" spans="6:6" x14ac:dyDescent="0.2">
      <c r="F9690" s="169"/>
    </row>
    <row r="9691" spans="6:6" x14ac:dyDescent="0.2">
      <c r="F9691" s="169"/>
    </row>
    <row r="9692" spans="6:6" x14ac:dyDescent="0.2">
      <c r="F9692" s="169"/>
    </row>
    <row r="9693" spans="6:6" x14ac:dyDescent="0.2">
      <c r="F9693" s="169"/>
    </row>
    <row r="9694" spans="6:6" x14ac:dyDescent="0.2">
      <c r="F9694" s="169"/>
    </row>
    <row r="9695" spans="6:6" x14ac:dyDescent="0.2">
      <c r="F9695" s="169"/>
    </row>
    <row r="9696" spans="6:6" x14ac:dyDescent="0.2">
      <c r="F9696" s="169"/>
    </row>
    <row r="9697" spans="6:6" x14ac:dyDescent="0.2">
      <c r="F9697" s="169"/>
    </row>
    <row r="9698" spans="6:6" x14ac:dyDescent="0.2">
      <c r="F9698" s="169"/>
    </row>
    <row r="9699" spans="6:6" x14ac:dyDescent="0.2">
      <c r="F9699" s="169"/>
    </row>
    <row r="9700" spans="6:6" x14ac:dyDescent="0.2">
      <c r="F9700" s="169"/>
    </row>
    <row r="9701" spans="6:6" x14ac:dyDescent="0.2">
      <c r="F9701" s="169"/>
    </row>
    <row r="9702" spans="6:6" x14ac:dyDescent="0.2">
      <c r="F9702" s="169"/>
    </row>
    <row r="9703" spans="6:6" x14ac:dyDescent="0.2">
      <c r="F9703" s="169"/>
    </row>
    <row r="9704" spans="6:6" x14ac:dyDescent="0.2">
      <c r="F9704" s="169"/>
    </row>
    <row r="9705" spans="6:6" x14ac:dyDescent="0.2">
      <c r="F9705" s="169"/>
    </row>
    <row r="9706" spans="6:6" x14ac:dyDescent="0.2">
      <c r="F9706" s="169"/>
    </row>
    <row r="9707" spans="6:6" x14ac:dyDescent="0.2">
      <c r="F9707" s="169"/>
    </row>
    <row r="9708" spans="6:6" x14ac:dyDescent="0.2">
      <c r="F9708" s="169"/>
    </row>
    <row r="9709" spans="6:6" x14ac:dyDescent="0.2">
      <c r="F9709" s="169"/>
    </row>
    <row r="9710" spans="6:6" x14ac:dyDescent="0.2">
      <c r="F9710" s="169"/>
    </row>
    <row r="9711" spans="6:6" x14ac:dyDescent="0.2">
      <c r="F9711" s="169"/>
    </row>
    <row r="9712" spans="6:6" x14ac:dyDescent="0.2">
      <c r="F9712" s="169"/>
    </row>
    <row r="9713" spans="6:6" x14ac:dyDescent="0.2">
      <c r="F9713" s="169"/>
    </row>
    <row r="9714" spans="6:6" x14ac:dyDescent="0.2">
      <c r="F9714" s="169"/>
    </row>
    <row r="9715" spans="6:6" x14ac:dyDescent="0.2">
      <c r="F9715" s="169"/>
    </row>
    <row r="9716" spans="6:6" x14ac:dyDescent="0.2">
      <c r="F9716" s="169"/>
    </row>
    <row r="9717" spans="6:6" x14ac:dyDescent="0.2">
      <c r="F9717" s="169"/>
    </row>
    <row r="9718" spans="6:6" x14ac:dyDescent="0.2">
      <c r="F9718" s="169"/>
    </row>
    <row r="9719" spans="6:6" x14ac:dyDescent="0.2">
      <c r="F9719" s="169"/>
    </row>
    <row r="9720" spans="6:6" x14ac:dyDescent="0.2">
      <c r="F9720" s="169"/>
    </row>
    <row r="9721" spans="6:6" x14ac:dyDescent="0.2">
      <c r="F9721" s="169"/>
    </row>
    <row r="9722" spans="6:6" x14ac:dyDescent="0.2">
      <c r="F9722" s="169"/>
    </row>
    <row r="9723" spans="6:6" x14ac:dyDescent="0.2">
      <c r="F9723" s="169"/>
    </row>
    <row r="9724" spans="6:6" x14ac:dyDescent="0.2">
      <c r="F9724" s="169"/>
    </row>
    <row r="9725" spans="6:6" x14ac:dyDescent="0.2">
      <c r="F9725" s="169"/>
    </row>
    <row r="9726" spans="6:6" x14ac:dyDescent="0.2">
      <c r="F9726" s="169"/>
    </row>
    <row r="9727" spans="6:6" x14ac:dyDescent="0.2">
      <c r="F9727" s="169"/>
    </row>
    <row r="9728" spans="6:6" x14ac:dyDescent="0.2">
      <c r="F9728" s="169"/>
    </row>
    <row r="9729" spans="6:6" x14ac:dyDescent="0.2">
      <c r="F9729" s="169"/>
    </row>
    <row r="9730" spans="6:6" x14ac:dyDescent="0.2">
      <c r="F9730" s="169"/>
    </row>
    <row r="9731" spans="6:6" x14ac:dyDescent="0.2">
      <c r="F9731" s="169"/>
    </row>
    <row r="9732" spans="6:6" x14ac:dyDescent="0.2">
      <c r="F9732" s="169"/>
    </row>
    <row r="9733" spans="6:6" x14ac:dyDescent="0.2">
      <c r="F9733" s="169"/>
    </row>
    <row r="9734" spans="6:6" x14ac:dyDescent="0.2">
      <c r="F9734" s="169"/>
    </row>
    <row r="9735" spans="6:6" x14ac:dyDescent="0.2">
      <c r="F9735" s="169"/>
    </row>
    <row r="9736" spans="6:6" x14ac:dyDescent="0.2">
      <c r="F9736" s="169"/>
    </row>
    <row r="9737" spans="6:6" x14ac:dyDescent="0.2">
      <c r="F9737" s="169"/>
    </row>
    <row r="9738" spans="6:6" x14ac:dyDescent="0.2">
      <c r="F9738" s="169"/>
    </row>
    <row r="9739" spans="6:6" x14ac:dyDescent="0.2">
      <c r="F9739" s="169"/>
    </row>
    <row r="9740" spans="6:6" x14ac:dyDescent="0.2">
      <c r="F9740" s="169"/>
    </row>
    <row r="9741" spans="6:6" x14ac:dyDescent="0.2">
      <c r="F9741" s="169"/>
    </row>
    <row r="9742" spans="6:6" x14ac:dyDescent="0.2">
      <c r="F9742" s="169"/>
    </row>
    <row r="9743" spans="6:6" x14ac:dyDescent="0.2">
      <c r="F9743" s="169"/>
    </row>
    <row r="9744" spans="6:6" x14ac:dyDescent="0.2">
      <c r="F9744" s="169"/>
    </row>
    <row r="9745" spans="6:6" x14ac:dyDescent="0.2">
      <c r="F9745" s="169"/>
    </row>
    <row r="9746" spans="6:6" x14ac:dyDescent="0.2">
      <c r="F9746" s="169"/>
    </row>
    <row r="9747" spans="6:6" x14ac:dyDescent="0.2">
      <c r="F9747" s="169"/>
    </row>
    <row r="9748" spans="6:6" x14ac:dyDescent="0.2">
      <c r="F9748" s="169"/>
    </row>
    <row r="9749" spans="6:6" x14ac:dyDescent="0.2">
      <c r="F9749" s="169"/>
    </row>
    <row r="9750" spans="6:6" x14ac:dyDescent="0.2">
      <c r="F9750" s="169"/>
    </row>
    <row r="9751" spans="6:6" x14ac:dyDescent="0.2">
      <c r="F9751" s="169"/>
    </row>
    <row r="9752" spans="6:6" x14ac:dyDescent="0.2">
      <c r="F9752" s="169"/>
    </row>
    <row r="9753" spans="6:6" x14ac:dyDescent="0.2">
      <c r="F9753" s="169"/>
    </row>
    <row r="9754" spans="6:6" x14ac:dyDescent="0.2">
      <c r="F9754" s="169"/>
    </row>
    <row r="9755" spans="6:6" x14ac:dyDescent="0.2">
      <c r="F9755" s="169"/>
    </row>
    <row r="9756" spans="6:6" x14ac:dyDescent="0.2">
      <c r="F9756" s="169"/>
    </row>
    <row r="9757" spans="6:6" x14ac:dyDescent="0.2">
      <c r="F9757" s="169"/>
    </row>
    <row r="9758" spans="6:6" x14ac:dyDescent="0.2">
      <c r="F9758" s="169"/>
    </row>
    <row r="9759" spans="6:6" x14ac:dyDescent="0.2">
      <c r="F9759" s="169"/>
    </row>
    <row r="9760" spans="6:6" x14ac:dyDescent="0.2">
      <c r="F9760" s="169"/>
    </row>
    <row r="9761" spans="6:6" x14ac:dyDescent="0.2">
      <c r="F9761" s="169"/>
    </row>
    <row r="9762" spans="6:6" x14ac:dyDescent="0.2">
      <c r="F9762" s="169"/>
    </row>
    <row r="9763" spans="6:6" x14ac:dyDescent="0.2">
      <c r="F9763" s="169"/>
    </row>
    <row r="9764" spans="6:6" x14ac:dyDescent="0.2">
      <c r="F9764" s="169"/>
    </row>
    <row r="9765" spans="6:6" x14ac:dyDescent="0.2">
      <c r="F9765" s="169"/>
    </row>
    <row r="9766" spans="6:6" x14ac:dyDescent="0.2">
      <c r="F9766" s="169"/>
    </row>
    <row r="9767" spans="6:6" x14ac:dyDescent="0.2">
      <c r="F9767" s="169"/>
    </row>
    <row r="9768" spans="6:6" x14ac:dyDescent="0.2">
      <c r="F9768" s="169"/>
    </row>
    <row r="9769" spans="6:6" x14ac:dyDescent="0.2">
      <c r="F9769" s="169"/>
    </row>
    <row r="9770" spans="6:6" x14ac:dyDescent="0.2">
      <c r="F9770" s="169"/>
    </row>
    <row r="9771" spans="6:6" x14ac:dyDescent="0.2">
      <c r="F9771" s="169"/>
    </row>
    <row r="9772" spans="6:6" x14ac:dyDescent="0.2">
      <c r="F9772" s="169"/>
    </row>
    <row r="9773" spans="6:6" x14ac:dyDescent="0.2">
      <c r="F9773" s="169"/>
    </row>
    <row r="9774" spans="6:6" x14ac:dyDescent="0.2">
      <c r="F9774" s="169"/>
    </row>
    <row r="9775" spans="6:6" x14ac:dyDescent="0.2">
      <c r="F9775" s="169"/>
    </row>
    <row r="9776" spans="6:6" x14ac:dyDescent="0.2">
      <c r="F9776" s="169"/>
    </row>
    <row r="9777" spans="6:6" x14ac:dyDescent="0.2">
      <c r="F9777" s="169"/>
    </row>
    <row r="9778" spans="6:6" x14ac:dyDescent="0.2">
      <c r="F9778" s="169"/>
    </row>
    <row r="9779" spans="6:6" x14ac:dyDescent="0.2">
      <c r="F9779" s="169"/>
    </row>
    <row r="9780" spans="6:6" x14ac:dyDescent="0.2">
      <c r="F9780" s="169"/>
    </row>
    <row r="9781" spans="6:6" x14ac:dyDescent="0.2">
      <c r="F9781" s="169"/>
    </row>
    <row r="9782" spans="6:6" x14ac:dyDescent="0.2">
      <c r="F9782" s="169"/>
    </row>
    <row r="9783" spans="6:6" x14ac:dyDescent="0.2">
      <c r="F9783" s="169"/>
    </row>
    <row r="9784" spans="6:6" x14ac:dyDescent="0.2">
      <c r="F9784" s="169"/>
    </row>
    <row r="9785" spans="6:6" x14ac:dyDescent="0.2">
      <c r="F9785" s="169"/>
    </row>
    <row r="9786" spans="6:6" x14ac:dyDescent="0.2">
      <c r="F9786" s="169"/>
    </row>
    <row r="9787" spans="6:6" x14ac:dyDescent="0.2">
      <c r="F9787" s="169"/>
    </row>
    <row r="9788" spans="6:6" x14ac:dyDescent="0.2">
      <c r="F9788" s="169"/>
    </row>
    <row r="9789" spans="6:6" x14ac:dyDescent="0.2">
      <c r="F9789" s="169"/>
    </row>
    <row r="9790" spans="6:6" x14ac:dyDescent="0.2">
      <c r="F9790" s="169"/>
    </row>
    <row r="9791" spans="6:6" x14ac:dyDescent="0.2">
      <c r="F9791" s="169"/>
    </row>
    <row r="9792" spans="6:6" x14ac:dyDescent="0.2">
      <c r="F9792" s="169"/>
    </row>
    <row r="9793" spans="6:6" x14ac:dyDescent="0.2">
      <c r="F9793" s="169"/>
    </row>
    <row r="9794" spans="6:6" x14ac:dyDescent="0.2">
      <c r="F9794" s="169"/>
    </row>
    <row r="9795" spans="6:6" x14ac:dyDescent="0.2">
      <c r="F9795" s="169"/>
    </row>
    <row r="9796" spans="6:6" x14ac:dyDescent="0.2">
      <c r="F9796" s="169"/>
    </row>
    <row r="9797" spans="6:6" x14ac:dyDescent="0.2">
      <c r="F9797" s="169"/>
    </row>
    <row r="9798" spans="6:6" x14ac:dyDescent="0.2">
      <c r="F9798" s="169"/>
    </row>
    <row r="9799" spans="6:6" x14ac:dyDescent="0.2">
      <c r="F9799" s="169"/>
    </row>
    <row r="9800" spans="6:6" x14ac:dyDescent="0.2">
      <c r="F9800" s="169"/>
    </row>
    <row r="9801" spans="6:6" x14ac:dyDescent="0.2">
      <c r="F9801" s="169"/>
    </row>
    <row r="9802" spans="6:6" x14ac:dyDescent="0.2">
      <c r="F9802" s="169"/>
    </row>
    <row r="9803" spans="6:6" x14ac:dyDescent="0.2">
      <c r="F9803" s="169"/>
    </row>
    <row r="9804" spans="6:6" x14ac:dyDescent="0.2">
      <c r="F9804" s="169"/>
    </row>
    <row r="9805" spans="6:6" x14ac:dyDescent="0.2">
      <c r="F9805" s="169"/>
    </row>
    <row r="9806" spans="6:6" x14ac:dyDescent="0.2">
      <c r="F9806" s="169"/>
    </row>
    <row r="9807" spans="6:6" x14ac:dyDescent="0.2">
      <c r="F9807" s="169"/>
    </row>
    <row r="9808" spans="6:6" x14ac:dyDescent="0.2">
      <c r="F9808" s="169"/>
    </row>
    <row r="9809" spans="6:6" x14ac:dyDescent="0.2">
      <c r="F9809" s="169"/>
    </row>
    <row r="9810" spans="6:6" x14ac:dyDescent="0.2">
      <c r="F9810" s="169"/>
    </row>
    <row r="9811" spans="6:6" x14ac:dyDescent="0.2">
      <c r="F9811" s="169"/>
    </row>
    <row r="9812" spans="6:6" x14ac:dyDescent="0.2">
      <c r="F9812" s="169"/>
    </row>
    <row r="9813" spans="6:6" x14ac:dyDescent="0.2">
      <c r="F9813" s="169"/>
    </row>
    <row r="9814" spans="6:6" x14ac:dyDescent="0.2">
      <c r="F9814" s="169"/>
    </row>
    <row r="9815" spans="6:6" x14ac:dyDescent="0.2">
      <c r="F9815" s="169"/>
    </row>
    <row r="9816" spans="6:6" x14ac:dyDescent="0.2">
      <c r="F9816" s="169"/>
    </row>
    <row r="9817" spans="6:6" x14ac:dyDescent="0.2">
      <c r="F9817" s="169"/>
    </row>
    <row r="9818" spans="6:6" x14ac:dyDescent="0.2">
      <c r="F9818" s="169"/>
    </row>
    <row r="9819" spans="6:6" x14ac:dyDescent="0.2">
      <c r="F9819" s="169"/>
    </row>
    <row r="9820" spans="6:6" x14ac:dyDescent="0.2">
      <c r="F9820" s="169"/>
    </row>
    <row r="9821" spans="6:6" x14ac:dyDescent="0.2">
      <c r="F9821" s="169"/>
    </row>
    <row r="9822" spans="6:6" x14ac:dyDescent="0.2">
      <c r="F9822" s="169"/>
    </row>
    <row r="9823" spans="6:6" x14ac:dyDescent="0.2">
      <c r="F9823" s="169"/>
    </row>
    <row r="9824" spans="6:6" x14ac:dyDescent="0.2">
      <c r="F9824" s="169"/>
    </row>
    <row r="9825" spans="6:6" x14ac:dyDescent="0.2">
      <c r="F9825" s="169"/>
    </row>
    <row r="9826" spans="6:6" x14ac:dyDescent="0.2">
      <c r="F9826" s="169"/>
    </row>
    <row r="9827" spans="6:6" x14ac:dyDescent="0.2">
      <c r="F9827" s="169"/>
    </row>
    <row r="9828" spans="6:6" x14ac:dyDescent="0.2">
      <c r="F9828" s="169"/>
    </row>
    <row r="9829" spans="6:6" x14ac:dyDescent="0.2">
      <c r="F9829" s="169"/>
    </row>
    <row r="9830" spans="6:6" x14ac:dyDescent="0.2">
      <c r="F9830" s="169"/>
    </row>
    <row r="9831" spans="6:6" x14ac:dyDescent="0.2">
      <c r="F9831" s="169"/>
    </row>
    <row r="9832" spans="6:6" x14ac:dyDescent="0.2">
      <c r="F9832" s="169"/>
    </row>
    <row r="9833" spans="6:6" x14ac:dyDescent="0.2">
      <c r="F9833" s="169"/>
    </row>
    <row r="9834" spans="6:6" x14ac:dyDescent="0.2">
      <c r="F9834" s="169"/>
    </row>
    <row r="9835" spans="6:6" x14ac:dyDescent="0.2">
      <c r="F9835" s="169"/>
    </row>
    <row r="9836" spans="6:6" x14ac:dyDescent="0.2">
      <c r="F9836" s="169"/>
    </row>
    <row r="9837" spans="6:6" x14ac:dyDescent="0.2">
      <c r="F9837" s="169"/>
    </row>
    <row r="9838" spans="6:6" x14ac:dyDescent="0.2">
      <c r="F9838" s="169"/>
    </row>
    <row r="9839" spans="6:6" x14ac:dyDescent="0.2">
      <c r="F9839" s="169"/>
    </row>
    <row r="9840" spans="6:6" x14ac:dyDescent="0.2">
      <c r="F9840" s="169"/>
    </row>
    <row r="9841" spans="6:6" x14ac:dyDescent="0.2">
      <c r="F9841" s="169"/>
    </row>
    <row r="9842" spans="6:6" x14ac:dyDescent="0.2">
      <c r="F9842" s="169"/>
    </row>
    <row r="9843" spans="6:6" x14ac:dyDescent="0.2">
      <c r="F9843" s="169"/>
    </row>
    <row r="9844" spans="6:6" x14ac:dyDescent="0.2">
      <c r="F9844" s="169"/>
    </row>
    <row r="9845" spans="6:6" x14ac:dyDescent="0.2">
      <c r="F9845" s="169"/>
    </row>
    <row r="9846" spans="6:6" x14ac:dyDescent="0.2">
      <c r="F9846" s="169"/>
    </row>
    <row r="9847" spans="6:6" x14ac:dyDescent="0.2">
      <c r="F9847" s="169"/>
    </row>
    <row r="9848" spans="6:6" x14ac:dyDescent="0.2">
      <c r="F9848" s="169"/>
    </row>
    <row r="9849" spans="6:6" x14ac:dyDescent="0.2">
      <c r="F9849" s="169"/>
    </row>
    <row r="9850" spans="6:6" x14ac:dyDescent="0.2">
      <c r="F9850" s="169"/>
    </row>
    <row r="9851" spans="6:6" x14ac:dyDescent="0.2">
      <c r="F9851" s="169"/>
    </row>
    <row r="9852" spans="6:6" x14ac:dyDescent="0.2">
      <c r="F9852" s="169"/>
    </row>
    <row r="9853" spans="6:6" x14ac:dyDescent="0.2">
      <c r="F9853" s="169"/>
    </row>
    <row r="9854" spans="6:6" x14ac:dyDescent="0.2">
      <c r="F9854" s="169"/>
    </row>
    <row r="9855" spans="6:6" x14ac:dyDescent="0.2">
      <c r="F9855" s="169"/>
    </row>
    <row r="9856" spans="6:6" x14ac:dyDescent="0.2">
      <c r="F9856" s="169"/>
    </row>
    <row r="9857" spans="6:6" x14ac:dyDescent="0.2">
      <c r="F9857" s="169"/>
    </row>
    <row r="9858" spans="6:6" x14ac:dyDescent="0.2">
      <c r="F9858" s="169"/>
    </row>
    <row r="9859" spans="6:6" x14ac:dyDescent="0.2">
      <c r="F9859" s="169"/>
    </row>
    <row r="9860" spans="6:6" x14ac:dyDescent="0.2">
      <c r="F9860" s="169"/>
    </row>
    <row r="9861" spans="6:6" x14ac:dyDescent="0.2">
      <c r="F9861" s="169"/>
    </row>
    <row r="9862" spans="6:6" x14ac:dyDescent="0.2">
      <c r="F9862" s="169"/>
    </row>
    <row r="9863" spans="6:6" x14ac:dyDescent="0.2">
      <c r="F9863" s="169"/>
    </row>
    <row r="9864" spans="6:6" x14ac:dyDescent="0.2">
      <c r="F9864" s="169"/>
    </row>
    <row r="9865" spans="6:6" x14ac:dyDescent="0.2">
      <c r="F9865" s="169"/>
    </row>
    <row r="9866" spans="6:6" x14ac:dyDescent="0.2">
      <c r="F9866" s="169"/>
    </row>
    <row r="9867" spans="6:6" x14ac:dyDescent="0.2">
      <c r="F9867" s="169"/>
    </row>
    <row r="9868" spans="6:6" x14ac:dyDescent="0.2">
      <c r="F9868" s="169"/>
    </row>
    <row r="9869" spans="6:6" x14ac:dyDescent="0.2">
      <c r="F9869" s="169"/>
    </row>
    <row r="9870" spans="6:6" x14ac:dyDescent="0.2">
      <c r="F9870" s="169"/>
    </row>
    <row r="9871" spans="6:6" x14ac:dyDescent="0.2">
      <c r="F9871" s="169"/>
    </row>
    <row r="9872" spans="6:6" x14ac:dyDescent="0.2">
      <c r="F9872" s="169"/>
    </row>
    <row r="9873" spans="6:6" x14ac:dyDescent="0.2">
      <c r="F9873" s="169"/>
    </row>
    <row r="9874" spans="6:6" x14ac:dyDescent="0.2">
      <c r="F9874" s="169"/>
    </row>
    <row r="9875" spans="6:6" x14ac:dyDescent="0.2">
      <c r="F9875" s="169"/>
    </row>
    <row r="9876" spans="6:6" x14ac:dyDescent="0.2">
      <c r="F9876" s="169"/>
    </row>
    <row r="9877" spans="6:6" x14ac:dyDescent="0.2">
      <c r="F9877" s="169"/>
    </row>
    <row r="9878" spans="6:6" x14ac:dyDescent="0.2">
      <c r="F9878" s="169"/>
    </row>
    <row r="9879" spans="6:6" x14ac:dyDescent="0.2">
      <c r="F9879" s="169"/>
    </row>
    <row r="9880" spans="6:6" x14ac:dyDescent="0.2">
      <c r="F9880" s="169"/>
    </row>
    <row r="9881" spans="6:6" x14ac:dyDescent="0.2">
      <c r="F9881" s="169"/>
    </row>
    <row r="9882" spans="6:6" x14ac:dyDescent="0.2">
      <c r="F9882" s="169"/>
    </row>
    <row r="9883" spans="6:6" x14ac:dyDescent="0.2">
      <c r="F9883" s="169"/>
    </row>
    <row r="9884" spans="6:6" x14ac:dyDescent="0.2">
      <c r="F9884" s="169"/>
    </row>
    <row r="9885" spans="6:6" x14ac:dyDescent="0.2">
      <c r="F9885" s="169"/>
    </row>
    <row r="9886" spans="6:6" x14ac:dyDescent="0.2">
      <c r="F9886" s="169"/>
    </row>
    <row r="9887" spans="6:6" x14ac:dyDescent="0.2">
      <c r="F9887" s="169"/>
    </row>
    <row r="9888" spans="6:6" x14ac:dyDescent="0.2">
      <c r="F9888" s="169"/>
    </row>
    <row r="9889" spans="6:6" x14ac:dyDescent="0.2">
      <c r="F9889" s="169"/>
    </row>
    <row r="9890" spans="6:6" x14ac:dyDescent="0.2">
      <c r="F9890" s="169"/>
    </row>
    <row r="9891" spans="6:6" x14ac:dyDescent="0.2">
      <c r="F9891" s="169"/>
    </row>
    <row r="9892" spans="6:6" x14ac:dyDescent="0.2">
      <c r="F9892" s="169"/>
    </row>
    <row r="9893" spans="6:6" x14ac:dyDescent="0.2">
      <c r="F9893" s="169"/>
    </row>
    <row r="9894" spans="6:6" x14ac:dyDescent="0.2">
      <c r="F9894" s="169"/>
    </row>
    <row r="9895" spans="6:6" x14ac:dyDescent="0.2">
      <c r="F9895" s="169"/>
    </row>
    <row r="9896" spans="6:6" x14ac:dyDescent="0.2">
      <c r="F9896" s="169"/>
    </row>
    <row r="9897" spans="6:6" x14ac:dyDescent="0.2">
      <c r="F9897" s="169"/>
    </row>
    <row r="9898" spans="6:6" x14ac:dyDescent="0.2">
      <c r="F9898" s="169"/>
    </row>
    <row r="9899" spans="6:6" x14ac:dyDescent="0.2">
      <c r="F9899" s="169"/>
    </row>
    <row r="9900" spans="6:6" x14ac:dyDescent="0.2">
      <c r="F9900" s="169"/>
    </row>
    <row r="9901" spans="6:6" x14ac:dyDescent="0.2">
      <c r="F9901" s="169"/>
    </row>
    <row r="9902" spans="6:6" x14ac:dyDescent="0.2">
      <c r="F9902" s="169"/>
    </row>
    <row r="9903" spans="6:6" x14ac:dyDescent="0.2">
      <c r="F9903" s="169"/>
    </row>
    <row r="9904" spans="6:6" x14ac:dyDescent="0.2">
      <c r="F9904" s="169"/>
    </row>
    <row r="9905" spans="6:6" x14ac:dyDescent="0.2">
      <c r="F9905" s="169"/>
    </row>
    <row r="9906" spans="6:6" x14ac:dyDescent="0.2">
      <c r="F9906" s="169"/>
    </row>
    <row r="9907" spans="6:6" x14ac:dyDescent="0.2">
      <c r="F9907" s="169"/>
    </row>
    <row r="9908" spans="6:6" x14ac:dyDescent="0.2">
      <c r="F9908" s="169"/>
    </row>
    <row r="9909" spans="6:6" x14ac:dyDescent="0.2">
      <c r="F9909" s="169"/>
    </row>
    <row r="9910" spans="6:6" x14ac:dyDescent="0.2">
      <c r="F9910" s="169"/>
    </row>
    <row r="9911" spans="6:6" x14ac:dyDescent="0.2">
      <c r="F9911" s="169"/>
    </row>
    <row r="9912" spans="6:6" x14ac:dyDescent="0.2">
      <c r="F9912" s="169"/>
    </row>
    <row r="9913" spans="6:6" x14ac:dyDescent="0.2">
      <c r="F9913" s="169"/>
    </row>
    <row r="9914" spans="6:6" x14ac:dyDescent="0.2">
      <c r="F9914" s="169"/>
    </row>
    <row r="9915" spans="6:6" x14ac:dyDescent="0.2">
      <c r="F9915" s="169"/>
    </row>
    <row r="9916" spans="6:6" x14ac:dyDescent="0.2">
      <c r="F9916" s="169"/>
    </row>
    <row r="9917" spans="6:6" x14ac:dyDescent="0.2">
      <c r="F9917" s="169"/>
    </row>
    <row r="9918" spans="6:6" x14ac:dyDescent="0.2">
      <c r="F9918" s="169"/>
    </row>
    <row r="9919" spans="6:6" x14ac:dyDescent="0.2">
      <c r="F9919" s="169"/>
    </row>
    <row r="9920" spans="6:6" x14ac:dyDescent="0.2">
      <c r="F9920" s="169"/>
    </row>
    <row r="9921" spans="6:6" x14ac:dyDescent="0.2">
      <c r="F9921" s="169"/>
    </row>
    <row r="9922" spans="6:6" x14ac:dyDescent="0.2">
      <c r="F9922" s="169"/>
    </row>
    <row r="9923" spans="6:6" x14ac:dyDescent="0.2">
      <c r="F9923" s="169"/>
    </row>
    <row r="9924" spans="6:6" x14ac:dyDescent="0.2">
      <c r="F9924" s="169"/>
    </row>
    <row r="9925" spans="6:6" x14ac:dyDescent="0.2">
      <c r="F9925" s="169"/>
    </row>
    <row r="9926" spans="6:6" x14ac:dyDescent="0.2">
      <c r="F9926" s="169"/>
    </row>
    <row r="9927" spans="6:6" x14ac:dyDescent="0.2">
      <c r="F9927" s="169"/>
    </row>
    <row r="9928" spans="6:6" x14ac:dyDescent="0.2">
      <c r="F9928" s="169"/>
    </row>
    <row r="9929" spans="6:6" x14ac:dyDescent="0.2">
      <c r="F9929" s="169"/>
    </row>
    <row r="9930" spans="6:6" x14ac:dyDescent="0.2">
      <c r="F9930" s="169"/>
    </row>
    <row r="9931" spans="6:6" x14ac:dyDescent="0.2">
      <c r="F9931" s="169"/>
    </row>
    <row r="9932" spans="6:6" x14ac:dyDescent="0.2">
      <c r="F9932" s="169"/>
    </row>
    <row r="9933" spans="6:6" x14ac:dyDescent="0.2">
      <c r="F9933" s="169"/>
    </row>
    <row r="9934" spans="6:6" x14ac:dyDescent="0.2">
      <c r="F9934" s="169"/>
    </row>
    <row r="9935" spans="6:6" x14ac:dyDescent="0.2">
      <c r="F9935" s="169"/>
    </row>
    <row r="9936" spans="6:6" x14ac:dyDescent="0.2">
      <c r="F9936" s="169"/>
    </row>
    <row r="9937" spans="6:6" x14ac:dyDescent="0.2">
      <c r="F9937" s="169"/>
    </row>
    <row r="9938" spans="6:6" x14ac:dyDescent="0.2">
      <c r="F9938" s="169"/>
    </row>
    <row r="9939" spans="6:6" x14ac:dyDescent="0.2">
      <c r="F9939" s="169"/>
    </row>
    <row r="9940" spans="6:6" x14ac:dyDescent="0.2">
      <c r="F9940" s="169"/>
    </row>
    <row r="9941" spans="6:6" x14ac:dyDescent="0.2">
      <c r="F9941" s="169"/>
    </row>
    <row r="9942" spans="6:6" x14ac:dyDescent="0.2">
      <c r="F9942" s="169"/>
    </row>
    <row r="9943" spans="6:6" x14ac:dyDescent="0.2">
      <c r="F9943" s="169"/>
    </row>
    <row r="9944" spans="6:6" x14ac:dyDescent="0.2">
      <c r="F9944" s="169"/>
    </row>
    <row r="9945" spans="6:6" x14ac:dyDescent="0.2">
      <c r="F9945" s="169"/>
    </row>
    <row r="9946" spans="6:6" x14ac:dyDescent="0.2">
      <c r="F9946" s="169"/>
    </row>
    <row r="9947" spans="6:6" x14ac:dyDescent="0.2">
      <c r="F9947" s="169"/>
    </row>
    <row r="9948" spans="6:6" x14ac:dyDescent="0.2">
      <c r="F9948" s="169"/>
    </row>
    <row r="9949" spans="6:6" x14ac:dyDescent="0.2">
      <c r="F9949" s="169"/>
    </row>
    <row r="9950" spans="6:6" x14ac:dyDescent="0.2">
      <c r="F9950" s="169"/>
    </row>
    <row r="9951" spans="6:6" x14ac:dyDescent="0.2">
      <c r="F9951" s="169"/>
    </row>
    <row r="9952" spans="6:6" x14ac:dyDescent="0.2">
      <c r="F9952" s="169"/>
    </row>
    <row r="9953" spans="6:6" x14ac:dyDescent="0.2">
      <c r="F9953" s="169"/>
    </row>
    <row r="9954" spans="6:6" x14ac:dyDescent="0.2">
      <c r="F9954" s="169"/>
    </row>
    <row r="9955" spans="6:6" x14ac:dyDescent="0.2">
      <c r="F9955" s="169"/>
    </row>
    <row r="9956" spans="6:6" x14ac:dyDescent="0.2">
      <c r="F9956" s="169"/>
    </row>
    <row r="9957" spans="6:6" x14ac:dyDescent="0.2">
      <c r="F9957" s="169"/>
    </row>
    <row r="9958" spans="6:6" x14ac:dyDescent="0.2">
      <c r="F9958" s="169"/>
    </row>
    <row r="9959" spans="6:6" x14ac:dyDescent="0.2">
      <c r="F9959" s="169"/>
    </row>
    <row r="9960" spans="6:6" x14ac:dyDescent="0.2">
      <c r="F9960" s="169"/>
    </row>
    <row r="9961" spans="6:6" x14ac:dyDescent="0.2">
      <c r="F9961" s="169"/>
    </row>
    <row r="9962" spans="6:6" x14ac:dyDescent="0.2">
      <c r="F9962" s="169"/>
    </row>
    <row r="9963" spans="6:6" x14ac:dyDescent="0.2">
      <c r="F9963" s="169"/>
    </row>
    <row r="9964" spans="6:6" x14ac:dyDescent="0.2">
      <c r="F9964" s="169"/>
    </row>
    <row r="9965" spans="6:6" x14ac:dyDescent="0.2">
      <c r="F9965" s="169"/>
    </row>
    <row r="9966" spans="6:6" x14ac:dyDescent="0.2">
      <c r="F9966" s="169"/>
    </row>
    <row r="9967" spans="6:6" x14ac:dyDescent="0.2">
      <c r="F9967" s="169"/>
    </row>
    <row r="9968" spans="6:6" x14ac:dyDescent="0.2">
      <c r="F9968" s="169"/>
    </row>
    <row r="9969" spans="6:6" x14ac:dyDescent="0.2">
      <c r="F9969" s="169"/>
    </row>
    <row r="9970" spans="6:6" x14ac:dyDescent="0.2">
      <c r="F9970" s="169"/>
    </row>
    <row r="9971" spans="6:6" x14ac:dyDescent="0.2">
      <c r="F9971" s="169"/>
    </row>
    <row r="9972" spans="6:6" x14ac:dyDescent="0.2">
      <c r="F9972" s="169"/>
    </row>
    <row r="9973" spans="6:6" x14ac:dyDescent="0.2">
      <c r="F9973" s="169"/>
    </row>
    <row r="9974" spans="6:6" x14ac:dyDescent="0.2">
      <c r="F9974" s="169"/>
    </row>
    <row r="9975" spans="6:6" x14ac:dyDescent="0.2">
      <c r="F9975" s="169"/>
    </row>
    <row r="9976" spans="6:6" x14ac:dyDescent="0.2">
      <c r="F9976" s="169"/>
    </row>
    <row r="9977" spans="6:6" x14ac:dyDescent="0.2">
      <c r="F9977" s="169"/>
    </row>
    <row r="9978" spans="6:6" x14ac:dyDescent="0.2">
      <c r="F9978" s="169"/>
    </row>
    <row r="9979" spans="6:6" x14ac:dyDescent="0.2">
      <c r="F9979" s="169"/>
    </row>
    <row r="9980" spans="6:6" x14ac:dyDescent="0.2">
      <c r="F9980" s="169"/>
    </row>
    <row r="9981" spans="6:6" x14ac:dyDescent="0.2">
      <c r="F9981" s="169"/>
    </row>
    <row r="9982" spans="6:6" x14ac:dyDescent="0.2">
      <c r="F9982" s="169"/>
    </row>
    <row r="9983" spans="6:6" x14ac:dyDescent="0.2">
      <c r="F9983" s="169"/>
    </row>
    <row r="9984" spans="6:6" x14ac:dyDescent="0.2">
      <c r="F9984" s="169"/>
    </row>
    <row r="9985" spans="6:6" x14ac:dyDescent="0.2">
      <c r="F9985" s="169"/>
    </row>
    <row r="9986" spans="6:6" x14ac:dyDescent="0.2">
      <c r="F9986" s="169"/>
    </row>
    <row r="9987" spans="6:6" x14ac:dyDescent="0.2">
      <c r="F9987" s="169"/>
    </row>
    <row r="9988" spans="6:6" x14ac:dyDescent="0.2">
      <c r="F9988" s="169"/>
    </row>
    <row r="9989" spans="6:6" x14ac:dyDescent="0.2">
      <c r="F9989" s="169"/>
    </row>
    <row r="9990" spans="6:6" x14ac:dyDescent="0.2">
      <c r="F9990" s="169"/>
    </row>
    <row r="9991" spans="6:6" x14ac:dyDescent="0.2">
      <c r="F9991" s="169"/>
    </row>
    <row r="9992" spans="6:6" x14ac:dyDescent="0.2">
      <c r="F9992" s="169"/>
    </row>
    <row r="9993" spans="6:6" x14ac:dyDescent="0.2">
      <c r="F9993" s="169"/>
    </row>
    <row r="9994" spans="6:6" x14ac:dyDescent="0.2">
      <c r="F9994" s="169"/>
    </row>
    <row r="9995" spans="6:6" x14ac:dyDescent="0.2">
      <c r="F9995" s="169"/>
    </row>
    <row r="9996" spans="6:6" x14ac:dyDescent="0.2">
      <c r="F9996" s="169"/>
    </row>
    <row r="9997" spans="6:6" x14ac:dyDescent="0.2">
      <c r="F9997" s="169"/>
    </row>
    <row r="9998" spans="6:6" x14ac:dyDescent="0.2">
      <c r="F9998" s="169"/>
    </row>
    <row r="9999" spans="6:6" x14ac:dyDescent="0.2">
      <c r="F9999" s="169"/>
    </row>
    <row r="10000" spans="6:6" x14ac:dyDescent="0.2">
      <c r="F10000" s="169"/>
    </row>
    <row r="10001" spans="6:6" x14ac:dyDescent="0.2">
      <c r="F10001" s="169"/>
    </row>
    <row r="10002" spans="6:6" x14ac:dyDescent="0.2">
      <c r="F10002" s="169"/>
    </row>
    <row r="10003" spans="6:6" x14ac:dyDescent="0.2">
      <c r="F10003" s="169"/>
    </row>
    <row r="10004" spans="6:6" x14ac:dyDescent="0.2">
      <c r="F10004" s="169"/>
    </row>
    <row r="10005" spans="6:6" x14ac:dyDescent="0.2">
      <c r="F10005" s="169"/>
    </row>
    <row r="10006" spans="6:6" x14ac:dyDescent="0.2">
      <c r="F10006" s="169"/>
    </row>
    <row r="10007" spans="6:6" x14ac:dyDescent="0.2">
      <c r="F10007" s="169"/>
    </row>
    <row r="10008" spans="6:6" x14ac:dyDescent="0.2">
      <c r="F10008" s="169"/>
    </row>
    <row r="10009" spans="6:6" x14ac:dyDescent="0.2">
      <c r="F10009" s="169"/>
    </row>
    <row r="10010" spans="6:6" x14ac:dyDescent="0.2">
      <c r="F10010" s="169"/>
    </row>
    <row r="10011" spans="6:6" x14ac:dyDescent="0.2">
      <c r="F10011" s="169"/>
    </row>
    <row r="10012" spans="6:6" x14ac:dyDescent="0.2">
      <c r="F10012" s="169"/>
    </row>
    <row r="10013" spans="6:6" x14ac:dyDescent="0.2">
      <c r="F10013" s="169"/>
    </row>
    <row r="10014" spans="6:6" x14ac:dyDescent="0.2">
      <c r="F10014" s="169"/>
    </row>
    <row r="10015" spans="6:6" x14ac:dyDescent="0.2">
      <c r="F10015" s="169"/>
    </row>
    <row r="10016" spans="6:6" x14ac:dyDescent="0.2">
      <c r="F10016" s="169"/>
    </row>
    <row r="10017" spans="6:6" x14ac:dyDescent="0.2">
      <c r="F10017" s="169"/>
    </row>
    <row r="10018" spans="6:6" x14ac:dyDescent="0.2">
      <c r="F10018" s="169"/>
    </row>
    <row r="10019" spans="6:6" x14ac:dyDescent="0.2">
      <c r="F10019" s="169"/>
    </row>
    <row r="10020" spans="6:6" x14ac:dyDescent="0.2">
      <c r="F10020" s="169"/>
    </row>
    <row r="10021" spans="6:6" x14ac:dyDescent="0.2">
      <c r="F10021" s="169"/>
    </row>
    <row r="10022" spans="6:6" x14ac:dyDescent="0.2">
      <c r="F10022" s="169"/>
    </row>
    <row r="10023" spans="6:6" x14ac:dyDescent="0.2">
      <c r="F10023" s="169"/>
    </row>
    <row r="10024" spans="6:6" x14ac:dyDescent="0.2">
      <c r="F10024" s="169"/>
    </row>
    <row r="10025" spans="6:6" x14ac:dyDescent="0.2">
      <c r="F10025" s="169"/>
    </row>
    <row r="10026" spans="6:6" x14ac:dyDescent="0.2">
      <c r="F10026" s="169"/>
    </row>
    <row r="10027" spans="6:6" x14ac:dyDescent="0.2">
      <c r="F10027" s="169"/>
    </row>
    <row r="10028" spans="6:6" x14ac:dyDescent="0.2">
      <c r="F10028" s="169"/>
    </row>
    <row r="10029" spans="6:6" x14ac:dyDescent="0.2">
      <c r="F10029" s="169"/>
    </row>
    <row r="10030" spans="6:6" x14ac:dyDescent="0.2">
      <c r="F10030" s="169"/>
    </row>
    <row r="10031" spans="6:6" x14ac:dyDescent="0.2">
      <c r="F10031" s="169"/>
    </row>
    <row r="10032" spans="6:6" x14ac:dyDescent="0.2">
      <c r="F10032" s="169"/>
    </row>
    <row r="10033" spans="6:6" x14ac:dyDescent="0.2">
      <c r="F10033" s="169"/>
    </row>
    <row r="10034" spans="6:6" x14ac:dyDescent="0.2">
      <c r="F10034" s="169"/>
    </row>
    <row r="10035" spans="6:6" x14ac:dyDescent="0.2">
      <c r="F10035" s="169"/>
    </row>
    <row r="10036" spans="6:6" x14ac:dyDescent="0.2">
      <c r="F10036" s="169"/>
    </row>
    <row r="10037" spans="6:6" x14ac:dyDescent="0.2">
      <c r="F10037" s="169"/>
    </row>
    <row r="10038" spans="6:6" x14ac:dyDescent="0.2">
      <c r="F10038" s="169"/>
    </row>
    <row r="10039" spans="6:6" x14ac:dyDescent="0.2">
      <c r="F10039" s="169"/>
    </row>
    <row r="10040" spans="6:6" x14ac:dyDescent="0.2">
      <c r="F10040" s="169"/>
    </row>
    <row r="10041" spans="6:6" x14ac:dyDescent="0.2">
      <c r="F10041" s="169"/>
    </row>
    <row r="10042" spans="6:6" x14ac:dyDescent="0.2">
      <c r="F10042" s="169"/>
    </row>
    <row r="10043" spans="6:6" x14ac:dyDescent="0.2">
      <c r="F10043" s="169"/>
    </row>
    <row r="10044" spans="6:6" x14ac:dyDescent="0.2">
      <c r="F10044" s="169"/>
    </row>
    <row r="10045" spans="6:6" x14ac:dyDescent="0.2">
      <c r="F10045" s="169"/>
    </row>
    <row r="10046" spans="6:6" x14ac:dyDescent="0.2">
      <c r="F10046" s="169"/>
    </row>
    <row r="10047" spans="6:6" x14ac:dyDescent="0.2">
      <c r="F10047" s="169"/>
    </row>
    <row r="10048" spans="6:6" x14ac:dyDescent="0.2">
      <c r="F10048" s="169"/>
    </row>
    <row r="10049" spans="6:6" x14ac:dyDescent="0.2">
      <c r="F10049" s="169"/>
    </row>
    <row r="10050" spans="6:6" x14ac:dyDescent="0.2">
      <c r="F10050" s="169"/>
    </row>
    <row r="10051" spans="6:6" x14ac:dyDescent="0.2">
      <c r="F10051" s="169"/>
    </row>
    <row r="10052" spans="6:6" x14ac:dyDescent="0.2">
      <c r="F10052" s="169"/>
    </row>
    <row r="10053" spans="6:6" x14ac:dyDescent="0.2">
      <c r="F10053" s="169"/>
    </row>
    <row r="10054" spans="6:6" x14ac:dyDescent="0.2">
      <c r="F10054" s="169"/>
    </row>
    <row r="10055" spans="6:6" x14ac:dyDescent="0.2">
      <c r="F10055" s="169"/>
    </row>
    <row r="10056" spans="6:6" x14ac:dyDescent="0.2">
      <c r="F10056" s="169"/>
    </row>
    <row r="10057" spans="6:6" x14ac:dyDescent="0.2">
      <c r="F10057" s="169"/>
    </row>
    <row r="10058" spans="6:6" x14ac:dyDescent="0.2">
      <c r="F10058" s="169"/>
    </row>
    <row r="10059" spans="6:6" x14ac:dyDescent="0.2">
      <c r="F10059" s="169"/>
    </row>
    <row r="10060" spans="6:6" x14ac:dyDescent="0.2">
      <c r="F10060" s="169"/>
    </row>
    <row r="10061" spans="6:6" x14ac:dyDescent="0.2">
      <c r="F10061" s="169"/>
    </row>
    <row r="10062" spans="6:6" x14ac:dyDescent="0.2">
      <c r="F10062" s="169"/>
    </row>
    <row r="10063" spans="6:6" x14ac:dyDescent="0.2">
      <c r="F10063" s="169"/>
    </row>
    <row r="10064" spans="6:6" x14ac:dyDescent="0.2">
      <c r="F10064" s="169"/>
    </row>
    <row r="10065" spans="6:6" x14ac:dyDescent="0.2">
      <c r="F10065" s="169"/>
    </row>
    <row r="10066" spans="6:6" x14ac:dyDescent="0.2">
      <c r="F10066" s="169"/>
    </row>
    <row r="10067" spans="6:6" x14ac:dyDescent="0.2">
      <c r="F10067" s="169"/>
    </row>
    <row r="10068" spans="6:6" x14ac:dyDescent="0.2">
      <c r="F10068" s="169"/>
    </row>
    <row r="10069" spans="6:6" x14ac:dyDescent="0.2">
      <c r="F10069" s="169"/>
    </row>
    <row r="10070" spans="6:6" x14ac:dyDescent="0.2">
      <c r="F10070" s="169"/>
    </row>
    <row r="10071" spans="6:6" x14ac:dyDescent="0.2">
      <c r="F10071" s="169"/>
    </row>
    <row r="10072" spans="6:6" x14ac:dyDescent="0.2">
      <c r="F10072" s="169"/>
    </row>
    <row r="10073" spans="6:6" x14ac:dyDescent="0.2">
      <c r="F10073" s="169"/>
    </row>
    <row r="10074" spans="6:6" x14ac:dyDescent="0.2">
      <c r="F10074" s="169"/>
    </row>
    <row r="10075" spans="6:6" x14ac:dyDescent="0.2">
      <c r="F10075" s="169"/>
    </row>
    <row r="10076" spans="6:6" x14ac:dyDescent="0.2">
      <c r="F10076" s="169"/>
    </row>
    <row r="10077" spans="6:6" x14ac:dyDescent="0.2">
      <c r="F10077" s="169"/>
    </row>
    <row r="10078" spans="6:6" x14ac:dyDescent="0.2">
      <c r="F10078" s="169"/>
    </row>
    <row r="10079" spans="6:6" x14ac:dyDescent="0.2">
      <c r="F10079" s="169"/>
    </row>
    <row r="10080" spans="6:6" x14ac:dyDescent="0.2">
      <c r="F10080" s="169"/>
    </row>
    <row r="10081" spans="6:6" x14ac:dyDescent="0.2">
      <c r="F10081" s="169"/>
    </row>
    <row r="10082" spans="6:6" x14ac:dyDescent="0.2">
      <c r="F10082" s="169"/>
    </row>
    <row r="10083" spans="6:6" x14ac:dyDescent="0.2">
      <c r="F10083" s="169"/>
    </row>
    <row r="10084" spans="6:6" x14ac:dyDescent="0.2">
      <c r="F10084" s="169"/>
    </row>
    <row r="10085" spans="6:6" x14ac:dyDescent="0.2">
      <c r="F10085" s="169"/>
    </row>
    <row r="10086" spans="6:6" x14ac:dyDescent="0.2">
      <c r="F10086" s="169"/>
    </row>
    <row r="10087" spans="6:6" x14ac:dyDescent="0.2">
      <c r="F10087" s="169"/>
    </row>
    <row r="10088" spans="6:6" x14ac:dyDescent="0.2">
      <c r="F10088" s="169"/>
    </row>
    <row r="10089" spans="6:6" x14ac:dyDescent="0.2">
      <c r="F10089" s="169"/>
    </row>
    <row r="10090" spans="6:6" x14ac:dyDescent="0.2">
      <c r="F10090" s="169"/>
    </row>
    <row r="10091" spans="6:6" x14ac:dyDescent="0.2">
      <c r="F10091" s="169"/>
    </row>
    <row r="10092" spans="6:6" x14ac:dyDescent="0.2">
      <c r="F10092" s="169"/>
    </row>
    <row r="10093" spans="6:6" x14ac:dyDescent="0.2">
      <c r="F10093" s="169"/>
    </row>
    <row r="10094" spans="6:6" x14ac:dyDescent="0.2">
      <c r="F10094" s="169"/>
    </row>
    <row r="10095" spans="6:6" x14ac:dyDescent="0.2">
      <c r="F10095" s="169"/>
    </row>
    <row r="10096" spans="6:6" x14ac:dyDescent="0.2">
      <c r="F10096" s="169"/>
    </row>
    <row r="10097" spans="6:6" x14ac:dyDescent="0.2">
      <c r="F10097" s="169"/>
    </row>
    <row r="10098" spans="6:6" x14ac:dyDescent="0.2">
      <c r="F10098" s="169"/>
    </row>
    <row r="10099" spans="6:6" x14ac:dyDescent="0.2">
      <c r="F10099" s="169"/>
    </row>
    <row r="10100" spans="6:6" x14ac:dyDescent="0.2">
      <c r="F10100" s="169"/>
    </row>
    <row r="10101" spans="6:6" x14ac:dyDescent="0.2">
      <c r="F10101" s="169"/>
    </row>
    <row r="10102" spans="6:6" x14ac:dyDescent="0.2">
      <c r="F10102" s="169"/>
    </row>
    <row r="10103" spans="6:6" x14ac:dyDescent="0.2">
      <c r="F10103" s="169"/>
    </row>
    <row r="10104" spans="6:6" x14ac:dyDescent="0.2">
      <c r="F10104" s="169"/>
    </row>
    <row r="10105" spans="6:6" x14ac:dyDescent="0.2">
      <c r="F10105" s="169"/>
    </row>
    <row r="10106" spans="6:6" x14ac:dyDescent="0.2">
      <c r="F10106" s="169"/>
    </row>
    <row r="10107" spans="6:6" x14ac:dyDescent="0.2">
      <c r="F10107" s="169"/>
    </row>
    <row r="10108" spans="6:6" x14ac:dyDescent="0.2">
      <c r="F10108" s="169"/>
    </row>
    <row r="10109" spans="6:6" x14ac:dyDescent="0.2">
      <c r="F10109" s="169"/>
    </row>
    <row r="10110" spans="6:6" x14ac:dyDescent="0.2">
      <c r="F10110" s="169"/>
    </row>
    <row r="10111" spans="6:6" x14ac:dyDescent="0.2">
      <c r="F10111" s="169"/>
    </row>
    <row r="10112" spans="6:6" x14ac:dyDescent="0.2">
      <c r="F10112" s="169"/>
    </row>
    <row r="10113" spans="6:6" x14ac:dyDescent="0.2">
      <c r="F10113" s="169"/>
    </row>
    <row r="10114" spans="6:6" x14ac:dyDescent="0.2">
      <c r="F10114" s="169"/>
    </row>
    <row r="10115" spans="6:6" x14ac:dyDescent="0.2">
      <c r="F10115" s="169"/>
    </row>
    <row r="10116" spans="6:6" x14ac:dyDescent="0.2">
      <c r="F10116" s="169"/>
    </row>
    <row r="10117" spans="6:6" x14ac:dyDescent="0.2">
      <c r="F10117" s="169"/>
    </row>
    <row r="10118" spans="6:6" x14ac:dyDescent="0.2">
      <c r="F10118" s="169"/>
    </row>
    <row r="10119" spans="6:6" x14ac:dyDescent="0.2">
      <c r="F10119" s="169"/>
    </row>
    <row r="10120" spans="6:6" x14ac:dyDescent="0.2">
      <c r="F10120" s="169"/>
    </row>
    <row r="10121" spans="6:6" x14ac:dyDescent="0.2">
      <c r="F10121" s="169"/>
    </row>
    <row r="10122" spans="6:6" x14ac:dyDescent="0.2">
      <c r="F10122" s="169"/>
    </row>
    <row r="10123" spans="6:6" x14ac:dyDescent="0.2">
      <c r="F10123" s="169"/>
    </row>
    <row r="10124" spans="6:6" x14ac:dyDescent="0.2">
      <c r="F10124" s="169"/>
    </row>
    <row r="10125" spans="6:6" x14ac:dyDescent="0.2">
      <c r="F10125" s="169"/>
    </row>
    <row r="10126" spans="6:6" x14ac:dyDescent="0.2">
      <c r="F10126" s="169"/>
    </row>
    <row r="10127" spans="6:6" x14ac:dyDescent="0.2">
      <c r="F10127" s="169"/>
    </row>
    <row r="10128" spans="6:6" x14ac:dyDescent="0.2">
      <c r="F10128" s="169"/>
    </row>
    <row r="10129" spans="6:6" x14ac:dyDescent="0.2">
      <c r="F10129" s="169"/>
    </row>
    <row r="10130" spans="6:6" x14ac:dyDescent="0.2">
      <c r="F10130" s="169"/>
    </row>
    <row r="10131" spans="6:6" x14ac:dyDescent="0.2">
      <c r="F10131" s="169"/>
    </row>
    <row r="10132" spans="6:6" x14ac:dyDescent="0.2">
      <c r="F10132" s="169"/>
    </row>
    <row r="10133" spans="6:6" x14ac:dyDescent="0.2">
      <c r="F10133" s="169"/>
    </row>
    <row r="10134" spans="6:6" x14ac:dyDescent="0.2">
      <c r="F10134" s="169"/>
    </row>
    <row r="10135" spans="6:6" x14ac:dyDescent="0.2">
      <c r="F10135" s="169"/>
    </row>
    <row r="10136" spans="6:6" x14ac:dyDescent="0.2">
      <c r="F10136" s="169"/>
    </row>
    <row r="10137" spans="6:6" x14ac:dyDescent="0.2">
      <c r="F10137" s="169"/>
    </row>
    <row r="10138" spans="6:6" x14ac:dyDescent="0.2">
      <c r="F10138" s="169"/>
    </row>
    <row r="10139" spans="6:6" x14ac:dyDescent="0.2">
      <c r="F10139" s="169"/>
    </row>
    <row r="10140" spans="6:6" x14ac:dyDescent="0.2">
      <c r="F10140" s="169"/>
    </row>
    <row r="10141" spans="6:6" x14ac:dyDescent="0.2">
      <c r="F10141" s="169"/>
    </row>
    <row r="10142" spans="6:6" x14ac:dyDescent="0.2">
      <c r="F10142" s="169"/>
    </row>
    <row r="10143" spans="6:6" x14ac:dyDescent="0.2">
      <c r="F10143" s="169"/>
    </row>
    <row r="10144" spans="6:6" x14ac:dyDescent="0.2">
      <c r="F10144" s="169"/>
    </row>
    <row r="10145" spans="6:6" x14ac:dyDescent="0.2">
      <c r="F10145" s="169"/>
    </row>
    <row r="10146" spans="6:6" x14ac:dyDescent="0.2">
      <c r="F10146" s="169"/>
    </row>
    <row r="10147" spans="6:6" x14ac:dyDescent="0.2">
      <c r="F10147" s="169"/>
    </row>
    <row r="10148" spans="6:6" x14ac:dyDescent="0.2">
      <c r="F10148" s="169"/>
    </row>
    <row r="10149" spans="6:6" x14ac:dyDescent="0.2">
      <c r="F10149" s="169"/>
    </row>
    <row r="10150" spans="6:6" x14ac:dyDescent="0.2">
      <c r="F10150" s="169"/>
    </row>
    <row r="10151" spans="6:6" x14ac:dyDescent="0.2">
      <c r="F10151" s="169"/>
    </row>
    <row r="10152" spans="6:6" x14ac:dyDescent="0.2">
      <c r="F10152" s="169"/>
    </row>
    <row r="10153" spans="6:6" x14ac:dyDescent="0.2">
      <c r="F10153" s="169"/>
    </row>
    <row r="10154" spans="6:6" x14ac:dyDescent="0.2">
      <c r="F10154" s="169"/>
    </row>
    <row r="10155" spans="6:6" x14ac:dyDescent="0.2">
      <c r="F10155" s="169"/>
    </row>
    <row r="10156" spans="6:6" x14ac:dyDescent="0.2">
      <c r="F10156" s="169"/>
    </row>
    <row r="10157" spans="6:6" x14ac:dyDescent="0.2">
      <c r="F10157" s="169"/>
    </row>
    <row r="10158" spans="6:6" x14ac:dyDescent="0.2">
      <c r="F10158" s="169"/>
    </row>
    <row r="10159" spans="6:6" x14ac:dyDescent="0.2">
      <c r="F10159" s="169"/>
    </row>
    <row r="10160" spans="6:6" x14ac:dyDescent="0.2">
      <c r="F10160" s="169"/>
    </row>
    <row r="10161" spans="6:6" x14ac:dyDescent="0.2">
      <c r="F10161" s="169"/>
    </row>
    <row r="10162" spans="6:6" x14ac:dyDescent="0.2">
      <c r="F10162" s="169"/>
    </row>
    <row r="10163" spans="6:6" x14ac:dyDescent="0.2">
      <c r="F10163" s="169"/>
    </row>
    <row r="10164" spans="6:6" x14ac:dyDescent="0.2">
      <c r="F10164" s="169"/>
    </row>
    <row r="10165" spans="6:6" x14ac:dyDescent="0.2">
      <c r="F10165" s="169"/>
    </row>
    <row r="10166" spans="6:6" x14ac:dyDescent="0.2">
      <c r="F10166" s="169"/>
    </row>
    <row r="10167" spans="6:6" x14ac:dyDescent="0.2">
      <c r="F10167" s="169"/>
    </row>
    <row r="10168" spans="6:6" x14ac:dyDescent="0.2">
      <c r="F10168" s="169"/>
    </row>
    <row r="10169" spans="6:6" x14ac:dyDescent="0.2">
      <c r="F10169" s="169"/>
    </row>
    <row r="10170" spans="6:6" x14ac:dyDescent="0.2">
      <c r="F10170" s="169"/>
    </row>
    <row r="10171" spans="6:6" x14ac:dyDescent="0.2">
      <c r="F10171" s="169"/>
    </row>
    <row r="10172" spans="6:6" x14ac:dyDescent="0.2">
      <c r="F10172" s="169"/>
    </row>
    <row r="10173" spans="6:6" x14ac:dyDescent="0.2">
      <c r="F10173" s="169"/>
    </row>
    <row r="10174" spans="6:6" x14ac:dyDescent="0.2">
      <c r="F10174" s="169"/>
    </row>
    <row r="10175" spans="6:6" x14ac:dyDescent="0.2">
      <c r="F10175" s="169"/>
    </row>
    <row r="10176" spans="6:6" x14ac:dyDescent="0.2">
      <c r="F10176" s="169"/>
    </row>
    <row r="10177" spans="6:6" x14ac:dyDescent="0.2">
      <c r="F10177" s="169"/>
    </row>
    <row r="10178" spans="6:6" x14ac:dyDescent="0.2">
      <c r="F10178" s="169"/>
    </row>
    <row r="10179" spans="6:6" x14ac:dyDescent="0.2">
      <c r="F10179" s="169"/>
    </row>
    <row r="10180" spans="6:6" x14ac:dyDescent="0.2">
      <c r="F10180" s="169"/>
    </row>
    <row r="10181" spans="6:6" x14ac:dyDescent="0.2">
      <c r="F10181" s="169"/>
    </row>
    <row r="10182" spans="6:6" x14ac:dyDescent="0.2">
      <c r="F10182" s="169"/>
    </row>
    <row r="10183" spans="6:6" x14ac:dyDescent="0.2">
      <c r="F10183" s="169"/>
    </row>
    <row r="10184" spans="6:6" x14ac:dyDescent="0.2">
      <c r="F10184" s="169"/>
    </row>
    <row r="10185" spans="6:6" x14ac:dyDescent="0.2">
      <c r="F10185" s="169"/>
    </row>
    <row r="10186" spans="6:6" x14ac:dyDescent="0.2">
      <c r="F10186" s="169"/>
    </row>
    <row r="10187" spans="6:6" x14ac:dyDescent="0.2">
      <c r="F10187" s="169"/>
    </row>
    <row r="10188" spans="6:6" x14ac:dyDescent="0.2">
      <c r="F10188" s="169"/>
    </row>
    <row r="10189" spans="6:6" x14ac:dyDescent="0.2">
      <c r="F10189" s="169"/>
    </row>
    <row r="10190" spans="6:6" x14ac:dyDescent="0.2">
      <c r="F10190" s="169"/>
    </row>
    <row r="10191" spans="6:6" x14ac:dyDescent="0.2">
      <c r="F10191" s="169"/>
    </row>
    <row r="10192" spans="6:6" x14ac:dyDescent="0.2">
      <c r="F10192" s="169"/>
    </row>
    <row r="10193" spans="6:6" x14ac:dyDescent="0.2">
      <c r="F10193" s="169"/>
    </row>
    <row r="10194" spans="6:6" x14ac:dyDescent="0.2">
      <c r="F10194" s="169"/>
    </row>
    <row r="10195" spans="6:6" x14ac:dyDescent="0.2">
      <c r="F10195" s="169"/>
    </row>
    <row r="10196" spans="6:6" x14ac:dyDescent="0.2">
      <c r="F10196" s="169"/>
    </row>
    <row r="10197" spans="6:6" x14ac:dyDescent="0.2">
      <c r="F10197" s="169"/>
    </row>
    <row r="10198" spans="6:6" x14ac:dyDescent="0.2">
      <c r="F10198" s="169"/>
    </row>
    <row r="10199" spans="6:6" x14ac:dyDescent="0.2">
      <c r="F10199" s="169"/>
    </row>
    <row r="10200" spans="6:6" x14ac:dyDescent="0.2">
      <c r="F10200" s="169"/>
    </row>
    <row r="10201" spans="6:6" x14ac:dyDescent="0.2">
      <c r="F10201" s="169"/>
    </row>
    <row r="10202" spans="6:6" x14ac:dyDescent="0.2">
      <c r="F10202" s="169"/>
    </row>
    <row r="10203" spans="6:6" x14ac:dyDescent="0.2">
      <c r="F10203" s="169"/>
    </row>
    <row r="10204" spans="6:6" x14ac:dyDescent="0.2">
      <c r="F10204" s="169"/>
    </row>
    <row r="10205" spans="6:6" x14ac:dyDescent="0.2">
      <c r="F10205" s="169"/>
    </row>
    <row r="10206" spans="6:6" x14ac:dyDescent="0.2">
      <c r="F10206" s="169"/>
    </row>
    <row r="10207" spans="6:6" x14ac:dyDescent="0.2">
      <c r="F10207" s="169"/>
    </row>
    <row r="10208" spans="6:6" x14ac:dyDescent="0.2">
      <c r="F10208" s="169"/>
    </row>
    <row r="10209" spans="6:6" x14ac:dyDescent="0.2">
      <c r="F10209" s="169"/>
    </row>
    <row r="10210" spans="6:6" x14ac:dyDescent="0.2">
      <c r="F10210" s="169"/>
    </row>
    <row r="10211" spans="6:6" x14ac:dyDescent="0.2">
      <c r="F10211" s="169"/>
    </row>
    <row r="10212" spans="6:6" x14ac:dyDescent="0.2">
      <c r="F10212" s="169"/>
    </row>
    <row r="10213" spans="6:6" x14ac:dyDescent="0.2">
      <c r="F10213" s="169"/>
    </row>
    <row r="10214" spans="6:6" x14ac:dyDescent="0.2">
      <c r="F10214" s="169"/>
    </row>
    <row r="10215" spans="6:6" x14ac:dyDescent="0.2">
      <c r="F10215" s="169"/>
    </row>
    <row r="10216" spans="6:6" x14ac:dyDescent="0.2">
      <c r="F10216" s="169"/>
    </row>
    <row r="10217" spans="6:6" x14ac:dyDescent="0.2">
      <c r="F10217" s="169"/>
    </row>
    <row r="10218" spans="6:6" x14ac:dyDescent="0.2">
      <c r="F10218" s="169"/>
    </row>
    <row r="10219" spans="6:6" x14ac:dyDescent="0.2">
      <c r="F10219" s="169"/>
    </row>
    <row r="10220" spans="6:6" x14ac:dyDescent="0.2">
      <c r="F10220" s="169"/>
    </row>
    <row r="10221" spans="6:6" x14ac:dyDescent="0.2">
      <c r="F10221" s="169"/>
    </row>
    <row r="10222" spans="6:6" x14ac:dyDescent="0.2">
      <c r="F10222" s="169"/>
    </row>
    <row r="10223" spans="6:6" x14ac:dyDescent="0.2">
      <c r="F10223" s="169"/>
    </row>
    <row r="10224" spans="6:6" x14ac:dyDescent="0.2">
      <c r="F10224" s="169"/>
    </row>
    <row r="10225" spans="6:6" x14ac:dyDescent="0.2">
      <c r="F10225" s="169"/>
    </row>
    <row r="10226" spans="6:6" x14ac:dyDescent="0.2">
      <c r="F10226" s="169"/>
    </row>
    <row r="10227" spans="6:6" x14ac:dyDescent="0.2">
      <c r="F10227" s="169"/>
    </row>
    <row r="10228" spans="6:6" x14ac:dyDescent="0.2">
      <c r="F10228" s="169"/>
    </row>
    <row r="10229" spans="6:6" x14ac:dyDescent="0.2">
      <c r="F10229" s="169"/>
    </row>
    <row r="10230" spans="6:6" x14ac:dyDescent="0.2">
      <c r="F10230" s="169"/>
    </row>
    <row r="10231" spans="6:6" x14ac:dyDescent="0.2">
      <c r="F10231" s="169"/>
    </row>
    <row r="10232" spans="6:6" x14ac:dyDescent="0.2">
      <c r="F10232" s="169"/>
    </row>
    <row r="10233" spans="6:6" x14ac:dyDescent="0.2">
      <c r="F10233" s="169"/>
    </row>
    <row r="10234" spans="6:6" x14ac:dyDescent="0.2">
      <c r="F10234" s="169"/>
    </row>
    <row r="10235" spans="6:6" x14ac:dyDescent="0.2">
      <c r="F10235" s="169"/>
    </row>
    <row r="10236" spans="6:6" x14ac:dyDescent="0.2">
      <c r="F10236" s="169"/>
    </row>
    <row r="10237" spans="6:6" x14ac:dyDescent="0.2">
      <c r="F10237" s="169"/>
    </row>
    <row r="10238" spans="6:6" x14ac:dyDescent="0.2">
      <c r="F10238" s="169"/>
    </row>
    <row r="10239" spans="6:6" x14ac:dyDescent="0.2">
      <c r="F10239" s="169"/>
    </row>
    <row r="10240" spans="6:6" x14ac:dyDescent="0.2">
      <c r="F10240" s="169"/>
    </row>
    <row r="10241" spans="6:6" x14ac:dyDescent="0.2">
      <c r="F10241" s="169"/>
    </row>
    <row r="10242" spans="6:6" x14ac:dyDescent="0.2">
      <c r="F10242" s="169"/>
    </row>
    <row r="10243" spans="6:6" x14ac:dyDescent="0.2">
      <c r="F10243" s="169"/>
    </row>
    <row r="10244" spans="6:6" x14ac:dyDescent="0.2">
      <c r="F10244" s="169"/>
    </row>
    <row r="10245" spans="6:6" x14ac:dyDescent="0.2">
      <c r="F10245" s="169"/>
    </row>
    <row r="10246" spans="6:6" x14ac:dyDescent="0.2">
      <c r="F10246" s="169"/>
    </row>
    <row r="10247" spans="6:6" x14ac:dyDescent="0.2">
      <c r="F10247" s="169"/>
    </row>
    <row r="10248" spans="6:6" x14ac:dyDescent="0.2">
      <c r="F10248" s="169"/>
    </row>
    <row r="10249" spans="6:6" x14ac:dyDescent="0.2">
      <c r="F10249" s="169"/>
    </row>
    <row r="10250" spans="6:6" x14ac:dyDescent="0.2">
      <c r="F10250" s="169"/>
    </row>
    <row r="10251" spans="6:6" x14ac:dyDescent="0.2">
      <c r="F10251" s="169"/>
    </row>
    <row r="10252" spans="6:6" x14ac:dyDescent="0.2">
      <c r="F10252" s="169"/>
    </row>
    <row r="10253" spans="6:6" x14ac:dyDescent="0.2">
      <c r="F10253" s="169"/>
    </row>
    <row r="10254" spans="6:6" x14ac:dyDescent="0.2">
      <c r="F10254" s="169"/>
    </row>
    <row r="10255" spans="6:6" x14ac:dyDescent="0.2">
      <c r="F10255" s="169"/>
    </row>
    <row r="10256" spans="6:6" x14ac:dyDescent="0.2">
      <c r="F10256" s="169"/>
    </row>
    <row r="10257" spans="6:6" x14ac:dyDescent="0.2">
      <c r="F10257" s="169"/>
    </row>
    <row r="10258" spans="6:6" x14ac:dyDescent="0.2">
      <c r="F10258" s="169"/>
    </row>
    <row r="10259" spans="6:6" x14ac:dyDescent="0.2">
      <c r="F10259" s="169"/>
    </row>
    <row r="10260" spans="6:6" x14ac:dyDescent="0.2">
      <c r="F10260" s="169"/>
    </row>
    <row r="10261" spans="6:6" x14ac:dyDescent="0.2">
      <c r="F10261" s="169"/>
    </row>
    <row r="10262" spans="6:6" x14ac:dyDescent="0.2">
      <c r="F10262" s="169"/>
    </row>
    <row r="10263" spans="6:6" x14ac:dyDescent="0.2">
      <c r="F10263" s="169"/>
    </row>
    <row r="10264" spans="6:6" x14ac:dyDescent="0.2">
      <c r="F10264" s="169"/>
    </row>
    <row r="10265" spans="6:6" x14ac:dyDescent="0.2">
      <c r="F10265" s="169"/>
    </row>
    <row r="10266" spans="6:6" x14ac:dyDescent="0.2">
      <c r="F10266" s="169"/>
    </row>
    <row r="10267" spans="6:6" x14ac:dyDescent="0.2">
      <c r="F10267" s="169"/>
    </row>
    <row r="10268" spans="6:6" x14ac:dyDescent="0.2">
      <c r="F10268" s="169"/>
    </row>
    <row r="10269" spans="6:6" x14ac:dyDescent="0.2">
      <c r="F10269" s="169"/>
    </row>
    <row r="10270" spans="6:6" x14ac:dyDescent="0.2">
      <c r="F10270" s="169"/>
    </row>
    <row r="10271" spans="6:6" x14ac:dyDescent="0.2">
      <c r="F10271" s="169"/>
    </row>
    <row r="10272" spans="6:6" x14ac:dyDescent="0.2">
      <c r="F10272" s="169"/>
    </row>
    <row r="10273" spans="6:6" x14ac:dyDescent="0.2">
      <c r="F10273" s="169"/>
    </row>
    <row r="10274" spans="6:6" x14ac:dyDescent="0.2">
      <c r="F10274" s="169"/>
    </row>
    <row r="10275" spans="6:6" x14ac:dyDescent="0.2">
      <c r="F10275" s="169"/>
    </row>
    <row r="10276" spans="6:6" x14ac:dyDescent="0.2">
      <c r="F10276" s="169"/>
    </row>
    <row r="10277" spans="6:6" x14ac:dyDescent="0.2">
      <c r="F10277" s="169"/>
    </row>
    <row r="10278" spans="6:6" x14ac:dyDescent="0.2">
      <c r="F10278" s="169"/>
    </row>
    <row r="10279" spans="6:6" x14ac:dyDescent="0.2">
      <c r="F10279" s="169"/>
    </row>
    <row r="10280" spans="6:6" x14ac:dyDescent="0.2">
      <c r="F10280" s="169"/>
    </row>
    <row r="10281" spans="6:6" x14ac:dyDescent="0.2">
      <c r="F10281" s="169"/>
    </row>
    <row r="10282" spans="6:6" x14ac:dyDescent="0.2">
      <c r="F10282" s="169"/>
    </row>
    <row r="10283" spans="6:6" x14ac:dyDescent="0.2">
      <c r="F10283" s="169"/>
    </row>
    <row r="10284" spans="6:6" x14ac:dyDescent="0.2">
      <c r="F10284" s="169"/>
    </row>
    <row r="10285" spans="6:6" x14ac:dyDescent="0.2">
      <c r="F10285" s="169"/>
    </row>
    <row r="10286" spans="6:6" x14ac:dyDescent="0.2">
      <c r="F10286" s="169"/>
    </row>
    <row r="10287" spans="6:6" x14ac:dyDescent="0.2">
      <c r="F10287" s="169"/>
    </row>
    <row r="10288" spans="6:6" x14ac:dyDescent="0.2">
      <c r="F10288" s="169"/>
    </row>
    <row r="10289" spans="6:6" x14ac:dyDescent="0.2">
      <c r="F10289" s="169"/>
    </row>
    <row r="10290" spans="6:6" x14ac:dyDescent="0.2">
      <c r="F10290" s="169"/>
    </row>
    <row r="10291" spans="6:6" x14ac:dyDescent="0.2">
      <c r="F10291" s="169"/>
    </row>
    <row r="10292" spans="6:6" x14ac:dyDescent="0.2">
      <c r="F10292" s="169"/>
    </row>
    <row r="10293" spans="6:6" x14ac:dyDescent="0.2">
      <c r="F10293" s="169"/>
    </row>
    <row r="10294" spans="6:6" x14ac:dyDescent="0.2">
      <c r="F10294" s="169"/>
    </row>
    <row r="10295" spans="6:6" x14ac:dyDescent="0.2">
      <c r="F10295" s="169"/>
    </row>
    <row r="10296" spans="6:6" x14ac:dyDescent="0.2">
      <c r="F10296" s="169"/>
    </row>
    <row r="10297" spans="6:6" x14ac:dyDescent="0.2">
      <c r="F10297" s="169"/>
    </row>
    <row r="10298" spans="6:6" x14ac:dyDescent="0.2">
      <c r="F10298" s="169"/>
    </row>
    <row r="10299" spans="6:6" x14ac:dyDescent="0.2">
      <c r="F10299" s="169"/>
    </row>
    <row r="10300" spans="6:6" x14ac:dyDescent="0.2">
      <c r="F10300" s="169"/>
    </row>
    <row r="10301" spans="6:6" x14ac:dyDescent="0.2">
      <c r="F10301" s="169"/>
    </row>
    <row r="10302" spans="6:6" x14ac:dyDescent="0.2">
      <c r="F10302" s="169"/>
    </row>
    <row r="10303" spans="6:6" x14ac:dyDescent="0.2">
      <c r="F10303" s="169"/>
    </row>
    <row r="10304" spans="6:6" x14ac:dyDescent="0.2">
      <c r="F10304" s="169"/>
    </row>
    <row r="10305" spans="6:6" x14ac:dyDescent="0.2">
      <c r="F10305" s="169"/>
    </row>
    <row r="10306" spans="6:6" x14ac:dyDescent="0.2">
      <c r="F10306" s="169"/>
    </row>
    <row r="10307" spans="6:6" x14ac:dyDescent="0.2">
      <c r="F10307" s="169"/>
    </row>
    <row r="10308" spans="6:6" x14ac:dyDescent="0.2">
      <c r="F10308" s="169"/>
    </row>
    <row r="10309" spans="6:6" x14ac:dyDescent="0.2">
      <c r="F10309" s="169"/>
    </row>
    <row r="10310" spans="6:6" x14ac:dyDescent="0.2">
      <c r="F10310" s="169"/>
    </row>
    <row r="10311" spans="6:6" x14ac:dyDescent="0.2">
      <c r="F10311" s="169"/>
    </row>
    <row r="10312" spans="6:6" x14ac:dyDescent="0.2">
      <c r="F10312" s="169"/>
    </row>
    <row r="10313" spans="6:6" x14ac:dyDescent="0.2">
      <c r="F10313" s="169"/>
    </row>
    <row r="10314" spans="6:6" x14ac:dyDescent="0.2">
      <c r="F10314" s="169"/>
    </row>
    <row r="10315" spans="6:6" x14ac:dyDescent="0.2">
      <c r="F10315" s="169"/>
    </row>
    <row r="10316" spans="6:6" x14ac:dyDescent="0.2">
      <c r="F10316" s="169"/>
    </row>
    <row r="10317" spans="6:6" x14ac:dyDescent="0.2">
      <c r="F10317" s="169"/>
    </row>
    <row r="10318" spans="6:6" x14ac:dyDescent="0.2">
      <c r="F10318" s="169"/>
    </row>
    <row r="10319" spans="6:6" x14ac:dyDescent="0.2">
      <c r="F10319" s="169"/>
    </row>
    <row r="10320" spans="6:6" x14ac:dyDescent="0.2">
      <c r="F10320" s="169"/>
    </row>
    <row r="10321" spans="6:6" x14ac:dyDescent="0.2">
      <c r="F10321" s="169"/>
    </row>
    <row r="10322" spans="6:6" x14ac:dyDescent="0.2">
      <c r="F10322" s="169"/>
    </row>
    <row r="10323" spans="6:6" x14ac:dyDescent="0.2">
      <c r="F10323" s="169"/>
    </row>
    <row r="10324" spans="6:6" x14ac:dyDescent="0.2">
      <c r="F10324" s="169"/>
    </row>
    <row r="10325" spans="6:6" x14ac:dyDescent="0.2">
      <c r="F10325" s="169"/>
    </row>
    <row r="10326" spans="6:6" x14ac:dyDescent="0.2">
      <c r="F10326" s="169"/>
    </row>
    <row r="10327" spans="6:6" x14ac:dyDescent="0.2">
      <c r="F10327" s="169"/>
    </row>
    <row r="10328" spans="6:6" x14ac:dyDescent="0.2">
      <c r="F10328" s="169"/>
    </row>
    <row r="10329" spans="6:6" x14ac:dyDescent="0.2">
      <c r="F10329" s="169"/>
    </row>
    <row r="10330" spans="6:6" x14ac:dyDescent="0.2">
      <c r="F10330" s="169"/>
    </row>
    <row r="10331" spans="6:6" x14ac:dyDescent="0.2">
      <c r="F10331" s="169"/>
    </row>
    <row r="10332" spans="6:6" x14ac:dyDescent="0.2">
      <c r="F10332" s="169"/>
    </row>
    <row r="10333" spans="6:6" x14ac:dyDescent="0.2">
      <c r="F10333" s="169"/>
    </row>
    <row r="10334" spans="6:6" x14ac:dyDescent="0.2">
      <c r="F10334" s="169"/>
    </row>
    <row r="10335" spans="6:6" x14ac:dyDescent="0.2">
      <c r="F10335" s="169"/>
    </row>
    <row r="10336" spans="6:6" x14ac:dyDescent="0.2">
      <c r="F10336" s="169"/>
    </row>
    <row r="10337" spans="6:6" x14ac:dyDescent="0.2">
      <c r="F10337" s="169"/>
    </row>
    <row r="10338" spans="6:6" x14ac:dyDescent="0.2">
      <c r="F10338" s="169"/>
    </row>
    <row r="10339" spans="6:6" x14ac:dyDescent="0.2">
      <c r="F10339" s="169"/>
    </row>
    <row r="10340" spans="6:6" x14ac:dyDescent="0.2">
      <c r="F10340" s="169"/>
    </row>
    <row r="10341" spans="6:6" x14ac:dyDescent="0.2">
      <c r="F10341" s="169"/>
    </row>
    <row r="10342" spans="6:6" x14ac:dyDescent="0.2">
      <c r="F10342" s="169"/>
    </row>
    <row r="10343" spans="6:6" x14ac:dyDescent="0.2">
      <c r="F10343" s="169"/>
    </row>
    <row r="10344" spans="6:6" x14ac:dyDescent="0.2">
      <c r="F10344" s="169"/>
    </row>
    <row r="10345" spans="6:6" x14ac:dyDescent="0.2">
      <c r="F10345" s="169"/>
    </row>
    <row r="10346" spans="6:6" x14ac:dyDescent="0.2">
      <c r="F10346" s="169"/>
    </row>
    <row r="10347" spans="6:6" x14ac:dyDescent="0.2">
      <c r="F10347" s="169"/>
    </row>
    <row r="10348" spans="6:6" x14ac:dyDescent="0.2">
      <c r="F10348" s="169"/>
    </row>
    <row r="10349" spans="6:6" x14ac:dyDescent="0.2">
      <c r="F10349" s="169"/>
    </row>
    <row r="10350" spans="6:6" x14ac:dyDescent="0.2">
      <c r="F10350" s="169"/>
    </row>
    <row r="10351" spans="6:6" x14ac:dyDescent="0.2">
      <c r="F10351" s="169"/>
    </row>
    <row r="10352" spans="6:6" x14ac:dyDescent="0.2">
      <c r="F10352" s="169"/>
    </row>
    <row r="10353" spans="6:6" x14ac:dyDescent="0.2">
      <c r="F10353" s="169"/>
    </row>
    <row r="10354" spans="6:6" x14ac:dyDescent="0.2">
      <c r="F10354" s="169"/>
    </row>
    <row r="10355" spans="6:6" x14ac:dyDescent="0.2">
      <c r="F10355" s="169"/>
    </row>
    <row r="10356" spans="6:6" x14ac:dyDescent="0.2">
      <c r="F10356" s="169"/>
    </row>
    <row r="10357" spans="6:6" x14ac:dyDescent="0.2">
      <c r="F10357" s="169"/>
    </row>
    <row r="10358" spans="6:6" x14ac:dyDescent="0.2">
      <c r="F10358" s="169"/>
    </row>
    <row r="10359" spans="6:6" x14ac:dyDescent="0.2">
      <c r="F10359" s="169"/>
    </row>
    <row r="10360" spans="6:6" x14ac:dyDescent="0.2">
      <c r="F10360" s="169"/>
    </row>
    <row r="10361" spans="6:6" x14ac:dyDescent="0.2">
      <c r="F10361" s="169"/>
    </row>
    <row r="10362" spans="6:6" x14ac:dyDescent="0.2">
      <c r="F10362" s="169"/>
    </row>
    <row r="10363" spans="6:6" x14ac:dyDescent="0.2">
      <c r="F10363" s="169"/>
    </row>
    <row r="10364" spans="6:6" x14ac:dyDescent="0.2">
      <c r="F10364" s="169"/>
    </row>
    <row r="10365" spans="6:6" x14ac:dyDescent="0.2">
      <c r="F10365" s="169"/>
    </row>
    <row r="10366" spans="6:6" x14ac:dyDescent="0.2">
      <c r="F10366" s="169"/>
    </row>
    <row r="10367" spans="6:6" x14ac:dyDescent="0.2">
      <c r="F10367" s="169"/>
    </row>
    <row r="10368" spans="6:6" x14ac:dyDescent="0.2">
      <c r="F10368" s="169"/>
    </row>
    <row r="10369" spans="6:6" x14ac:dyDescent="0.2">
      <c r="F10369" s="169"/>
    </row>
    <row r="10370" spans="6:6" x14ac:dyDescent="0.2">
      <c r="F10370" s="169"/>
    </row>
    <row r="10371" spans="6:6" x14ac:dyDescent="0.2">
      <c r="F10371" s="169"/>
    </row>
    <row r="10372" spans="6:6" x14ac:dyDescent="0.2">
      <c r="F10372" s="169"/>
    </row>
    <row r="10373" spans="6:6" x14ac:dyDescent="0.2">
      <c r="F10373" s="169"/>
    </row>
    <row r="10374" spans="6:6" x14ac:dyDescent="0.2">
      <c r="F10374" s="169"/>
    </row>
    <row r="10375" spans="6:6" x14ac:dyDescent="0.2">
      <c r="F10375" s="169"/>
    </row>
    <row r="10376" spans="6:6" x14ac:dyDescent="0.2">
      <c r="F10376" s="169"/>
    </row>
    <row r="10377" spans="6:6" x14ac:dyDescent="0.2">
      <c r="F10377" s="169"/>
    </row>
    <row r="10378" spans="6:6" x14ac:dyDescent="0.2">
      <c r="F10378" s="169"/>
    </row>
    <row r="10379" spans="6:6" x14ac:dyDescent="0.2">
      <c r="F10379" s="169"/>
    </row>
    <row r="10380" spans="6:6" x14ac:dyDescent="0.2">
      <c r="F10380" s="169"/>
    </row>
    <row r="10381" spans="6:6" x14ac:dyDescent="0.2">
      <c r="F10381" s="169"/>
    </row>
    <row r="10382" spans="6:6" x14ac:dyDescent="0.2">
      <c r="F10382" s="169"/>
    </row>
    <row r="10383" spans="6:6" x14ac:dyDescent="0.2">
      <c r="F10383" s="169"/>
    </row>
    <row r="10384" spans="6:6" x14ac:dyDescent="0.2">
      <c r="F10384" s="169"/>
    </row>
    <row r="10385" spans="6:6" x14ac:dyDescent="0.2">
      <c r="F10385" s="169"/>
    </row>
    <row r="10386" spans="6:6" x14ac:dyDescent="0.2">
      <c r="F10386" s="169"/>
    </row>
    <row r="10387" spans="6:6" x14ac:dyDescent="0.2">
      <c r="F10387" s="169"/>
    </row>
    <row r="10388" spans="6:6" x14ac:dyDescent="0.2">
      <c r="F10388" s="169"/>
    </row>
    <row r="10389" spans="6:6" x14ac:dyDescent="0.2">
      <c r="F10389" s="169"/>
    </row>
    <row r="10390" spans="6:6" x14ac:dyDescent="0.2">
      <c r="F10390" s="169"/>
    </row>
    <row r="10391" spans="6:6" x14ac:dyDescent="0.2">
      <c r="F10391" s="169"/>
    </row>
    <row r="10392" spans="6:6" x14ac:dyDescent="0.2">
      <c r="F10392" s="169"/>
    </row>
    <row r="10393" spans="6:6" x14ac:dyDescent="0.2">
      <c r="F10393" s="169"/>
    </row>
    <row r="10394" spans="6:6" x14ac:dyDescent="0.2">
      <c r="F10394" s="169"/>
    </row>
    <row r="10395" spans="6:6" x14ac:dyDescent="0.2">
      <c r="F10395" s="169"/>
    </row>
    <row r="10396" spans="6:6" x14ac:dyDescent="0.2">
      <c r="F10396" s="169"/>
    </row>
    <row r="10397" spans="6:6" x14ac:dyDescent="0.2">
      <c r="F10397" s="169"/>
    </row>
    <row r="10398" spans="6:6" x14ac:dyDescent="0.2">
      <c r="F10398" s="169"/>
    </row>
    <row r="10399" spans="6:6" x14ac:dyDescent="0.2">
      <c r="F10399" s="169"/>
    </row>
    <row r="10400" spans="6:6" x14ac:dyDescent="0.2">
      <c r="F10400" s="169"/>
    </row>
    <row r="10401" spans="6:6" x14ac:dyDescent="0.2">
      <c r="F10401" s="169"/>
    </row>
    <row r="10402" spans="6:6" x14ac:dyDescent="0.2">
      <c r="F10402" s="169"/>
    </row>
    <row r="10403" spans="6:6" x14ac:dyDescent="0.2">
      <c r="F10403" s="169"/>
    </row>
    <row r="10404" spans="6:6" x14ac:dyDescent="0.2">
      <c r="F10404" s="169"/>
    </row>
    <row r="10405" spans="6:6" x14ac:dyDescent="0.2">
      <c r="F10405" s="169"/>
    </row>
    <row r="10406" spans="6:6" x14ac:dyDescent="0.2">
      <c r="F10406" s="169"/>
    </row>
    <row r="10407" spans="6:6" x14ac:dyDescent="0.2">
      <c r="F10407" s="169"/>
    </row>
    <row r="10408" spans="6:6" x14ac:dyDescent="0.2">
      <c r="F10408" s="169"/>
    </row>
    <row r="10409" spans="6:6" x14ac:dyDescent="0.2">
      <c r="F10409" s="169"/>
    </row>
    <row r="10410" spans="6:6" x14ac:dyDescent="0.2">
      <c r="F10410" s="169"/>
    </row>
    <row r="10411" spans="6:6" x14ac:dyDescent="0.2">
      <c r="F10411" s="169"/>
    </row>
    <row r="10412" spans="6:6" x14ac:dyDescent="0.2">
      <c r="F10412" s="169"/>
    </row>
    <row r="10413" spans="6:6" x14ac:dyDescent="0.2">
      <c r="F10413" s="169"/>
    </row>
    <row r="10414" spans="6:6" x14ac:dyDescent="0.2">
      <c r="F10414" s="169"/>
    </row>
    <row r="10415" spans="6:6" x14ac:dyDescent="0.2">
      <c r="F10415" s="169"/>
    </row>
    <row r="10416" spans="6:6" x14ac:dyDescent="0.2">
      <c r="F10416" s="169"/>
    </row>
    <row r="10417" spans="6:6" x14ac:dyDescent="0.2">
      <c r="F10417" s="169"/>
    </row>
    <row r="10418" spans="6:6" x14ac:dyDescent="0.2">
      <c r="F10418" s="169"/>
    </row>
    <row r="10419" spans="6:6" x14ac:dyDescent="0.2">
      <c r="F10419" s="169"/>
    </row>
    <row r="10420" spans="6:6" x14ac:dyDescent="0.2">
      <c r="F10420" s="169"/>
    </row>
    <row r="10421" spans="6:6" x14ac:dyDescent="0.2">
      <c r="F10421" s="169"/>
    </row>
    <row r="10422" spans="6:6" x14ac:dyDescent="0.2">
      <c r="F10422" s="169"/>
    </row>
    <row r="10423" spans="6:6" x14ac:dyDescent="0.2">
      <c r="F10423" s="169"/>
    </row>
    <row r="10424" spans="6:6" x14ac:dyDescent="0.2">
      <c r="F10424" s="169"/>
    </row>
    <row r="10425" spans="6:6" x14ac:dyDescent="0.2">
      <c r="F10425" s="169"/>
    </row>
    <row r="10426" spans="6:6" x14ac:dyDescent="0.2">
      <c r="F10426" s="169"/>
    </row>
    <row r="10427" spans="6:6" x14ac:dyDescent="0.2">
      <c r="F10427" s="169"/>
    </row>
    <row r="10428" spans="6:6" x14ac:dyDescent="0.2">
      <c r="F10428" s="169"/>
    </row>
    <row r="10429" spans="6:6" x14ac:dyDescent="0.2">
      <c r="F10429" s="169"/>
    </row>
    <row r="10430" spans="6:6" x14ac:dyDescent="0.2">
      <c r="F10430" s="169"/>
    </row>
    <row r="10431" spans="6:6" x14ac:dyDescent="0.2">
      <c r="F10431" s="169"/>
    </row>
    <row r="10432" spans="6:6" x14ac:dyDescent="0.2">
      <c r="F10432" s="169"/>
    </row>
    <row r="10433" spans="6:6" x14ac:dyDescent="0.2">
      <c r="F10433" s="169"/>
    </row>
    <row r="10434" spans="6:6" x14ac:dyDescent="0.2">
      <c r="F10434" s="169"/>
    </row>
    <row r="10435" spans="6:6" x14ac:dyDescent="0.2">
      <c r="F10435" s="169"/>
    </row>
    <row r="10436" spans="6:6" x14ac:dyDescent="0.2">
      <c r="F10436" s="169"/>
    </row>
    <row r="10437" spans="6:6" x14ac:dyDescent="0.2">
      <c r="F10437" s="169"/>
    </row>
    <row r="10438" spans="6:6" x14ac:dyDescent="0.2">
      <c r="F10438" s="169"/>
    </row>
    <row r="10439" spans="6:6" x14ac:dyDescent="0.2">
      <c r="F10439" s="169"/>
    </row>
    <row r="10440" spans="6:6" x14ac:dyDescent="0.2">
      <c r="F10440" s="169"/>
    </row>
    <row r="10441" spans="6:6" x14ac:dyDescent="0.2">
      <c r="F10441" s="169"/>
    </row>
    <row r="10442" spans="6:6" x14ac:dyDescent="0.2">
      <c r="F10442" s="169"/>
    </row>
    <row r="10443" spans="6:6" x14ac:dyDescent="0.2">
      <c r="F10443" s="169"/>
    </row>
    <row r="10444" spans="6:6" x14ac:dyDescent="0.2">
      <c r="F10444" s="169"/>
    </row>
    <row r="10445" spans="6:6" x14ac:dyDescent="0.2">
      <c r="F10445" s="169"/>
    </row>
    <row r="10446" spans="6:6" x14ac:dyDescent="0.2">
      <c r="F10446" s="169"/>
    </row>
    <row r="10447" spans="6:6" x14ac:dyDescent="0.2">
      <c r="F10447" s="169"/>
    </row>
    <row r="10448" spans="6:6" x14ac:dyDescent="0.2">
      <c r="F10448" s="169"/>
    </row>
    <row r="10449" spans="6:6" x14ac:dyDescent="0.2">
      <c r="F10449" s="169"/>
    </row>
    <row r="10450" spans="6:6" x14ac:dyDescent="0.2">
      <c r="F10450" s="169"/>
    </row>
    <row r="10451" spans="6:6" x14ac:dyDescent="0.2">
      <c r="F10451" s="169"/>
    </row>
    <row r="10452" spans="6:6" x14ac:dyDescent="0.2">
      <c r="F10452" s="169"/>
    </row>
    <row r="10453" spans="6:6" x14ac:dyDescent="0.2">
      <c r="F10453" s="169"/>
    </row>
    <row r="10454" spans="6:6" x14ac:dyDescent="0.2">
      <c r="F10454" s="169"/>
    </row>
    <row r="10455" spans="6:6" x14ac:dyDescent="0.2">
      <c r="F10455" s="169"/>
    </row>
    <row r="10456" spans="6:6" x14ac:dyDescent="0.2">
      <c r="F10456" s="169"/>
    </row>
    <row r="10457" spans="6:6" x14ac:dyDescent="0.2">
      <c r="F10457" s="169"/>
    </row>
    <row r="10458" spans="6:6" x14ac:dyDescent="0.2">
      <c r="F10458" s="169"/>
    </row>
    <row r="10459" spans="6:6" x14ac:dyDescent="0.2">
      <c r="F10459" s="169"/>
    </row>
    <row r="10460" spans="6:6" x14ac:dyDescent="0.2">
      <c r="F10460" s="169"/>
    </row>
    <row r="10461" spans="6:6" x14ac:dyDescent="0.2">
      <c r="F10461" s="169"/>
    </row>
    <row r="10462" spans="6:6" x14ac:dyDescent="0.2">
      <c r="F10462" s="169"/>
    </row>
    <row r="10463" spans="6:6" x14ac:dyDescent="0.2">
      <c r="F10463" s="169"/>
    </row>
    <row r="10464" spans="6:6" x14ac:dyDescent="0.2">
      <c r="F10464" s="169"/>
    </row>
    <row r="10465" spans="6:6" x14ac:dyDescent="0.2">
      <c r="F10465" s="169"/>
    </row>
    <row r="10466" spans="6:6" x14ac:dyDescent="0.2">
      <c r="F10466" s="169"/>
    </row>
    <row r="10467" spans="6:6" x14ac:dyDescent="0.2">
      <c r="F10467" s="169"/>
    </row>
    <row r="10468" spans="6:6" x14ac:dyDescent="0.2">
      <c r="F10468" s="169"/>
    </row>
    <row r="10469" spans="6:6" x14ac:dyDescent="0.2">
      <c r="F10469" s="169"/>
    </row>
    <row r="10470" spans="6:6" x14ac:dyDescent="0.2">
      <c r="F10470" s="169"/>
    </row>
    <row r="10471" spans="6:6" x14ac:dyDescent="0.2">
      <c r="F10471" s="169"/>
    </row>
    <row r="10472" spans="6:6" x14ac:dyDescent="0.2">
      <c r="F10472" s="169"/>
    </row>
    <row r="10473" spans="6:6" x14ac:dyDescent="0.2">
      <c r="F10473" s="169"/>
    </row>
    <row r="10474" spans="6:6" x14ac:dyDescent="0.2">
      <c r="F10474" s="169"/>
    </row>
    <row r="10475" spans="6:6" x14ac:dyDescent="0.2">
      <c r="F10475" s="169"/>
    </row>
    <row r="10476" spans="6:6" x14ac:dyDescent="0.2">
      <c r="F10476" s="169"/>
    </row>
    <row r="10477" spans="6:6" x14ac:dyDescent="0.2">
      <c r="F10477" s="169"/>
    </row>
    <row r="10478" spans="6:6" x14ac:dyDescent="0.2">
      <c r="F10478" s="169"/>
    </row>
    <row r="10479" spans="6:6" x14ac:dyDescent="0.2">
      <c r="F10479" s="169"/>
    </row>
    <row r="10480" spans="6:6" x14ac:dyDescent="0.2">
      <c r="F10480" s="169"/>
    </row>
    <row r="10481" spans="6:6" x14ac:dyDescent="0.2">
      <c r="F10481" s="169"/>
    </row>
    <row r="10482" spans="6:6" x14ac:dyDescent="0.2">
      <c r="F10482" s="169"/>
    </row>
    <row r="10483" spans="6:6" x14ac:dyDescent="0.2">
      <c r="F10483" s="169"/>
    </row>
    <row r="10484" spans="6:6" x14ac:dyDescent="0.2">
      <c r="F10484" s="169"/>
    </row>
    <row r="10485" spans="6:6" x14ac:dyDescent="0.2">
      <c r="F10485" s="169"/>
    </row>
    <row r="10486" spans="6:6" x14ac:dyDescent="0.2">
      <c r="F10486" s="169"/>
    </row>
    <row r="10487" spans="6:6" x14ac:dyDescent="0.2">
      <c r="F10487" s="169"/>
    </row>
    <row r="10488" spans="6:6" x14ac:dyDescent="0.2">
      <c r="F10488" s="169"/>
    </row>
    <row r="10489" spans="6:6" x14ac:dyDescent="0.2">
      <c r="F10489" s="169"/>
    </row>
    <row r="10490" spans="6:6" x14ac:dyDescent="0.2">
      <c r="F10490" s="169"/>
    </row>
    <row r="10491" spans="6:6" x14ac:dyDescent="0.2">
      <c r="F10491" s="169"/>
    </row>
    <row r="10492" spans="6:6" x14ac:dyDescent="0.2">
      <c r="F10492" s="169"/>
    </row>
    <row r="10493" spans="6:6" x14ac:dyDescent="0.2">
      <c r="F10493" s="169"/>
    </row>
    <row r="10494" spans="6:6" x14ac:dyDescent="0.2">
      <c r="F10494" s="169"/>
    </row>
    <row r="10495" spans="6:6" x14ac:dyDescent="0.2">
      <c r="F10495" s="169"/>
    </row>
    <row r="10496" spans="6:6" x14ac:dyDescent="0.2">
      <c r="F10496" s="169"/>
    </row>
    <row r="10497" spans="6:6" x14ac:dyDescent="0.2">
      <c r="F10497" s="169"/>
    </row>
    <row r="10498" spans="6:6" x14ac:dyDescent="0.2">
      <c r="F10498" s="169"/>
    </row>
    <row r="10499" spans="6:6" x14ac:dyDescent="0.2">
      <c r="F10499" s="169"/>
    </row>
    <row r="10500" spans="6:6" x14ac:dyDescent="0.2">
      <c r="F10500" s="169"/>
    </row>
    <row r="10501" spans="6:6" x14ac:dyDescent="0.2">
      <c r="F10501" s="169"/>
    </row>
    <row r="10502" spans="6:6" x14ac:dyDescent="0.2">
      <c r="F10502" s="169"/>
    </row>
    <row r="10503" spans="6:6" x14ac:dyDescent="0.2">
      <c r="F10503" s="169"/>
    </row>
    <row r="10504" spans="6:6" x14ac:dyDescent="0.2">
      <c r="F10504" s="169"/>
    </row>
    <row r="10505" spans="6:6" x14ac:dyDescent="0.2">
      <c r="F10505" s="169"/>
    </row>
    <row r="10506" spans="6:6" x14ac:dyDescent="0.2">
      <c r="F10506" s="169"/>
    </row>
    <row r="10507" spans="6:6" x14ac:dyDescent="0.2">
      <c r="F10507" s="169"/>
    </row>
    <row r="10508" spans="6:6" x14ac:dyDescent="0.2">
      <c r="F10508" s="169"/>
    </row>
    <row r="10509" spans="6:6" x14ac:dyDescent="0.2">
      <c r="F10509" s="169"/>
    </row>
    <row r="10510" spans="6:6" x14ac:dyDescent="0.2">
      <c r="F10510" s="169"/>
    </row>
    <row r="10511" spans="6:6" x14ac:dyDescent="0.2">
      <c r="F10511" s="169"/>
    </row>
    <row r="10512" spans="6:6" x14ac:dyDescent="0.2">
      <c r="F10512" s="169"/>
    </row>
    <row r="10513" spans="6:6" x14ac:dyDescent="0.2">
      <c r="F10513" s="169"/>
    </row>
    <row r="10514" spans="6:6" x14ac:dyDescent="0.2">
      <c r="F10514" s="169"/>
    </row>
    <row r="10515" spans="6:6" x14ac:dyDescent="0.2">
      <c r="F10515" s="169"/>
    </row>
    <row r="10516" spans="6:6" x14ac:dyDescent="0.2">
      <c r="F10516" s="169"/>
    </row>
    <row r="10517" spans="6:6" x14ac:dyDescent="0.2">
      <c r="F10517" s="169"/>
    </row>
    <row r="10518" spans="6:6" x14ac:dyDescent="0.2">
      <c r="F10518" s="169"/>
    </row>
    <row r="10519" spans="6:6" x14ac:dyDescent="0.2">
      <c r="F10519" s="169"/>
    </row>
    <row r="10520" spans="6:6" x14ac:dyDescent="0.2">
      <c r="F10520" s="169"/>
    </row>
    <row r="10521" spans="6:6" x14ac:dyDescent="0.2">
      <c r="F10521" s="169"/>
    </row>
    <row r="10522" spans="6:6" x14ac:dyDescent="0.2">
      <c r="F10522" s="169"/>
    </row>
    <row r="10523" spans="6:6" x14ac:dyDescent="0.2">
      <c r="F10523" s="169"/>
    </row>
    <row r="10524" spans="6:6" x14ac:dyDescent="0.2">
      <c r="F10524" s="169"/>
    </row>
    <row r="10525" spans="6:6" x14ac:dyDescent="0.2">
      <c r="F10525" s="169"/>
    </row>
    <row r="10526" spans="6:6" x14ac:dyDescent="0.2">
      <c r="F10526" s="169"/>
    </row>
    <row r="10527" spans="6:6" x14ac:dyDescent="0.2">
      <c r="F10527" s="169"/>
    </row>
    <row r="10528" spans="6:6" x14ac:dyDescent="0.2">
      <c r="F10528" s="169"/>
    </row>
    <row r="10529" spans="6:6" x14ac:dyDescent="0.2">
      <c r="F10529" s="169"/>
    </row>
    <row r="10530" spans="6:6" x14ac:dyDescent="0.2">
      <c r="F10530" s="169"/>
    </row>
    <row r="10531" spans="6:6" x14ac:dyDescent="0.2">
      <c r="F10531" s="169"/>
    </row>
    <row r="10532" spans="6:6" x14ac:dyDescent="0.2">
      <c r="F10532" s="169"/>
    </row>
    <row r="10533" spans="6:6" x14ac:dyDescent="0.2">
      <c r="F10533" s="169"/>
    </row>
    <row r="10534" spans="6:6" x14ac:dyDescent="0.2">
      <c r="F10534" s="169"/>
    </row>
    <row r="10535" spans="6:6" x14ac:dyDescent="0.2">
      <c r="F10535" s="169"/>
    </row>
    <row r="10536" spans="6:6" x14ac:dyDescent="0.2">
      <c r="F10536" s="169"/>
    </row>
    <row r="10537" spans="6:6" x14ac:dyDescent="0.2">
      <c r="F10537" s="169"/>
    </row>
    <row r="10538" spans="6:6" x14ac:dyDescent="0.2">
      <c r="F10538" s="169"/>
    </row>
    <row r="10539" spans="6:6" x14ac:dyDescent="0.2">
      <c r="F10539" s="169"/>
    </row>
    <row r="10540" spans="6:6" x14ac:dyDescent="0.2">
      <c r="F10540" s="169"/>
    </row>
    <row r="10541" spans="6:6" x14ac:dyDescent="0.2">
      <c r="F10541" s="169"/>
    </row>
    <row r="10542" spans="6:6" x14ac:dyDescent="0.2">
      <c r="F10542" s="169"/>
    </row>
    <row r="10543" spans="6:6" x14ac:dyDescent="0.2">
      <c r="F10543" s="169"/>
    </row>
    <row r="10544" spans="6:6" x14ac:dyDescent="0.2">
      <c r="F10544" s="169"/>
    </row>
    <row r="10545" spans="6:6" x14ac:dyDescent="0.2">
      <c r="F10545" s="169"/>
    </row>
    <row r="10546" spans="6:6" x14ac:dyDescent="0.2">
      <c r="F10546" s="169"/>
    </row>
    <row r="10547" spans="6:6" x14ac:dyDescent="0.2">
      <c r="F10547" s="169"/>
    </row>
    <row r="10548" spans="6:6" x14ac:dyDescent="0.2">
      <c r="F10548" s="169"/>
    </row>
    <row r="10549" spans="6:6" x14ac:dyDescent="0.2">
      <c r="F10549" s="169"/>
    </row>
    <row r="10550" spans="6:6" x14ac:dyDescent="0.2">
      <c r="F10550" s="169"/>
    </row>
    <row r="10551" spans="6:6" x14ac:dyDescent="0.2">
      <c r="F10551" s="169"/>
    </row>
    <row r="10552" spans="6:6" x14ac:dyDescent="0.2">
      <c r="F10552" s="169"/>
    </row>
    <row r="10553" spans="6:6" x14ac:dyDescent="0.2">
      <c r="F10553" s="169"/>
    </row>
    <row r="10554" spans="6:6" x14ac:dyDescent="0.2">
      <c r="F10554" s="169"/>
    </row>
    <row r="10555" spans="6:6" x14ac:dyDescent="0.2">
      <c r="F10555" s="169"/>
    </row>
    <row r="10556" spans="6:6" x14ac:dyDescent="0.2">
      <c r="F10556" s="169"/>
    </row>
    <row r="10557" spans="6:6" x14ac:dyDescent="0.2">
      <c r="F10557" s="169"/>
    </row>
    <row r="10558" spans="6:6" x14ac:dyDescent="0.2">
      <c r="F10558" s="169"/>
    </row>
    <row r="10559" spans="6:6" x14ac:dyDescent="0.2">
      <c r="F10559" s="169"/>
    </row>
    <row r="10560" spans="6:6" x14ac:dyDescent="0.2">
      <c r="F10560" s="169"/>
    </row>
    <row r="10561" spans="6:6" x14ac:dyDescent="0.2">
      <c r="F10561" s="169"/>
    </row>
    <row r="10562" spans="6:6" x14ac:dyDescent="0.2">
      <c r="F10562" s="169"/>
    </row>
    <row r="10563" spans="6:6" x14ac:dyDescent="0.2">
      <c r="F10563" s="169"/>
    </row>
    <row r="10564" spans="6:6" x14ac:dyDescent="0.2">
      <c r="F10564" s="169"/>
    </row>
    <row r="10565" spans="6:6" x14ac:dyDescent="0.2">
      <c r="F10565" s="169"/>
    </row>
    <row r="10566" spans="6:6" x14ac:dyDescent="0.2">
      <c r="F10566" s="169"/>
    </row>
    <row r="10567" spans="6:6" x14ac:dyDescent="0.2">
      <c r="F10567" s="169"/>
    </row>
    <row r="10568" spans="6:6" x14ac:dyDescent="0.2">
      <c r="F10568" s="169"/>
    </row>
    <row r="10569" spans="6:6" x14ac:dyDescent="0.2">
      <c r="F10569" s="169"/>
    </row>
    <row r="10570" spans="6:6" x14ac:dyDescent="0.2">
      <c r="F10570" s="169"/>
    </row>
    <row r="10571" spans="6:6" x14ac:dyDescent="0.2">
      <c r="F10571" s="169"/>
    </row>
    <row r="10572" spans="6:6" x14ac:dyDescent="0.2">
      <c r="F10572" s="169"/>
    </row>
    <row r="10573" spans="6:6" x14ac:dyDescent="0.2">
      <c r="F10573" s="169"/>
    </row>
    <row r="10574" spans="6:6" x14ac:dyDescent="0.2">
      <c r="F10574" s="169"/>
    </row>
    <row r="10575" spans="6:6" x14ac:dyDescent="0.2">
      <c r="F10575" s="169"/>
    </row>
    <row r="10576" spans="6:6" x14ac:dyDescent="0.2">
      <c r="F10576" s="169"/>
    </row>
    <row r="10577" spans="6:6" x14ac:dyDescent="0.2">
      <c r="F10577" s="169"/>
    </row>
    <row r="10578" spans="6:6" x14ac:dyDescent="0.2">
      <c r="F10578" s="169"/>
    </row>
    <row r="10579" spans="6:6" x14ac:dyDescent="0.2">
      <c r="F10579" s="169"/>
    </row>
    <row r="10580" spans="6:6" x14ac:dyDescent="0.2">
      <c r="F10580" s="169"/>
    </row>
    <row r="10581" spans="6:6" x14ac:dyDescent="0.2">
      <c r="F10581" s="169"/>
    </row>
    <row r="10582" spans="6:6" x14ac:dyDescent="0.2">
      <c r="F10582" s="169"/>
    </row>
    <row r="10583" spans="6:6" x14ac:dyDescent="0.2">
      <c r="F10583" s="169"/>
    </row>
    <row r="10584" spans="6:6" x14ac:dyDescent="0.2">
      <c r="F10584" s="169"/>
    </row>
    <row r="10585" spans="6:6" x14ac:dyDescent="0.2">
      <c r="F10585" s="169"/>
    </row>
    <row r="10586" spans="6:6" x14ac:dyDescent="0.2">
      <c r="F10586" s="169"/>
    </row>
    <row r="10587" spans="6:6" x14ac:dyDescent="0.2">
      <c r="F10587" s="169"/>
    </row>
    <row r="10588" spans="6:6" x14ac:dyDescent="0.2">
      <c r="F10588" s="169"/>
    </row>
    <row r="10589" spans="6:6" x14ac:dyDescent="0.2">
      <c r="F10589" s="169"/>
    </row>
    <row r="10590" spans="6:6" x14ac:dyDescent="0.2">
      <c r="F10590" s="169"/>
    </row>
    <row r="10591" spans="6:6" x14ac:dyDescent="0.2">
      <c r="F10591" s="169"/>
    </row>
    <row r="10592" spans="6:6" x14ac:dyDescent="0.2">
      <c r="F10592" s="169"/>
    </row>
    <row r="10593" spans="6:6" x14ac:dyDescent="0.2">
      <c r="F10593" s="169"/>
    </row>
    <row r="10594" spans="6:6" x14ac:dyDescent="0.2">
      <c r="F10594" s="169"/>
    </row>
    <row r="10595" spans="6:6" x14ac:dyDescent="0.2">
      <c r="F10595" s="169"/>
    </row>
    <row r="10596" spans="6:6" x14ac:dyDescent="0.2">
      <c r="F10596" s="169"/>
    </row>
    <row r="10597" spans="6:6" x14ac:dyDescent="0.2">
      <c r="F10597" s="169"/>
    </row>
    <row r="10598" spans="6:6" x14ac:dyDescent="0.2">
      <c r="F10598" s="169"/>
    </row>
    <row r="10599" spans="6:6" x14ac:dyDescent="0.2">
      <c r="F10599" s="169"/>
    </row>
    <row r="10600" spans="6:6" x14ac:dyDescent="0.2">
      <c r="F10600" s="169"/>
    </row>
    <row r="10601" spans="6:6" x14ac:dyDescent="0.2">
      <c r="F10601" s="169"/>
    </row>
    <row r="10602" spans="6:6" x14ac:dyDescent="0.2">
      <c r="F10602" s="169"/>
    </row>
    <row r="10603" spans="6:6" x14ac:dyDescent="0.2">
      <c r="F10603" s="169"/>
    </row>
    <row r="10604" spans="6:6" x14ac:dyDescent="0.2">
      <c r="F10604" s="169"/>
    </row>
    <row r="10605" spans="6:6" x14ac:dyDescent="0.2">
      <c r="F10605" s="169"/>
    </row>
    <row r="10606" spans="6:6" x14ac:dyDescent="0.2">
      <c r="F10606" s="169"/>
    </row>
    <row r="10607" spans="6:6" x14ac:dyDescent="0.2">
      <c r="F10607" s="169"/>
    </row>
    <row r="10608" spans="6:6" x14ac:dyDescent="0.2">
      <c r="F10608" s="169"/>
    </row>
    <row r="10609" spans="6:6" x14ac:dyDescent="0.2">
      <c r="F10609" s="169"/>
    </row>
    <row r="10610" spans="6:6" x14ac:dyDescent="0.2">
      <c r="F10610" s="169"/>
    </row>
    <row r="10611" spans="6:6" x14ac:dyDescent="0.2">
      <c r="F10611" s="169"/>
    </row>
    <row r="10612" spans="6:6" x14ac:dyDescent="0.2">
      <c r="F10612" s="169"/>
    </row>
    <row r="10613" spans="6:6" x14ac:dyDescent="0.2">
      <c r="F10613" s="169"/>
    </row>
    <row r="10614" spans="6:6" x14ac:dyDescent="0.2">
      <c r="F10614" s="169"/>
    </row>
    <row r="10615" spans="6:6" x14ac:dyDescent="0.2">
      <c r="F10615" s="169"/>
    </row>
    <row r="10616" spans="6:6" x14ac:dyDescent="0.2">
      <c r="F10616" s="169"/>
    </row>
    <row r="10617" spans="6:6" x14ac:dyDescent="0.2">
      <c r="F10617" s="169"/>
    </row>
    <row r="10618" spans="6:6" x14ac:dyDescent="0.2">
      <c r="F10618" s="169"/>
    </row>
    <row r="10619" spans="6:6" x14ac:dyDescent="0.2">
      <c r="F10619" s="169"/>
    </row>
    <row r="10620" spans="6:6" x14ac:dyDescent="0.2">
      <c r="F10620" s="169"/>
    </row>
    <row r="10621" spans="6:6" x14ac:dyDescent="0.2">
      <c r="F10621" s="169"/>
    </row>
    <row r="10622" spans="6:6" x14ac:dyDescent="0.2">
      <c r="F10622" s="169"/>
    </row>
    <row r="10623" spans="6:6" x14ac:dyDescent="0.2">
      <c r="F10623" s="169"/>
    </row>
    <row r="10624" spans="6:6" x14ac:dyDescent="0.2">
      <c r="F10624" s="169"/>
    </row>
    <row r="10625" spans="6:6" x14ac:dyDescent="0.2">
      <c r="F10625" s="169"/>
    </row>
    <row r="10626" spans="6:6" x14ac:dyDescent="0.2">
      <c r="F10626" s="169"/>
    </row>
    <row r="10627" spans="6:6" x14ac:dyDescent="0.2">
      <c r="F10627" s="169"/>
    </row>
    <row r="10628" spans="6:6" x14ac:dyDescent="0.2">
      <c r="F10628" s="169"/>
    </row>
    <row r="10629" spans="6:6" x14ac:dyDescent="0.2">
      <c r="F10629" s="169"/>
    </row>
    <row r="10630" spans="6:6" x14ac:dyDescent="0.2">
      <c r="F10630" s="169"/>
    </row>
    <row r="10631" spans="6:6" x14ac:dyDescent="0.2">
      <c r="F10631" s="169"/>
    </row>
    <row r="10632" spans="6:6" x14ac:dyDescent="0.2">
      <c r="F10632" s="169"/>
    </row>
    <row r="10633" spans="6:6" x14ac:dyDescent="0.2">
      <c r="F10633" s="169"/>
    </row>
    <row r="10634" spans="6:6" x14ac:dyDescent="0.2">
      <c r="F10634" s="169"/>
    </row>
    <row r="10635" spans="6:6" x14ac:dyDescent="0.2">
      <c r="F10635" s="169"/>
    </row>
    <row r="10636" spans="6:6" x14ac:dyDescent="0.2">
      <c r="F10636" s="169"/>
    </row>
    <row r="10637" spans="6:6" x14ac:dyDescent="0.2">
      <c r="F10637" s="169"/>
    </row>
    <row r="10638" spans="6:6" x14ac:dyDescent="0.2">
      <c r="F10638" s="169"/>
    </row>
    <row r="10639" spans="6:6" x14ac:dyDescent="0.2">
      <c r="F10639" s="169"/>
    </row>
    <row r="10640" spans="6:6" x14ac:dyDescent="0.2">
      <c r="F10640" s="169"/>
    </row>
    <row r="10641" spans="6:6" x14ac:dyDescent="0.2">
      <c r="F10641" s="169"/>
    </row>
    <row r="10642" spans="6:6" x14ac:dyDescent="0.2">
      <c r="F10642" s="169"/>
    </row>
    <row r="10643" spans="6:6" x14ac:dyDescent="0.2">
      <c r="F10643" s="169"/>
    </row>
    <row r="10644" spans="6:6" x14ac:dyDescent="0.2">
      <c r="F10644" s="169"/>
    </row>
    <row r="10645" spans="6:6" x14ac:dyDescent="0.2">
      <c r="F10645" s="169"/>
    </row>
    <row r="10646" spans="6:6" x14ac:dyDescent="0.2">
      <c r="F10646" s="169"/>
    </row>
    <row r="10647" spans="6:6" x14ac:dyDescent="0.2">
      <c r="F10647" s="169"/>
    </row>
    <row r="10648" spans="6:6" x14ac:dyDescent="0.2">
      <c r="F10648" s="169"/>
    </row>
    <row r="10649" spans="6:6" x14ac:dyDescent="0.2">
      <c r="F10649" s="169"/>
    </row>
    <row r="10650" spans="6:6" x14ac:dyDescent="0.2">
      <c r="F10650" s="169"/>
    </row>
    <row r="10651" spans="6:6" x14ac:dyDescent="0.2">
      <c r="F10651" s="169"/>
    </row>
    <row r="10652" spans="6:6" x14ac:dyDescent="0.2">
      <c r="F10652" s="169"/>
    </row>
    <row r="10653" spans="6:6" x14ac:dyDescent="0.2">
      <c r="F10653" s="169"/>
    </row>
    <row r="10654" spans="6:6" x14ac:dyDescent="0.2">
      <c r="F10654" s="169"/>
    </row>
    <row r="10655" spans="6:6" x14ac:dyDescent="0.2">
      <c r="F10655" s="169"/>
    </row>
    <row r="10656" spans="6:6" x14ac:dyDescent="0.2">
      <c r="F10656" s="169"/>
    </row>
    <row r="10657" spans="6:6" x14ac:dyDescent="0.2">
      <c r="F10657" s="169"/>
    </row>
    <row r="10658" spans="6:6" x14ac:dyDescent="0.2">
      <c r="F10658" s="169"/>
    </row>
    <row r="10659" spans="6:6" x14ac:dyDescent="0.2">
      <c r="F10659" s="169"/>
    </row>
    <row r="10660" spans="6:6" x14ac:dyDescent="0.2">
      <c r="F10660" s="169"/>
    </row>
    <row r="10661" spans="6:6" x14ac:dyDescent="0.2">
      <c r="F10661" s="169"/>
    </row>
    <row r="10662" spans="6:6" x14ac:dyDescent="0.2">
      <c r="F10662" s="169"/>
    </row>
    <row r="10663" spans="6:6" x14ac:dyDescent="0.2">
      <c r="F10663" s="169"/>
    </row>
    <row r="10664" spans="6:6" x14ac:dyDescent="0.2">
      <c r="F10664" s="169"/>
    </row>
    <row r="10665" spans="6:6" x14ac:dyDescent="0.2">
      <c r="F10665" s="169"/>
    </row>
    <row r="10666" spans="6:6" x14ac:dyDescent="0.2">
      <c r="F10666" s="169"/>
    </row>
    <row r="10667" spans="6:6" x14ac:dyDescent="0.2">
      <c r="F10667" s="169"/>
    </row>
    <row r="10668" spans="6:6" x14ac:dyDescent="0.2">
      <c r="F10668" s="169"/>
    </row>
    <row r="10669" spans="6:6" x14ac:dyDescent="0.2">
      <c r="F10669" s="169"/>
    </row>
    <row r="10670" spans="6:6" x14ac:dyDescent="0.2">
      <c r="F10670" s="169"/>
    </row>
    <row r="10671" spans="6:6" x14ac:dyDescent="0.2">
      <c r="F10671" s="169"/>
    </row>
    <row r="10672" spans="6:6" x14ac:dyDescent="0.2">
      <c r="F10672" s="169"/>
    </row>
    <row r="10673" spans="6:6" x14ac:dyDescent="0.2">
      <c r="F10673" s="169"/>
    </row>
    <row r="10674" spans="6:6" x14ac:dyDescent="0.2">
      <c r="F10674" s="169"/>
    </row>
    <row r="10675" spans="6:6" x14ac:dyDescent="0.2">
      <c r="F10675" s="169"/>
    </row>
    <row r="10676" spans="6:6" x14ac:dyDescent="0.2">
      <c r="F10676" s="169"/>
    </row>
    <row r="10677" spans="6:6" x14ac:dyDescent="0.2">
      <c r="F10677" s="169"/>
    </row>
    <row r="10678" spans="6:6" x14ac:dyDescent="0.2">
      <c r="F10678" s="169"/>
    </row>
    <row r="10679" spans="6:6" x14ac:dyDescent="0.2">
      <c r="F10679" s="169"/>
    </row>
    <row r="10680" spans="6:6" x14ac:dyDescent="0.2">
      <c r="F10680" s="169"/>
    </row>
    <row r="10681" spans="6:6" x14ac:dyDescent="0.2">
      <c r="F10681" s="169"/>
    </row>
    <row r="10682" spans="6:6" x14ac:dyDescent="0.2">
      <c r="F10682" s="169"/>
    </row>
    <row r="10683" spans="6:6" x14ac:dyDescent="0.2">
      <c r="F10683" s="169"/>
    </row>
    <row r="10684" spans="6:6" x14ac:dyDescent="0.2">
      <c r="F10684" s="169"/>
    </row>
    <row r="10685" spans="6:6" x14ac:dyDescent="0.2">
      <c r="F10685" s="169"/>
    </row>
    <row r="10686" spans="6:6" x14ac:dyDescent="0.2">
      <c r="F10686" s="169"/>
    </row>
    <row r="10687" spans="6:6" x14ac:dyDescent="0.2">
      <c r="F10687" s="169"/>
    </row>
    <row r="10688" spans="6:6" x14ac:dyDescent="0.2">
      <c r="F10688" s="169"/>
    </row>
    <row r="10689" spans="6:6" x14ac:dyDescent="0.2">
      <c r="F10689" s="169"/>
    </row>
    <row r="10690" spans="6:6" x14ac:dyDescent="0.2">
      <c r="F10690" s="169"/>
    </row>
    <row r="10691" spans="6:6" x14ac:dyDescent="0.2">
      <c r="F10691" s="169"/>
    </row>
    <row r="10692" spans="6:6" x14ac:dyDescent="0.2">
      <c r="F10692" s="169"/>
    </row>
    <row r="10693" spans="6:6" x14ac:dyDescent="0.2">
      <c r="F10693" s="169"/>
    </row>
    <row r="10694" spans="6:6" x14ac:dyDescent="0.2">
      <c r="F10694" s="169"/>
    </row>
    <row r="10695" spans="6:6" x14ac:dyDescent="0.2">
      <c r="F10695" s="169"/>
    </row>
    <row r="10696" spans="6:6" x14ac:dyDescent="0.2">
      <c r="F10696" s="169"/>
    </row>
    <row r="10697" spans="6:6" x14ac:dyDescent="0.2">
      <c r="F10697" s="169"/>
    </row>
    <row r="10698" spans="6:6" x14ac:dyDescent="0.2">
      <c r="F10698" s="169"/>
    </row>
    <row r="10699" spans="6:6" x14ac:dyDescent="0.2">
      <c r="F10699" s="169"/>
    </row>
    <row r="10700" spans="6:6" x14ac:dyDescent="0.2">
      <c r="F10700" s="169"/>
    </row>
    <row r="10701" spans="6:6" x14ac:dyDescent="0.2">
      <c r="F10701" s="169"/>
    </row>
    <row r="10702" spans="6:6" x14ac:dyDescent="0.2">
      <c r="F10702" s="169"/>
    </row>
    <row r="10703" spans="6:6" x14ac:dyDescent="0.2">
      <c r="F10703" s="169"/>
    </row>
    <row r="10704" spans="6:6" x14ac:dyDescent="0.2">
      <c r="F10704" s="169"/>
    </row>
    <row r="10705" spans="6:6" x14ac:dyDescent="0.2">
      <c r="F10705" s="169"/>
    </row>
    <row r="10706" spans="6:6" x14ac:dyDescent="0.2">
      <c r="F10706" s="169"/>
    </row>
    <row r="10707" spans="6:6" x14ac:dyDescent="0.2">
      <c r="F10707" s="169"/>
    </row>
    <row r="10708" spans="6:6" x14ac:dyDescent="0.2">
      <c r="F10708" s="169"/>
    </row>
    <row r="10709" spans="6:6" x14ac:dyDescent="0.2">
      <c r="F10709" s="169"/>
    </row>
    <row r="10710" spans="6:6" x14ac:dyDescent="0.2">
      <c r="F10710" s="169"/>
    </row>
    <row r="10711" spans="6:6" x14ac:dyDescent="0.2">
      <c r="F10711" s="169"/>
    </row>
    <row r="10712" spans="6:6" x14ac:dyDescent="0.2">
      <c r="F10712" s="169"/>
    </row>
    <row r="10713" spans="6:6" x14ac:dyDescent="0.2">
      <c r="F10713" s="169"/>
    </row>
    <row r="10714" spans="6:6" x14ac:dyDescent="0.2">
      <c r="F10714" s="169"/>
    </row>
    <row r="10715" spans="6:6" x14ac:dyDescent="0.2">
      <c r="F10715" s="169"/>
    </row>
    <row r="10716" spans="6:6" x14ac:dyDescent="0.2">
      <c r="F10716" s="169"/>
    </row>
    <row r="10717" spans="6:6" x14ac:dyDescent="0.2">
      <c r="F10717" s="169"/>
    </row>
    <row r="10718" spans="6:6" x14ac:dyDescent="0.2">
      <c r="F10718" s="169"/>
    </row>
    <row r="10719" spans="6:6" x14ac:dyDescent="0.2">
      <c r="F10719" s="169"/>
    </row>
    <row r="10720" spans="6:6" x14ac:dyDescent="0.2">
      <c r="F10720" s="169"/>
    </row>
    <row r="10721" spans="6:6" x14ac:dyDescent="0.2">
      <c r="F10721" s="169"/>
    </row>
    <row r="10722" spans="6:6" x14ac:dyDescent="0.2">
      <c r="F10722" s="169"/>
    </row>
    <row r="10723" spans="6:6" x14ac:dyDescent="0.2">
      <c r="F10723" s="169"/>
    </row>
    <row r="10724" spans="6:6" x14ac:dyDescent="0.2">
      <c r="F10724" s="169"/>
    </row>
    <row r="10725" spans="6:6" x14ac:dyDescent="0.2">
      <c r="F10725" s="169"/>
    </row>
    <row r="10726" spans="6:6" x14ac:dyDescent="0.2">
      <c r="F10726" s="169"/>
    </row>
    <row r="10727" spans="6:6" x14ac:dyDescent="0.2">
      <c r="F10727" s="169"/>
    </row>
    <row r="10728" spans="6:6" x14ac:dyDescent="0.2">
      <c r="F10728" s="169"/>
    </row>
    <row r="10729" spans="6:6" x14ac:dyDescent="0.2">
      <c r="F10729" s="169"/>
    </row>
    <row r="10730" spans="6:6" x14ac:dyDescent="0.2">
      <c r="F10730" s="169"/>
    </row>
    <row r="10731" spans="6:6" x14ac:dyDescent="0.2">
      <c r="F10731" s="169"/>
    </row>
    <row r="10732" spans="6:6" x14ac:dyDescent="0.2">
      <c r="F10732" s="169"/>
    </row>
    <row r="10733" spans="6:6" x14ac:dyDescent="0.2">
      <c r="F10733" s="169"/>
    </row>
    <row r="10734" spans="6:6" x14ac:dyDescent="0.2">
      <c r="F10734" s="169"/>
    </row>
    <row r="10735" spans="6:6" x14ac:dyDescent="0.2">
      <c r="F10735" s="169"/>
    </row>
    <row r="10736" spans="6:6" x14ac:dyDescent="0.2">
      <c r="F10736" s="169"/>
    </row>
    <row r="10737" spans="6:6" x14ac:dyDescent="0.2">
      <c r="F10737" s="169"/>
    </row>
    <row r="10738" spans="6:6" x14ac:dyDescent="0.2">
      <c r="F10738" s="169"/>
    </row>
    <row r="10739" spans="6:6" x14ac:dyDescent="0.2">
      <c r="F10739" s="169"/>
    </row>
    <row r="10740" spans="6:6" x14ac:dyDescent="0.2">
      <c r="F10740" s="169"/>
    </row>
    <row r="10741" spans="6:6" x14ac:dyDescent="0.2">
      <c r="F10741" s="169"/>
    </row>
    <row r="10742" spans="6:6" x14ac:dyDescent="0.2">
      <c r="F10742" s="169"/>
    </row>
    <row r="10743" spans="6:6" x14ac:dyDescent="0.2">
      <c r="F10743" s="169"/>
    </row>
    <row r="10744" spans="6:6" x14ac:dyDescent="0.2">
      <c r="F10744" s="169"/>
    </row>
    <row r="10745" spans="6:6" x14ac:dyDescent="0.2">
      <c r="F10745" s="169"/>
    </row>
    <row r="10746" spans="6:6" x14ac:dyDescent="0.2">
      <c r="F10746" s="169"/>
    </row>
    <row r="10747" spans="6:6" x14ac:dyDescent="0.2">
      <c r="F10747" s="169"/>
    </row>
    <row r="10748" spans="6:6" x14ac:dyDescent="0.2">
      <c r="F10748" s="169"/>
    </row>
    <row r="10749" spans="6:6" x14ac:dyDescent="0.2">
      <c r="F10749" s="169"/>
    </row>
    <row r="10750" spans="6:6" x14ac:dyDescent="0.2">
      <c r="F10750" s="169"/>
    </row>
    <row r="10751" spans="6:6" x14ac:dyDescent="0.2">
      <c r="F10751" s="169"/>
    </row>
    <row r="10752" spans="6:6" x14ac:dyDescent="0.2">
      <c r="F10752" s="169"/>
    </row>
    <row r="10753" spans="6:6" x14ac:dyDescent="0.2">
      <c r="F10753" s="169"/>
    </row>
    <row r="10754" spans="6:6" x14ac:dyDescent="0.2">
      <c r="F10754" s="169"/>
    </row>
    <row r="10755" spans="6:6" x14ac:dyDescent="0.2">
      <c r="F10755" s="169"/>
    </row>
    <row r="10756" spans="6:6" x14ac:dyDescent="0.2">
      <c r="F10756" s="169"/>
    </row>
    <row r="10757" spans="6:6" x14ac:dyDescent="0.2">
      <c r="F10757" s="169"/>
    </row>
    <row r="10758" spans="6:6" x14ac:dyDescent="0.2">
      <c r="F10758" s="169"/>
    </row>
    <row r="10759" spans="6:6" x14ac:dyDescent="0.2">
      <c r="F10759" s="169"/>
    </row>
    <row r="10760" spans="6:6" x14ac:dyDescent="0.2">
      <c r="F10760" s="169"/>
    </row>
    <row r="10761" spans="6:6" x14ac:dyDescent="0.2">
      <c r="F10761" s="169"/>
    </row>
    <row r="10762" spans="6:6" x14ac:dyDescent="0.2">
      <c r="F10762" s="169"/>
    </row>
    <row r="10763" spans="6:6" x14ac:dyDescent="0.2">
      <c r="F10763" s="169"/>
    </row>
    <row r="10764" spans="6:6" x14ac:dyDescent="0.2">
      <c r="F10764" s="169"/>
    </row>
    <row r="10765" spans="6:6" x14ac:dyDescent="0.2">
      <c r="F10765" s="169"/>
    </row>
    <row r="10766" spans="6:6" x14ac:dyDescent="0.2">
      <c r="F10766" s="169"/>
    </row>
    <row r="10767" spans="6:6" x14ac:dyDescent="0.2">
      <c r="F10767" s="169"/>
    </row>
    <row r="10768" spans="6:6" x14ac:dyDescent="0.2">
      <c r="F10768" s="169"/>
    </row>
    <row r="10769" spans="6:6" x14ac:dyDescent="0.2">
      <c r="F10769" s="169"/>
    </row>
    <row r="10770" spans="6:6" x14ac:dyDescent="0.2">
      <c r="F10770" s="169"/>
    </row>
    <row r="10771" spans="6:6" x14ac:dyDescent="0.2">
      <c r="F10771" s="169"/>
    </row>
    <row r="10772" spans="6:6" x14ac:dyDescent="0.2">
      <c r="F10772" s="169"/>
    </row>
    <row r="10773" spans="6:6" x14ac:dyDescent="0.2">
      <c r="F10773" s="169"/>
    </row>
    <row r="10774" spans="6:6" x14ac:dyDescent="0.2">
      <c r="F10774" s="169"/>
    </row>
    <row r="10775" spans="6:6" x14ac:dyDescent="0.2">
      <c r="F10775" s="169"/>
    </row>
    <row r="10776" spans="6:6" x14ac:dyDescent="0.2">
      <c r="F10776" s="169"/>
    </row>
    <row r="10777" spans="6:6" x14ac:dyDescent="0.2">
      <c r="F10777" s="169"/>
    </row>
    <row r="10778" spans="6:6" x14ac:dyDescent="0.2">
      <c r="F10778" s="169"/>
    </row>
    <row r="10779" spans="6:6" x14ac:dyDescent="0.2">
      <c r="F10779" s="169"/>
    </row>
    <row r="10780" spans="6:6" x14ac:dyDescent="0.2">
      <c r="F10780" s="169"/>
    </row>
    <row r="10781" spans="6:6" x14ac:dyDescent="0.2">
      <c r="F10781" s="169"/>
    </row>
    <row r="10782" spans="6:6" x14ac:dyDescent="0.2">
      <c r="F10782" s="169"/>
    </row>
    <row r="10783" spans="6:6" x14ac:dyDescent="0.2">
      <c r="F10783" s="169"/>
    </row>
    <row r="10784" spans="6:6" x14ac:dyDescent="0.2">
      <c r="F10784" s="169"/>
    </row>
    <row r="10785" spans="6:6" x14ac:dyDescent="0.2">
      <c r="F10785" s="169"/>
    </row>
    <row r="10786" spans="6:6" x14ac:dyDescent="0.2">
      <c r="F10786" s="169"/>
    </row>
    <row r="10787" spans="6:6" x14ac:dyDescent="0.2">
      <c r="F10787" s="169"/>
    </row>
    <row r="10788" spans="6:6" x14ac:dyDescent="0.2">
      <c r="F10788" s="169"/>
    </row>
    <row r="10789" spans="6:6" x14ac:dyDescent="0.2">
      <c r="F10789" s="169"/>
    </row>
    <row r="10790" spans="6:6" x14ac:dyDescent="0.2">
      <c r="F10790" s="169"/>
    </row>
    <row r="10791" spans="6:6" x14ac:dyDescent="0.2">
      <c r="F10791" s="169"/>
    </row>
    <row r="10792" spans="6:6" x14ac:dyDescent="0.2">
      <c r="F10792" s="169"/>
    </row>
    <row r="10793" spans="6:6" x14ac:dyDescent="0.2">
      <c r="F10793" s="169"/>
    </row>
    <row r="10794" spans="6:6" x14ac:dyDescent="0.2">
      <c r="F10794" s="169"/>
    </row>
    <row r="10795" spans="6:6" x14ac:dyDescent="0.2">
      <c r="F10795" s="169"/>
    </row>
    <row r="10796" spans="6:6" x14ac:dyDescent="0.2">
      <c r="F10796" s="169"/>
    </row>
    <row r="10797" spans="6:6" x14ac:dyDescent="0.2">
      <c r="F10797" s="169"/>
    </row>
    <row r="10798" spans="6:6" x14ac:dyDescent="0.2">
      <c r="F10798" s="169"/>
    </row>
    <row r="10799" spans="6:6" x14ac:dyDescent="0.2">
      <c r="F10799" s="169"/>
    </row>
    <row r="10800" spans="6:6" x14ac:dyDescent="0.2">
      <c r="F10800" s="169"/>
    </row>
    <row r="10801" spans="6:6" x14ac:dyDescent="0.2">
      <c r="F10801" s="169"/>
    </row>
    <row r="10802" spans="6:6" x14ac:dyDescent="0.2">
      <c r="F10802" s="169"/>
    </row>
    <row r="10803" spans="6:6" x14ac:dyDescent="0.2">
      <c r="F10803" s="169"/>
    </row>
    <row r="10804" spans="6:6" x14ac:dyDescent="0.2">
      <c r="F10804" s="169"/>
    </row>
    <row r="10805" spans="6:6" x14ac:dyDescent="0.2">
      <c r="F10805" s="169"/>
    </row>
    <row r="10806" spans="6:6" x14ac:dyDescent="0.2">
      <c r="F10806" s="169"/>
    </row>
    <row r="10807" spans="6:6" x14ac:dyDescent="0.2">
      <c r="F10807" s="169"/>
    </row>
    <row r="10808" spans="6:6" x14ac:dyDescent="0.2">
      <c r="F10808" s="169"/>
    </row>
    <row r="10809" spans="6:6" x14ac:dyDescent="0.2">
      <c r="F10809" s="169"/>
    </row>
    <row r="10810" spans="6:6" x14ac:dyDescent="0.2">
      <c r="F10810" s="169"/>
    </row>
    <row r="10811" spans="6:6" x14ac:dyDescent="0.2">
      <c r="F10811" s="169"/>
    </row>
    <row r="10812" spans="6:6" x14ac:dyDescent="0.2">
      <c r="F10812" s="169"/>
    </row>
    <row r="10813" spans="6:6" x14ac:dyDescent="0.2">
      <c r="F10813" s="169"/>
    </row>
    <row r="10814" spans="6:6" x14ac:dyDescent="0.2">
      <c r="F10814" s="169"/>
    </row>
    <row r="10815" spans="6:6" x14ac:dyDescent="0.2">
      <c r="F10815" s="169"/>
    </row>
    <row r="10816" spans="6:6" x14ac:dyDescent="0.2">
      <c r="F10816" s="169"/>
    </row>
    <row r="10817" spans="6:6" x14ac:dyDescent="0.2">
      <c r="F10817" s="169"/>
    </row>
    <row r="10818" spans="6:6" x14ac:dyDescent="0.2">
      <c r="F10818" s="169"/>
    </row>
    <row r="10819" spans="6:6" x14ac:dyDescent="0.2">
      <c r="F10819" s="169"/>
    </row>
    <row r="10820" spans="6:6" x14ac:dyDescent="0.2">
      <c r="F10820" s="169"/>
    </row>
    <row r="10821" spans="6:6" x14ac:dyDescent="0.2">
      <c r="F10821" s="169"/>
    </row>
    <row r="10822" spans="6:6" x14ac:dyDescent="0.2">
      <c r="F10822" s="169"/>
    </row>
    <row r="10823" spans="6:6" x14ac:dyDescent="0.2">
      <c r="F10823" s="169"/>
    </row>
    <row r="10824" spans="6:6" x14ac:dyDescent="0.2">
      <c r="F10824" s="169"/>
    </row>
    <row r="10825" spans="6:6" x14ac:dyDescent="0.2">
      <c r="F10825" s="169"/>
    </row>
    <row r="10826" spans="6:6" x14ac:dyDescent="0.2">
      <c r="F10826" s="169"/>
    </row>
    <row r="10827" spans="6:6" x14ac:dyDescent="0.2">
      <c r="F10827" s="169"/>
    </row>
    <row r="10828" spans="6:6" x14ac:dyDescent="0.2">
      <c r="F10828" s="169"/>
    </row>
    <row r="10829" spans="6:6" x14ac:dyDescent="0.2">
      <c r="F10829" s="169"/>
    </row>
    <row r="10830" spans="6:6" x14ac:dyDescent="0.2">
      <c r="F10830" s="169"/>
    </row>
    <row r="10831" spans="6:6" x14ac:dyDescent="0.2">
      <c r="F10831" s="169"/>
    </row>
    <row r="10832" spans="6:6" x14ac:dyDescent="0.2">
      <c r="F10832" s="169"/>
    </row>
    <row r="10833" spans="6:6" x14ac:dyDescent="0.2">
      <c r="F10833" s="169"/>
    </row>
    <row r="10834" spans="6:6" x14ac:dyDescent="0.2">
      <c r="F10834" s="169"/>
    </row>
    <row r="10835" spans="6:6" x14ac:dyDescent="0.2">
      <c r="F10835" s="169"/>
    </row>
    <row r="10836" spans="6:6" x14ac:dyDescent="0.2">
      <c r="F10836" s="169"/>
    </row>
    <row r="10837" spans="6:6" x14ac:dyDescent="0.2">
      <c r="F10837" s="169"/>
    </row>
    <row r="10838" spans="6:6" x14ac:dyDescent="0.2">
      <c r="F10838" s="169"/>
    </row>
    <row r="10839" spans="6:6" x14ac:dyDescent="0.2">
      <c r="F10839" s="169"/>
    </row>
    <row r="10840" spans="6:6" x14ac:dyDescent="0.2">
      <c r="F10840" s="169"/>
    </row>
    <row r="10841" spans="6:6" x14ac:dyDescent="0.2">
      <c r="F10841" s="169"/>
    </row>
    <row r="10842" spans="6:6" x14ac:dyDescent="0.2">
      <c r="F10842" s="169"/>
    </row>
    <row r="10843" spans="6:6" x14ac:dyDescent="0.2">
      <c r="F10843" s="169"/>
    </row>
    <row r="10844" spans="6:6" x14ac:dyDescent="0.2">
      <c r="F10844" s="169"/>
    </row>
    <row r="10845" spans="6:6" x14ac:dyDescent="0.2">
      <c r="F10845" s="169"/>
    </row>
    <row r="10846" spans="6:6" x14ac:dyDescent="0.2">
      <c r="F10846" s="169"/>
    </row>
    <row r="10847" spans="6:6" x14ac:dyDescent="0.2">
      <c r="F10847" s="169"/>
    </row>
    <row r="10848" spans="6:6" x14ac:dyDescent="0.2">
      <c r="F10848" s="169"/>
    </row>
    <row r="10849" spans="6:6" x14ac:dyDescent="0.2">
      <c r="F10849" s="169"/>
    </row>
    <row r="10850" spans="6:6" x14ac:dyDescent="0.2">
      <c r="F10850" s="169"/>
    </row>
    <row r="10851" spans="6:6" x14ac:dyDescent="0.2">
      <c r="F10851" s="169"/>
    </row>
    <row r="10852" spans="6:6" x14ac:dyDescent="0.2">
      <c r="F10852" s="169"/>
    </row>
    <row r="10853" spans="6:6" x14ac:dyDescent="0.2">
      <c r="F10853" s="169"/>
    </row>
    <row r="10854" spans="6:6" x14ac:dyDescent="0.2">
      <c r="F10854" s="169"/>
    </row>
    <row r="10855" spans="6:6" x14ac:dyDescent="0.2">
      <c r="F10855" s="169"/>
    </row>
    <row r="10856" spans="6:6" x14ac:dyDescent="0.2">
      <c r="F10856" s="169"/>
    </row>
    <row r="10857" spans="6:6" x14ac:dyDescent="0.2">
      <c r="F10857" s="169"/>
    </row>
    <row r="10858" spans="6:6" x14ac:dyDescent="0.2">
      <c r="F10858" s="169"/>
    </row>
    <row r="10859" spans="6:6" x14ac:dyDescent="0.2">
      <c r="F10859" s="169"/>
    </row>
    <row r="10860" spans="6:6" x14ac:dyDescent="0.2">
      <c r="F10860" s="169"/>
    </row>
    <row r="10861" spans="6:6" x14ac:dyDescent="0.2">
      <c r="F10861" s="169"/>
    </row>
    <row r="10862" spans="6:6" x14ac:dyDescent="0.2">
      <c r="F10862" s="169"/>
    </row>
    <row r="10863" spans="6:6" x14ac:dyDescent="0.2">
      <c r="F10863" s="169"/>
    </row>
    <row r="10864" spans="6:6" x14ac:dyDescent="0.2">
      <c r="F10864" s="169"/>
    </row>
    <row r="10865" spans="6:6" x14ac:dyDescent="0.2">
      <c r="F10865" s="169"/>
    </row>
    <row r="10866" spans="6:6" x14ac:dyDescent="0.2">
      <c r="F10866" s="169"/>
    </row>
    <row r="10867" spans="6:6" x14ac:dyDescent="0.2">
      <c r="F10867" s="169"/>
    </row>
    <row r="10868" spans="6:6" x14ac:dyDescent="0.2">
      <c r="F10868" s="169"/>
    </row>
    <row r="10869" spans="6:6" x14ac:dyDescent="0.2">
      <c r="F10869" s="169"/>
    </row>
    <row r="10870" spans="6:6" x14ac:dyDescent="0.2">
      <c r="F10870" s="169"/>
    </row>
    <row r="10871" spans="6:6" x14ac:dyDescent="0.2">
      <c r="F10871" s="169"/>
    </row>
    <row r="10872" spans="6:6" x14ac:dyDescent="0.2">
      <c r="F10872" s="169"/>
    </row>
    <row r="10873" spans="6:6" x14ac:dyDescent="0.2">
      <c r="F10873" s="169"/>
    </row>
    <row r="10874" spans="6:6" x14ac:dyDescent="0.2">
      <c r="F10874" s="169"/>
    </row>
    <row r="10875" spans="6:6" x14ac:dyDescent="0.2">
      <c r="F10875" s="169"/>
    </row>
    <row r="10876" spans="6:6" x14ac:dyDescent="0.2">
      <c r="F10876" s="169"/>
    </row>
    <row r="10877" spans="6:6" x14ac:dyDescent="0.2">
      <c r="F10877" s="169"/>
    </row>
    <row r="10878" spans="6:6" x14ac:dyDescent="0.2">
      <c r="F10878" s="169"/>
    </row>
    <row r="10879" spans="6:6" x14ac:dyDescent="0.2">
      <c r="F10879" s="169"/>
    </row>
    <row r="10880" spans="6:6" x14ac:dyDescent="0.2">
      <c r="F10880" s="169"/>
    </row>
    <row r="10881" spans="6:6" x14ac:dyDescent="0.2">
      <c r="F10881" s="169"/>
    </row>
    <row r="10882" spans="6:6" x14ac:dyDescent="0.2">
      <c r="F10882" s="169"/>
    </row>
    <row r="10883" spans="6:6" x14ac:dyDescent="0.2">
      <c r="F10883" s="169"/>
    </row>
    <row r="10884" spans="6:6" x14ac:dyDescent="0.2">
      <c r="F10884" s="169"/>
    </row>
    <row r="10885" spans="6:6" x14ac:dyDescent="0.2">
      <c r="F10885" s="169"/>
    </row>
    <row r="10886" spans="6:6" x14ac:dyDescent="0.2">
      <c r="F10886" s="169"/>
    </row>
    <row r="10887" spans="6:6" x14ac:dyDescent="0.2">
      <c r="F10887" s="169"/>
    </row>
    <row r="10888" spans="6:6" x14ac:dyDescent="0.2">
      <c r="F10888" s="169"/>
    </row>
    <row r="10889" spans="6:6" x14ac:dyDescent="0.2">
      <c r="F10889" s="169"/>
    </row>
    <row r="10890" spans="6:6" x14ac:dyDescent="0.2">
      <c r="F10890" s="169"/>
    </row>
    <row r="10891" spans="6:6" x14ac:dyDescent="0.2">
      <c r="F10891" s="169"/>
    </row>
    <row r="10892" spans="6:6" x14ac:dyDescent="0.2">
      <c r="F10892" s="169"/>
    </row>
    <row r="10893" spans="6:6" x14ac:dyDescent="0.2">
      <c r="F10893" s="169"/>
    </row>
    <row r="10894" spans="6:6" x14ac:dyDescent="0.2">
      <c r="F10894" s="169"/>
    </row>
    <row r="10895" spans="6:6" x14ac:dyDescent="0.2">
      <c r="F10895" s="169"/>
    </row>
    <row r="10896" spans="6:6" x14ac:dyDescent="0.2">
      <c r="F10896" s="169"/>
    </row>
    <row r="10897" spans="6:6" x14ac:dyDescent="0.2">
      <c r="F10897" s="169"/>
    </row>
    <row r="10898" spans="6:6" x14ac:dyDescent="0.2">
      <c r="F10898" s="169"/>
    </row>
    <row r="10899" spans="6:6" x14ac:dyDescent="0.2">
      <c r="F10899" s="169"/>
    </row>
    <row r="10900" spans="6:6" x14ac:dyDescent="0.2">
      <c r="F10900" s="169"/>
    </row>
    <row r="10901" spans="6:6" x14ac:dyDescent="0.2">
      <c r="F10901" s="169"/>
    </row>
    <row r="10902" spans="6:6" x14ac:dyDescent="0.2">
      <c r="F10902" s="169"/>
    </row>
    <row r="10903" spans="6:6" x14ac:dyDescent="0.2">
      <c r="F10903" s="169"/>
    </row>
    <row r="10904" spans="6:6" x14ac:dyDescent="0.2">
      <c r="F10904" s="169"/>
    </row>
    <row r="10905" spans="6:6" x14ac:dyDescent="0.2">
      <c r="F10905" s="169"/>
    </row>
    <row r="10906" spans="6:6" x14ac:dyDescent="0.2">
      <c r="F10906" s="169"/>
    </row>
    <row r="10907" spans="6:6" x14ac:dyDescent="0.2">
      <c r="F10907" s="169"/>
    </row>
    <row r="10908" spans="6:6" x14ac:dyDescent="0.2">
      <c r="F10908" s="169"/>
    </row>
    <row r="10909" spans="6:6" x14ac:dyDescent="0.2">
      <c r="F10909" s="169"/>
    </row>
    <row r="10910" spans="6:6" x14ac:dyDescent="0.2">
      <c r="F10910" s="169"/>
    </row>
    <row r="10911" spans="6:6" x14ac:dyDescent="0.2">
      <c r="F10911" s="169"/>
    </row>
    <row r="10912" spans="6:6" x14ac:dyDescent="0.2">
      <c r="F10912" s="169"/>
    </row>
    <row r="10913" spans="6:6" x14ac:dyDescent="0.2">
      <c r="F10913" s="169"/>
    </row>
    <row r="10914" spans="6:6" x14ac:dyDescent="0.2">
      <c r="F10914" s="169"/>
    </row>
    <row r="10915" spans="6:6" x14ac:dyDescent="0.2">
      <c r="F10915" s="169"/>
    </row>
    <row r="10916" spans="6:6" x14ac:dyDescent="0.2">
      <c r="F10916" s="169"/>
    </row>
    <row r="10917" spans="6:6" x14ac:dyDescent="0.2">
      <c r="F10917" s="169"/>
    </row>
    <row r="10918" spans="6:6" x14ac:dyDescent="0.2">
      <c r="F10918" s="169"/>
    </row>
    <row r="10919" spans="6:6" x14ac:dyDescent="0.2">
      <c r="F10919" s="169"/>
    </row>
    <row r="10920" spans="6:6" x14ac:dyDescent="0.2">
      <c r="F10920" s="169"/>
    </row>
    <row r="10921" spans="6:6" x14ac:dyDescent="0.2">
      <c r="F10921" s="169"/>
    </row>
    <row r="10922" spans="6:6" x14ac:dyDescent="0.2">
      <c r="F10922" s="169"/>
    </row>
    <row r="10923" spans="6:6" x14ac:dyDescent="0.2">
      <c r="F10923" s="169"/>
    </row>
    <row r="10924" spans="6:6" x14ac:dyDescent="0.2">
      <c r="F10924" s="169"/>
    </row>
    <row r="10925" spans="6:6" x14ac:dyDescent="0.2">
      <c r="F10925" s="169"/>
    </row>
    <row r="10926" spans="6:6" x14ac:dyDescent="0.2">
      <c r="F10926" s="169"/>
    </row>
    <row r="10927" spans="6:6" x14ac:dyDescent="0.2">
      <c r="F10927" s="169"/>
    </row>
    <row r="10928" spans="6:6" x14ac:dyDescent="0.2">
      <c r="F10928" s="169"/>
    </row>
    <row r="10929" spans="6:6" x14ac:dyDescent="0.2">
      <c r="F10929" s="169"/>
    </row>
    <row r="10930" spans="6:6" x14ac:dyDescent="0.2">
      <c r="F10930" s="169"/>
    </row>
    <row r="10931" spans="6:6" x14ac:dyDescent="0.2">
      <c r="F10931" s="169"/>
    </row>
    <row r="10932" spans="6:6" x14ac:dyDescent="0.2">
      <c r="F10932" s="169"/>
    </row>
    <row r="10933" spans="6:6" x14ac:dyDescent="0.2">
      <c r="F10933" s="169"/>
    </row>
    <row r="10934" spans="6:6" x14ac:dyDescent="0.2">
      <c r="F10934" s="169"/>
    </row>
    <row r="10935" spans="6:6" x14ac:dyDescent="0.2">
      <c r="F10935" s="169"/>
    </row>
    <row r="10936" spans="6:6" x14ac:dyDescent="0.2">
      <c r="F10936" s="169"/>
    </row>
    <row r="10937" spans="6:6" x14ac:dyDescent="0.2">
      <c r="F10937" s="169"/>
    </row>
    <row r="10938" spans="6:6" x14ac:dyDescent="0.2">
      <c r="F10938" s="169"/>
    </row>
    <row r="10939" spans="6:6" x14ac:dyDescent="0.2">
      <c r="F10939" s="169"/>
    </row>
    <row r="10940" spans="6:6" x14ac:dyDescent="0.2">
      <c r="F10940" s="169"/>
    </row>
    <row r="10941" spans="6:6" x14ac:dyDescent="0.2">
      <c r="F10941" s="169"/>
    </row>
    <row r="10942" spans="6:6" x14ac:dyDescent="0.2">
      <c r="F10942" s="169"/>
    </row>
    <row r="10943" spans="6:6" x14ac:dyDescent="0.2">
      <c r="F10943" s="169"/>
    </row>
    <row r="10944" spans="6:6" x14ac:dyDescent="0.2">
      <c r="F10944" s="169"/>
    </row>
    <row r="10945" spans="6:6" x14ac:dyDescent="0.2">
      <c r="F10945" s="169"/>
    </row>
    <row r="10946" spans="6:6" x14ac:dyDescent="0.2">
      <c r="F10946" s="169"/>
    </row>
    <row r="10947" spans="6:6" x14ac:dyDescent="0.2">
      <c r="F10947" s="169"/>
    </row>
    <row r="10948" spans="6:6" x14ac:dyDescent="0.2">
      <c r="F10948" s="169"/>
    </row>
    <row r="10949" spans="6:6" x14ac:dyDescent="0.2">
      <c r="F10949" s="169"/>
    </row>
    <row r="10950" spans="6:6" x14ac:dyDescent="0.2">
      <c r="F10950" s="169"/>
    </row>
    <row r="10951" spans="6:6" x14ac:dyDescent="0.2">
      <c r="F10951" s="169"/>
    </row>
    <row r="10952" spans="6:6" x14ac:dyDescent="0.2">
      <c r="F10952" s="169"/>
    </row>
    <row r="10953" spans="6:6" x14ac:dyDescent="0.2">
      <c r="F10953" s="169"/>
    </row>
    <row r="10954" spans="6:6" x14ac:dyDescent="0.2">
      <c r="F10954" s="169"/>
    </row>
    <row r="10955" spans="6:6" x14ac:dyDescent="0.2">
      <c r="F10955" s="169"/>
    </row>
    <row r="10956" spans="6:6" x14ac:dyDescent="0.2">
      <c r="F10956" s="169"/>
    </row>
    <row r="10957" spans="6:6" x14ac:dyDescent="0.2">
      <c r="F10957" s="169"/>
    </row>
    <row r="10958" spans="6:6" x14ac:dyDescent="0.2">
      <c r="F10958" s="169"/>
    </row>
    <row r="10959" spans="6:6" x14ac:dyDescent="0.2">
      <c r="F10959" s="169"/>
    </row>
    <row r="10960" spans="6:6" x14ac:dyDescent="0.2">
      <c r="F10960" s="169"/>
    </row>
    <row r="10961" spans="6:6" x14ac:dyDescent="0.2">
      <c r="F10961" s="169"/>
    </row>
    <row r="10962" spans="6:6" x14ac:dyDescent="0.2">
      <c r="F10962" s="169"/>
    </row>
    <row r="10963" spans="6:6" x14ac:dyDescent="0.2">
      <c r="F10963" s="169"/>
    </row>
    <row r="10964" spans="6:6" x14ac:dyDescent="0.2">
      <c r="F10964" s="169"/>
    </row>
    <row r="10965" spans="6:6" x14ac:dyDescent="0.2">
      <c r="F10965" s="169"/>
    </row>
    <row r="10966" spans="6:6" x14ac:dyDescent="0.2">
      <c r="F10966" s="169"/>
    </row>
    <row r="10967" spans="6:6" x14ac:dyDescent="0.2">
      <c r="F10967" s="169"/>
    </row>
    <row r="10968" spans="6:6" x14ac:dyDescent="0.2">
      <c r="F10968" s="169"/>
    </row>
    <row r="10969" spans="6:6" x14ac:dyDescent="0.2">
      <c r="F10969" s="169"/>
    </row>
    <row r="10970" spans="6:6" x14ac:dyDescent="0.2">
      <c r="F10970" s="169"/>
    </row>
    <row r="10971" spans="6:6" x14ac:dyDescent="0.2">
      <c r="F10971" s="169"/>
    </row>
    <row r="10972" spans="6:6" x14ac:dyDescent="0.2">
      <c r="F10972" s="169"/>
    </row>
    <row r="10973" spans="6:6" x14ac:dyDescent="0.2">
      <c r="F10973" s="169"/>
    </row>
    <row r="10974" spans="6:6" x14ac:dyDescent="0.2">
      <c r="F10974" s="169"/>
    </row>
    <row r="10975" spans="6:6" x14ac:dyDescent="0.2">
      <c r="F10975" s="169"/>
    </row>
    <row r="10976" spans="6:6" x14ac:dyDescent="0.2">
      <c r="F10976" s="169"/>
    </row>
    <row r="10977" spans="6:6" x14ac:dyDescent="0.2">
      <c r="F10977" s="169"/>
    </row>
    <row r="10978" spans="6:6" x14ac:dyDescent="0.2">
      <c r="F10978" s="169"/>
    </row>
    <row r="10979" spans="6:6" x14ac:dyDescent="0.2">
      <c r="F10979" s="169"/>
    </row>
    <row r="10980" spans="6:6" x14ac:dyDescent="0.2">
      <c r="F10980" s="169"/>
    </row>
    <row r="10981" spans="6:6" x14ac:dyDescent="0.2">
      <c r="F10981" s="169"/>
    </row>
    <row r="10982" spans="6:6" x14ac:dyDescent="0.2">
      <c r="F10982" s="169"/>
    </row>
    <row r="10983" spans="6:6" x14ac:dyDescent="0.2">
      <c r="F10983" s="169"/>
    </row>
    <row r="10984" spans="6:6" x14ac:dyDescent="0.2">
      <c r="F10984" s="169"/>
    </row>
    <row r="10985" spans="6:6" x14ac:dyDescent="0.2">
      <c r="F10985" s="169"/>
    </row>
    <row r="10986" spans="6:6" x14ac:dyDescent="0.2">
      <c r="F10986" s="169"/>
    </row>
    <row r="10987" spans="6:6" x14ac:dyDescent="0.2">
      <c r="F10987" s="169"/>
    </row>
    <row r="10988" spans="6:6" x14ac:dyDescent="0.2">
      <c r="F10988" s="169"/>
    </row>
    <row r="10989" spans="6:6" x14ac:dyDescent="0.2">
      <c r="F10989" s="169"/>
    </row>
    <row r="10990" spans="6:6" x14ac:dyDescent="0.2">
      <c r="F10990" s="169"/>
    </row>
    <row r="10991" spans="6:6" x14ac:dyDescent="0.2">
      <c r="F10991" s="169"/>
    </row>
    <row r="10992" spans="6:6" x14ac:dyDescent="0.2">
      <c r="F10992" s="169"/>
    </row>
    <row r="10993" spans="6:6" x14ac:dyDescent="0.2">
      <c r="F10993" s="169"/>
    </row>
    <row r="10994" spans="6:6" x14ac:dyDescent="0.2">
      <c r="F10994" s="169"/>
    </row>
    <row r="10995" spans="6:6" x14ac:dyDescent="0.2">
      <c r="F10995" s="169"/>
    </row>
    <row r="10996" spans="6:6" x14ac:dyDescent="0.2">
      <c r="F10996" s="169"/>
    </row>
    <row r="10997" spans="6:6" x14ac:dyDescent="0.2">
      <c r="F10997" s="169"/>
    </row>
    <row r="10998" spans="6:6" x14ac:dyDescent="0.2">
      <c r="F10998" s="169"/>
    </row>
    <row r="10999" spans="6:6" x14ac:dyDescent="0.2">
      <c r="F10999" s="169"/>
    </row>
    <row r="11000" spans="6:6" x14ac:dyDescent="0.2">
      <c r="F11000" s="169"/>
    </row>
    <row r="11001" spans="6:6" x14ac:dyDescent="0.2">
      <c r="F11001" s="169"/>
    </row>
    <row r="11002" spans="6:6" x14ac:dyDescent="0.2">
      <c r="F11002" s="169"/>
    </row>
    <row r="11003" spans="6:6" x14ac:dyDescent="0.2">
      <c r="F11003" s="169"/>
    </row>
    <row r="11004" spans="6:6" x14ac:dyDescent="0.2">
      <c r="F11004" s="169"/>
    </row>
    <row r="11005" spans="6:6" x14ac:dyDescent="0.2">
      <c r="F11005" s="169"/>
    </row>
    <row r="11006" spans="6:6" x14ac:dyDescent="0.2">
      <c r="F11006" s="169"/>
    </row>
    <row r="11007" spans="6:6" x14ac:dyDescent="0.2">
      <c r="F11007" s="169"/>
    </row>
    <row r="11008" spans="6:6" x14ac:dyDescent="0.2">
      <c r="F11008" s="169"/>
    </row>
    <row r="11009" spans="6:6" x14ac:dyDescent="0.2">
      <c r="F11009" s="169"/>
    </row>
    <row r="11010" spans="6:6" x14ac:dyDescent="0.2">
      <c r="F11010" s="169"/>
    </row>
    <row r="11011" spans="6:6" x14ac:dyDescent="0.2">
      <c r="F11011" s="169"/>
    </row>
    <row r="11012" spans="6:6" x14ac:dyDescent="0.2">
      <c r="F11012" s="169"/>
    </row>
    <row r="11013" spans="6:6" x14ac:dyDescent="0.2">
      <c r="F11013" s="169"/>
    </row>
    <row r="11014" spans="6:6" x14ac:dyDescent="0.2">
      <c r="F11014" s="169"/>
    </row>
    <row r="11015" spans="6:6" x14ac:dyDescent="0.2">
      <c r="F11015" s="169"/>
    </row>
    <row r="11016" spans="6:6" x14ac:dyDescent="0.2">
      <c r="F11016" s="169"/>
    </row>
    <row r="11017" spans="6:6" x14ac:dyDescent="0.2">
      <c r="F11017" s="169"/>
    </row>
    <row r="11018" spans="6:6" x14ac:dyDescent="0.2">
      <c r="F11018" s="169"/>
    </row>
    <row r="11019" spans="6:6" x14ac:dyDescent="0.2">
      <c r="F11019" s="169"/>
    </row>
    <row r="11020" spans="6:6" x14ac:dyDescent="0.2">
      <c r="F11020" s="169"/>
    </row>
    <row r="11021" spans="6:6" x14ac:dyDescent="0.2">
      <c r="F11021" s="169"/>
    </row>
    <row r="11022" spans="6:6" x14ac:dyDescent="0.2">
      <c r="F11022" s="169"/>
    </row>
    <row r="11023" spans="6:6" x14ac:dyDescent="0.2">
      <c r="F11023" s="169"/>
    </row>
    <row r="11024" spans="6:6" x14ac:dyDescent="0.2">
      <c r="F11024" s="169"/>
    </row>
    <row r="11025" spans="6:6" x14ac:dyDescent="0.2">
      <c r="F11025" s="169"/>
    </row>
    <row r="11026" spans="6:6" x14ac:dyDescent="0.2">
      <c r="F11026" s="169"/>
    </row>
    <row r="11027" spans="6:6" x14ac:dyDescent="0.2">
      <c r="F11027" s="169"/>
    </row>
    <row r="11028" spans="6:6" x14ac:dyDescent="0.2">
      <c r="F11028" s="169"/>
    </row>
    <row r="11029" spans="6:6" x14ac:dyDescent="0.2">
      <c r="F11029" s="169"/>
    </row>
    <row r="11030" spans="6:6" x14ac:dyDescent="0.2">
      <c r="F11030" s="169"/>
    </row>
    <row r="11031" spans="6:6" x14ac:dyDescent="0.2">
      <c r="F11031" s="169"/>
    </row>
    <row r="11032" spans="6:6" x14ac:dyDescent="0.2">
      <c r="F11032" s="169"/>
    </row>
    <row r="11033" spans="6:6" x14ac:dyDescent="0.2">
      <c r="F11033" s="169"/>
    </row>
    <row r="11034" spans="6:6" x14ac:dyDescent="0.2">
      <c r="F11034" s="169"/>
    </row>
    <row r="11035" spans="6:6" x14ac:dyDescent="0.2">
      <c r="F11035" s="169"/>
    </row>
    <row r="11036" spans="6:6" x14ac:dyDescent="0.2">
      <c r="F11036" s="169"/>
    </row>
    <row r="11037" spans="6:6" x14ac:dyDescent="0.2">
      <c r="F11037" s="169"/>
    </row>
    <row r="11038" spans="6:6" x14ac:dyDescent="0.2">
      <c r="F11038" s="169"/>
    </row>
    <row r="11039" spans="6:6" x14ac:dyDescent="0.2">
      <c r="F11039" s="169"/>
    </row>
    <row r="11040" spans="6:6" x14ac:dyDescent="0.2">
      <c r="F11040" s="169"/>
    </row>
    <row r="11041" spans="6:6" x14ac:dyDescent="0.2">
      <c r="F11041" s="169"/>
    </row>
    <row r="11042" spans="6:6" x14ac:dyDescent="0.2">
      <c r="F11042" s="169"/>
    </row>
    <row r="11043" spans="6:6" x14ac:dyDescent="0.2">
      <c r="F11043" s="169"/>
    </row>
    <row r="11044" spans="6:6" x14ac:dyDescent="0.2">
      <c r="F11044" s="169"/>
    </row>
    <row r="11045" spans="6:6" x14ac:dyDescent="0.2">
      <c r="F11045" s="169"/>
    </row>
    <row r="11046" spans="6:6" x14ac:dyDescent="0.2">
      <c r="F11046" s="169"/>
    </row>
    <row r="11047" spans="6:6" x14ac:dyDescent="0.2">
      <c r="F11047" s="169"/>
    </row>
    <row r="11048" spans="6:6" x14ac:dyDescent="0.2">
      <c r="F11048" s="169"/>
    </row>
    <row r="11049" spans="6:6" x14ac:dyDescent="0.2">
      <c r="F11049" s="169"/>
    </row>
    <row r="11050" spans="6:6" x14ac:dyDescent="0.2">
      <c r="F11050" s="169"/>
    </row>
    <row r="11051" spans="6:6" x14ac:dyDescent="0.2">
      <c r="F11051" s="169"/>
    </row>
    <row r="11052" spans="6:6" x14ac:dyDescent="0.2">
      <c r="F11052" s="169"/>
    </row>
    <row r="11053" spans="6:6" x14ac:dyDescent="0.2">
      <c r="F11053" s="169"/>
    </row>
    <row r="11054" spans="6:6" x14ac:dyDescent="0.2">
      <c r="F11054" s="169"/>
    </row>
    <row r="11055" spans="6:6" x14ac:dyDescent="0.2">
      <c r="F11055" s="169"/>
    </row>
    <row r="11056" spans="6:6" x14ac:dyDescent="0.2">
      <c r="F11056" s="169"/>
    </row>
    <row r="11057" spans="6:6" x14ac:dyDescent="0.2">
      <c r="F11057" s="169"/>
    </row>
    <row r="11058" spans="6:6" x14ac:dyDescent="0.2">
      <c r="F11058" s="169"/>
    </row>
    <row r="11059" spans="6:6" x14ac:dyDescent="0.2">
      <c r="F11059" s="169"/>
    </row>
    <row r="11060" spans="6:6" x14ac:dyDescent="0.2">
      <c r="F11060" s="169"/>
    </row>
    <row r="11061" spans="6:6" x14ac:dyDescent="0.2">
      <c r="F11061" s="169"/>
    </row>
    <row r="11062" spans="6:6" x14ac:dyDescent="0.2">
      <c r="F11062" s="169"/>
    </row>
    <row r="11063" spans="6:6" x14ac:dyDescent="0.2">
      <c r="F11063" s="169"/>
    </row>
    <row r="11064" spans="6:6" x14ac:dyDescent="0.2">
      <c r="F11064" s="169"/>
    </row>
    <row r="11065" spans="6:6" x14ac:dyDescent="0.2">
      <c r="F11065" s="169"/>
    </row>
    <row r="11066" spans="6:6" x14ac:dyDescent="0.2">
      <c r="F11066" s="169"/>
    </row>
    <row r="11067" spans="6:6" x14ac:dyDescent="0.2">
      <c r="F11067" s="169"/>
    </row>
    <row r="11068" spans="6:6" x14ac:dyDescent="0.2">
      <c r="F11068" s="169"/>
    </row>
    <row r="11069" spans="6:6" x14ac:dyDescent="0.2">
      <c r="F11069" s="169"/>
    </row>
    <row r="11070" spans="6:6" x14ac:dyDescent="0.2">
      <c r="F11070" s="169"/>
    </row>
    <row r="11071" spans="6:6" x14ac:dyDescent="0.2">
      <c r="F11071" s="169"/>
    </row>
    <row r="11072" spans="6:6" x14ac:dyDescent="0.2">
      <c r="F11072" s="169"/>
    </row>
    <row r="11073" spans="6:6" x14ac:dyDescent="0.2">
      <c r="F11073" s="169"/>
    </row>
    <row r="11074" spans="6:6" x14ac:dyDescent="0.2">
      <c r="F11074" s="169"/>
    </row>
    <row r="11075" spans="6:6" x14ac:dyDescent="0.2">
      <c r="F11075" s="169"/>
    </row>
    <row r="11076" spans="6:6" x14ac:dyDescent="0.2">
      <c r="F11076" s="169"/>
    </row>
    <row r="11077" spans="6:6" x14ac:dyDescent="0.2">
      <c r="F11077" s="169"/>
    </row>
    <row r="11078" spans="6:6" x14ac:dyDescent="0.2">
      <c r="F11078" s="169"/>
    </row>
    <row r="11079" spans="6:6" x14ac:dyDescent="0.2">
      <c r="F11079" s="169"/>
    </row>
    <row r="11080" spans="6:6" x14ac:dyDescent="0.2">
      <c r="F11080" s="169"/>
    </row>
    <row r="11081" spans="6:6" x14ac:dyDescent="0.2">
      <c r="F11081" s="169"/>
    </row>
    <row r="11082" spans="6:6" x14ac:dyDescent="0.2">
      <c r="F11082" s="169"/>
    </row>
    <row r="11083" spans="6:6" x14ac:dyDescent="0.2">
      <c r="F11083" s="169"/>
    </row>
    <row r="11084" spans="6:6" x14ac:dyDescent="0.2">
      <c r="F11084" s="169"/>
    </row>
    <row r="11085" spans="6:6" x14ac:dyDescent="0.2">
      <c r="F11085" s="169"/>
    </row>
    <row r="11086" spans="6:6" x14ac:dyDescent="0.2">
      <c r="F11086" s="169"/>
    </row>
    <row r="11087" spans="6:6" x14ac:dyDescent="0.2">
      <c r="F11087" s="169"/>
    </row>
    <row r="11088" spans="6:6" x14ac:dyDescent="0.2">
      <c r="F11088" s="169"/>
    </row>
    <row r="11089" spans="6:6" x14ac:dyDescent="0.2">
      <c r="F11089" s="169"/>
    </row>
    <row r="11090" spans="6:6" x14ac:dyDescent="0.2">
      <c r="F11090" s="169"/>
    </row>
    <row r="11091" spans="6:6" x14ac:dyDescent="0.2">
      <c r="F11091" s="169"/>
    </row>
    <row r="11092" spans="6:6" x14ac:dyDescent="0.2">
      <c r="F11092" s="169"/>
    </row>
    <row r="11093" spans="6:6" x14ac:dyDescent="0.2">
      <c r="F11093" s="169"/>
    </row>
    <row r="11094" spans="6:6" x14ac:dyDescent="0.2">
      <c r="F11094" s="169"/>
    </row>
    <row r="11095" spans="6:6" x14ac:dyDescent="0.2">
      <c r="F11095" s="169"/>
    </row>
    <row r="11096" spans="6:6" x14ac:dyDescent="0.2">
      <c r="F11096" s="169"/>
    </row>
    <row r="11097" spans="6:6" x14ac:dyDescent="0.2">
      <c r="F11097" s="169"/>
    </row>
    <row r="11098" spans="6:6" x14ac:dyDescent="0.2">
      <c r="F11098" s="169"/>
    </row>
    <row r="11099" spans="6:6" x14ac:dyDescent="0.2">
      <c r="F11099" s="169"/>
    </row>
    <row r="11100" spans="6:6" x14ac:dyDescent="0.2">
      <c r="F11100" s="169"/>
    </row>
    <row r="11101" spans="6:6" x14ac:dyDescent="0.2">
      <c r="F11101" s="169"/>
    </row>
    <row r="11102" spans="6:6" x14ac:dyDescent="0.2">
      <c r="F11102" s="169"/>
    </row>
    <row r="11103" spans="6:6" x14ac:dyDescent="0.2">
      <c r="F11103" s="169"/>
    </row>
    <row r="11104" spans="6:6" x14ac:dyDescent="0.2">
      <c r="F11104" s="169"/>
    </row>
    <row r="11105" spans="6:6" x14ac:dyDescent="0.2">
      <c r="F11105" s="169"/>
    </row>
    <row r="11106" spans="6:6" x14ac:dyDescent="0.2">
      <c r="F11106" s="169"/>
    </row>
    <row r="11107" spans="6:6" x14ac:dyDescent="0.2">
      <c r="F11107" s="169"/>
    </row>
    <row r="11108" spans="6:6" x14ac:dyDescent="0.2">
      <c r="F11108" s="169"/>
    </row>
    <row r="11109" spans="6:6" x14ac:dyDescent="0.2">
      <c r="F11109" s="169"/>
    </row>
    <row r="11110" spans="6:6" x14ac:dyDescent="0.2">
      <c r="F11110" s="169"/>
    </row>
    <row r="11111" spans="6:6" x14ac:dyDescent="0.2">
      <c r="F11111" s="169"/>
    </row>
    <row r="11112" spans="6:6" x14ac:dyDescent="0.2">
      <c r="F11112" s="169"/>
    </row>
    <row r="11113" spans="6:6" x14ac:dyDescent="0.2">
      <c r="F11113" s="169"/>
    </row>
    <row r="11114" spans="6:6" x14ac:dyDescent="0.2">
      <c r="F11114" s="169"/>
    </row>
    <row r="11115" spans="6:6" x14ac:dyDescent="0.2">
      <c r="F11115" s="169"/>
    </row>
    <row r="11116" spans="6:6" x14ac:dyDescent="0.2">
      <c r="F11116" s="169"/>
    </row>
    <row r="11117" spans="6:6" x14ac:dyDescent="0.2">
      <c r="F11117" s="169"/>
    </row>
    <row r="11118" spans="6:6" x14ac:dyDescent="0.2">
      <c r="F11118" s="169"/>
    </row>
    <row r="11119" spans="6:6" x14ac:dyDescent="0.2">
      <c r="F11119" s="169"/>
    </row>
    <row r="11120" spans="6:6" x14ac:dyDescent="0.2">
      <c r="F11120" s="169"/>
    </row>
    <row r="11121" spans="6:6" x14ac:dyDescent="0.2">
      <c r="F11121" s="169"/>
    </row>
    <row r="11122" spans="6:6" x14ac:dyDescent="0.2">
      <c r="F11122" s="169"/>
    </row>
    <row r="11123" spans="6:6" x14ac:dyDescent="0.2">
      <c r="F11123" s="169"/>
    </row>
    <row r="11124" spans="6:6" x14ac:dyDescent="0.2">
      <c r="F11124" s="169"/>
    </row>
    <row r="11125" spans="6:6" x14ac:dyDescent="0.2">
      <c r="F11125" s="169"/>
    </row>
    <row r="11126" spans="6:6" x14ac:dyDescent="0.2">
      <c r="F11126" s="169"/>
    </row>
    <row r="11127" spans="6:6" x14ac:dyDescent="0.2">
      <c r="F11127" s="169"/>
    </row>
    <row r="11128" spans="6:6" x14ac:dyDescent="0.2">
      <c r="F11128" s="169"/>
    </row>
    <row r="11129" spans="6:6" x14ac:dyDescent="0.2">
      <c r="F11129" s="169"/>
    </row>
    <row r="11130" spans="6:6" x14ac:dyDescent="0.2">
      <c r="F11130" s="169"/>
    </row>
    <row r="11131" spans="6:6" x14ac:dyDescent="0.2">
      <c r="F11131" s="169"/>
    </row>
    <row r="11132" spans="6:6" x14ac:dyDescent="0.2">
      <c r="F11132" s="169"/>
    </row>
    <row r="11133" spans="6:6" x14ac:dyDescent="0.2">
      <c r="F11133" s="169"/>
    </row>
    <row r="11134" spans="6:6" x14ac:dyDescent="0.2">
      <c r="F11134" s="169"/>
    </row>
    <row r="11135" spans="6:6" x14ac:dyDescent="0.2">
      <c r="F11135" s="169"/>
    </row>
    <row r="11136" spans="6:6" x14ac:dyDescent="0.2">
      <c r="F11136" s="169"/>
    </row>
    <row r="11137" spans="6:6" x14ac:dyDescent="0.2">
      <c r="F11137" s="169"/>
    </row>
    <row r="11138" spans="6:6" x14ac:dyDescent="0.2">
      <c r="F11138" s="169"/>
    </row>
    <row r="11139" spans="6:6" x14ac:dyDescent="0.2">
      <c r="F11139" s="169"/>
    </row>
    <row r="11140" spans="6:6" x14ac:dyDescent="0.2">
      <c r="F11140" s="169"/>
    </row>
    <row r="11141" spans="6:6" x14ac:dyDescent="0.2">
      <c r="F11141" s="169"/>
    </row>
    <row r="11142" spans="6:6" x14ac:dyDescent="0.2">
      <c r="F11142" s="169"/>
    </row>
    <row r="11143" spans="6:6" x14ac:dyDescent="0.2">
      <c r="F11143" s="169"/>
    </row>
    <row r="11144" spans="6:6" x14ac:dyDescent="0.2">
      <c r="F11144" s="169"/>
    </row>
    <row r="11145" spans="6:6" x14ac:dyDescent="0.2">
      <c r="F11145" s="169"/>
    </row>
    <row r="11146" spans="6:6" x14ac:dyDescent="0.2">
      <c r="F11146" s="169"/>
    </row>
    <row r="11147" spans="6:6" x14ac:dyDescent="0.2">
      <c r="F11147" s="169"/>
    </row>
    <row r="11148" spans="6:6" x14ac:dyDescent="0.2">
      <c r="F11148" s="169"/>
    </row>
    <row r="11149" spans="6:6" x14ac:dyDescent="0.2">
      <c r="F11149" s="169"/>
    </row>
    <row r="11150" spans="6:6" x14ac:dyDescent="0.2">
      <c r="F11150" s="169"/>
    </row>
    <row r="11151" spans="6:6" x14ac:dyDescent="0.2">
      <c r="F11151" s="169"/>
    </row>
    <row r="11152" spans="6:6" x14ac:dyDescent="0.2">
      <c r="F11152" s="169"/>
    </row>
    <row r="11153" spans="6:6" x14ac:dyDescent="0.2">
      <c r="F11153" s="169"/>
    </row>
    <row r="11154" spans="6:6" x14ac:dyDescent="0.2">
      <c r="F11154" s="169"/>
    </row>
    <row r="11155" spans="6:6" x14ac:dyDescent="0.2">
      <c r="F11155" s="169"/>
    </row>
    <row r="11156" spans="6:6" x14ac:dyDescent="0.2">
      <c r="F11156" s="169"/>
    </row>
    <row r="11157" spans="6:6" x14ac:dyDescent="0.2">
      <c r="F11157" s="169"/>
    </row>
    <row r="11158" spans="6:6" x14ac:dyDescent="0.2">
      <c r="F11158" s="169"/>
    </row>
    <row r="11159" spans="6:6" x14ac:dyDescent="0.2">
      <c r="F11159" s="169"/>
    </row>
    <row r="11160" spans="6:6" x14ac:dyDescent="0.2">
      <c r="F11160" s="169"/>
    </row>
    <row r="11161" spans="6:6" x14ac:dyDescent="0.2">
      <c r="F11161" s="169"/>
    </row>
    <row r="11162" spans="6:6" x14ac:dyDescent="0.2">
      <c r="F11162" s="169"/>
    </row>
    <row r="11163" spans="6:6" x14ac:dyDescent="0.2">
      <c r="F11163" s="169"/>
    </row>
    <row r="11164" spans="6:6" x14ac:dyDescent="0.2">
      <c r="F11164" s="169"/>
    </row>
    <row r="11165" spans="6:6" x14ac:dyDescent="0.2">
      <c r="F11165" s="169"/>
    </row>
    <row r="11166" spans="6:6" x14ac:dyDescent="0.2">
      <c r="F11166" s="169"/>
    </row>
    <row r="11167" spans="6:6" x14ac:dyDescent="0.2">
      <c r="F11167" s="169"/>
    </row>
    <row r="11168" spans="6:6" x14ac:dyDescent="0.2">
      <c r="F11168" s="169"/>
    </row>
    <row r="11169" spans="6:6" x14ac:dyDescent="0.2">
      <c r="F11169" s="169"/>
    </row>
    <row r="11170" spans="6:6" x14ac:dyDescent="0.2">
      <c r="F11170" s="169"/>
    </row>
    <row r="11171" spans="6:6" x14ac:dyDescent="0.2">
      <c r="F11171" s="169"/>
    </row>
    <row r="11172" spans="6:6" x14ac:dyDescent="0.2">
      <c r="F11172" s="169"/>
    </row>
    <row r="11173" spans="6:6" x14ac:dyDescent="0.2">
      <c r="F11173" s="169"/>
    </row>
    <row r="11174" spans="6:6" x14ac:dyDescent="0.2">
      <c r="F11174" s="169"/>
    </row>
    <row r="11175" spans="6:6" x14ac:dyDescent="0.2">
      <c r="F11175" s="169"/>
    </row>
    <row r="11176" spans="6:6" x14ac:dyDescent="0.2">
      <c r="F11176" s="169"/>
    </row>
    <row r="11177" spans="6:6" x14ac:dyDescent="0.2">
      <c r="F11177" s="169"/>
    </row>
    <row r="11178" spans="6:6" x14ac:dyDescent="0.2">
      <c r="F11178" s="169"/>
    </row>
    <row r="11179" spans="6:6" x14ac:dyDescent="0.2">
      <c r="F11179" s="169"/>
    </row>
    <row r="11180" spans="6:6" x14ac:dyDescent="0.2">
      <c r="F11180" s="169"/>
    </row>
    <row r="11181" spans="6:6" x14ac:dyDescent="0.2">
      <c r="F11181" s="169"/>
    </row>
    <row r="11182" spans="6:6" x14ac:dyDescent="0.2">
      <c r="F11182" s="169"/>
    </row>
    <row r="11183" spans="6:6" x14ac:dyDescent="0.2">
      <c r="F11183" s="169"/>
    </row>
    <row r="11184" spans="6:6" x14ac:dyDescent="0.2">
      <c r="F11184" s="169"/>
    </row>
    <row r="11185" spans="6:6" x14ac:dyDescent="0.2">
      <c r="F11185" s="169"/>
    </row>
    <row r="11186" spans="6:6" x14ac:dyDescent="0.2">
      <c r="F11186" s="169"/>
    </row>
    <row r="11187" spans="6:6" x14ac:dyDescent="0.2">
      <c r="F11187" s="169"/>
    </row>
    <row r="11188" spans="6:6" x14ac:dyDescent="0.2">
      <c r="F11188" s="169"/>
    </row>
    <row r="11189" spans="6:6" x14ac:dyDescent="0.2">
      <c r="F11189" s="169"/>
    </row>
    <row r="11190" spans="6:6" x14ac:dyDescent="0.2">
      <c r="F11190" s="169"/>
    </row>
    <row r="11191" spans="6:6" x14ac:dyDescent="0.2">
      <c r="F11191" s="169"/>
    </row>
    <row r="11192" spans="6:6" x14ac:dyDescent="0.2">
      <c r="F11192" s="169"/>
    </row>
    <row r="11193" spans="6:6" x14ac:dyDescent="0.2">
      <c r="F11193" s="169"/>
    </row>
    <row r="11194" spans="6:6" x14ac:dyDescent="0.2">
      <c r="F11194" s="169"/>
    </row>
    <row r="11195" spans="6:6" x14ac:dyDescent="0.2">
      <c r="F11195" s="169"/>
    </row>
    <row r="11196" spans="6:6" x14ac:dyDescent="0.2">
      <c r="F11196" s="169"/>
    </row>
    <row r="11197" spans="6:6" x14ac:dyDescent="0.2">
      <c r="F11197" s="169"/>
    </row>
    <row r="11198" spans="6:6" x14ac:dyDescent="0.2">
      <c r="F11198" s="169"/>
    </row>
    <row r="11199" spans="6:6" x14ac:dyDescent="0.2">
      <c r="F11199" s="169"/>
    </row>
    <row r="11200" spans="6:6" x14ac:dyDescent="0.2">
      <c r="F11200" s="169"/>
    </row>
    <row r="11201" spans="6:6" x14ac:dyDescent="0.2">
      <c r="F11201" s="169"/>
    </row>
    <row r="11202" spans="6:6" x14ac:dyDescent="0.2">
      <c r="F11202" s="169"/>
    </row>
    <row r="11203" spans="6:6" x14ac:dyDescent="0.2">
      <c r="F11203" s="169"/>
    </row>
    <row r="11204" spans="6:6" x14ac:dyDescent="0.2">
      <c r="F11204" s="169"/>
    </row>
    <row r="11205" spans="6:6" x14ac:dyDescent="0.2">
      <c r="F11205" s="169"/>
    </row>
    <row r="11206" spans="6:6" x14ac:dyDescent="0.2">
      <c r="F11206" s="169"/>
    </row>
    <row r="11207" spans="6:6" x14ac:dyDescent="0.2">
      <c r="F11207" s="169"/>
    </row>
    <row r="11208" spans="6:6" x14ac:dyDescent="0.2">
      <c r="F11208" s="169"/>
    </row>
    <row r="11209" spans="6:6" x14ac:dyDescent="0.2">
      <c r="F11209" s="169"/>
    </row>
    <row r="11210" spans="6:6" x14ac:dyDescent="0.2">
      <c r="F11210" s="169"/>
    </row>
    <row r="11211" spans="6:6" x14ac:dyDescent="0.2">
      <c r="F11211" s="169"/>
    </row>
    <row r="11212" spans="6:6" x14ac:dyDescent="0.2">
      <c r="F11212" s="169"/>
    </row>
    <row r="11213" spans="6:6" x14ac:dyDescent="0.2">
      <c r="F11213" s="169"/>
    </row>
    <row r="11214" spans="6:6" x14ac:dyDescent="0.2">
      <c r="F11214" s="169"/>
    </row>
    <row r="11215" spans="6:6" x14ac:dyDescent="0.2">
      <c r="F11215" s="169"/>
    </row>
    <row r="11216" spans="6:6" x14ac:dyDescent="0.2">
      <c r="F11216" s="169"/>
    </row>
    <row r="11217" spans="6:6" x14ac:dyDescent="0.2">
      <c r="F11217" s="169"/>
    </row>
    <row r="11218" spans="6:6" x14ac:dyDescent="0.2">
      <c r="F11218" s="169"/>
    </row>
    <row r="11219" spans="6:6" x14ac:dyDescent="0.2">
      <c r="F11219" s="169"/>
    </row>
    <row r="11220" spans="6:6" x14ac:dyDescent="0.2">
      <c r="F11220" s="169"/>
    </row>
    <row r="11221" spans="6:6" x14ac:dyDescent="0.2">
      <c r="F11221" s="169"/>
    </row>
    <row r="11222" spans="6:6" x14ac:dyDescent="0.2">
      <c r="F11222" s="169"/>
    </row>
    <row r="11223" spans="6:6" x14ac:dyDescent="0.2">
      <c r="F11223" s="169"/>
    </row>
    <row r="11224" spans="6:6" x14ac:dyDescent="0.2">
      <c r="F11224" s="169"/>
    </row>
    <row r="11225" spans="6:6" x14ac:dyDescent="0.2">
      <c r="F11225" s="169"/>
    </row>
    <row r="11226" spans="6:6" x14ac:dyDescent="0.2">
      <c r="F11226" s="169"/>
    </row>
    <row r="11227" spans="6:6" x14ac:dyDescent="0.2">
      <c r="F11227" s="169"/>
    </row>
    <row r="11228" spans="6:6" x14ac:dyDescent="0.2">
      <c r="F11228" s="169"/>
    </row>
    <row r="11229" spans="6:6" x14ac:dyDescent="0.2">
      <c r="F11229" s="169"/>
    </row>
    <row r="11230" spans="6:6" x14ac:dyDescent="0.2">
      <c r="F11230" s="169"/>
    </row>
    <row r="11231" spans="6:6" x14ac:dyDescent="0.2">
      <c r="F11231" s="169"/>
    </row>
    <row r="11232" spans="6:6" x14ac:dyDescent="0.2">
      <c r="F11232" s="169"/>
    </row>
    <row r="11233" spans="6:6" x14ac:dyDescent="0.2">
      <c r="F11233" s="169"/>
    </row>
    <row r="11234" spans="6:6" x14ac:dyDescent="0.2">
      <c r="F11234" s="169"/>
    </row>
    <row r="11235" spans="6:6" x14ac:dyDescent="0.2">
      <c r="F11235" s="169"/>
    </row>
    <row r="11236" spans="6:6" x14ac:dyDescent="0.2">
      <c r="F11236" s="169"/>
    </row>
    <row r="11237" spans="6:6" x14ac:dyDescent="0.2">
      <c r="F11237" s="169"/>
    </row>
    <row r="11238" spans="6:6" x14ac:dyDescent="0.2">
      <c r="F11238" s="169"/>
    </row>
    <row r="11239" spans="6:6" x14ac:dyDescent="0.2">
      <c r="F11239" s="169"/>
    </row>
    <row r="11240" spans="6:6" x14ac:dyDescent="0.2">
      <c r="F11240" s="169"/>
    </row>
    <row r="11241" spans="6:6" x14ac:dyDescent="0.2">
      <c r="F11241" s="169"/>
    </row>
    <row r="11242" spans="6:6" x14ac:dyDescent="0.2">
      <c r="F11242" s="169"/>
    </row>
    <row r="11243" spans="6:6" x14ac:dyDescent="0.2">
      <c r="F11243" s="169"/>
    </row>
    <row r="11244" spans="6:6" x14ac:dyDescent="0.2">
      <c r="F11244" s="169"/>
    </row>
    <row r="11245" spans="6:6" x14ac:dyDescent="0.2">
      <c r="F11245" s="169"/>
    </row>
    <row r="11246" spans="6:6" x14ac:dyDescent="0.2">
      <c r="F11246" s="169"/>
    </row>
    <row r="11247" spans="6:6" x14ac:dyDescent="0.2">
      <c r="F11247" s="169"/>
    </row>
    <row r="11248" spans="6:6" x14ac:dyDescent="0.2">
      <c r="F11248" s="169"/>
    </row>
    <row r="11249" spans="6:6" x14ac:dyDescent="0.2">
      <c r="F11249" s="169"/>
    </row>
    <row r="11250" spans="6:6" x14ac:dyDescent="0.2">
      <c r="F11250" s="169"/>
    </row>
    <row r="11251" spans="6:6" x14ac:dyDescent="0.2">
      <c r="F11251" s="169"/>
    </row>
    <row r="11252" spans="6:6" x14ac:dyDescent="0.2">
      <c r="F11252" s="169"/>
    </row>
    <row r="11253" spans="6:6" x14ac:dyDescent="0.2">
      <c r="F11253" s="169"/>
    </row>
    <row r="11254" spans="6:6" x14ac:dyDescent="0.2">
      <c r="F11254" s="169"/>
    </row>
    <row r="11255" spans="6:6" x14ac:dyDescent="0.2">
      <c r="F11255" s="169"/>
    </row>
    <row r="11256" spans="6:6" x14ac:dyDescent="0.2">
      <c r="F11256" s="169"/>
    </row>
    <row r="11257" spans="6:6" x14ac:dyDescent="0.2">
      <c r="F11257" s="169"/>
    </row>
    <row r="11258" spans="6:6" x14ac:dyDescent="0.2">
      <c r="F11258" s="169"/>
    </row>
    <row r="11259" spans="6:6" x14ac:dyDescent="0.2">
      <c r="F11259" s="169"/>
    </row>
    <row r="11260" spans="6:6" x14ac:dyDescent="0.2">
      <c r="F11260" s="169"/>
    </row>
    <row r="11261" spans="6:6" x14ac:dyDescent="0.2">
      <c r="F11261" s="169"/>
    </row>
    <row r="11262" spans="6:6" x14ac:dyDescent="0.2">
      <c r="F11262" s="169"/>
    </row>
    <row r="11263" spans="6:6" x14ac:dyDescent="0.2">
      <c r="F11263" s="169"/>
    </row>
    <row r="11264" spans="6:6" x14ac:dyDescent="0.2">
      <c r="F11264" s="169"/>
    </row>
    <row r="11265" spans="6:6" x14ac:dyDescent="0.2">
      <c r="F11265" s="169"/>
    </row>
    <row r="11266" spans="6:6" x14ac:dyDescent="0.2">
      <c r="F11266" s="169"/>
    </row>
    <row r="11267" spans="6:6" x14ac:dyDescent="0.2">
      <c r="F11267" s="169"/>
    </row>
    <row r="11268" spans="6:6" x14ac:dyDescent="0.2">
      <c r="F11268" s="169"/>
    </row>
    <row r="11269" spans="6:6" x14ac:dyDescent="0.2">
      <c r="F11269" s="169"/>
    </row>
    <row r="11270" spans="6:6" x14ac:dyDescent="0.2">
      <c r="F11270" s="169"/>
    </row>
    <row r="11271" spans="6:6" x14ac:dyDescent="0.2">
      <c r="F11271" s="169"/>
    </row>
    <row r="11272" spans="6:6" x14ac:dyDescent="0.2">
      <c r="F11272" s="169"/>
    </row>
    <row r="11273" spans="6:6" x14ac:dyDescent="0.2">
      <c r="F11273" s="169"/>
    </row>
    <row r="11274" spans="6:6" x14ac:dyDescent="0.2">
      <c r="F11274" s="169"/>
    </row>
    <row r="11275" spans="6:6" x14ac:dyDescent="0.2">
      <c r="F11275" s="169"/>
    </row>
    <row r="11276" spans="6:6" x14ac:dyDescent="0.2">
      <c r="F11276" s="169"/>
    </row>
    <row r="11277" spans="6:6" x14ac:dyDescent="0.2">
      <c r="F11277" s="169"/>
    </row>
    <row r="11278" spans="6:6" x14ac:dyDescent="0.2">
      <c r="F11278" s="169"/>
    </row>
    <row r="11279" spans="6:6" x14ac:dyDescent="0.2">
      <c r="F11279" s="169"/>
    </row>
    <row r="11280" spans="6:6" x14ac:dyDescent="0.2">
      <c r="F11280" s="169"/>
    </row>
    <row r="11281" spans="6:6" x14ac:dyDescent="0.2">
      <c r="F11281" s="169"/>
    </row>
    <row r="11282" spans="6:6" x14ac:dyDescent="0.2">
      <c r="F11282" s="169"/>
    </row>
    <row r="11283" spans="6:6" x14ac:dyDescent="0.2">
      <c r="F11283" s="169"/>
    </row>
    <row r="11284" spans="6:6" x14ac:dyDescent="0.2">
      <c r="F11284" s="169"/>
    </row>
    <row r="11285" spans="6:6" x14ac:dyDescent="0.2">
      <c r="F11285" s="169"/>
    </row>
    <row r="11286" spans="6:6" x14ac:dyDescent="0.2">
      <c r="F11286" s="169"/>
    </row>
    <row r="11287" spans="6:6" x14ac:dyDescent="0.2">
      <c r="F11287" s="169"/>
    </row>
    <row r="11288" spans="6:6" x14ac:dyDescent="0.2">
      <c r="F11288" s="169"/>
    </row>
    <row r="11289" spans="6:6" x14ac:dyDescent="0.2">
      <c r="F11289" s="169"/>
    </row>
    <row r="11290" spans="6:6" x14ac:dyDescent="0.2">
      <c r="F11290" s="169"/>
    </row>
    <row r="11291" spans="6:6" x14ac:dyDescent="0.2">
      <c r="F11291" s="169"/>
    </row>
    <row r="11292" spans="6:6" x14ac:dyDescent="0.2">
      <c r="F11292" s="169"/>
    </row>
    <row r="11293" spans="6:6" x14ac:dyDescent="0.2">
      <c r="F11293" s="169"/>
    </row>
    <row r="11294" spans="6:6" x14ac:dyDescent="0.2">
      <c r="F11294" s="169"/>
    </row>
    <row r="11295" spans="6:6" x14ac:dyDescent="0.2">
      <c r="F11295" s="169"/>
    </row>
    <row r="11296" spans="6:6" x14ac:dyDescent="0.2">
      <c r="F11296" s="169"/>
    </row>
    <row r="11297" spans="6:6" x14ac:dyDescent="0.2">
      <c r="F11297" s="169"/>
    </row>
    <row r="11298" spans="6:6" x14ac:dyDescent="0.2">
      <c r="F11298" s="169"/>
    </row>
    <row r="11299" spans="6:6" x14ac:dyDescent="0.2">
      <c r="F11299" s="169"/>
    </row>
    <row r="11300" spans="6:6" x14ac:dyDescent="0.2">
      <c r="F11300" s="169"/>
    </row>
    <row r="11301" spans="6:6" x14ac:dyDescent="0.2">
      <c r="F11301" s="169"/>
    </row>
    <row r="11302" spans="6:6" x14ac:dyDescent="0.2">
      <c r="F11302" s="169"/>
    </row>
    <row r="11303" spans="6:6" x14ac:dyDescent="0.2">
      <c r="F11303" s="169"/>
    </row>
    <row r="11304" spans="6:6" x14ac:dyDescent="0.2">
      <c r="F11304" s="169"/>
    </row>
    <row r="11305" spans="6:6" x14ac:dyDescent="0.2">
      <c r="F11305" s="169"/>
    </row>
    <row r="11306" spans="6:6" x14ac:dyDescent="0.2">
      <c r="F11306" s="169"/>
    </row>
    <row r="11307" spans="6:6" x14ac:dyDescent="0.2">
      <c r="F11307" s="169"/>
    </row>
    <row r="11308" spans="6:6" x14ac:dyDescent="0.2">
      <c r="F11308" s="169"/>
    </row>
    <row r="11309" spans="6:6" x14ac:dyDescent="0.2">
      <c r="F11309" s="169"/>
    </row>
    <row r="11310" spans="6:6" x14ac:dyDescent="0.2">
      <c r="F11310" s="169"/>
    </row>
    <row r="11311" spans="6:6" x14ac:dyDescent="0.2">
      <c r="F11311" s="169"/>
    </row>
    <row r="11312" spans="6:6" x14ac:dyDescent="0.2">
      <c r="F11312" s="169"/>
    </row>
    <row r="11313" spans="6:6" x14ac:dyDescent="0.2">
      <c r="F11313" s="169"/>
    </row>
    <row r="11314" spans="6:6" x14ac:dyDescent="0.2">
      <c r="F11314" s="169"/>
    </row>
    <row r="11315" spans="6:6" x14ac:dyDescent="0.2">
      <c r="F11315" s="169"/>
    </row>
    <row r="11316" spans="6:6" x14ac:dyDescent="0.2">
      <c r="F11316" s="169"/>
    </row>
    <row r="11317" spans="6:6" x14ac:dyDescent="0.2">
      <c r="F11317" s="169"/>
    </row>
    <row r="11318" spans="6:6" x14ac:dyDescent="0.2">
      <c r="F11318" s="169"/>
    </row>
    <row r="11319" spans="6:6" x14ac:dyDescent="0.2">
      <c r="F11319" s="169"/>
    </row>
    <row r="11320" spans="6:6" x14ac:dyDescent="0.2">
      <c r="F11320" s="169"/>
    </row>
    <row r="11321" spans="6:6" x14ac:dyDescent="0.2">
      <c r="F11321" s="169"/>
    </row>
    <row r="11322" spans="6:6" x14ac:dyDescent="0.2">
      <c r="F11322" s="169"/>
    </row>
    <row r="11323" spans="6:6" x14ac:dyDescent="0.2">
      <c r="F11323" s="169"/>
    </row>
    <row r="11324" spans="6:6" x14ac:dyDescent="0.2">
      <c r="F11324" s="169"/>
    </row>
    <row r="11325" spans="6:6" x14ac:dyDescent="0.2">
      <c r="F11325" s="169"/>
    </row>
    <row r="11326" spans="6:6" x14ac:dyDescent="0.2">
      <c r="F11326" s="169"/>
    </row>
    <row r="11327" spans="6:6" x14ac:dyDescent="0.2">
      <c r="F11327" s="169"/>
    </row>
    <row r="11328" spans="6:6" x14ac:dyDescent="0.2">
      <c r="F11328" s="169"/>
    </row>
    <row r="11329" spans="6:6" x14ac:dyDescent="0.2">
      <c r="F11329" s="169"/>
    </row>
    <row r="11330" spans="6:6" x14ac:dyDescent="0.2">
      <c r="F11330" s="169"/>
    </row>
    <row r="11331" spans="6:6" x14ac:dyDescent="0.2">
      <c r="F11331" s="169"/>
    </row>
    <row r="11332" spans="6:6" x14ac:dyDescent="0.2">
      <c r="F11332" s="169"/>
    </row>
    <row r="11333" spans="6:6" x14ac:dyDescent="0.2">
      <c r="F11333" s="169"/>
    </row>
    <row r="11334" spans="6:6" x14ac:dyDescent="0.2">
      <c r="F11334" s="169"/>
    </row>
    <row r="11335" spans="6:6" x14ac:dyDescent="0.2">
      <c r="F11335" s="169"/>
    </row>
    <row r="11336" spans="6:6" x14ac:dyDescent="0.2">
      <c r="F11336" s="169"/>
    </row>
    <row r="11337" spans="6:6" x14ac:dyDescent="0.2">
      <c r="F11337" s="169"/>
    </row>
    <row r="11338" spans="6:6" x14ac:dyDescent="0.2">
      <c r="F11338" s="169"/>
    </row>
    <row r="11339" spans="6:6" x14ac:dyDescent="0.2">
      <c r="F11339" s="169"/>
    </row>
    <row r="11340" spans="6:6" x14ac:dyDescent="0.2">
      <c r="F11340" s="169"/>
    </row>
    <row r="11341" spans="6:6" x14ac:dyDescent="0.2">
      <c r="F11341" s="169"/>
    </row>
    <row r="11342" spans="6:6" x14ac:dyDescent="0.2">
      <c r="F11342" s="169"/>
    </row>
    <row r="11343" spans="6:6" x14ac:dyDescent="0.2">
      <c r="F11343" s="169"/>
    </row>
    <row r="11344" spans="6:6" x14ac:dyDescent="0.2">
      <c r="F11344" s="169"/>
    </row>
    <row r="11345" spans="6:6" x14ac:dyDescent="0.2">
      <c r="F11345" s="169"/>
    </row>
    <row r="11346" spans="6:6" x14ac:dyDescent="0.2">
      <c r="F11346" s="169"/>
    </row>
    <row r="11347" spans="6:6" x14ac:dyDescent="0.2">
      <c r="F11347" s="169"/>
    </row>
    <row r="11348" spans="6:6" x14ac:dyDescent="0.2">
      <c r="F11348" s="169"/>
    </row>
    <row r="11349" spans="6:6" x14ac:dyDescent="0.2">
      <c r="F11349" s="169"/>
    </row>
    <row r="11350" spans="6:6" x14ac:dyDescent="0.2">
      <c r="F11350" s="169"/>
    </row>
    <row r="11351" spans="6:6" x14ac:dyDescent="0.2">
      <c r="F11351" s="169"/>
    </row>
    <row r="11352" spans="6:6" x14ac:dyDescent="0.2">
      <c r="F11352" s="169"/>
    </row>
    <row r="11353" spans="6:6" x14ac:dyDescent="0.2">
      <c r="F11353" s="169"/>
    </row>
    <row r="11354" spans="6:6" x14ac:dyDescent="0.2">
      <c r="F11354" s="169"/>
    </row>
    <row r="11355" spans="6:6" x14ac:dyDescent="0.2">
      <c r="F11355" s="169"/>
    </row>
    <row r="11356" spans="6:6" x14ac:dyDescent="0.2">
      <c r="F11356" s="169"/>
    </row>
    <row r="11357" spans="6:6" x14ac:dyDescent="0.2">
      <c r="F11357" s="169"/>
    </row>
    <row r="11358" spans="6:6" x14ac:dyDescent="0.2">
      <c r="F11358" s="169"/>
    </row>
    <row r="11359" spans="6:6" x14ac:dyDescent="0.2">
      <c r="F11359" s="169"/>
    </row>
    <row r="11360" spans="6:6" x14ac:dyDescent="0.2">
      <c r="F11360" s="169"/>
    </row>
    <row r="11361" spans="6:6" x14ac:dyDescent="0.2">
      <c r="F11361" s="169"/>
    </row>
    <row r="11362" spans="6:6" x14ac:dyDescent="0.2">
      <c r="F11362" s="169"/>
    </row>
    <row r="11363" spans="6:6" x14ac:dyDescent="0.2">
      <c r="F11363" s="169"/>
    </row>
    <row r="11364" spans="6:6" x14ac:dyDescent="0.2">
      <c r="F11364" s="169"/>
    </row>
    <row r="11365" spans="6:6" x14ac:dyDescent="0.2">
      <c r="F11365" s="169"/>
    </row>
    <row r="11366" spans="6:6" x14ac:dyDescent="0.2">
      <c r="F11366" s="169"/>
    </row>
    <row r="11367" spans="6:6" x14ac:dyDescent="0.2">
      <c r="F11367" s="169"/>
    </row>
    <row r="11368" spans="6:6" x14ac:dyDescent="0.2">
      <c r="F11368" s="169"/>
    </row>
    <row r="11369" spans="6:6" x14ac:dyDescent="0.2">
      <c r="F11369" s="169"/>
    </row>
    <row r="11370" spans="6:6" x14ac:dyDescent="0.2">
      <c r="F11370" s="169"/>
    </row>
    <row r="11371" spans="6:6" x14ac:dyDescent="0.2">
      <c r="F11371" s="169"/>
    </row>
    <row r="11372" spans="6:6" x14ac:dyDescent="0.2">
      <c r="F11372" s="169"/>
    </row>
    <row r="11373" spans="6:6" x14ac:dyDescent="0.2">
      <c r="F11373" s="169"/>
    </row>
    <row r="11374" spans="6:6" x14ac:dyDescent="0.2">
      <c r="F11374" s="169"/>
    </row>
    <row r="11375" spans="6:6" x14ac:dyDescent="0.2">
      <c r="F11375" s="169"/>
    </row>
    <row r="11376" spans="6:6" x14ac:dyDescent="0.2">
      <c r="F11376" s="169"/>
    </row>
    <row r="11377" spans="6:6" x14ac:dyDescent="0.2">
      <c r="F11377" s="169"/>
    </row>
    <row r="11378" spans="6:6" x14ac:dyDescent="0.2">
      <c r="F11378" s="169"/>
    </row>
    <row r="11379" spans="6:6" x14ac:dyDescent="0.2">
      <c r="F11379" s="169"/>
    </row>
    <row r="11380" spans="6:6" x14ac:dyDescent="0.2">
      <c r="F11380" s="169"/>
    </row>
    <row r="11381" spans="6:6" x14ac:dyDescent="0.2">
      <c r="F11381" s="169"/>
    </row>
    <row r="11382" spans="6:6" x14ac:dyDescent="0.2">
      <c r="F11382" s="169"/>
    </row>
    <row r="11383" spans="6:6" x14ac:dyDescent="0.2">
      <c r="F11383" s="169"/>
    </row>
    <row r="11384" spans="6:6" x14ac:dyDescent="0.2">
      <c r="F11384" s="169"/>
    </row>
    <row r="11385" spans="6:6" x14ac:dyDescent="0.2">
      <c r="F11385" s="169"/>
    </row>
    <row r="11386" spans="6:6" x14ac:dyDescent="0.2">
      <c r="F11386" s="169"/>
    </row>
    <row r="11387" spans="6:6" x14ac:dyDescent="0.2">
      <c r="F11387" s="169"/>
    </row>
    <row r="11388" spans="6:6" x14ac:dyDescent="0.2">
      <c r="F11388" s="169"/>
    </row>
    <row r="11389" spans="6:6" x14ac:dyDescent="0.2">
      <c r="F11389" s="169"/>
    </row>
    <row r="11390" spans="6:6" x14ac:dyDescent="0.2">
      <c r="F11390" s="169"/>
    </row>
    <row r="11391" spans="6:6" x14ac:dyDescent="0.2">
      <c r="F11391" s="169"/>
    </row>
    <row r="11392" spans="6:6" x14ac:dyDescent="0.2">
      <c r="F11392" s="169"/>
    </row>
    <row r="11393" spans="6:6" x14ac:dyDescent="0.2">
      <c r="F11393" s="169"/>
    </row>
    <row r="11394" spans="6:6" x14ac:dyDescent="0.2">
      <c r="F11394" s="169"/>
    </row>
    <row r="11395" spans="6:6" x14ac:dyDescent="0.2">
      <c r="F11395" s="169"/>
    </row>
    <row r="11396" spans="6:6" x14ac:dyDescent="0.2">
      <c r="F11396" s="169"/>
    </row>
    <row r="11397" spans="6:6" x14ac:dyDescent="0.2">
      <c r="F11397" s="169"/>
    </row>
    <row r="11398" spans="6:6" x14ac:dyDescent="0.2">
      <c r="F11398" s="169"/>
    </row>
    <row r="11399" spans="6:6" x14ac:dyDescent="0.2">
      <c r="F11399" s="169"/>
    </row>
    <row r="11400" spans="6:6" x14ac:dyDescent="0.2">
      <c r="F11400" s="169"/>
    </row>
    <row r="11401" spans="6:6" x14ac:dyDescent="0.2">
      <c r="F11401" s="169"/>
    </row>
    <row r="11402" spans="6:6" x14ac:dyDescent="0.2">
      <c r="F11402" s="169"/>
    </row>
    <row r="11403" spans="6:6" x14ac:dyDescent="0.2">
      <c r="F11403" s="169"/>
    </row>
    <row r="11404" spans="6:6" x14ac:dyDescent="0.2">
      <c r="F11404" s="169"/>
    </row>
    <row r="11405" spans="6:6" x14ac:dyDescent="0.2">
      <c r="F11405" s="169"/>
    </row>
    <row r="11406" spans="6:6" x14ac:dyDescent="0.2">
      <c r="F11406" s="169"/>
    </row>
    <row r="11407" spans="6:6" x14ac:dyDescent="0.2">
      <c r="F11407" s="169"/>
    </row>
    <row r="11408" spans="6:6" x14ac:dyDescent="0.2">
      <c r="F11408" s="169"/>
    </row>
    <row r="11409" spans="6:6" x14ac:dyDescent="0.2">
      <c r="F11409" s="169"/>
    </row>
    <row r="11410" spans="6:6" x14ac:dyDescent="0.2">
      <c r="F11410" s="169"/>
    </row>
    <row r="11411" spans="6:6" x14ac:dyDescent="0.2">
      <c r="F11411" s="169"/>
    </row>
    <row r="11412" spans="6:6" x14ac:dyDescent="0.2">
      <c r="F11412" s="169"/>
    </row>
    <row r="11413" spans="6:6" x14ac:dyDescent="0.2">
      <c r="F11413" s="169"/>
    </row>
    <row r="11414" spans="6:6" x14ac:dyDescent="0.2">
      <c r="F11414" s="169"/>
    </row>
    <row r="11415" spans="6:6" x14ac:dyDescent="0.2">
      <c r="F11415" s="169"/>
    </row>
    <row r="11416" spans="6:6" x14ac:dyDescent="0.2">
      <c r="F11416" s="169"/>
    </row>
    <row r="11417" spans="6:6" x14ac:dyDescent="0.2">
      <c r="F11417" s="169"/>
    </row>
    <row r="11418" spans="6:6" x14ac:dyDescent="0.2">
      <c r="F11418" s="169"/>
    </row>
    <row r="11419" spans="6:6" x14ac:dyDescent="0.2">
      <c r="F11419" s="169"/>
    </row>
    <row r="11420" spans="6:6" x14ac:dyDescent="0.2">
      <c r="F11420" s="169"/>
    </row>
    <row r="11421" spans="6:6" x14ac:dyDescent="0.2">
      <c r="F11421" s="169"/>
    </row>
    <row r="11422" spans="6:6" x14ac:dyDescent="0.2">
      <c r="F11422" s="169"/>
    </row>
    <row r="11423" spans="6:6" x14ac:dyDescent="0.2">
      <c r="F11423" s="169"/>
    </row>
    <row r="11424" spans="6:6" x14ac:dyDescent="0.2">
      <c r="F11424" s="169"/>
    </row>
    <row r="11425" spans="6:6" x14ac:dyDescent="0.2">
      <c r="F11425" s="169"/>
    </row>
    <row r="11426" spans="6:6" x14ac:dyDescent="0.2">
      <c r="F11426" s="169"/>
    </row>
    <row r="11427" spans="6:6" x14ac:dyDescent="0.2">
      <c r="F11427" s="169"/>
    </row>
    <row r="11428" spans="6:6" x14ac:dyDescent="0.2">
      <c r="F11428" s="169"/>
    </row>
    <row r="11429" spans="6:6" x14ac:dyDescent="0.2">
      <c r="F11429" s="169"/>
    </row>
    <row r="11430" spans="6:6" x14ac:dyDescent="0.2">
      <c r="F11430" s="169"/>
    </row>
    <row r="11431" spans="6:6" x14ac:dyDescent="0.2">
      <c r="F11431" s="169"/>
    </row>
    <row r="11432" spans="6:6" x14ac:dyDescent="0.2">
      <c r="F11432" s="169"/>
    </row>
    <row r="11433" spans="6:6" x14ac:dyDescent="0.2">
      <c r="F11433" s="169"/>
    </row>
    <row r="11434" spans="6:6" x14ac:dyDescent="0.2">
      <c r="F11434" s="169"/>
    </row>
    <row r="11435" spans="6:6" x14ac:dyDescent="0.2">
      <c r="F11435" s="169"/>
    </row>
    <row r="11436" spans="6:6" x14ac:dyDescent="0.2">
      <c r="F11436" s="169"/>
    </row>
    <row r="11437" spans="6:6" x14ac:dyDescent="0.2">
      <c r="F11437" s="169"/>
    </row>
    <row r="11438" spans="6:6" x14ac:dyDescent="0.2">
      <c r="F11438" s="169"/>
    </row>
    <row r="11439" spans="6:6" x14ac:dyDescent="0.2">
      <c r="F11439" s="169"/>
    </row>
    <row r="11440" spans="6:6" x14ac:dyDescent="0.2">
      <c r="F11440" s="169"/>
    </row>
    <row r="11441" spans="6:6" x14ac:dyDescent="0.2">
      <c r="F11441" s="169"/>
    </row>
    <row r="11442" spans="6:6" x14ac:dyDescent="0.2">
      <c r="F11442" s="169"/>
    </row>
    <row r="11443" spans="6:6" x14ac:dyDescent="0.2">
      <c r="F11443" s="169"/>
    </row>
    <row r="11444" spans="6:6" x14ac:dyDescent="0.2">
      <c r="F11444" s="169"/>
    </row>
    <row r="11445" spans="6:6" x14ac:dyDescent="0.2">
      <c r="F11445" s="169"/>
    </row>
    <row r="11446" spans="6:6" x14ac:dyDescent="0.2">
      <c r="F11446" s="169"/>
    </row>
    <row r="11447" spans="6:6" x14ac:dyDescent="0.2">
      <c r="F11447" s="169"/>
    </row>
    <row r="11448" spans="6:6" x14ac:dyDescent="0.2">
      <c r="F11448" s="169"/>
    </row>
    <row r="11449" spans="6:6" x14ac:dyDescent="0.2">
      <c r="F11449" s="169"/>
    </row>
    <row r="11450" spans="6:6" x14ac:dyDescent="0.2">
      <c r="F11450" s="169"/>
    </row>
    <row r="11451" spans="6:6" x14ac:dyDescent="0.2">
      <c r="F11451" s="169"/>
    </row>
    <row r="11452" spans="6:6" x14ac:dyDescent="0.2">
      <c r="F11452" s="169"/>
    </row>
    <row r="11453" spans="6:6" x14ac:dyDescent="0.2">
      <c r="F11453" s="169"/>
    </row>
    <row r="11454" spans="6:6" x14ac:dyDescent="0.2">
      <c r="F11454" s="169"/>
    </row>
    <row r="11455" spans="6:6" x14ac:dyDescent="0.2">
      <c r="F11455" s="169"/>
    </row>
    <row r="11456" spans="6:6" x14ac:dyDescent="0.2">
      <c r="F11456" s="169"/>
    </row>
    <row r="11457" spans="6:6" x14ac:dyDescent="0.2">
      <c r="F11457" s="169"/>
    </row>
    <row r="11458" spans="6:6" x14ac:dyDescent="0.2">
      <c r="F11458" s="169"/>
    </row>
    <row r="11459" spans="6:6" x14ac:dyDescent="0.2">
      <c r="F11459" s="169"/>
    </row>
    <row r="11460" spans="6:6" x14ac:dyDescent="0.2">
      <c r="F11460" s="169"/>
    </row>
    <row r="11461" spans="6:6" x14ac:dyDescent="0.2">
      <c r="F11461" s="169"/>
    </row>
    <row r="11462" spans="6:6" x14ac:dyDescent="0.2">
      <c r="F11462" s="169"/>
    </row>
    <row r="11463" spans="6:6" x14ac:dyDescent="0.2">
      <c r="F11463" s="169"/>
    </row>
    <row r="11464" spans="6:6" x14ac:dyDescent="0.2">
      <c r="F11464" s="169"/>
    </row>
    <row r="11465" spans="6:6" x14ac:dyDescent="0.2">
      <c r="F11465" s="169"/>
    </row>
    <row r="11466" spans="6:6" x14ac:dyDescent="0.2">
      <c r="F11466" s="169"/>
    </row>
    <row r="11467" spans="6:6" x14ac:dyDescent="0.2">
      <c r="F11467" s="169"/>
    </row>
    <row r="11468" spans="6:6" x14ac:dyDescent="0.2">
      <c r="F11468" s="169"/>
    </row>
    <row r="11469" spans="6:6" x14ac:dyDescent="0.2">
      <c r="F11469" s="169"/>
    </row>
    <row r="11470" spans="6:6" x14ac:dyDescent="0.2">
      <c r="F11470" s="169"/>
    </row>
    <row r="11471" spans="6:6" x14ac:dyDescent="0.2">
      <c r="F11471" s="169"/>
    </row>
    <row r="11472" spans="6:6" x14ac:dyDescent="0.2">
      <c r="F11472" s="169"/>
    </row>
    <row r="11473" spans="6:6" x14ac:dyDescent="0.2">
      <c r="F11473" s="169"/>
    </row>
    <row r="11474" spans="6:6" x14ac:dyDescent="0.2">
      <c r="F11474" s="169"/>
    </row>
    <row r="11475" spans="6:6" x14ac:dyDescent="0.2">
      <c r="F11475" s="169"/>
    </row>
    <row r="11476" spans="6:6" x14ac:dyDescent="0.2">
      <c r="F11476" s="169"/>
    </row>
    <row r="11477" spans="6:6" x14ac:dyDescent="0.2">
      <c r="F11477" s="169"/>
    </row>
    <row r="11478" spans="6:6" x14ac:dyDescent="0.2">
      <c r="F11478" s="169"/>
    </row>
    <row r="11479" spans="6:6" x14ac:dyDescent="0.2">
      <c r="F11479" s="169"/>
    </row>
    <row r="11480" spans="6:6" x14ac:dyDescent="0.2">
      <c r="F11480" s="169"/>
    </row>
    <row r="11481" spans="6:6" x14ac:dyDescent="0.2">
      <c r="F11481" s="169"/>
    </row>
    <row r="11482" spans="6:6" x14ac:dyDescent="0.2">
      <c r="F11482" s="169"/>
    </row>
    <row r="11483" spans="6:6" x14ac:dyDescent="0.2">
      <c r="F11483" s="169"/>
    </row>
    <row r="11484" spans="6:6" x14ac:dyDescent="0.2">
      <c r="F11484" s="169"/>
    </row>
    <row r="11485" spans="6:6" x14ac:dyDescent="0.2">
      <c r="F11485" s="169"/>
    </row>
    <row r="11486" spans="6:6" x14ac:dyDescent="0.2">
      <c r="F11486" s="169"/>
    </row>
    <row r="11487" spans="6:6" x14ac:dyDescent="0.2">
      <c r="F11487" s="169"/>
    </row>
    <row r="11488" spans="6:6" x14ac:dyDescent="0.2">
      <c r="F11488" s="169"/>
    </row>
    <row r="11489" spans="6:6" x14ac:dyDescent="0.2">
      <c r="F11489" s="169"/>
    </row>
    <row r="11490" spans="6:6" x14ac:dyDescent="0.2">
      <c r="F11490" s="169"/>
    </row>
    <row r="11491" spans="6:6" x14ac:dyDescent="0.2">
      <c r="F11491" s="169"/>
    </row>
    <row r="11492" spans="6:6" x14ac:dyDescent="0.2">
      <c r="F11492" s="169"/>
    </row>
    <row r="11493" spans="6:6" x14ac:dyDescent="0.2">
      <c r="F11493" s="169"/>
    </row>
    <row r="11494" spans="6:6" x14ac:dyDescent="0.2">
      <c r="F11494" s="169"/>
    </row>
    <row r="11495" spans="6:6" x14ac:dyDescent="0.2">
      <c r="F11495" s="169"/>
    </row>
    <row r="11496" spans="6:6" x14ac:dyDescent="0.2">
      <c r="F11496" s="169"/>
    </row>
    <row r="11497" spans="6:6" x14ac:dyDescent="0.2">
      <c r="F11497" s="169"/>
    </row>
    <row r="11498" spans="6:6" x14ac:dyDescent="0.2">
      <c r="F11498" s="169"/>
    </row>
    <row r="11499" spans="6:6" x14ac:dyDescent="0.2">
      <c r="F11499" s="169"/>
    </row>
    <row r="11500" spans="6:6" x14ac:dyDescent="0.2">
      <c r="F11500" s="169"/>
    </row>
    <row r="11501" spans="6:6" x14ac:dyDescent="0.2">
      <c r="F11501" s="169"/>
    </row>
    <row r="11502" spans="6:6" x14ac:dyDescent="0.2">
      <c r="F11502" s="169"/>
    </row>
    <row r="11503" spans="6:6" x14ac:dyDescent="0.2">
      <c r="F11503" s="169"/>
    </row>
    <row r="11504" spans="6:6" x14ac:dyDescent="0.2">
      <c r="F11504" s="169"/>
    </row>
    <row r="11505" spans="6:6" x14ac:dyDescent="0.2">
      <c r="F11505" s="169"/>
    </row>
    <row r="11506" spans="6:6" x14ac:dyDescent="0.2">
      <c r="F11506" s="169"/>
    </row>
    <row r="11507" spans="6:6" x14ac:dyDescent="0.2">
      <c r="F11507" s="169"/>
    </row>
    <row r="11508" spans="6:6" x14ac:dyDescent="0.2">
      <c r="F11508" s="169"/>
    </row>
    <row r="11509" spans="6:6" x14ac:dyDescent="0.2">
      <c r="F11509" s="169"/>
    </row>
    <row r="11510" spans="6:6" x14ac:dyDescent="0.2">
      <c r="F11510" s="169"/>
    </row>
    <row r="11511" spans="6:6" x14ac:dyDescent="0.2">
      <c r="F11511" s="169"/>
    </row>
    <row r="11512" spans="6:6" x14ac:dyDescent="0.2">
      <c r="F11512" s="169"/>
    </row>
    <row r="11513" spans="6:6" x14ac:dyDescent="0.2">
      <c r="F11513" s="169"/>
    </row>
    <row r="11514" spans="6:6" x14ac:dyDescent="0.2">
      <c r="F11514" s="169"/>
    </row>
    <row r="11515" spans="6:6" x14ac:dyDescent="0.2">
      <c r="F11515" s="169"/>
    </row>
    <row r="11516" spans="6:6" x14ac:dyDescent="0.2">
      <c r="F11516" s="169"/>
    </row>
    <row r="11517" spans="6:6" x14ac:dyDescent="0.2">
      <c r="F11517" s="169"/>
    </row>
    <row r="11518" spans="6:6" x14ac:dyDescent="0.2">
      <c r="F11518" s="169"/>
    </row>
    <row r="11519" spans="6:6" x14ac:dyDescent="0.2">
      <c r="F11519" s="169"/>
    </row>
    <row r="11520" spans="6:6" x14ac:dyDescent="0.2">
      <c r="F11520" s="169"/>
    </row>
    <row r="11521" spans="6:6" x14ac:dyDescent="0.2">
      <c r="F11521" s="169"/>
    </row>
    <row r="11522" spans="6:6" x14ac:dyDescent="0.2">
      <c r="F11522" s="169"/>
    </row>
    <row r="11523" spans="6:6" x14ac:dyDescent="0.2">
      <c r="F11523" s="169"/>
    </row>
    <row r="11524" spans="6:6" x14ac:dyDescent="0.2">
      <c r="F11524" s="169"/>
    </row>
    <row r="11525" spans="6:6" x14ac:dyDescent="0.2">
      <c r="F11525" s="169"/>
    </row>
    <row r="11526" spans="6:6" x14ac:dyDescent="0.2">
      <c r="F11526" s="169"/>
    </row>
    <row r="11527" spans="6:6" x14ac:dyDescent="0.2">
      <c r="F11527" s="169"/>
    </row>
    <row r="11528" spans="6:6" x14ac:dyDescent="0.2">
      <c r="F11528" s="169"/>
    </row>
    <row r="11529" spans="6:6" x14ac:dyDescent="0.2">
      <c r="F11529" s="169"/>
    </row>
    <row r="11530" spans="6:6" x14ac:dyDescent="0.2">
      <c r="F11530" s="169"/>
    </row>
    <row r="11531" spans="6:6" x14ac:dyDescent="0.2">
      <c r="F11531" s="169"/>
    </row>
    <row r="11532" spans="6:6" x14ac:dyDescent="0.2">
      <c r="F11532" s="169"/>
    </row>
    <row r="11533" spans="6:6" x14ac:dyDescent="0.2">
      <c r="F11533" s="169"/>
    </row>
    <row r="11534" spans="6:6" x14ac:dyDescent="0.2">
      <c r="F11534" s="169"/>
    </row>
    <row r="11535" spans="6:6" x14ac:dyDescent="0.2">
      <c r="F11535" s="169"/>
    </row>
    <row r="11536" spans="6:6" x14ac:dyDescent="0.2">
      <c r="F11536" s="169"/>
    </row>
    <row r="11537" spans="6:6" x14ac:dyDescent="0.2">
      <c r="F11537" s="169"/>
    </row>
    <row r="11538" spans="6:6" x14ac:dyDescent="0.2">
      <c r="F11538" s="169"/>
    </row>
    <row r="11539" spans="6:6" x14ac:dyDescent="0.2">
      <c r="F11539" s="169"/>
    </row>
    <row r="11540" spans="6:6" x14ac:dyDescent="0.2">
      <c r="F11540" s="169"/>
    </row>
    <row r="11541" spans="6:6" x14ac:dyDescent="0.2">
      <c r="F11541" s="169"/>
    </row>
    <row r="11542" spans="6:6" x14ac:dyDescent="0.2">
      <c r="F11542" s="169"/>
    </row>
    <row r="11543" spans="6:6" x14ac:dyDescent="0.2">
      <c r="F11543" s="169"/>
    </row>
    <row r="11544" spans="6:6" x14ac:dyDescent="0.2">
      <c r="F11544" s="169"/>
    </row>
    <row r="11545" spans="6:6" x14ac:dyDescent="0.2">
      <c r="F11545" s="169"/>
    </row>
    <row r="11546" spans="6:6" x14ac:dyDescent="0.2">
      <c r="F11546" s="169"/>
    </row>
    <row r="11547" spans="6:6" x14ac:dyDescent="0.2">
      <c r="F11547" s="169"/>
    </row>
    <row r="11548" spans="6:6" x14ac:dyDescent="0.2">
      <c r="F11548" s="169"/>
    </row>
    <row r="11549" spans="6:6" x14ac:dyDescent="0.2">
      <c r="F11549" s="169"/>
    </row>
    <row r="11550" spans="6:6" x14ac:dyDescent="0.2">
      <c r="F11550" s="169"/>
    </row>
    <row r="11551" spans="6:6" x14ac:dyDescent="0.2">
      <c r="F11551" s="169"/>
    </row>
    <row r="11552" spans="6:6" x14ac:dyDescent="0.2">
      <c r="F11552" s="169"/>
    </row>
    <row r="11553" spans="6:6" x14ac:dyDescent="0.2">
      <c r="F11553" s="169"/>
    </row>
    <row r="11554" spans="6:6" x14ac:dyDescent="0.2">
      <c r="F11554" s="169"/>
    </row>
    <row r="11555" spans="6:6" x14ac:dyDescent="0.2">
      <c r="F11555" s="169"/>
    </row>
    <row r="11556" spans="6:6" x14ac:dyDescent="0.2">
      <c r="F11556" s="169"/>
    </row>
    <row r="11557" spans="6:6" x14ac:dyDescent="0.2">
      <c r="F11557" s="169"/>
    </row>
    <row r="11558" spans="6:6" x14ac:dyDescent="0.2">
      <c r="F11558" s="169"/>
    </row>
    <row r="11559" spans="6:6" x14ac:dyDescent="0.2">
      <c r="F11559" s="169"/>
    </row>
    <row r="11560" spans="6:6" x14ac:dyDescent="0.2">
      <c r="F11560" s="169"/>
    </row>
    <row r="11561" spans="6:6" x14ac:dyDescent="0.2">
      <c r="F11561" s="169"/>
    </row>
    <row r="11562" spans="6:6" x14ac:dyDescent="0.2">
      <c r="F11562" s="169"/>
    </row>
    <row r="11563" spans="6:6" x14ac:dyDescent="0.2">
      <c r="F11563" s="169"/>
    </row>
    <row r="11564" spans="6:6" x14ac:dyDescent="0.2">
      <c r="F11564" s="169"/>
    </row>
    <row r="11565" spans="6:6" x14ac:dyDescent="0.2">
      <c r="F11565" s="169"/>
    </row>
    <row r="11566" spans="6:6" x14ac:dyDescent="0.2">
      <c r="F11566" s="169"/>
    </row>
    <row r="11567" spans="6:6" x14ac:dyDescent="0.2">
      <c r="F11567" s="169"/>
    </row>
    <row r="11568" spans="6:6" x14ac:dyDescent="0.2">
      <c r="F11568" s="169"/>
    </row>
    <row r="11569" spans="6:6" x14ac:dyDescent="0.2">
      <c r="F11569" s="169"/>
    </row>
    <row r="11570" spans="6:6" x14ac:dyDescent="0.2">
      <c r="F11570" s="169"/>
    </row>
    <row r="11571" spans="6:6" x14ac:dyDescent="0.2">
      <c r="F11571" s="169"/>
    </row>
    <row r="11572" spans="6:6" x14ac:dyDescent="0.2">
      <c r="F11572" s="169"/>
    </row>
    <row r="11573" spans="6:6" x14ac:dyDescent="0.2">
      <c r="F11573" s="169"/>
    </row>
    <row r="11574" spans="6:6" x14ac:dyDescent="0.2">
      <c r="F11574" s="169"/>
    </row>
    <row r="11575" spans="6:6" x14ac:dyDescent="0.2">
      <c r="F11575" s="169"/>
    </row>
    <row r="11576" spans="6:6" x14ac:dyDescent="0.2">
      <c r="F11576" s="169"/>
    </row>
    <row r="11577" spans="6:6" x14ac:dyDescent="0.2">
      <c r="F11577" s="169"/>
    </row>
    <row r="11578" spans="6:6" x14ac:dyDescent="0.2">
      <c r="F11578" s="169"/>
    </row>
    <row r="11579" spans="6:6" x14ac:dyDescent="0.2">
      <c r="F11579" s="169"/>
    </row>
    <row r="11580" spans="6:6" x14ac:dyDescent="0.2">
      <c r="F11580" s="169"/>
    </row>
    <row r="11581" spans="6:6" x14ac:dyDescent="0.2">
      <c r="F11581" s="169"/>
    </row>
    <row r="11582" spans="6:6" x14ac:dyDescent="0.2">
      <c r="F11582" s="169"/>
    </row>
    <row r="11583" spans="6:6" x14ac:dyDescent="0.2">
      <c r="F11583" s="169"/>
    </row>
    <row r="11584" spans="6:6" x14ac:dyDescent="0.2">
      <c r="F11584" s="169"/>
    </row>
    <row r="11585" spans="6:6" x14ac:dyDescent="0.2">
      <c r="F11585" s="169"/>
    </row>
    <row r="11586" spans="6:6" x14ac:dyDescent="0.2">
      <c r="F11586" s="169"/>
    </row>
    <row r="11587" spans="6:6" x14ac:dyDescent="0.2">
      <c r="F11587" s="169"/>
    </row>
    <row r="11588" spans="6:6" x14ac:dyDescent="0.2">
      <c r="F11588" s="169"/>
    </row>
    <row r="11589" spans="6:6" x14ac:dyDescent="0.2">
      <c r="F11589" s="169"/>
    </row>
    <row r="11590" spans="6:6" x14ac:dyDescent="0.2">
      <c r="F11590" s="169"/>
    </row>
    <row r="11591" spans="6:6" x14ac:dyDescent="0.2">
      <c r="F11591" s="169"/>
    </row>
    <row r="11592" spans="6:6" x14ac:dyDescent="0.2">
      <c r="F11592" s="169"/>
    </row>
    <row r="11593" spans="6:6" x14ac:dyDescent="0.2">
      <c r="F11593" s="169"/>
    </row>
    <row r="11594" spans="6:6" x14ac:dyDescent="0.2">
      <c r="F11594" s="169"/>
    </row>
    <row r="11595" spans="6:6" x14ac:dyDescent="0.2">
      <c r="F11595" s="169"/>
    </row>
    <row r="11596" spans="6:6" x14ac:dyDescent="0.2">
      <c r="F11596" s="169"/>
    </row>
    <row r="11597" spans="6:6" x14ac:dyDescent="0.2">
      <c r="F11597" s="169"/>
    </row>
    <row r="11598" spans="6:6" x14ac:dyDescent="0.2">
      <c r="F11598" s="169"/>
    </row>
    <row r="11599" spans="6:6" x14ac:dyDescent="0.2">
      <c r="F11599" s="169"/>
    </row>
    <row r="11600" spans="6:6" x14ac:dyDescent="0.2">
      <c r="F11600" s="169"/>
    </row>
    <row r="11601" spans="6:6" x14ac:dyDescent="0.2">
      <c r="F11601" s="169"/>
    </row>
    <row r="11602" spans="6:6" x14ac:dyDescent="0.2">
      <c r="F11602" s="169"/>
    </row>
    <row r="11603" spans="6:6" x14ac:dyDescent="0.2">
      <c r="F11603" s="169"/>
    </row>
    <row r="11604" spans="6:6" x14ac:dyDescent="0.2">
      <c r="F11604" s="169"/>
    </row>
    <row r="11605" spans="6:6" x14ac:dyDescent="0.2">
      <c r="F11605" s="169"/>
    </row>
    <row r="11606" spans="6:6" x14ac:dyDescent="0.2">
      <c r="F11606" s="169"/>
    </row>
    <row r="11607" spans="6:6" x14ac:dyDescent="0.2">
      <c r="F11607" s="169"/>
    </row>
    <row r="11608" spans="6:6" x14ac:dyDescent="0.2">
      <c r="F11608" s="169"/>
    </row>
    <row r="11609" spans="6:6" x14ac:dyDescent="0.2">
      <c r="F11609" s="169"/>
    </row>
    <row r="11610" spans="6:6" x14ac:dyDescent="0.2">
      <c r="F11610" s="169"/>
    </row>
    <row r="11611" spans="6:6" x14ac:dyDescent="0.2">
      <c r="F11611" s="169"/>
    </row>
    <row r="11612" spans="6:6" x14ac:dyDescent="0.2">
      <c r="F11612" s="169"/>
    </row>
    <row r="11613" spans="6:6" x14ac:dyDescent="0.2">
      <c r="F11613" s="169"/>
    </row>
    <row r="11614" spans="6:6" x14ac:dyDescent="0.2">
      <c r="F11614" s="169"/>
    </row>
    <row r="11615" spans="6:6" x14ac:dyDescent="0.2">
      <c r="F11615" s="169"/>
    </row>
    <row r="11616" spans="6:6" x14ac:dyDescent="0.2">
      <c r="F11616" s="169"/>
    </row>
    <row r="11617" spans="6:6" x14ac:dyDescent="0.2">
      <c r="F11617" s="169"/>
    </row>
    <row r="11618" spans="6:6" x14ac:dyDescent="0.2">
      <c r="F11618" s="169"/>
    </row>
    <row r="11619" spans="6:6" x14ac:dyDescent="0.2">
      <c r="F11619" s="169"/>
    </row>
    <row r="11620" spans="6:6" x14ac:dyDescent="0.2">
      <c r="F11620" s="169"/>
    </row>
    <row r="11621" spans="6:6" x14ac:dyDescent="0.2">
      <c r="F11621" s="169"/>
    </row>
    <row r="11622" spans="6:6" x14ac:dyDescent="0.2">
      <c r="F11622" s="169"/>
    </row>
    <row r="11623" spans="6:6" x14ac:dyDescent="0.2">
      <c r="F11623" s="169"/>
    </row>
    <row r="11624" spans="6:6" x14ac:dyDescent="0.2">
      <c r="F11624" s="169"/>
    </row>
    <row r="11625" spans="6:6" x14ac:dyDescent="0.2">
      <c r="F11625" s="169"/>
    </row>
    <row r="11626" spans="6:6" x14ac:dyDescent="0.2">
      <c r="F11626" s="169"/>
    </row>
    <row r="11627" spans="6:6" x14ac:dyDescent="0.2">
      <c r="F11627" s="169"/>
    </row>
    <row r="11628" spans="6:6" x14ac:dyDescent="0.2">
      <c r="F11628" s="169"/>
    </row>
    <row r="11629" spans="6:6" x14ac:dyDescent="0.2">
      <c r="F11629" s="169"/>
    </row>
    <row r="11630" spans="6:6" x14ac:dyDescent="0.2">
      <c r="F11630" s="169"/>
    </row>
    <row r="11631" spans="6:6" x14ac:dyDescent="0.2">
      <c r="F11631" s="169"/>
    </row>
    <row r="11632" spans="6:6" x14ac:dyDescent="0.2">
      <c r="F11632" s="169"/>
    </row>
    <row r="11633" spans="6:6" x14ac:dyDescent="0.2">
      <c r="F11633" s="169"/>
    </row>
    <row r="11634" spans="6:6" x14ac:dyDescent="0.2">
      <c r="F11634" s="169"/>
    </row>
    <row r="11635" spans="6:6" x14ac:dyDescent="0.2">
      <c r="F11635" s="169"/>
    </row>
    <row r="11636" spans="6:6" x14ac:dyDescent="0.2">
      <c r="F11636" s="169"/>
    </row>
    <row r="11637" spans="6:6" x14ac:dyDescent="0.2">
      <c r="F11637" s="169"/>
    </row>
    <row r="11638" spans="6:6" x14ac:dyDescent="0.2">
      <c r="F11638" s="169"/>
    </row>
    <row r="11639" spans="6:6" x14ac:dyDescent="0.2">
      <c r="F11639" s="169"/>
    </row>
    <row r="11640" spans="6:6" x14ac:dyDescent="0.2">
      <c r="F11640" s="169"/>
    </row>
    <row r="11641" spans="6:6" x14ac:dyDescent="0.2">
      <c r="F11641" s="169"/>
    </row>
    <row r="11642" spans="6:6" x14ac:dyDescent="0.2">
      <c r="F11642" s="169"/>
    </row>
    <row r="11643" spans="6:6" x14ac:dyDescent="0.2">
      <c r="F11643" s="169"/>
    </row>
    <row r="11644" spans="6:6" x14ac:dyDescent="0.2">
      <c r="F11644" s="169"/>
    </row>
    <row r="11645" spans="6:6" x14ac:dyDescent="0.2">
      <c r="F11645" s="169"/>
    </row>
    <row r="11646" spans="6:6" x14ac:dyDescent="0.2">
      <c r="F11646" s="169"/>
    </row>
    <row r="11647" spans="6:6" x14ac:dyDescent="0.2">
      <c r="F11647" s="169"/>
    </row>
    <row r="11648" spans="6:6" x14ac:dyDescent="0.2">
      <c r="F11648" s="169"/>
    </row>
    <row r="11649" spans="6:6" x14ac:dyDescent="0.2">
      <c r="F11649" s="169"/>
    </row>
    <row r="11650" spans="6:6" x14ac:dyDescent="0.2">
      <c r="F11650" s="169"/>
    </row>
    <row r="11651" spans="6:6" x14ac:dyDescent="0.2">
      <c r="F11651" s="169"/>
    </row>
    <row r="11652" spans="6:6" x14ac:dyDescent="0.2">
      <c r="F11652" s="169"/>
    </row>
    <row r="11653" spans="6:6" x14ac:dyDescent="0.2">
      <c r="F11653" s="169"/>
    </row>
    <row r="11654" spans="6:6" x14ac:dyDescent="0.2">
      <c r="F11654" s="169"/>
    </row>
    <row r="11655" spans="6:6" x14ac:dyDescent="0.2">
      <c r="F11655" s="169"/>
    </row>
    <row r="11656" spans="6:6" x14ac:dyDescent="0.2">
      <c r="F11656" s="169"/>
    </row>
    <row r="11657" spans="6:6" x14ac:dyDescent="0.2">
      <c r="F11657" s="169"/>
    </row>
    <row r="11658" spans="6:6" x14ac:dyDescent="0.2">
      <c r="F11658" s="169"/>
    </row>
    <row r="11659" spans="6:6" x14ac:dyDescent="0.2">
      <c r="F11659" s="169"/>
    </row>
    <row r="11660" spans="6:6" x14ac:dyDescent="0.2">
      <c r="F11660" s="169"/>
    </row>
    <row r="11661" spans="6:6" x14ac:dyDescent="0.2">
      <c r="F11661" s="169"/>
    </row>
    <row r="11662" spans="6:6" x14ac:dyDescent="0.2">
      <c r="F11662" s="169"/>
    </row>
    <row r="11663" spans="6:6" x14ac:dyDescent="0.2">
      <c r="F11663" s="169"/>
    </row>
    <row r="11664" spans="6:6" x14ac:dyDescent="0.2">
      <c r="F11664" s="169"/>
    </row>
    <row r="11665" spans="6:6" x14ac:dyDescent="0.2">
      <c r="F11665" s="169"/>
    </row>
    <row r="11666" spans="6:6" x14ac:dyDescent="0.2">
      <c r="F11666" s="169"/>
    </row>
    <row r="11667" spans="6:6" x14ac:dyDescent="0.2">
      <c r="F11667" s="169"/>
    </row>
    <row r="11668" spans="6:6" x14ac:dyDescent="0.2">
      <c r="F11668" s="169"/>
    </row>
    <row r="11669" spans="6:6" x14ac:dyDescent="0.2">
      <c r="F11669" s="169"/>
    </row>
    <row r="11670" spans="6:6" x14ac:dyDescent="0.2">
      <c r="F11670" s="169"/>
    </row>
    <row r="11671" spans="6:6" x14ac:dyDescent="0.2">
      <c r="F11671" s="169"/>
    </row>
    <row r="11672" spans="6:6" x14ac:dyDescent="0.2">
      <c r="F11672" s="169"/>
    </row>
    <row r="11673" spans="6:6" x14ac:dyDescent="0.2">
      <c r="F11673" s="169"/>
    </row>
    <row r="11674" spans="6:6" x14ac:dyDescent="0.2">
      <c r="F11674" s="169"/>
    </row>
    <row r="11675" spans="6:6" x14ac:dyDescent="0.2">
      <c r="F11675" s="169"/>
    </row>
    <row r="11676" spans="6:6" x14ac:dyDescent="0.2">
      <c r="F11676" s="169"/>
    </row>
    <row r="11677" spans="6:6" x14ac:dyDescent="0.2">
      <c r="F11677" s="169"/>
    </row>
    <row r="11678" spans="6:6" x14ac:dyDescent="0.2">
      <c r="F11678" s="169"/>
    </row>
    <row r="11679" spans="6:6" x14ac:dyDescent="0.2">
      <c r="F11679" s="169"/>
    </row>
    <row r="11680" spans="6:6" x14ac:dyDescent="0.2">
      <c r="F11680" s="169"/>
    </row>
    <row r="11681" spans="6:6" x14ac:dyDescent="0.2">
      <c r="F11681" s="169"/>
    </row>
    <row r="11682" spans="6:6" x14ac:dyDescent="0.2">
      <c r="F11682" s="169"/>
    </row>
    <row r="11683" spans="6:6" x14ac:dyDescent="0.2">
      <c r="F11683" s="169"/>
    </row>
    <row r="11684" spans="6:6" x14ac:dyDescent="0.2">
      <c r="F11684" s="169"/>
    </row>
    <row r="11685" spans="6:6" x14ac:dyDescent="0.2">
      <c r="F11685" s="169"/>
    </row>
    <row r="11686" spans="6:6" x14ac:dyDescent="0.2">
      <c r="F11686" s="169"/>
    </row>
    <row r="11687" spans="6:6" x14ac:dyDescent="0.2">
      <c r="F11687" s="169"/>
    </row>
    <row r="11688" spans="6:6" x14ac:dyDescent="0.2">
      <c r="F11688" s="169"/>
    </row>
    <row r="11689" spans="6:6" x14ac:dyDescent="0.2">
      <c r="F11689" s="169"/>
    </row>
    <row r="11690" spans="6:6" x14ac:dyDescent="0.2">
      <c r="F11690" s="169"/>
    </row>
    <row r="11691" spans="6:6" x14ac:dyDescent="0.2">
      <c r="F11691" s="169"/>
    </row>
    <row r="11692" spans="6:6" x14ac:dyDescent="0.2">
      <c r="F11692" s="169"/>
    </row>
    <row r="11693" spans="6:6" x14ac:dyDescent="0.2">
      <c r="F11693" s="169"/>
    </row>
    <row r="11694" spans="6:6" x14ac:dyDescent="0.2">
      <c r="F11694" s="169"/>
    </row>
    <row r="11695" spans="6:6" x14ac:dyDescent="0.2">
      <c r="F11695" s="169"/>
    </row>
    <row r="11696" spans="6:6" x14ac:dyDescent="0.2">
      <c r="F11696" s="169"/>
    </row>
    <row r="11697" spans="6:6" x14ac:dyDescent="0.2">
      <c r="F11697" s="169"/>
    </row>
    <row r="11698" spans="6:6" x14ac:dyDescent="0.2">
      <c r="F11698" s="169"/>
    </row>
    <row r="11699" spans="6:6" x14ac:dyDescent="0.2">
      <c r="F11699" s="169"/>
    </row>
    <row r="11700" spans="6:6" x14ac:dyDescent="0.2">
      <c r="F11700" s="169"/>
    </row>
    <row r="11701" spans="6:6" x14ac:dyDescent="0.2">
      <c r="F11701" s="169"/>
    </row>
    <row r="11702" spans="6:6" x14ac:dyDescent="0.2">
      <c r="F11702" s="169"/>
    </row>
    <row r="11703" spans="6:6" x14ac:dyDescent="0.2">
      <c r="F11703" s="169"/>
    </row>
    <row r="11704" spans="6:6" x14ac:dyDescent="0.2">
      <c r="F11704" s="169"/>
    </row>
    <row r="11705" spans="6:6" x14ac:dyDescent="0.2">
      <c r="F11705" s="169"/>
    </row>
    <row r="11706" spans="6:6" x14ac:dyDescent="0.2">
      <c r="F11706" s="169"/>
    </row>
    <row r="11707" spans="6:6" x14ac:dyDescent="0.2">
      <c r="F11707" s="169"/>
    </row>
    <row r="11708" spans="6:6" x14ac:dyDescent="0.2">
      <c r="F11708" s="169"/>
    </row>
    <row r="11709" spans="6:6" x14ac:dyDescent="0.2">
      <c r="F11709" s="169"/>
    </row>
    <row r="11710" spans="6:6" x14ac:dyDescent="0.2">
      <c r="F11710" s="169"/>
    </row>
    <row r="11711" spans="6:6" x14ac:dyDescent="0.2">
      <c r="F11711" s="169"/>
    </row>
    <row r="11712" spans="6:6" x14ac:dyDescent="0.2">
      <c r="F11712" s="169"/>
    </row>
    <row r="11713" spans="6:6" x14ac:dyDescent="0.2">
      <c r="F11713" s="169"/>
    </row>
    <row r="11714" spans="6:6" x14ac:dyDescent="0.2">
      <c r="F11714" s="169"/>
    </row>
    <row r="11715" spans="6:6" x14ac:dyDescent="0.2">
      <c r="F11715" s="169"/>
    </row>
    <row r="11716" spans="6:6" x14ac:dyDescent="0.2">
      <c r="F11716" s="169"/>
    </row>
    <row r="11717" spans="6:6" x14ac:dyDescent="0.2">
      <c r="F11717" s="169"/>
    </row>
    <row r="11718" spans="6:6" x14ac:dyDescent="0.2">
      <c r="F11718" s="169"/>
    </row>
    <row r="11719" spans="6:6" x14ac:dyDescent="0.2">
      <c r="F11719" s="169"/>
    </row>
    <row r="11720" spans="6:6" x14ac:dyDescent="0.2">
      <c r="F11720" s="169"/>
    </row>
    <row r="11721" spans="6:6" x14ac:dyDescent="0.2">
      <c r="F11721" s="169"/>
    </row>
    <row r="11722" spans="6:6" x14ac:dyDescent="0.2">
      <c r="F11722" s="169"/>
    </row>
    <row r="11723" spans="6:6" x14ac:dyDescent="0.2">
      <c r="F11723" s="169"/>
    </row>
    <row r="11724" spans="6:6" x14ac:dyDescent="0.2">
      <c r="F11724" s="169"/>
    </row>
    <row r="11725" spans="6:6" x14ac:dyDescent="0.2">
      <c r="F11725" s="169"/>
    </row>
    <row r="11726" spans="6:6" x14ac:dyDescent="0.2">
      <c r="F11726" s="169"/>
    </row>
    <row r="11727" spans="6:6" x14ac:dyDescent="0.2">
      <c r="F11727" s="169"/>
    </row>
    <row r="11728" spans="6:6" x14ac:dyDescent="0.2">
      <c r="F11728" s="169"/>
    </row>
    <row r="11729" spans="6:6" x14ac:dyDescent="0.2">
      <c r="F11729" s="169"/>
    </row>
    <row r="11730" spans="6:6" x14ac:dyDescent="0.2">
      <c r="F11730" s="169"/>
    </row>
    <row r="11731" spans="6:6" x14ac:dyDescent="0.2">
      <c r="F11731" s="169"/>
    </row>
    <row r="11732" spans="6:6" x14ac:dyDescent="0.2">
      <c r="F11732" s="169"/>
    </row>
    <row r="11733" spans="6:6" x14ac:dyDescent="0.2">
      <c r="F11733" s="169"/>
    </row>
    <row r="11734" spans="6:6" x14ac:dyDescent="0.2">
      <c r="F11734" s="169"/>
    </row>
    <row r="11735" spans="6:6" x14ac:dyDescent="0.2">
      <c r="F11735" s="169"/>
    </row>
    <row r="11736" spans="6:6" x14ac:dyDescent="0.2">
      <c r="F11736" s="169"/>
    </row>
    <row r="11737" spans="6:6" x14ac:dyDescent="0.2">
      <c r="F11737" s="169"/>
    </row>
    <row r="11738" spans="6:6" x14ac:dyDescent="0.2">
      <c r="F11738" s="169"/>
    </row>
    <row r="11739" spans="6:6" x14ac:dyDescent="0.2">
      <c r="F11739" s="169"/>
    </row>
    <row r="11740" spans="6:6" x14ac:dyDescent="0.2">
      <c r="F11740" s="169"/>
    </row>
    <row r="11741" spans="6:6" x14ac:dyDescent="0.2">
      <c r="F11741" s="169"/>
    </row>
    <row r="11742" spans="6:6" x14ac:dyDescent="0.2">
      <c r="F11742" s="169"/>
    </row>
    <row r="11743" spans="6:6" x14ac:dyDescent="0.2">
      <c r="F11743" s="169"/>
    </row>
    <row r="11744" spans="6:6" x14ac:dyDescent="0.2">
      <c r="F11744" s="169"/>
    </row>
    <row r="11745" spans="6:6" x14ac:dyDescent="0.2">
      <c r="F11745" s="169"/>
    </row>
    <row r="11746" spans="6:6" x14ac:dyDescent="0.2">
      <c r="F11746" s="169"/>
    </row>
    <row r="11747" spans="6:6" x14ac:dyDescent="0.2">
      <c r="F11747" s="169"/>
    </row>
    <row r="11748" spans="6:6" x14ac:dyDescent="0.2">
      <c r="F11748" s="169"/>
    </row>
    <row r="11749" spans="6:6" x14ac:dyDescent="0.2">
      <c r="F11749" s="169"/>
    </row>
    <row r="11750" spans="6:6" x14ac:dyDescent="0.2">
      <c r="F11750" s="169"/>
    </row>
    <row r="11751" spans="6:6" x14ac:dyDescent="0.2">
      <c r="F11751" s="169"/>
    </row>
    <row r="11752" spans="6:6" x14ac:dyDescent="0.2">
      <c r="F11752" s="169"/>
    </row>
    <row r="11753" spans="6:6" x14ac:dyDescent="0.2">
      <c r="F11753" s="169"/>
    </row>
    <row r="11754" spans="6:6" x14ac:dyDescent="0.2">
      <c r="F11754" s="169"/>
    </row>
    <row r="11755" spans="6:6" x14ac:dyDescent="0.2">
      <c r="F11755" s="169"/>
    </row>
    <row r="11756" spans="6:6" x14ac:dyDescent="0.2">
      <c r="F11756" s="169"/>
    </row>
    <row r="11757" spans="6:6" x14ac:dyDescent="0.2">
      <c r="F11757" s="169"/>
    </row>
    <row r="11758" spans="6:6" x14ac:dyDescent="0.2">
      <c r="F11758" s="169"/>
    </row>
    <row r="11759" spans="6:6" x14ac:dyDescent="0.2">
      <c r="F11759" s="169"/>
    </row>
    <row r="11760" spans="6:6" x14ac:dyDescent="0.2">
      <c r="F11760" s="169"/>
    </row>
    <row r="11761" spans="6:6" x14ac:dyDescent="0.2">
      <c r="F11761" s="169"/>
    </row>
    <row r="11762" spans="6:6" x14ac:dyDescent="0.2">
      <c r="F11762" s="169"/>
    </row>
    <row r="11763" spans="6:6" x14ac:dyDescent="0.2">
      <c r="F11763" s="169"/>
    </row>
    <row r="11764" spans="6:6" x14ac:dyDescent="0.2">
      <c r="F11764" s="169"/>
    </row>
    <row r="11765" spans="6:6" x14ac:dyDescent="0.2">
      <c r="F11765" s="169"/>
    </row>
    <row r="11766" spans="6:6" x14ac:dyDescent="0.2">
      <c r="F11766" s="169"/>
    </row>
    <row r="11767" spans="6:6" x14ac:dyDescent="0.2">
      <c r="F11767" s="169"/>
    </row>
    <row r="11768" spans="6:6" x14ac:dyDescent="0.2">
      <c r="F11768" s="169"/>
    </row>
    <row r="11769" spans="6:6" x14ac:dyDescent="0.2">
      <c r="F11769" s="169"/>
    </row>
    <row r="11770" spans="6:6" x14ac:dyDescent="0.2">
      <c r="F11770" s="169"/>
    </row>
    <row r="11771" spans="6:6" x14ac:dyDescent="0.2">
      <c r="F11771" s="169"/>
    </row>
    <row r="11772" spans="6:6" x14ac:dyDescent="0.2">
      <c r="F11772" s="169"/>
    </row>
    <row r="11773" spans="6:6" x14ac:dyDescent="0.2">
      <c r="F11773" s="169"/>
    </row>
    <row r="11774" spans="6:6" x14ac:dyDescent="0.2">
      <c r="F11774" s="169"/>
    </row>
    <row r="11775" spans="6:6" x14ac:dyDescent="0.2">
      <c r="F11775" s="169"/>
    </row>
    <row r="11776" spans="6:6" x14ac:dyDescent="0.2">
      <c r="F11776" s="169"/>
    </row>
    <row r="11777" spans="6:6" x14ac:dyDescent="0.2">
      <c r="F11777" s="169"/>
    </row>
    <row r="11778" spans="6:6" x14ac:dyDescent="0.2">
      <c r="F11778" s="169"/>
    </row>
    <row r="11779" spans="6:6" x14ac:dyDescent="0.2">
      <c r="F11779" s="169"/>
    </row>
    <row r="11780" spans="6:6" x14ac:dyDescent="0.2">
      <c r="F11780" s="169"/>
    </row>
    <row r="11781" spans="6:6" x14ac:dyDescent="0.2">
      <c r="F11781" s="169"/>
    </row>
    <row r="11782" spans="6:6" x14ac:dyDescent="0.2">
      <c r="F11782" s="169"/>
    </row>
    <row r="11783" spans="6:6" x14ac:dyDescent="0.2">
      <c r="F11783" s="169"/>
    </row>
    <row r="11784" spans="6:6" x14ac:dyDescent="0.2">
      <c r="F11784" s="169"/>
    </row>
    <row r="11785" spans="6:6" x14ac:dyDescent="0.2">
      <c r="F11785" s="169"/>
    </row>
    <row r="11786" spans="6:6" x14ac:dyDescent="0.2">
      <c r="F11786" s="169"/>
    </row>
    <row r="11787" spans="6:6" x14ac:dyDescent="0.2">
      <c r="F11787" s="169"/>
    </row>
    <row r="11788" spans="6:6" x14ac:dyDescent="0.2">
      <c r="F11788" s="169"/>
    </row>
    <row r="11789" spans="6:6" x14ac:dyDescent="0.2">
      <c r="F11789" s="169"/>
    </row>
    <row r="11790" spans="6:6" x14ac:dyDescent="0.2">
      <c r="F11790" s="169"/>
    </row>
    <row r="11791" spans="6:6" x14ac:dyDescent="0.2">
      <c r="F11791" s="169"/>
    </row>
    <row r="11792" spans="6:6" x14ac:dyDescent="0.2">
      <c r="F11792" s="169"/>
    </row>
    <row r="11793" spans="6:6" x14ac:dyDescent="0.2">
      <c r="F11793" s="169"/>
    </row>
    <row r="11794" spans="6:6" x14ac:dyDescent="0.2">
      <c r="F11794" s="169"/>
    </row>
    <row r="11795" spans="6:6" x14ac:dyDescent="0.2">
      <c r="F11795" s="169"/>
    </row>
    <row r="11796" spans="6:6" x14ac:dyDescent="0.2">
      <c r="F11796" s="169"/>
    </row>
    <row r="11797" spans="6:6" x14ac:dyDescent="0.2">
      <c r="F11797" s="169"/>
    </row>
    <row r="11798" spans="6:6" x14ac:dyDescent="0.2">
      <c r="F11798" s="169"/>
    </row>
    <row r="11799" spans="6:6" x14ac:dyDescent="0.2">
      <c r="F11799" s="169"/>
    </row>
    <row r="11800" spans="6:6" x14ac:dyDescent="0.2">
      <c r="F11800" s="169"/>
    </row>
    <row r="11801" spans="6:6" x14ac:dyDescent="0.2">
      <c r="F11801" s="169"/>
    </row>
    <row r="11802" spans="6:6" x14ac:dyDescent="0.2">
      <c r="F11802" s="169"/>
    </row>
    <row r="11803" spans="6:6" x14ac:dyDescent="0.2">
      <c r="F11803" s="169"/>
    </row>
    <row r="11804" spans="6:6" x14ac:dyDescent="0.2">
      <c r="F11804" s="169"/>
    </row>
    <row r="11805" spans="6:6" x14ac:dyDescent="0.2">
      <c r="F11805" s="169"/>
    </row>
    <row r="11806" spans="6:6" x14ac:dyDescent="0.2">
      <c r="F11806" s="169"/>
    </row>
    <row r="11807" spans="6:6" x14ac:dyDescent="0.2">
      <c r="F11807" s="169"/>
    </row>
    <row r="11808" spans="6:6" x14ac:dyDescent="0.2">
      <c r="F11808" s="169"/>
    </row>
    <row r="11809" spans="6:6" x14ac:dyDescent="0.2">
      <c r="F11809" s="169"/>
    </row>
    <row r="11810" spans="6:6" x14ac:dyDescent="0.2">
      <c r="F11810" s="169"/>
    </row>
    <row r="11811" spans="6:6" x14ac:dyDescent="0.2">
      <c r="F11811" s="169"/>
    </row>
    <row r="11812" spans="6:6" x14ac:dyDescent="0.2">
      <c r="F11812" s="169"/>
    </row>
    <row r="11813" spans="6:6" x14ac:dyDescent="0.2">
      <c r="F11813" s="169"/>
    </row>
    <row r="11814" spans="6:6" x14ac:dyDescent="0.2">
      <c r="F11814" s="169"/>
    </row>
    <row r="11815" spans="6:6" x14ac:dyDescent="0.2">
      <c r="F11815" s="169"/>
    </row>
    <row r="11816" spans="6:6" x14ac:dyDescent="0.2">
      <c r="F11816" s="169"/>
    </row>
    <row r="11817" spans="6:6" x14ac:dyDescent="0.2">
      <c r="F11817" s="169"/>
    </row>
    <row r="11818" spans="6:6" x14ac:dyDescent="0.2">
      <c r="F11818" s="169"/>
    </row>
    <row r="11819" spans="6:6" x14ac:dyDescent="0.2">
      <c r="F11819" s="169"/>
    </row>
    <row r="11820" spans="6:6" x14ac:dyDescent="0.2">
      <c r="F11820" s="169"/>
    </row>
    <row r="11821" spans="6:6" x14ac:dyDescent="0.2">
      <c r="F11821" s="169"/>
    </row>
    <row r="11822" spans="6:6" x14ac:dyDescent="0.2">
      <c r="F11822" s="169"/>
    </row>
    <row r="11823" spans="6:6" x14ac:dyDescent="0.2">
      <c r="F11823" s="169"/>
    </row>
    <row r="11824" spans="6:6" x14ac:dyDescent="0.2">
      <c r="F11824" s="169"/>
    </row>
    <row r="11825" spans="6:6" x14ac:dyDescent="0.2">
      <c r="F11825" s="169"/>
    </row>
    <row r="11826" spans="6:6" x14ac:dyDescent="0.2">
      <c r="F11826" s="169"/>
    </row>
    <row r="11827" spans="6:6" x14ac:dyDescent="0.2">
      <c r="F11827" s="169"/>
    </row>
    <row r="11828" spans="6:6" x14ac:dyDescent="0.2">
      <c r="F11828" s="169"/>
    </row>
    <row r="11829" spans="6:6" x14ac:dyDescent="0.2">
      <c r="F11829" s="169"/>
    </row>
    <row r="11830" spans="6:6" x14ac:dyDescent="0.2">
      <c r="F11830" s="169"/>
    </row>
    <row r="11831" spans="6:6" x14ac:dyDescent="0.2">
      <c r="F11831" s="169"/>
    </row>
    <row r="11832" spans="6:6" x14ac:dyDescent="0.2">
      <c r="F11832" s="169"/>
    </row>
    <row r="11833" spans="6:6" x14ac:dyDescent="0.2">
      <c r="F11833" s="169"/>
    </row>
    <row r="11834" spans="6:6" x14ac:dyDescent="0.2">
      <c r="F11834" s="169"/>
    </row>
    <row r="11835" spans="6:6" x14ac:dyDescent="0.2">
      <c r="F11835" s="169"/>
    </row>
    <row r="11836" spans="6:6" x14ac:dyDescent="0.2">
      <c r="F11836" s="169"/>
    </row>
    <row r="11837" spans="6:6" x14ac:dyDescent="0.2">
      <c r="F11837" s="169"/>
    </row>
    <row r="11838" spans="6:6" x14ac:dyDescent="0.2">
      <c r="F11838" s="169"/>
    </row>
    <row r="11839" spans="6:6" x14ac:dyDescent="0.2">
      <c r="F11839" s="169"/>
    </row>
    <row r="11840" spans="6:6" x14ac:dyDescent="0.2">
      <c r="F11840" s="169"/>
    </row>
    <row r="11841" spans="6:6" x14ac:dyDescent="0.2">
      <c r="F11841" s="169"/>
    </row>
    <row r="11842" spans="6:6" x14ac:dyDescent="0.2">
      <c r="F11842" s="169"/>
    </row>
    <row r="11843" spans="6:6" x14ac:dyDescent="0.2">
      <c r="F11843" s="169"/>
    </row>
    <row r="11844" spans="6:6" x14ac:dyDescent="0.2">
      <c r="F11844" s="169"/>
    </row>
    <row r="11845" spans="6:6" x14ac:dyDescent="0.2">
      <c r="F11845" s="169"/>
    </row>
    <row r="11846" spans="6:6" x14ac:dyDescent="0.2">
      <c r="F11846" s="169"/>
    </row>
    <row r="11847" spans="6:6" x14ac:dyDescent="0.2">
      <c r="F11847" s="169"/>
    </row>
    <row r="11848" spans="6:6" x14ac:dyDescent="0.2">
      <c r="F11848" s="169"/>
    </row>
    <row r="11849" spans="6:6" x14ac:dyDescent="0.2">
      <c r="F11849" s="169"/>
    </row>
    <row r="11850" spans="6:6" x14ac:dyDescent="0.2">
      <c r="F11850" s="169"/>
    </row>
    <row r="11851" spans="6:6" x14ac:dyDescent="0.2">
      <c r="F11851" s="169"/>
    </row>
    <row r="11852" spans="6:6" x14ac:dyDescent="0.2">
      <c r="F11852" s="169"/>
    </row>
    <row r="11853" spans="6:6" x14ac:dyDescent="0.2">
      <c r="F11853" s="169"/>
    </row>
    <row r="11854" spans="6:6" x14ac:dyDescent="0.2">
      <c r="F11854" s="169"/>
    </row>
    <row r="11855" spans="6:6" x14ac:dyDescent="0.2">
      <c r="F11855" s="169"/>
    </row>
    <row r="11856" spans="6:6" x14ac:dyDescent="0.2">
      <c r="F11856" s="169"/>
    </row>
    <row r="11857" spans="6:6" x14ac:dyDescent="0.2">
      <c r="F11857" s="169"/>
    </row>
    <row r="11858" spans="6:6" x14ac:dyDescent="0.2">
      <c r="F11858" s="169"/>
    </row>
    <row r="11859" spans="6:6" x14ac:dyDescent="0.2">
      <c r="F11859" s="169"/>
    </row>
    <row r="11860" spans="6:6" x14ac:dyDescent="0.2">
      <c r="F11860" s="169"/>
    </row>
    <row r="11861" spans="6:6" x14ac:dyDescent="0.2">
      <c r="F11861" s="169"/>
    </row>
    <row r="11862" spans="6:6" x14ac:dyDescent="0.2">
      <c r="F11862" s="169"/>
    </row>
    <row r="11863" spans="6:6" x14ac:dyDescent="0.2">
      <c r="F11863" s="169"/>
    </row>
    <row r="11864" spans="6:6" x14ac:dyDescent="0.2">
      <c r="F11864" s="169"/>
    </row>
    <row r="11865" spans="6:6" x14ac:dyDescent="0.2">
      <c r="F11865" s="169"/>
    </row>
    <row r="11866" spans="6:6" x14ac:dyDescent="0.2">
      <c r="F11866" s="169"/>
    </row>
    <row r="11867" spans="6:6" x14ac:dyDescent="0.2">
      <c r="F11867" s="169"/>
    </row>
    <row r="11868" spans="6:6" x14ac:dyDescent="0.2">
      <c r="F11868" s="169"/>
    </row>
    <row r="11869" spans="6:6" x14ac:dyDescent="0.2">
      <c r="F11869" s="169"/>
    </row>
    <row r="11870" spans="6:6" x14ac:dyDescent="0.2">
      <c r="F11870" s="169"/>
    </row>
    <row r="11871" spans="6:6" x14ac:dyDescent="0.2">
      <c r="F11871" s="169"/>
    </row>
    <row r="11872" spans="6:6" x14ac:dyDescent="0.2">
      <c r="F11872" s="169"/>
    </row>
    <row r="11873" spans="6:6" x14ac:dyDescent="0.2">
      <c r="F11873" s="169"/>
    </row>
    <row r="11874" spans="6:6" x14ac:dyDescent="0.2">
      <c r="F11874" s="169"/>
    </row>
    <row r="11875" spans="6:6" x14ac:dyDescent="0.2">
      <c r="F11875" s="169"/>
    </row>
    <row r="11876" spans="6:6" x14ac:dyDescent="0.2">
      <c r="F11876" s="169"/>
    </row>
    <row r="11877" spans="6:6" x14ac:dyDescent="0.2">
      <c r="F11877" s="169"/>
    </row>
    <row r="11878" spans="6:6" x14ac:dyDescent="0.2">
      <c r="F11878" s="169"/>
    </row>
    <row r="11879" spans="6:6" x14ac:dyDescent="0.2">
      <c r="F11879" s="169"/>
    </row>
    <row r="11880" spans="6:6" x14ac:dyDescent="0.2">
      <c r="F11880" s="169"/>
    </row>
    <row r="11881" spans="6:6" x14ac:dyDescent="0.2">
      <c r="F11881" s="169"/>
    </row>
    <row r="11882" spans="6:6" x14ac:dyDescent="0.2">
      <c r="F11882" s="169"/>
    </row>
    <row r="11883" spans="6:6" x14ac:dyDescent="0.2">
      <c r="F11883" s="169"/>
    </row>
    <row r="11884" spans="6:6" x14ac:dyDescent="0.2">
      <c r="F11884" s="169"/>
    </row>
    <row r="11885" spans="6:6" x14ac:dyDescent="0.2">
      <c r="F11885" s="169"/>
    </row>
    <row r="11886" spans="6:6" x14ac:dyDescent="0.2">
      <c r="F11886" s="169"/>
    </row>
    <row r="11887" spans="6:6" x14ac:dyDescent="0.2">
      <c r="F11887" s="169"/>
    </row>
    <row r="11888" spans="6:6" x14ac:dyDescent="0.2">
      <c r="F11888" s="169"/>
    </row>
    <row r="11889" spans="6:6" x14ac:dyDescent="0.2">
      <c r="F11889" s="169"/>
    </row>
    <row r="11890" spans="6:6" x14ac:dyDescent="0.2">
      <c r="F11890" s="169"/>
    </row>
    <row r="11891" spans="6:6" x14ac:dyDescent="0.2">
      <c r="F11891" s="169"/>
    </row>
    <row r="11892" spans="6:6" x14ac:dyDescent="0.2">
      <c r="F11892" s="169"/>
    </row>
    <row r="11893" spans="6:6" x14ac:dyDescent="0.2">
      <c r="F11893" s="169"/>
    </row>
    <row r="11894" spans="6:6" x14ac:dyDescent="0.2">
      <c r="F11894" s="169"/>
    </row>
    <row r="11895" spans="6:6" x14ac:dyDescent="0.2">
      <c r="F11895" s="169"/>
    </row>
    <row r="11896" spans="6:6" x14ac:dyDescent="0.2">
      <c r="F11896" s="169"/>
    </row>
    <row r="11897" spans="6:6" x14ac:dyDescent="0.2">
      <c r="F11897" s="169"/>
    </row>
    <row r="11898" spans="6:6" x14ac:dyDescent="0.2">
      <c r="F11898" s="169"/>
    </row>
    <row r="11899" spans="6:6" x14ac:dyDescent="0.2">
      <c r="F11899" s="169"/>
    </row>
    <row r="11900" spans="6:6" x14ac:dyDescent="0.2">
      <c r="F11900" s="169"/>
    </row>
    <row r="11901" spans="6:6" x14ac:dyDescent="0.2">
      <c r="F11901" s="169"/>
    </row>
    <row r="11902" spans="6:6" x14ac:dyDescent="0.2">
      <c r="F11902" s="169"/>
    </row>
    <row r="11903" spans="6:6" x14ac:dyDescent="0.2">
      <c r="F11903" s="169"/>
    </row>
    <row r="11904" spans="6:6" x14ac:dyDescent="0.2">
      <c r="F11904" s="169"/>
    </row>
    <row r="11905" spans="6:6" x14ac:dyDescent="0.2">
      <c r="F11905" s="169"/>
    </row>
    <row r="11906" spans="6:6" x14ac:dyDescent="0.2">
      <c r="F11906" s="169"/>
    </row>
    <row r="11907" spans="6:6" x14ac:dyDescent="0.2">
      <c r="F11907" s="169"/>
    </row>
    <row r="11908" spans="6:6" x14ac:dyDescent="0.2">
      <c r="F11908" s="169"/>
    </row>
    <row r="11909" spans="6:6" x14ac:dyDescent="0.2">
      <c r="F11909" s="169"/>
    </row>
    <row r="11910" spans="6:6" x14ac:dyDescent="0.2">
      <c r="F11910" s="169"/>
    </row>
    <row r="11911" spans="6:6" x14ac:dyDescent="0.2">
      <c r="F11911" s="169"/>
    </row>
    <row r="11912" spans="6:6" x14ac:dyDescent="0.2">
      <c r="F11912" s="169"/>
    </row>
    <row r="11913" spans="6:6" x14ac:dyDescent="0.2">
      <c r="F11913" s="169"/>
    </row>
    <row r="11914" spans="6:6" x14ac:dyDescent="0.2">
      <c r="F11914" s="169"/>
    </row>
    <row r="11915" spans="6:6" x14ac:dyDescent="0.2">
      <c r="F11915" s="169"/>
    </row>
    <row r="11916" spans="6:6" x14ac:dyDescent="0.2">
      <c r="F11916" s="169"/>
    </row>
    <row r="11917" spans="6:6" x14ac:dyDescent="0.2">
      <c r="F11917" s="169"/>
    </row>
    <row r="11918" spans="6:6" x14ac:dyDescent="0.2">
      <c r="F11918" s="169"/>
    </row>
    <row r="11919" spans="6:6" x14ac:dyDescent="0.2">
      <c r="F11919" s="169"/>
    </row>
    <row r="11920" spans="6:6" x14ac:dyDescent="0.2">
      <c r="F11920" s="169"/>
    </row>
    <row r="11921" spans="6:6" x14ac:dyDescent="0.2">
      <c r="F11921" s="169"/>
    </row>
    <row r="11922" spans="6:6" x14ac:dyDescent="0.2">
      <c r="F11922" s="169"/>
    </row>
    <row r="11923" spans="6:6" x14ac:dyDescent="0.2">
      <c r="F11923" s="169"/>
    </row>
    <row r="11924" spans="6:6" x14ac:dyDescent="0.2">
      <c r="F11924" s="169"/>
    </row>
    <row r="11925" spans="6:6" x14ac:dyDescent="0.2">
      <c r="F11925" s="169"/>
    </row>
    <row r="11926" spans="6:6" x14ac:dyDescent="0.2">
      <c r="F11926" s="169"/>
    </row>
    <row r="11927" spans="6:6" x14ac:dyDescent="0.2">
      <c r="F11927" s="169"/>
    </row>
    <row r="11928" spans="6:6" x14ac:dyDescent="0.2">
      <c r="F11928" s="169"/>
    </row>
    <row r="11929" spans="6:6" x14ac:dyDescent="0.2">
      <c r="F11929" s="169"/>
    </row>
    <row r="11930" spans="6:6" x14ac:dyDescent="0.2">
      <c r="F11930" s="169"/>
    </row>
    <row r="11931" spans="6:6" x14ac:dyDescent="0.2">
      <c r="F11931" s="169"/>
    </row>
    <row r="11932" spans="6:6" x14ac:dyDescent="0.2">
      <c r="F11932" s="169"/>
    </row>
    <row r="11933" spans="6:6" x14ac:dyDescent="0.2">
      <c r="F11933" s="169"/>
    </row>
    <row r="11934" spans="6:6" x14ac:dyDescent="0.2">
      <c r="F11934" s="169"/>
    </row>
    <row r="11935" spans="6:6" x14ac:dyDescent="0.2">
      <c r="F11935" s="169"/>
    </row>
    <row r="11936" spans="6:6" x14ac:dyDescent="0.2">
      <c r="F11936" s="169"/>
    </row>
    <row r="11937" spans="6:6" x14ac:dyDescent="0.2">
      <c r="F11937" s="169"/>
    </row>
    <row r="11938" spans="6:6" x14ac:dyDescent="0.2">
      <c r="F11938" s="169"/>
    </row>
    <row r="11939" spans="6:6" x14ac:dyDescent="0.2">
      <c r="F11939" s="169"/>
    </row>
    <row r="11940" spans="6:6" x14ac:dyDescent="0.2">
      <c r="F11940" s="169"/>
    </row>
    <row r="11941" spans="6:6" x14ac:dyDescent="0.2">
      <c r="F11941" s="169"/>
    </row>
    <row r="11942" spans="6:6" x14ac:dyDescent="0.2">
      <c r="F11942" s="169"/>
    </row>
    <row r="11943" spans="6:6" x14ac:dyDescent="0.2">
      <c r="F11943" s="169"/>
    </row>
    <row r="11944" spans="6:6" x14ac:dyDescent="0.2">
      <c r="F11944" s="169"/>
    </row>
    <row r="11945" spans="6:6" x14ac:dyDescent="0.2">
      <c r="F11945" s="169"/>
    </row>
    <row r="11946" spans="6:6" x14ac:dyDescent="0.2">
      <c r="F11946" s="169"/>
    </row>
    <row r="11947" spans="6:6" x14ac:dyDescent="0.2">
      <c r="F11947" s="169"/>
    </row>
    <row r="11948" spans="6:6" x14ac:dyDescent="0.2">
      <c r="F11948" s="169"/>
    </row>
    <row r="11949" spans="6:6" x14ac:dyDescent="0.2">
      <c r="F11949" s="169"/>
    </row>
    <row r="11950" spans="6:6" x14ac:dyDescent="0.2">
      <c r="F11950" s="169"/>
    </row>
    <row r="11951" spans="6:6" x14ac:dyDescent="0.2">
      <c r="F11951" s="169"/>
    </row>
    <row r="11952" spans="6:6" x14ac:dyDescent="0.2">
      <c r="F11952" s="169"/>
    </row>
    <row r="11953" spans="6:6" x14ac:dyDescent="0.2">
      <c r="F11953" s="169"/>
    </row>
    <row r="11954" spans="6:6" x14ac:dyDescent="0.2">
      <c r="F11954" s="169"/>
    </row>
    <row r="11955" spans="6:6" x14ac:dyDescent="0.2">
      <c r="F11955" s="169"/>
    </row>
    <row r="11956" spans="6:6" x14ac:dyDescent="0.2">
      <c r="F11956" s="169"/>
    </row>
    <row r="11957" spans="6:6" x14ac:dyDescent="0.2">
      <c r="F11957" s="169"/>
    </row>
    <row r="11958" spans="6:6" x14ac:dyDescent="0.2">
      <c r="F11958" s="169"/>
    </row>
    <row r="11959" spans="6:6" x14ac:dyDescent="0.2">
      <c r="F11959" s="169"/>
    </row>
    <row r="11960" spans="6:6" x14ac:dyDescent="0.2">
      <c r="F11960" s="169"/>
    </row>
    <row r="11961" spans="6:6" x14ac:dyDescent="0.2">
      <c r="F11961" s="169"/>
    </row>
    <row r="11962" spans="6:6" x14ac:dyDescent="0.2">
      <c r="F11962" s="169"/>
    </row>
    <row r="11963" spans="6:6" x14ac:dyDescent="0.2">
      <c r="F11963" s="169"/>
    </row>
    <row r="11964" spans="6:6" x14ac:dyDescent="0.2">
      <c r="F11964" s="169"/>
    </row>
    <row r="11965" spans="6:6" x14ac:dyDescent="0.2">
      <c r="F11965" s="169"/>
    </row>
    <row r="11966" spans="6:6" x14ac:dyDescent="0.2">
      <c r="F11966" s="169"/>
    </row>
    <row r="11967" spans="6:6" x14ac:dyDescent="0.2">
      <c r="F11967" s="169"/>
    </row>
    <row r="11968" spans="6:6" x14ac:dyDescent="0.2">
      <c r="F11968" s="169"/>
    </row>
    <row r="11969" spans="6:6" x14ac:dyDescent="0.2">
      <c r="F11969" s="169"/>
    </row>
    <row r="11970" spans="6:6" x14ac:dyDescent="0.2">
      <c r="F11970" s="169"/>
    </row>
    <row r="11971" spans="6:6" x14ac:dyDescent="0.2">
      <c r="F11971" s="169"/>
    </row>
    <row r="11972" spans="6:6" x14ac:dyDescent="0.2">
      <c r="F11972" s="169"/>
    </row>
    <row r="11973" spans="6:6" x14ac:dyDescent="0.2">
      <c r="F11973" s="169"/>
    </row>
    <row r="11974" spans="6:6" x14ac:dyDescent="0.2">
      <c r="F11974" s="169"/>
    </row>
    <row r="11975" spans="6:6" x14ac:dyDescent="0.2">
      <c r="F11975" s="169"/>
    </row>
    <row r="11976" spans="6:6" x14ac:dyDescent="0.2">
      <c r="F11976" s="169"/>
    </row>
    <row r="11977" spans="6:6" x14ac:dyDescent="0.2">
      <c r="F11977" s="169"/>
    </row>
    <row r="11978" spans="6:6" x14ac:dyDescent="0.2">
      <c r="F11978" s="169"/>
    </row>
    <row r="11979" spans="6:6" x14ac:dyDescent="0.2">
      <c r="F11979" s="169"/>
    </row>
    <row r="11980" spans="6:6" x14ac:dyDescent="0.2">
      <c r="F11980" s="169"/>
    </row>
    <row r="11981" spans="6:6" x14ac:dyDescent="0.2">
      <c r="F11981" s="169"/>
    </row>
    <row r="11982" spans="6:6" x14ac:dyDescent="0.2">
      <c r="F11982" s="169"/>
    </row>
    <row r="11983" spans="6:6" x14ac:dyDescent="0.2">
      <c r="F11983" s="169"/>
    </row>
    <row r="11984" spans="6:6" x14ac:dyDescent="0.2">
      <c r="F11984" s="169"/>
    </row>
    <row r="11985" spans="6:6" x14ac:dyDescent="0.2">
      <c r="F11985" s="169"/>
    </row>
    <row r="11986" spans="6:6" x14ac:dyDescent="0.2">
      <c r="F11986" s="169"/>
    </row>
    <row r="11987" spans="6:6" x14ac:dyDescent="0.2">
      <c r="F11987" s="169"/>
    </row>
    <row r="11988" spans="6:6" x14ac:dyDescent="0.2">
      <c r="F11988" s="169"/>
    </row>
    <row r="11989" spans="6:6" x14ac:dyDescent="0.2">
      <c r="F11989" s="169"/>
    </row>
    <row r="11990" spans="6:6" x14ac:dyDescent="0.2">
      <c r="F11990" s="169"/>
    </row>
    <row r="11991" spans="6:6" x14ac:dyDescent="0.2">
      <c r="F11991" s="169"/>
    </row>
    <row r="11992" spans="6:6" x14ac:dyDescent="0.2">
      <c r="F11992" s="169"/>
    </row>
    <row r="11993" spans="6:6" x14ac:dyDescent="0.2">
      <c r="F11993" s="169"/>
    </row>
    <row r="11994" spans="6:6" x14ac:dyDescent="0.2">
      <c r="F11994" s="169"/>
    </row>
    <row r="11995" spans="6:6" x14ac:dyDescent="0.2">
      <c r="F11995" s="169"/>
    </row>
    <row r="11996" spans="6:6" x14ac:dyDescent="0.2">
      <c r="F11996" s="169"/>
    </row>
    <row r="11997" spans="6:6" x14ac:dyDescent="0.2">
      <c r="F11997" s="169"/>
    </row>
    <row r="11998" spans="6:6" x14ac:dyDescent="0.2">
      <c r="F11998" s="169"/>
    </row>
    <row r="11999" spans="6:6" x14ac:dyDescent="0.2">
      <c r="F11999" s="169"/>
    </row>
    <row r="12000" spans="6:6" x14ac:dyDescent="0.2">
      <c r="F12000" s="169"/>
    </row>
    <row r="12001" spans="6:6" x14ac:dyDescent="0.2">
      <c r="F12001" s="169"/>
    </row>
    <row r="12002" spans="6:6" x14ac:dyDescent="0.2">
      <c r="F12002" s="169"/>
    </row>
    <row r="12003" spans="6:6" x14ac:dyDescent="0.2">
      <c r="F12003" s="169"/>
    </row>
    <row r="12004" spans="6:6" x14ac:dyDescent="0.2">
      <c r="F12004" s="169"/>
    </row>
    <row r="12005" spans="6:6" x14ac:dyDescent="0.2">
      <c r="F12005" s="169"/>
    </row>
    <row r="12006" spans="6:6" x14ac:dyDescent="0.2">
      <c r="F12006" s="169"/>
    </row>
    <row r="12007" spans="6:6" x14ac:dyDescent="0.2">
      <c r="F12007" s="169"/>
    </row>
    <row r="12008" spans="6:6" x14ac:dyDescent="0.2">
      <c r="F12008" s="169"/>
    </row>
    <row r="12009" spans="6:6" x14ac:dyDescent="0.2">
      <c r="F12009" s="169"/>
    </row>
    <row r="12010" spans="6:6" x14ac:dyDescent="0.2">
      <c r="F12010" s="169"/>
    </row>
    <row r="12011" spans="6:6" x14ac:dyDescent="0.2">
      <c r="F12011" s="169"/>
    </row>
    <row r="12012" spans="6:6" x14ac:dyDescent="0.2">
      <c r="F12012" s="169"/>
    </row>
    <row r="12013" spans="6:6" x14ac:dyDescent="0.2">
      <c r="F12013" s="169"/>
    </row>
    <row r="12014" spans="6:6" x14ac:dyDescent="0.2">
      <c r="F12014" s="169"/>
    </row>
    <row r="12015" spans="6:6" x14ac:dyDescent="0.2">
      <c r="F12015" s="169"/>
    </row>
    <row r="12016" spans="6:6" x14ac:dyDescent="0.2">
      <c r="F12016" s="169"/>
    </row>
    <row r="12017" spans="6:6" x14ac:dyDescent="0.2">
      <c r="F12017" s="169"/>
    </row>
    <row r="12018" spans="6:6" x14ac:dyDescent="0.2">
      <c r="F12018" s="169"/>
    </row>
    <row r="12019" spans="6:6" x14ac:dyDescent="0.2">
      <c r="F12019" s="169"/>
    </row>
    <row r="12020" spans="6:6" x14ac:dyDescent="0.2">
      <c r="F12020" s="169"/>
    </row>
    <row r="12021" spans="6:6" x14ac:dyDescent="0.2">
      <c r="F12021" s="169"/>
    </row>
    <row r="12022" spans="6:6" x14ac:dyDescent="0.2">
      <c r="F12022" s="169"/>
    </row>
    <row r="12023" spans="6:6" x14ac:dyDescent="0.2">
      <c r="F12023" s="169"/>
    </row>
    <row r="12024" spans="6:6" x14ac:dyDescent="0.2">
      <c r="F12024" s="169"/>
    </row>
    <row r="12025" spans="6:6" x14ac:dyDescent="0.2">
      <c r="F12025" s="169"/>
    </row>
    <row r="12026" spans="6:6" x14ac:dyDescent="0.2">
      <c r="F12026" s="169"/>
    </row>
    <row r="12027" spans="6:6" x14ac:dyDescent="0.2">
      <c r="F12027" s="169"/>
    </row>
    <row r="12028" spans="6:6" x14ac:dyDescent="0.2">
      <c r="F12028" s="169"/>
    </row>
    <row r="12029" spans="6:6" x14ac:dyDescent="0.2">
      <c r="F12029" s="169"/>
    </row>
    <row r="12030" spans="6:6" x14ac:dyDescent="0.2">
      <c r="F12030" s="169"/>
    </row>
    <row r="12031" spans="6:6" x14ac:dyDescent="0.2">
      <c r="F12031" s="169"/>
    </row>
    <row r="12032" spans="6:6" x14ac:dyDescent="0.2">
      <c r="F12032" s="169"/>
    </row>
    <row r="12033" spans="6:6" x14ac:dyDescent="0.2">
      <c r="F12033" s="169"/>
    </row>
    <row r="12034" spans="6:6" x14ac:dyDescent="0.2">
      <c r="F12034" s="169"/>
    </row>
    <row r="12035" spans="6:6" x14ac:dyDescent="0.2">
      <c r="F12035" s="169"/>
    </row>
    <row r="12036" spans="6:6" x14ac:dyDescent="0.2">
      <c r="F12036" s="169"/>
    </row>
    <row r="12037" spans="6:6" x14ac:dyDescent="0.2">
      <c r="F12037" s="169"/>
    </row>
    <row r="12038" spans="6:6" x14ac:dyDescent="0.2">
      <c r="F12038" s="169"/>
    </row>
    <row r="12039" spans="6:6" x14ac:dyDescent="0.2">
      <c r="F12039" s="169"/>
    </row>
    <row r="12040" spans="6:6" x14ac:dyDescent="0.2">
      <c r="F12040" s="169"/>
    </row>
    <row r="12041" spans="6:6" x14ac:dyDescent="0.2">
      <c r="F12041" s="169"/>
    </row>
    <row r="12042" spans="6:6" x14ac:dyDescent="0.2">
      <c r="F12042" s="169"/>
    </row>
    <row r="12043" spans="6:6" x14ac:dyDescent="0.2">
      <c r="F12043" s="169"/>
    </row>
    <row r="12044" spans="6:6" x14ac:dyDescent="0.2">
      <c r="F12044" s="169"/>
    </row>
    <row r="12045" spans="6:6" x14ac:dyDescent="0.2">
      <c r="F12045" s="169"/>
    </row>
    <row r="12046" spans="6:6" x14ac:dyDescent="0.2">
      <c r="F12046" s="169"/>
    </row>
    <row r="12047" spans="6:6" x14ac:dyDescent="0.2">
      <c r="F12047" s="169"/>
    </row>
    <row r="12048" spans="6:6" x14ac:dyDescent="0.2">
      <c r="F12048" s="169"/>
    </row>
    <row r="12049" spans="6:6" x14ac:dyDescent="0.2">
      <c r="F12049" s="169"/>
    </row>
    <row r="12050" spans="6:6" x14ac:dyDescent="0.2">
      <c r="F12050" s="169"/>
    </row>
    <row r="12051" spans="6:6" x14ac:dyDescent="0.2">
      <c r="F12051" s="169"/>
    </row>
    <row r="12052" spans="6:6" x14ac:dyDescent="0.2">
      <c r="F12052" s="169"/>
    </row>
    <row r="12053" spans="6:6" x14ac:dyDescent="0.2">
      <c r="F12053" s="169"/>
    </row>
    <row r="12054" spans="6:6" x14ac:dyDescent="0.2">
      <c r="F12054" s="169"/>
    </row>
    <row r="12055" spans="6:6" x14ac:dyDescent="0.2">
      <c r="F12055" s="169"/>
    </row>
    <row r="12056" spans="6:6" x14ac:dyDescent="0.2">
      <c r="F12056" s="169"/>
    </row>
    <row r="12057" spans="6:6" x14ac:dyDescent="0.2">
      <c r="F12057" s="169"/>
    </row>
    <row r="12058" spans="6:6" x14ac:dyDescent="0.2">
      <c r="F12058" s="169"/>
    </row>
    <row r="12059" spans="6:6" x14ac:dyDescent="0.2">
      <c r="F12059" s="169"/>
    </row>
    <row r="12060" spans="6:6" x14ac:dyDescent="0.2">
      <c r="F12060" s="169"/>
    </row>
    <row r="12061" spans="6:6" x14ac:dyDescent="0.2">
      <c r="F12061" s="169"/>
    </row>
    <row r="12062" spans="6:6" x14ac:dyDescent="0.2">
      <c r="F12062" s="169"/>
    </row>
    <row r="12063" spans="6:6" x14ac:dyDescent="0.2">
      <c r="F12063" s="169"/>
    </row>
    <row r="12064" spans="6:6" x14ac:dyDescent="0.2">
      <c r="F12064" s="169"/>
    </row>
    <row r="12065" spans="6:6" x14ac:dyDescent="0.2">
      <c r="F12065" s="169"/>
    </row>
    <row r="12066" spans="6:6" x14ac:dyDescent="0.2">
      <c r="F12066" s="169"/>
    </row>
    <row r="12067" spans="6:6" x14ac:dyDescent="0.2">
      <c r="F12067" s="169"/>
    </row>
    <row r="12068" spans="6:6" x14ac:dyDescent="0.2">
      <c r="F12068" s="169"/>
    </row>
    <row r="12069" spans="6:6" x14ac:dyDescent="0.2">
      <c r="F12069" s="169"/>
    </row>
    <row r="12070" spans="6:6" x14ac:dyDescent="0.2">
      <c r="F12070" s="169"/>
    </row>
    <row r="12071" spans="6:6" x14ac:dyDescent="0.2">
      <c r="F12071" s="169"/>
    </row>
    <row r="12072" spans="6:6" x14ac:dyDescent="0.2">
      <c r="F12072" s="169"/>
    </row>
    <row r="12073" spans="6:6" x14ac:dyDescent="0.2">
      <c r="F12073" s="169"/>
    </row>
    <row r="12074" spans="6:6" x14ac:dyDescent="0.2">
      <c r="F12074" s="169"/>
    </row>
    <row r="12075" spans="6:6" x14ac:dyDescent="0.2">
      <c r="F12075" s="169"/>
    </row>
    <row r="12076" spans="6:6" x14ac:dyDescent="0.2">
      <c r="F12076" s="169"/>
    </row>
    <row r="12077" spans="6:6" x14ac:dyDescent="0.2">
      <c r="F12077" s="169"/>
    </row>
    <row r="12078" spans="6:6" x14ac:dyDescent="0.2">
      <c r="F12078" s="169"/>
    </row>
    <row r="12079" spans="6:6" x14ac:dyDescent="0.2">
      <c r="F12079" s="169"/>
    </row>
    <row r="12080" spans="6:6" x14ac:dyDescent="0.2">
      <c r="F12080" s="169"/>
    </row>
    <row r="12081" spans="6:6" x14ac:dyDescent="0.2">
      <c r="F12081" s="169"/>
    </row>
    <row r="12082" spans="6:6" x14ac:dyDescent="0.2">
      <c r="F12082" s="169"/>
    </row>
    <row r="12083" spans="6:6" x14ac:dyDescent="0.2">
      <c r="F12083" s="169"/>
    </row>
    <row r="12084" spans="6:6" x14ac:dyDescent="0.2">
      <c r="F12084" s="169"/>
    </row>
    <row r="12085" spans="6:6" x14ac:dyDescent="0.2">
      <c r="F12085" s="169"/>
    </row>
    <row r="12086" spans="6:6" x14ac:dyDescent="0.2">
      <c r="F12086" s="169"/>
    </row>
    <row r="12087" spans="6:6" x14ac:dyDescent="0.2">
      <c r="F12087" s="169"/>
    </row>
    <row r="12088" spans="6:6" x14ac:dyDescent="0.2">
      <c r="F12088" s="169"/>
    </row>
    <row r="12089" spans="6:6" x14ac:dyDescent="0.2">
      <c r="F12089" s="169"/>
    </row>
    <row r="12090" spans="6:6" x14ac:dyDescent="0.2">
      <c r="F12090" s="169"/>
    </row>
    <row r="12091" spans="6:6" x14ac:dyDescent="0.2">
      <c r="F12091" s="169"/>
    </row>
    <row r="12092" spans="6:6" x14ac:dyDescent="0.2">
      <c r="F12092" s="169"/>
    </row>
    <row r="12093" spans="6:6" x14ac:dyDescent="0.2">
      <c r="F12093" s="169"/>
    </row>
    <row r="12094" spans="6:6" x14ac:dyDescent="0.2">
      <c r="F12094" s="169"/>
    </row>
    <row r="12095" spans="6:6" x14ac:dyDescent="0.2">
      <c r="F12095" s="169"/>
    </row>
    <row r="12096" spans="6:6" x14ac:dyDescent="0.2">
      <c r="F12096" s="169"/>
    </row>
    <row r="12097" spans="6:6" x14ac:dyDescent="0.2">
      <c r="F12097" s="169"/>
    </row>
    <row r="12098" spans="6:6" x14ac:dyDescent="0.2">
      <c r="F12098" s="169"/>
    </row>
    <row r="12099" spans="6:6" x14ac:dyDescent="0.2">
      <c r="F12099" s="169"/>
    </row>
    <row r="12100" spans="6:6" x14ac:dyDescent="0.2">
      <c r="F12100" s="169"/>
    </row>
    <row r="12101" spans="6:6" x14ac:dyDescent="0.2">
      <c r="F12101" s="169"/>
    </row>
    <row r="12102" spans="6:6" x14ac:dyDescent="0.2">
      <c r="F12102" s="169"/>
    </row>
    <row r="12103" spans="6:6" x14ac:dyDescent="0.2">
      <c r="F12103" s="169"/>
    </row>
    <row r="12104" spans="6:6" x14ac:dyDescent="0.2">
      <c r="F12104" s="169"/>
    </row>
    <row r="12105" spans="6:6" x14ac:dyDescent="0.2">
      <c r="F12105" s="169"/>
    </row>
    <row r="12106" spans="6:6" x14ac:dyDescent="0.2">
      <c r="F12106" s="169"/>
    </row>
    <row r="12107" spans="6:6" x14ac:dyDescent="0.2">
      <c r="F12107" s="169"/>
    </row>
    <row r="12108" spans="6:6" x14ac:dyDescent="0.2">
      <c r="F12108" s="169"/>
    </row>
    <row r="12109" spans="6:6" x14ac:dyDescent="0.2">
      <c r="F12109" s="169"/>
    </row>
    <row r="12110" spans="6:6" x14ac:dyDescent="0.2">
      <c r="F12110" s="169"/>
    </row>
    <row r="12111" spans="6:6" x14ac:dyDescent="0.2">
      <c r="F12111" s="169"/>
    </row>
    <row r="12112" spans="6:6" x14ac:dyDescent="0.2">
      <c r="F12112" s="169"/>
    </row>
    <row r="12113" spans="6:6" x14ac:dyDescent="0.2">
      <c r="F12113" s="169"/>
    </row>
    <row r="12114" spans="6:6" x14ac:dyDescent="0.2">
      <c r="F12114" s="169"/>
    </row>
    <row r="12115" spans="6:6" x14ac:dyDescent="0.2">
      <c r="F12115" s="169"/>
    </row>
    <row r="12116" spans="6:6" x14ac:dyDescent="0.2">
      <c r="F12116" s="169"/>
    </row>
    <row r="12117" spans="6:6" x14ac:dyDescent="0.2">
      <c r="F12117" s="169"/>
    </row>
    <row r="12118" spans="6:6" x14ac:dyDescent="0.2">
      <c r="F12118" s="169"/>
    </row>
    <row r="12119" spans="6:6" x14ac:dyDescent="0.2">
      <c r="F12119" s="169"/>
    </row>
    <row r="12120" spans="6:6" x14ac:dyDescent="0.2">
      <c r="F12120" s="169"/>
    </row>
    <row r="12121" spans="6:6" x14ac:dyDescent="0.2">
      <c r="F12121" s="169"/>
    </row>
    <row r="12122" spans="6:6" x14ac:dyDescent="0.2">
      <c r="F12122" s="169"/>
    </row>
    <row r="12123" spans="6:6" x14ac:dyDescent="0.2">
      <c r="F12123" s="169"/>
    </row>
    <row r="12124" spans="6:6" x14ac:dyDescent="0.2">
      <c r="F12124" s="169"/>
    </row>
    <row r="12125" spans="6:6" x14ac:dyDescent="0.2">
      <c r="F12125" s="169"/>
    </row>
    <row r="12126" spans="6:6" x14ac:dyDescent="0.2">
      <c r="F12126" s="169"/>
    </row>
    <row r="12127" spans="6:6" x14ac:dyDescent="0.2">
      <c r="F12127" s="169"/>
    </row>
    <row r="12128" spans="6:6" x14ac:dyDescent="0.2">
      <c r="F12128" s="169"/>
    </row>
    <row r="12129" spans="6:6" x14ac:dyDescent="0.2">
      <c r="F12129" s="169"/>
    </row>
    <row r="12130" spans="6:6" x14ac:dyDescent="0.2">
      <c r="F12130" s="169"/>
    </row>
    <row r="12131" spans="6:6" x14ac:dyDescent="0.2">
      <c r="F12131" s="169"/>
    </row>
    <row r="12132" spans="6:6" x14ac:dyDescent="0.2">
      <c r="F12132" s="169"/>
    </row>
    <row r="12133" spans="6:6" x14ac:dyDescent="0.2">
      <c r="F12133" s="169"/>
    </row>
    <row r="12134" spans="6:6" x14ac:dyDescent="0.2">
      <c r="F12134" s="169"/>
    </row>
    <row r="12135" spans="6:6" x14ac:dyDescent="0.2">
      <c r="F12135" s="169"/>
    </row>
    <row r="12136" spans="6:6" x14ac:dyDescent="0.2">
      <c r="F12136" s="169"/>
    </row>
    <row r="12137" spans="6:6" x14ac:dyDescent="0.2">
      <c r="F12137" s="169"/>
    </row>
    <row r="12138" spans="6:6" x14ac:dyDescent="0.2">
      <c r="F12138" s="169"/>
    </row>
    <row r="12139" spans="6:6" x14ac:dyDescent="0.2">
      <c r="F12139" s="169"/>
    </row>
    <row r="12140" spans="6:6" x14ac:dyDescent="0.2">
      <c r="F12140" s="169"/>
    </row>
    <row r="12141" spans="6:6" x14ac:dyDescent="0.2">
      <c r="F12141" s="169"/>
    </row>
    <row r="12142" spans="6:6" x14ac:dyDescent="0.2">
      <c r="F12142" s="169"/>
    </row>
    <row r="12143" spans="6:6" x14ac:dyDescent="0.2">
      <c r="F12143" s="169"/>
    </row>
    <row r="12144" spans="6:6" x14ac:dyDescent="0.2">
      <c r="F12144" s="169"/>
    </row>
    <row r="12145" spans="6:6" x14ac:dyDescent="0.2">
      <c r="F12145" s="169"/>
    </row>
    <row r="12146" spans="6:6" x14ac:dyDescent="0.2">
      <c r="F12146" s="169"/>
    </row>
    <row r="12147" spans="6:6" x14ac:dyDescent="0.2">
      <c r="F12147" s="169"/>
    </row>
    <row r="12148" spans="6:6" x14ac:dyDescent="0.2">
      <c r="F12148" s="169"/>
    </row>
    <row r="12149" spans="6:6" x14ac:dyDescent="0.2">
      <c r="F12149" s="169"/>
    </row>
    <row r="12150" spans="6:6" x14ac:dyDescent="0.2">
      <c r="F12150" s="169"/>
    </row>
    <row r="12151" spans="6:6" x14ac:dyDescent="0.2">
      <c r="F12151" s="169"/>
    </row>
    <row r="12152" spans="6:6" x14ac:dyDescent="0.2">
      <c r="F12152" s="169"/>
    </row>
    <row r="12153" spans="6:6" x14ac:dyDescent="0.2">
      <c r="F12153" s="169"/>
    </row>
    <row r="12154" spans="6:6" x14ac:dyDescent="0.2">
      <c r="F12154" s="169"/>
    </row>
    <row r="12155" spans="6:6" x14ac:dyDescent="0.2">
      <c r="F12155" s="169"/>
    </row>
    <row r="12156" spans="6:6" x14ac:dyDescent="0.2">
      <c r="F12156" s="169"/>
    </row>
    <row r="12157" spans="6:6" x14ac:dyDescent="0.2">
      <c r="F12157" s="169"/>
    </row>
    <row r="12158" spans="6:6" x14ac:dyDescent="0.2">
      <c r="F12158" s="169"/>
    </row>
    <row r="12159" spans="6:6" x14ac:dyDescent="0.2">
      <c r="F12159" s="169"/>
    </row>
    <row r="12160" spans="6:6" x14ac:dyDescent="0.2">
      <c r="F12160" s="169"/>
    </row>
    <row r="12161" spans="6:6" x14ac:dyDescent="0.2">
      <c r="F12161" s="169"/>
    </row>
    <row r="12162" spans="6:6" x14ac:dyDescent="0.2">
      <c r="F12162" s="169"/>
    </row>
    <row r="12163" spans="6:6" x14ac:dyDescent="0.2">
      <c r="F12163" s="169"/>
    </row>
    <row r="12164" spans="6:6" x14ac:dyDescent="0.2">
      <c r="F12164" s="169"/>
    </row>
    <row r="12165" spans="6:6" x14ac:dyDescent="0.2">
      <c r="F12165" s="169"/>
    </row>
    <row r="12166" spans="6:6" x14ac:dyDescent="0.2">
      <c r="F12166" s="169"/>
    </row>
    <row r="12167" spans="6:6" x14ac:dyDescent="0.2">
      <c r="F12167" s="169"/>
    </row>
    <row r="12168" spans="6:6" x14ac:dyDescent="0.2">
      <c r="F12168" s="169"/>
    </row>
    <row r="12169" spans="6:6" x14ac:dyDescent="0.2">
      <c r="F12169" s="169"/>
    </row>
    <row r="12170" spans="6:6" x14ac:dyDescent="0.2">
      <c r="F12170" s="169"/>
    </row>
    <row r="12171" spans="6:6" x14ac:dyDescent="0.2">
      <c r="F12171" s="169"/>
    </row>
    <row r="12172" spans="6:6" x14ac:dyDescent="0.2">
      <c r="F12172" s="169"/>
    </row>
    <row r="12173" spans="6:6" x14ac:dyDescent="0.2">
      <c r="F12173" s="169"/>
    </row>
    <row r="12174" spans="6:6" x14ac:dyDescent="0.2">
      <c r="F12174" s="169"/>
    </row>
    <row r="12175" spans="6:6" x14ac:dyDescent="0.2">
      <c r="F12175" s="169"/>
    </row>
    <row r="12176" spans="6:6" x14ac:dyDescent="0.2">
      <c r="F12176" s="169"/>
    </row>
    <row r="12177" spans="6:6" x14ac:dyDescent="0.2">
      <c r="F12177" s="169"/>
    </row>
    <row r="12178" spans="6:6" x14ac:dyDescent="0.2">
      <c r="F12178" s="169"/>
    </row>
    <row r="12179" spans="6:6" x14ac:dyDescent="0.2">
      <c r="F12179" s="169"/>
    </row>
    <row r="12180" spans="6:6" x14ac:dyDescent="0.2">
      <c r="F12180" s="169"/>
    </row>
    <row r="12181" spans="6:6" x14ac:dyDescent="0.2">
      <c r="F12181" s="169"/>
    </row>
    <row r="12182" spans="6:6" x14ac:dyDescent="0.2">
      <c r="F12182" s="169"/>
    </row>
    <row r="12183" spans="6:6" x14ac:dyDescent="0.2">
      <c r="F12183" s="169"/>
    </row>
    <row r="12184" spans="6:6" x14ac:dyDescent="0.2">
      <c r="F12184" s="169"/>
    </row>
    <row r="12185" spans="6:6" x14ac:dyDescent="0.2">
      <c r="F12185" s="169"/>
    </row>
    <row r="12186" spans="6:6" x14ac:dyDescent="0.2">
      <c r="F12186" s="169"/>
    </row>
    <row r="12187" spans="6:6" x14ac:dyDescent="0.2">
      <c r="F12187" s="169"/>
    </row>
    <row r="12188" spans="6:6" x14ac:dyDescent="0.2">
      <c r="F12188" s="169"/>
    </row>
    <row r="12189" spans="6:6" x14ac:dyDescent="0.2">
      <c r="F12189" s="169"/>
    </row>
    <row r="12190" spans="6:6" x14ac:dyDescent="0.2">
      <c r="F12190" s="169"/>
    </row>
    <row r="12191" spans="6:6" x14ac:dyDescent="0.2">
      <c r="F12191" s="169"/>
    </row>
    <row r="12192" spans="6:6" x14ac:dyDescent="0.2">
      <c r="F12192" s="169"/>
    </row>
    <row r="12193" spans="6:6" x14ac:dyDescent="0.2">
      <c r="F12193" s="169"/>
    </row>
    <row r="12194" spans="6:6" x14ac:dyDescent="0.2">
      <c r="F12194" s="169"/>
    </row>
    <row r="12195" spans="6:6" x14ac:dyDescent="0.2">
      <c r="F12195" s="169"/>
    </row>
    <row r="12196" spans="6:6" x14ac:dyDescent="0.2">
      <c r="F12196" s="169"/>
    </row>
    <row r="12197" spans="6:6" x14ac:dyDescent="0.2">
      <c r="F12197" s="169"/>
    </row>
    <row r="12198" spans="6:6" x14ac:dyDescent="0.2">
      <c r="F12198" s="169"/>
    </row>
    <row r="12199" spans="6:6" x14ac:dyDescent="0.2">
      <c r="F12199" s="169"/>
    </row>
    <row r="12200" spans="6:6" x14ac:dyDescent="0.2">
      <c r="F12200" s="169"/>
    </row>
    <row r="12201" spans="6:6" x14ac:dyDescent="0.2">
      <c r="F12201" s="169"/>
    </row>
    <row r="12202" spans="6:6" x14ac:dyDescent="0.2">
      <c r="F12202" s="169"/>
    </row>
    <row r="12203" spans="6:6" x14ac:dyDescent="0.2">
      <c r="F12203" s="169"/>
    </row>
    <row r="12204" spans="6:6" x14ac:dyDescent="0.2">
      <c r="F12204" s="169"/>
    </row>
    <row r="12205" spans="6:6" x14ac:dyDescent="0.2">
      <c r="F12205" s="169"/>
    </row>
    <row r="12206" spans="6:6" x14ac:dyDescent="0.2">
      <c r="F12206" s="169"/>
    </row>
    <row r="12207" spans="6:6" x14ac:dyDescent="0.2">
      <c r="F12207" s="169"/>
    </row>
    <row r="12208" spans="6:6" x14ac:dyDescent="0.2">
      <c r="F12208" s="169"/>
    </row>
    <row r="12209" spans="6:6" x14ac:dyDescent="0.2">
      <c r="F12209" s="169"/>
    </row>
    <row r="12210" spans="6:6" x14ac:dyDescent="0.2">
      <c r="F12210" s="169"/>
    </row>
    <row r="12211" spans="6:6" x14ac:dyDescent="0.2">
      <c r="F12211" s="169"/>
    </row>
    <row r="12212" spans="6:6" x14ac:dyDescent="0.2">
      <c r="F12212" s="169"/>
    </row>
    <row r="12213" spans="6:6" x14ac:dyDescent="0.2">
      <c r="F12213" s="169"/>
    </row>
    <row r="12214" spans="6:6" x14ac:dyDescent="0.2">
      <c r="F12214" s="169"/>
    </row>
    <row r="12215" spans="6:6" x14ac:dyDescent="0.2">
      <c r="F12215" s="169"/>
    </row>
    <row r="12216" spans="6:6" x14ac:dyDescent="0.2">
      <c r="F12216" s="169"/>
    </row>
    <row r="12217" spans="6:6" x14ac:dyDescent="0.2">
      <c r="F12217" s="169"/>
    </row>
    <row r="12218" spans="6:6" x14ac:dyDescent="0.2">
      <c r="F12218" s="169"/>
    </row>
    <row r="12219" spans="6:6" x14ac:dyDescent="0.2">
      <c r="F12219" s="169"/>
    </row>
    <row r="12220" spans="6:6" x14ac:dyDescent="0.2">
      <c r="F12220" s="169"/>
    </row>
    <row r="12221" spans="6:6" x14ac:dyDescent="0.2">
      <c r="F12221" s="169"/>
    </row>
    <row r="12222" spans="6:6" x14ac:dyDescent="0.2">
      <c r="F12222" s="169"/>
    </row>
    <row r="12223" spans="6:6" x14ac:dyDescent="0.2">
      <c r="F12223" s="169"/>
    </row>
    <row r="12224" spans="6:6" x14ac:dyDescent="0.2">
      <c r="F12224" s="169"/>
    </row>
    <row r="12225" spans="6:6" x14ac:dyDescent="0.2">
      <c r="F12225" s="169"/>
    </row>
    <row r="12226" spans="6:6" x14ac:dyDescent="0.2">
      <c r="F12226" s="169"/>
    </row>
    <row r="12227" spans="6:6" x14ac:dyDescent="0.2">
      <c r="F12227" s="169"/>
    </row>
    <row r="12228" spans="6:6" x14ac:dyDescent="0.2">
      <c r="F12228" s="169"/>
    </row>
    <row r="12229" spans="6:6" x14ac:dyDescent="0.2">
      <c r="F12229" s="169"/>
    </row>
    <row r="12230" spans="6:6" x14ac:dyDescent="0.2">
      <c r="F12230" s="169"/>
    </row>
    <row r="12231" spans="6:6" x14ac:dyDescent="0.2">
      <c r="F12231" s="169"/>
    </row>
    <row r="12232" spans="6:6" x14ac:dyDescent="0.2">
      <c r="F12232" s="169"/>
    </row>
    <row r="12233" spans="6:6" x14ac:dyDescent="0.2">
      <c r="F12233" s="169"/>
    </row>
    <row r="12234" spans="6:6" x14ac:dyDescent="0.2">
      <c r="F12234" s="169"/>
    </row>
    <row r="12235" spans="6:6" x14ac:dyDescent="0.2">
      <c r="F12235" s="169"/>
    </row>
    <row r="12236" spans="6:6" x14ac:dyDescent="0.2">
      <c r="F12236" s="169"/>
    </row>
    <row r="12237" spans="6:6" x14ac:dyDescent="0.2">
      <c r="F12237" s="169"/>
    </row>
    <row r="12238" spans="6:6" x14ac:dyDescent="0.2">
      <c r="F12238" s="169"/>
    </row>
    <row r="12239" spans="6:6" x14ac:dyDescent="0.2">
      <c r="F12239" s="169"/>
    </row>
    <row r="12240" spans="6:6" x14ac:dyDescent="0.2">
      <c r="F12240" s="169"/>
    </row>
    <row r="12241" spans="6:6" x14ac:dyDescent="0.2">
      <c r="F12241" s="169"/>
    </row>
    <row r="12242" spans="6:6" x14ac:dyDescent="0.2">
      <c r="F12242" s="169"/>
    </row>
    <row r="12243" spans="6:6" x14ac:dyDescent="0.2">
      <c r="F12243" s="169"/>
    </row>
    <row r="12244" spans="6:6" x14ac:dyDescent="0.2">
      <c r="F12244" s="169"/>
    </row>
    <row r="12245" spans="6:6" x14ac:dyDescent="0.2">
      <c r="F12245" s="169"/>
    </row>
    <row r="12246" spans="6:6" x14ac:dyDescent="0.2">
      <c r="F12246" s="169"/>
    </row>
    <row r="12247" spans="6:6" x14ac:dyDescent="0.2">
      <c r="F12247" s="169"/>
    </row>
    <row r="12248" spans="6:6" x14ac:dyDescent="0.2">
      <c r="F12248" s="169"/>
    </row>
    <row r="12249" spans="6:6" x14ac:dyDescent="0.2">
      <c r="F12249" s="169"/>
    </row>
    <row r="12250" spans="6:6" x14ac:dyDescent="0.2">
      <c r="F12250" s="169"/>
    </row>
    <row r="12251" spans="6:6" x14ac:dyDescent="0.2">
      <c r="F12251" s="169"/>
    </row>
    <row r="12252" spans="6:6" x14ac:dyDescent="0.2">
      <c r="F12252" s="169"/>
    </row>
    <row r="12253" spans="6:6" x14ac:dyDescent="0.2">
      <c r="F12253" s="169"/>
    </row>
    <row r="12254" spans="6:6" x14ac:dyDescent="0.2">
      <c r="F12254" s="169"/>
    </row>
    <row r="12255" spans="6:6" x14ac:dyDescent="0.2">
      <c r="F12255" s="169"/>
    </row>
    <row r="12256" spans="6:6" x14ac:dyDescent="0.2">
      <c r="F12256" s="169"/>
    </row>
    <row r="12257" spans="6:6" x14ac:dyDescent="0.2">
      <c r="F12257" s="169"/>
    </row>
    <row r="12258" spans="6:6" x14ac:dyDescent="0.2">
      <c r="F12258" s="169"/>
    </row>
    <row r="12259" spans="6:6" x14ac:dyDescent="0.2">
      <c r="F12259" s="169"/>
    </row>
    <row r="12260" spans="6:6" x14ac:dyDescent="0.2">
      <c r="F12260" s="169"/>
    </row>
    <row r="12261" spans="6:6" x14ac:dyDescent="0.2">
      <c r="F12261" s="169"/>
    </row>
    <row r="12262" spans="6:6" x14ac:dyDescent="0.2">
      <c r="F12262" s="169"/>
    </row>
    <row r="12263" spans="6:6" x14ac:dyDescent="0.2">
      <c r="F12263" s="169"/>
    </row>
    <row r="12264" spans="6:6" x14ac:dyDescent="0.2">
      <c r="F12264" s="169"/>
    </row>
    <row r="12265" spans="6:6" x14ac:dyDescent="0.2">
      <c r="F12265" s="169"/>
    </row>
    <row r="12266" spans="6:6" x14ac:dyDescent="0.2">
      <c r="F12266" s="169"/>
    </row>
    <row r="12267" spans="6:6" x14ac:dyDescent="0.2">
      <c r="F12267" s="169"/>
    </row>
    <row r="12268" spans="6:6" x14ac:dyDescent="0.2">
      <c r="F12268" s="169"/>
    </row>
    <row r="12269" spans="6:6" x14ac:dyDescent="0.2">
      <c r="F12269" s="169"/>
    </row>
    <row r="12270" spans="6:6" x14ac:dyDescent="0.2">
      <c r="F12270" s="169"/>
    </row>
    <row r="12271" spans="6:6" x14ac:dyDescent="0.2">
      <c r="F12271" s="169"/>
    </row>
    <row r="12272" spans="6:6" x14ac:dyDescent="0.2">
      <c r="F12272" s="169"/>
    </row>
    <row r="12273" spans="6:6" x14ac:dyDescent="0.2">
      <c r="F12273" s="169"/>
    </row>
    <row r="12274" spans="6:6" x14ac:dyDescent="0.2">
      <c r="F12274" s="169"/>
    </row>
    <row r="12275" spans="6:6" x14ac:dyDescent="0.2">
      <c r="F12275" s="169"/>
    </row>
    <row r="12276" spans="6:6" x14ac:dyDescent="0.2">
      <c r="F12276" s="169"/>
    </row>
    <row r="12277" spans="6:6" x14ac:dyDescent="0.2">
      <c r="F12277" s="169"/>
    </row>
    <row r="12278" spans="6:6" x14ac:dyDescent="0.2">
      <c r="F12278" s="169"/>
    </row>
    <row r="12279" spans="6:6" x14ac:dyDescent="0.2">
      <c r="F12279" s="169"/>
    </row>
    <row r="12280" spans="6:6" x14ac:dyDescent="0.2">
      <c r="F12280" s="169"/>
    </row>
    <row r="12281" spans="6:6" x14ac:dyDescent="0.2">
      <c r="F12281" s="169"/>
    </row>
    <row r="12282" spans="6:6" x14ac:dyDescent="0.2">
      <c r="F12282" s="169"/>
    </row>
    <row r="12283" spans="6:6" x14ac:dyDescent="0.2">
      <c r="F12283" s="169"/>
    </row>
    <row r="12284" spans="6:6" x14ac:dyDescent="0.2">
      <c r="F12284" s="169"/>
    </row>
    <row r="12285" spans="6:6" x14ac:dyDescent="0.2">
      <c r="F12285" s="169"/>
    </row>
    <row r="12286" spans="6:6" x14ac:dyDescent="0.2">
      <c r="F12286" s="169"/>
    </row>
    <row r="12287" spans="6:6" x14ac:dyDescent="0.2">
      <c r="F12287" s="169"/>
    </row>
    <row r="12288" spans="6:6" x14ac:dyDescent="0.2">
      <c r="F12288" s="169"/>
    </row>
    <row r="12289" spans="6:6" x14ac:dyDescent="0.2">
      <c r="F12289" s="169"/>
    </row>
    <row r="12290" spans="6:6" x14ac:dyDescent="0.2">
      <c r="F12290" s="169"/>
    </row>
    <row r="12291" spans="6:6" x14ac:dyDescent="0.2">
      <c r="F12291" s="169"/>
    </row>
    <row r="12292" spans="6:6" x14ac:dyDescent="0.2">
      <c r="F12292" s="169"/>
    </row>
    <row r="12293" spans="6:6" x14ac:dyDescent="0.2">
      <c r="F12293" s="169"/>
    </row>
    <row r="12294" spans="6:6" x14ac:dyDescent="0.2">
      <c r="F12294" s="169"/>
    </row>
    <row r="12295" spans="6:6" x14ac:dyDescent="0.2">
      <c r="F12295" s="169"/>
    </row>
    <row r="12296" spans="6:6" x14ac:dyDescent="0.2">
      <c r="F12296" s="169"/>
    </row>
    <row r="12297" spans="6:6" x14ac:dyDescent="0.2">
      <c r="F12297" s="169"/>
    </row>
    <row r="12298" spans="6:6" x14ac:dyDescent="0.2">
      <c r="F12298" s="169"/>
    </row>
    <row r="12299" spans="6:6" x14ac:dyDescent="0.2">
      <c r="F12299" s="169"/>
    </row>
    <row r="12300" spans="6:6" x14ac:dyDescent="0.2">
      <c r="F12300" s="169"/>
    </row>
    <row r="12301" spans="6:6" x14ac:dyDescent="0.2">
      <c r="F12301" s="169"/>
    </row>
    <row r="12302" spans="6:6" x14ac:dyDescent="0.2">
      <c r="F12302" s="169"/>
    </row>
    <row r="12303" spans="6:6" x14ac:dyDescent="0.2">
      <c r="F12303" s="169"/>
    </row>
    <row r="12304" spans="6:6" x14ac:dyDescent="0.2">
      <c r="F12304" s="169"/>
    </row>
    <row r="12305" spans="6:6" x14ac:dyDescent="0.2">
      <c r="F12305" s="169"/>
    </row>
    <row r="12306" spans="6:6" x14ac:dyDescent="0.2">
      <c r="F12306" s="169"/>
    </row>
    <row r="12307" spans="6:6" x14ac:dyDescent="0.2">
      <c r="F12307" s="169"/>
    </row>
    <row r="12308" spans="6:6" x14ac:dyDescent="0.2">
      <c r="F12308" s="169"/>
    </row>
    <row r="12309" spans="6:6" x14ac:dyDescent="0.2">
      <c r="F12309" s="169"/>
    </row>
    <row r="12310" spans="6:6" x14ac:dyDescent="0.2">
      <c r="F12310" s="169"/>
    </row>
    <row r="12311" spans="6:6" x14ac:dyDescent="0.2">
      <c r="F12311" s="169"/>
    </row>
    <row r="12312" spans="6:6" x14ac:dyDescent="0.2">
      <c r="F12312" s="169"/>
    </row>
    <row r="12313" spans="6:6" x14ac:dyDescent="0.2">
      <c r="F12313" s="169"/>
    </row>
    <row r="12314" spans="6:6" x14ac:dyDescent="0.2">
      <c r="F12314" s="169"/>
    </row>
    <row r="12315" spans="6:6" x14ac:dyDescent="0.2">
      <c r="F12315" s="169"/>
    </row>
    <row r="12316" spans="6:6" x14ac:dyDescent="0.2">
      <c r="F12316" s="169"/>
    </row>
    <row r="12317" spans="6:6" x14ac:dyDescent="0.2">
      <c r="F12317" s="169"/>
    </row>
    <row r="12318" spans="6:6" x14ac:dyDescent="0.2">
      <c r="F12318" s="169"/>
    </row>
    <row r="12319" spans="6:6" x14ac:dyDescent="0.2">
      <c r="F12319" s="169"/>
    </row>
    <row r="12320" spans="6:6" x14ac:dyDescent="0.2">
      <c r="F12320" s="169"/>
    </row>
    <row r="12321" spans="6:6" x14ac:dyDescent="0.2">
      <c r="F12321" s="169"/>
    </row>
    <row r="12322" spans="6:6" x14ac:dyDescent="0.2">
      <c r="F12322" s="169"/>
    </row>
    <row r="12323" spans="6:6" x14ac:dyDescent="0.2">
      <c r="F12323" s="169"/>
    </row>
    <row r="12324" spans="6:6" x14ac:dyDescent="0.2">
      <c r="F12324" s="169"/>
    </row>
    <row r="12325" spans="6:6" x14ac:dyDescent="0.2">
      <c r="F12325" s="169"/>
    </row>
    <row r="12326" spans="6:6" x14ac:dyDescent="0.2">
      <c r="F12326" s="169"/>
    </row>
    <row r="12327" spans="6:6" x14ac:dyDescent="0.2">
      <c r="F12327" s="169"/>
    </row>
    <row r="12328" spans="6:6" x14ac:dyDescent="0.2">
      <c r="F12328" s="169"/>
    </row>
    <row r="12329" spans="6:6" x14ac:dyDescent="0.2">
      <c r="F12329" s="169"/>
    </row>
    <row r="12330" spans="6:6" x14ac:dyDescent="0.2">
      <c r="F12330" s="169"/>
    </row>
    <row r="12331" spans="6:6" x14ac:dyDescent="0.2">
      <c r="F12331" s="169"/>
    </row>
    <row r="12332" spans="6:6" x14ac:dyDescent="0.2">
      <c r="F12332" s="169"/>
    </row>
    <row r="12333" spans="6:6" x14ac:dyDescent="0.2">
      <c r="F12333" s="169"/>
    </row>
    <row r="12334" spans="6:6" x14ac:dyDescent="0.2">
      <c r="F12334" s="169"/>
    </row>
    <row r="12335" spans="6:6" x14ac:dyDescent="0.2">
      <c r="F12335" s="169"/>
    </row>
    <row r="12336" spans="6:6" x14ac:dyDescent="0.2">
      <c r="F12336" s="169"/>
    </row>
    <row r="12337" spans="6:6" x14ac:dyDescent="0.2">
      <c r="F12337" s="169"/>
    </row>
    <row r="12338" spans="6:6" x14ac:dyDescent="0.2">
      <c r="F12338" s="169"/>
    </row>
    <row r="12339" spans="6:6" x14ac:dyDescent="0.2">
      <c r="F12339" s="169"/>
    </row>
    <row r="12340" spans="6:6" x14ac:dyDescent="0.2">
      <c r="F12340" s="169"/>
    </row>
    <row r="12341" spans="6:6" x14ac:dyDescent="0.2">
      <c r="F12341" s="169"/>
    </row>
    <row r="12342" spans="6:6" x14ac:dyDescent="0.2">
      <c r="F12342" s="169"/>
    </row>
    <row r="12343" spans="6:6" x14ac:dyDescent="0.2">
      <c r="F12343" s="169"/>
    </row>
    <row r="12344" spans="6:6" x14ac:dyDescent="0.2">
      <c r="F12344" s="169"/>
    </row>
    <row r="12345" spans="6:6" x14ac:dyDescent="0.2">
      <c r="F12345" s="169"/>
    </row>
    <row r="12346" spans="6:6" x14ac:dyDescent="0.2">
      <c r="F12346" s="169"/>
    </row>
    <row r="12347" spans="6:6" x14ac:dyDescent="0.2">
      <c r="F12347" s="169"/>
    </row>
    <row r="12348" spans="6:6" x14ac:dyDescent="0.2">
      <c r="F12348" s="169"/>
    </row>
    <row r="12349" spans="6:6" x14ac:dyDescent="0.2">
      <c r="F12349" s="169"/>
    </row>
    <row r="12350" spans="6:6" x14ac:dyDescent="0.2">
      <c r="F12350" s="169"/>
    </row>
    <row r="12351" spans="6:6" x14ac:dyDescent="0.2">
      <c r="F12351" s="169"/>
    </row>
    <row r="12352" spans="6:6" x14ac:dyDescent="0.2">
      <c r="F12352" s="169"/>
    </row>
    <row r="12353" spans="6:6" x14ac:dyDescent="0.2">
      <c r="F12353" s="169"/>
    </row>
    <row r="12354" spans="6:6" x14ac:dyDescent="0.2">
      <c r="F12354" s="169"/>
    </row>
    <row r="12355" spans="6:6" x14ac:dyDescent="0.2">
      <c r="F12355" s="169"/>
    </row>
    <row r="12356" spans="6:6" x14ac:dyDescent="0.2">
      <c r="F12356" s="169"/>
    </row>
    <row r="12357" spans="6:6" x14ac:dyDescent="0.2">
      <c r="F12357" s="169"/>
    </row>
    <row r="12358" spans="6:6" x14ac:dyDescent="0.2">
      <c r="F12358" s="169"/>
    </row>
    <row r="12359" spans="6:6" x14ac:dyDescent="0.2">
      <c r="F12359" s="169"/>
    </row>
    <row r="12360" spans="6:6" x14ac:dyDescent="0.2">
      <c r="F12360" s="169"/>
    </row>
    <row r="12361" spans="6:6" x14ac:dyDescent="0.2">
      <c r="F12361" s="169"/>
    </row>
    <row r="12362" spans="6:6" x14ac:dyDescent="0.2">
      <c r="F12362" s="169"/>
    </row>
    <row r="12363" spans="6:6" x14ac:dyDescent="0.2">
      <c r="F12363" s="169"/>
    </row>
    <row r="12364" spans="6:6" x14ac:dyDescent="0.2">
      <c r="F12364" s="169"/>
    </row>
    <row r="12365" spans="6:6" x14ac:dyDescent="0.2">
      <c r="F12365" s="169"/>
    </row>
    <row r="12366" spans="6:6" x14ac:dyDescent="0.2">
      <c r="F12366" s="169"/>
    </row>
    <row r="12367" spans="6:6" x14ac:dyDescent="0.2">
      <c r="F12367" s="169"/>
    </row>
    <row r="12368" spans="6:6" x14ac:dyDescent="0.2">
      <c r="F12368" s="169"/>
    </row>
    <row r="12369" spans="6:6" x14ac:dyDescent="0.2">
      <c r="F12369" s="169"/>
    </row>
    <row r="12370" spans="6:6" x14ac:dyDescent="0.2">
      <c r="F12370" s="169"/>
    </row>
    <row r="12371" spans="6:6" x14ac:dyDescent="0.2">
      <c r="F12371" s="169"/>
    </row>
    <row r="12372" spans="6:6" x14ac:dyDescent="0.2">
      <c r="F12372" s="169"/>
    </row>
    <row r="12373" spans="6:6" x14ac:dyDescent="0.2">
      <c r="F12373" s="169"/>
    </row>
    <row r="12374" spans="6:6" x14ac:dyDescent="0.2">
      <c r="F12374" s="169"/>
    </row>
    <row r="12375" spans="6:6" x14ac:dyDescent="0.2">
      <c r="F12375" s="169"/>
    </row>
    <row r="12376" spans="6:6" x14ac:dyDescent="0.2">
      <c r="F12376" s="169"/>
    </row>
    <row r="12377" spans="6:6" x14ac:dyDescent="0.2">
      <c r="F12377" s="169"/>
    </row>
    <row r="12378" spans="6:6" x14ac:dyDescent="0.2">
      <c r="F12378" s="169"/>
    </row>
    <row r="12379" spans="6:6" x14ac:dyDescent="0.2">
      <c r="F12379" s="169"/>
    </row>
    <row r="12380" spans="6:6" x14ac:dyDescent="0.2">
      <c r="F12380" s="169"/>
    </row>
    <row r="12381" spans="6:6" x14ac:dyDescent="0.2">
      <c r="F12381" s="169"/>
    </row>
    <row r="12382" spans="6:6" x14ac:dyDescent="0.2">
      <c r="F12382" s="169"/>
    </row>
    <row r="12383" spans="6:6" x14ac:dyDescent="0.2">
      <c r="F12383" s="169"/>
    </row>
    <row r="12384" spans="6:6" x14ac:dyDescent="0.2">
      <c r="F12384" s="169"/>
    </row>
    <row r="12385" spans="6:6" x14ac:dyDescent="0.2">
      <c r="F12385" s="169"/>
    </row>
    <row r="12386" spans="6:6" x14ac:dyDescent="0.2">
      <c r="F12386" s="169"/>
    </row>
    <row r="12387" spans="6:6" x14ac:dyDescent="0.2">
      <c r="F12387" s="169"/>
    </row>
    <row r="12388" spans="6:6" x14ac:dyDescent="0.2">
      <c r="F12388" s="169"/>
    </row>
    <row r="12389" spans="6:6" x14ac:dyDescent="0.2">
      <c r="F12389" s="169"/>
    </row>
    <row r="12390" spans="6:6" x14ac:dyDescent="0.2">
      <c r="F12390" s="169"/>
    </row>
    <row r="12391" spans="6:6" x14ac:dyDescent="0.2">
      <c r="F12391" s="169"/>
    </row>
    <row r="12392" spans="6:6" x14ac:dyDescent="0.2">
      <c r="F12392" s="169"/>
    </row>
    <row r="12393" spans="6:6" x14ac:dyDescent="0.2">
      <c r="F12393" s="169"/>
    </row>
    <row r="12394" spans="6:6" x14ac:dyDescent="0.2">
      <c r="F12394" s="169"/>
    </row>
    <row r="12395" spans="6:6" x14ac:dyDescent="0.2">
      <c r="F12395" s="169"/>
    </row>
    <row r="12396" spans="6:6" x14ac:dyDescent="0.2">
      <c r="F12396" s="169"/>
    </row>
    <row r="12397" spans="6:6" x14ac:dyDescent="0.2">
      <c r="F12397" s="169"/>
    </row>
    <row r="12398" spans="6:6" x14ac:dyDescent="0.2">
      <c r="F12398" s="169"/>
    </row>
    <row r="12399" spans="6:6" x14ac:dyDescent="0.2">
      <c r="F12399" s="169"/>
    </row>
    <row r="12400" spans="6:6" x14ac:dyDescent="0.2">
      <c r="F12400" s="169"/>
    </row>
    <row r="12401" spans="6:6" x14ac:dyDescent="0.2">
      <c r="F12401" s="169"/>
    </row>
    <row r="12402" spans="6:6" x14ac:dyDescent="0.2">
      <c r="F12402" s="169"/>
    </row>
    <row r="12403" spans="6:6" x14ac:dyDescent="0.2">
      <c r="F12403" s="169"/>
    </row>
    <row r="12404" spans="6:6" x14ac:dyDescent="0.2">
      <c r="F12404" s="169"/>
    </row>
    <row r="12405" spans="6:6" x14ac:dyDescent="0.2">
      <c r="F12405" s="169"/>
    </row>
    <row r="12406" spans="6:6" x14ac:dyDescent="0.2">
      <c r="F12406" s="169"/>
    </row>
    <row r="12407" spans="6:6" x14ac:dyDescent="0.2">
      <c r="F12407" s="169"/>
    </row>
    <row r="12408" spans="6:6" x14ac:dyDescent="0.2">
      <c r="F12408" s="169"/>
    </row>
    <row r="12409" spans="6:6" x14ac:dyDescent="0.2">
      <c r="F12409" s="169"/>
    </row>
    <row r="12410" spans="6:6" x14ac:dyDescent="0.2">
      <c r="F12410" s="169"/>
    </row>
    <row r="12411" spans="6:6" x14ac:dyDescent="0.2">
      <c r="F12411" s="169"/>
    </row>
    <row r="12412" spans="6:6" x14ac:dyDescent="0.2">
      <c r="F12412" s="169"/>
    </row>
    <row r="12413" spans="6:6" x14ac:dyDescent="0.2">
      <c r="F12413" s="169"/>
    </row>
    <row r="12414" spans="6:6" x14ac:dyDescent="0.2">
      <c r="F12414" s="169"/>
    </row>
    <row r="12415" spans="6:6" x14ac:dyDescent="0.2">
      <c r="F12415" s="169"/>
    </row>
    <row r="12416" spans="6:6" x14ac:dyDescent="0.2">
      <c r="F12416" s="169"/>
    </row>
    <row r="12417" spans="6:6" x14ac:dyDescent="0.2">
      <c r="F12417" s="169"/>
    </row>
    <row r="12418" spans="6:6" x14ac:dyDescent="0.2">
      <c r="F12418" s="169"/>
    </row>
    <row r="12419" spans="6:6" x14ac:dyDescent="0.2">
      <c r="F12419" s="169"/>
    </row>
    <row r="12420" spans="6:6" x14ac:dyDescent="0.2">
      <c r="F12420" s="169"/>
    </row>
    <row r="12421" spans="6:6" x14ac:dyDescent="0.2">
      <c r="F12421" s="169"/>
    </row>
    <row r="12422" spans="6:6" x14ac:dyDescent="0.2">
      <c r="F12422" s="169"/>
    </row>
    <row r="12423" spans="6:6" x14ac:dyDescent="0.2">
      <c r="F12423" s="169"/>
    </row>
    <row r="12424" spans="6:6" x14ac:dyDescent="0.2">
      <c r="F12424" s="169"/>
    </row>
    <row r="12425" spans="6:6" x14ac:dyDescent="0.2">
      <c r="F12425" s="169"/>
    </row>
    <row r="12426" spans="6:6" x14ac:dyDescent="0.2">
      <c r="F12426" s="169"/>
    </row>
    <row r="12427" spans="6:6" x14ac:dyDescent="0.2">
      <c r="F12427" s="169"/>
    </row>
    <row r="12428" spans="6:6" x14ac:dyDescent="0.2">
      <c r="F12428" s="169"/>
    </row>
    <row r="12429" spans="6:6" x14ac:dyDescent="0.2">
      <c r="F12429" s="169"/>
    </row>
    <row r="12430" spans="6:6" x14ac:dyDescent="0.2">
      <c r="F12430" s="169"/>
    </row>
    <row r="12431" spans="6:6" x14ac:dyDescent="0.2">
      <c r="F12431" s="169"/>
    </row>
    <row r="12432" spans="6:6" x14ac:dyDescent="0.2">
      <c r="F12432" s="169"/>
    </row>
    <row r="12433" spans="6:6" x14ac:dyDescent="0.2">
      <c r="F12433" s="169"/>
    </row>
    <row r="12434" spans="6:6" x14ac:dyDescent="0.2">
      <c r="F12434" s="169"/>
    </row>
    <row r="12435" spans="6:6" x14ac:dyDescent="0.2">
      <c r="F12435" s="169"/>
    </row>
    <row r="12436" spans="6:6" x14ac:dyDescent="0.2">
      <c r="F12436" s="169"/>
    </row>
    <row r="12437" spans="6:6" x14ac:dyDescent="0.2">
      <c r="F12437" s="169"/>
    </row>
    <row r="12438" spans="6:6" x14ac:dyDescent="0.2">
      <c r="F12438" s="169"/>
    </row>
    <row r="12439" spans="6:6" x14ac:dyDescent="0.2">
      <c r="F12439" s="169"/>
    </row>
    <row r="12440" spans="6:6" x14ac:dyDescent="0.2">
      <c r="F12440" s="169"/>
    </row>
    <row r="12441" spans="6:6" x14ac:dyDescent="0.2">
      <c r="F12441" s="169"/>
    </row>
    <row r="12442" spans="6:6" x14ac:dyDescent="0.2">
      <c r="F12442" s="169"/>
    </row>
    <row r="12443" spans="6:6" x14ac:dyDescent="0.2">
      <c r="F12443" s="169"/>
    </row>
    <row r="12444" spans="6:6" x14ac:dyDescent="0.2">
      <c r="F12444" s="169"/>
    </row>
    <row r="12445" spans="6:6" x14ac:dyDescent="0.2">
      <c r="F12445" s="169"/>
    </row>
    <row r="12446" spans="6:6" x14ac:dyDescent="0.2">
      <c r="F12446" s="169"/>
    </row>
    <row r="12447" spans="6:6" x14ac:dyDescent="0.2">
      <c r="F12447" s="169"/>
    </row>
    <row r="12448" spans="6:6" x14ac:dyDescent="0.2">
      <c r="F12448" s="169"/>
    </row>
    <row r="12449" spans="6:6" x14ac:dyDescent="0.2">
      <c r="F12449" s="169"/>
    </row>
    <row r="12450" spans="6:6" x14ac:dyDescent="0.2">
      <c r="F12450" s="169"/>
    </row>
    <row r="12451" spans="6:6" x14ac:dyDescent="0.2">
      <c r="F12451" s="169"/>
    </row>
    <row r="12452" spans="6:6" x14ac:dyDescent="0.2">
      <c r="F12452" s="169"/>
    </row>
    <row r="12453" spans="6:6" x14ac:dyDescent="0.2">
      <c r="F12453" s="169"/>
    </row>
    <row r="12454" spans="6:6" x14ac:dyDescent="0.2">
      <c r="F12454" s="169"/>
    </row>
    <row r="12455" spans="6:6" x14ac:dyDescent="0.2">
      <c r="F12455" s="169"/>
    </row>
    <row r="12456" spans="6:6" x14ac:dyDescent="0.2">
      <c r="F12456" s="169"/>
    </row>
    <row r="12457" spans="6:6" x14ac:dyDescent="0.2">
      <c r="F12457" s="169"/>
    </row>
    <row r="12458" spans="6:6" x14ac:dyDescent="0.2">
      <c r="F12458" s="169"/>
    </row>
    <row r="12459" spans="6:6" x14ac:dyDescent="0.2">
      <c r="F12459" s="169"/>
    </row>
    <row r="12460" spans="6:6" x14ac:dyDescent="0.2">
      <c r="F12460" s="169"/>
    </row>
    <row r="12461" spans="6:6" x14ac:dyDescent="0.2">
      <c r="F12461" s="169"/>
    </row>
    <row r="12462" spans="6:6" x14ac:dyDescent="0.2">
      <c r="F12462" s="169"/>
    </row>
    <row r="12463" spans="6:6" x14ac:dyDescent="0.2">
      <c r="F12463" s="169"/>
    </row>
    <row r="12464" spans="6:6" x14ac:dyDescent="0.2">
      <c r="F12464" s="169"/>
    </row>
    <row r="12465" spans="6:6" x14ac:dyDescent="0.2">
      <c r="F12465" s="169"/>
    </row>
    <row r="12466" spans="6:6" x14ac:dyDescent="0.2">
      <c r="F12466" s="169"/>
    </row>
    <row r="12467" spans="6:6" x14ac:dyDescent="0.2">
      <c r="F12467" s="169"/>
    </row>
    <row r="12468" spans="6:6" x14ac:dyDescent="0.2">
      <c r="F12468" s="169"/>
    </row>
    <row r="12469" spans="6:6" x14ac:dyDescent="0.2">
      <c r="F12469" s="169"/>
    </row>
    <row r="12470" spans="6:6" x14ac:dyDescent="0.2">
      <c r="F12470" s="169"/>
    </row>
    <row r="12471" spans="6:6" x14ac:dyDescent="0.2">
      <c r="F12471" s="169"/>
    </row>
    <row r="12472" spans="6:6" x14ac:dyDescent="0.2">
      <c r="F12472" s="169"/>
    </row>
    <row r="12473" spans="6:6" x14ac:dyDescent="0.2">
      <c r="F12473" s="169"/>
    </row>
    <row r="12474" spans="6:6" x14ac:dyDescent="0.2">
      <c r="F12474" s="169"/>
    </row>
    <row r="12475" spans="6:6" x14ac:dyDescent="0.2">
      <c r="F12475" s="169"/>
    </row>
    <row r="12476" spans="6:6" x14ac:dyDescent="0.2">
      <c r="F12476" s="169"/>
    </row>
    <row r="12477" spans="6:6" x14ac:dyDescent="0.2">
      <c r="F12477" s="169"/>
    </row>
    <row r="12478" spans="6:6" x14ac:dyDescent="0.2">
      <c r="F12478" s="169"/>
    </row>
    <row r="12479" spans="6:6" x14ac:dyDescent="0.2">
      <c r="F12479" s="169"/>
    </row>
    <row r="12480" spans="6:6" x14ac:dyDescent="0.2">
      <c r="F12480" s="169"/>
    </row>
    <row r="12481" spans="6:6" x14ac:dyDescent="0.2">
      <c r="F12481" s="169"/>
    </row>
    <row r="12482" spans="6:6" x14ac:dyDescent="0.2">
      <c r="F12482" s="169"/>
    </row>
    <row r="12483" spans="6:6" x14ac:dyDescent="0.2">
      <c r="F12483" s="169"/>
    </row>
    <row r="12484" spans="6:6" x14ac:dyDescent="0.2">
      <c r="F12484" s="169"/>
    </row>
    <row r="12485" spans="6:6" x14ac:dyDescent="0.2">
      <c r="F12485" s="169"/>
    </row>
    <row r="12486" spans="6:6" x14ac:dyDescent="0.2">
      <c r="F12486" s="169"/>
    </row>
    <row r="12487" spans="6:6" x14ac:dyDescent="0.2">
      <c r="F12487" s="169"/>
    </row>
    <row r="12488" spans="6:6" x14ac:dyDescent="0.2">
      <c r="F12488" s="169"/>
    </row>
    <row r="12489" spans="6:6" x14ac:dyDescent="0.2">
      <c r="F12489" s="169"/>
    </row>
    <row r="12490" spans="6:6" x14ac:dyDescent="0.2">
      <c r="F12490" s="169"/>
    </row>
    <row r="12491" spans="6:6" x14ac:dyDescent="0.2">
      <c r="F12491" s="169"/>
    </row>
    <row r="12492" spans="6:6" x14ac:dyDescent="0.2">
      <c r="F12492" s="169"/>
    </row>
    <row r="12493" spans="6:6" x14ac:dyDescent="0.2">
      <c r="F12493" s="169"/>
    </row>
    <row r="12494" spans="6:6" x14ac:dyDescent="0.2">
      <c r="F12494" s="169"/>
    </row>
    <row r="12495" spans="6:6" x14ac:dyDescent="0.2">
      <c r="F12495" s="169"/>
    </row>
    <row r="12496" spans="6:6" x14ac:dyDescent="0.2">
      <c r="F12496" s="169"/>
    </row>
    <row r="12497" spans="6:6" x14ac:dyDescent="0.2">
      <c r="F12497" s="169"/>
    </row>
    <row r="12498" spans="6:6" x14ac:dyDescent="0.2">
      <c r="F12498" s="169"/>
    </row>
    <row r="12499" spans="6:6" x14ac:dyDescent="0.2">
      <c r="F12499" s="169"/>
    </row>
    <row r="12500" spans="6:6" x14ac:dyDescent="0.2">
      <c r="F12500" s="169"/>
    </row>
    <row r="12501" spans="6:6" x14ac:dyDescent="0.2">
      <c r="F12501" s="169"/>
    </row>
    <row r="12502" spans="6:6" x14ac:dyDescent="0.2">
      <c r="F12502" s="169"/>
    </row>
    <row r="12503" spans="6:6" x14ac:dyDescent="0.2">
      <c r="F12503" s="169"/>
    </row>
    <row r="12504" spans="6:6" x14ac:dyDescent="0.2">
      <c r="F12504" s="169"/>
    </row>
    <row r="12505" spans="6:6" x14ac:dyDescent="0.2">
      <c r="F12505" s="169"/>
    </row>
    <row r="12506" spans="6:6" x14ac:dyDescent="0.2">
      <c r="F12506" s="169"/>
    </row>
    <row r="12507" spans="6:6" x14ac:dyDescent="0.2">
      <c r="F12507" s="169"/>
    </row>
    <row r="12508" spans="6:6" x14ac:dyDescent="0.2">
      <c r="F12508" s="169"/>
    </row>
    <row r="12509" spans="6:6" x14ac:dyDescent="0.2">
      <c r="F12509" s="169"/>
    </row>
    <row r="12510" spans="6:6" x14ac:dyDescent="0.2">
      <c r="F12510" s="169"/>
    </row>
    <row r="12511" spans="6:6" x14ac:dyDescent="0.2">
      <c r="F12511" s="169"/>
    </row>
    <row r="12512" spans="6:6" x14ac:dyDescent="0.2">
      <c r="F12512" s="169"/>
    </row>
    <row r="12513" spans="6:6" x14ac:dyDescent="0.2">
      <c r="F12513" s="169"/>
    </row>
    <row r="12514" spans="6:6" x14ac:dyDescent="0.2">
      <c r="F12514" s="169"/>
    </row>
    <row r="12515" spans="6:6" x14ac:dyDescent="0.2">
      <c r="F12515" s="169"/>
    </row>
    <row r="12516" spans="6:6" x14ac:dyDescent="0.2">
      <c r="F12516" s="169"/>
    </row>
    <row r="12517" spans="6:6" x14ac:dyDescent="0.2">
      <c r="F12517" s="169"/>
    </row>
    <row r="12518" spans="6:6" x14ac:dyDescent="0.2">
      <c r="F12518" s="169"/>
    </row>
    <row r="12519" spans="6:6" x14ac:dyDescent="0.2">
      <c r="F12519" s="169"/>
    </row>
    <row r="12520" spans="6:6" x14ac:dyDescent="0.2">
      <c r="F12520" s="169"/>
    </row>
    <row r="12521" spans="6:6" x14ac:dyDescent="0.2">
      <c r="F12521" s="169"/>
    </row>
    <row r="12522" spans="6:6" x14ac:dyDescent="0.2">
      <c r="F12522" s="169"/>
    </row>
    <row r="12523" spans="6:6" x14ac:dyDescent="0.2">
      <c r="F12523" s="169"/>
    </row>
    <row r="12524" spans="6:6" x14ac:dyDescent="0.2">
      <c r="F12524" s="169"/>
    </row>
    <row r="12525" spans="6:6" x14ac:dyDescent="0.2">
      <c r="F12525" s="169"/>
    </row>
    <row r="12526" spans="6:6" x14ac:dyDescent="0.2">
      <c r="F12526" s="169"/>
    </row>
    <row r="12527" spans="6:6" x14ac:dyDescent="0.2">
      <c r="F12527" s="169"/>
    </row>
    <row r="12528" spans="6:6" x14ac:dyDescent="0.2">
      <c r="F12528" s="169"/>
    </row>
    <row r="12529" spans="6:6" x14ac:dyDescent="0.2">
      <c r="F12529" s="169"/>
    </row>
    <row r="12530" spans="6:6" x14ac:dyDescent="0.2">
      <c r="F12530" s="169"/>
    </row>
    <row r="12531" spans="6:6" x14ac:dyDescent="0.2">
      <c r="F12531" s="169"/>
    </row>
    <row r="12532" spans="6:6" x14ac:dyDescent="0.2">
      <c r="F12532" s="169"/>
    </row>
    <row r="12533" spans="6:6" x14ac:dyDescent="0.2">
      <c r="F12533" s="169"/>
    </row>
    <row r="12534" spans="6:6" x14ac:dyDescent="0.2">
      <c r="F12534" s="169"/>
    </row>
    <row r="12535" spans="6:6" x14ac:dyDescent="0.2">
      <c r="F12535" s="169"/>
    </row>
    <row r="12536" spans="6:6" x14ac:dyDescent="0.2">
      <c r="F12536" s="169"/>
    </row>
    <row r="12537" spans="6:6" x14ac:dyDescent="0.2">
      <c r="F12537" s="169"/>
    </row>
    <row r="12538" spans="6:6" x14ac:dyDescent="0.2">
      <c r="F12538" s="169"/>
    </row>
    <row r="12539" spans="6:6" x14ac:dyDescent="0.2">
      <c r="F12539" s="169"/>
    </row>
    <row r="12540" spans="6:6" x14ac:dyDescent="0.2">
      <c r="F12540" s="169"/>
    </row>
    <row r="12541" spans="6:6" x14ac:dyDescent="0.2">
      <c r="F12541" s="169"/>
    </row>
    <row r="12542" spans="6:6" x14ac:dyDescent="0.2">
      <c r="F12542" s="169"/>
    </row>
    <row r="12543" spans="6:6" x14ac:dyDescent="0.2">
      <c r="F12543" s="169"/>
    </row>
    <row r="12544" spans="6:6" x14ac:dyDescent="0.2">
      <c r="F12544" s="169"/>
    </row>
    <row r="12545" spans="6:6" x14ac:dyDescent="0.2">
      <c r="F12545" s="169"/>
    </row>
    <row r="12546" spans="6:6" x14ac:dyDescent="0.2">
      <c r="F12546" s="169"/>
    </row>
    <row r="12547" spans="6:6" x14ac:dyDescent="0.2">
      <c r="F12547" s="169"/>
    </row>
    <row r="12548" spans="6:6" x14ac:dyDescent="0.2">
      <c r="F12548" s="169"/>
    </row>
    <row r="12549" spans="6:6" x14ac:dyDescent="0.2">
      <c r="F12549" s="169"/>
    </row>
    <row r="12550" spans="6:6" x14ac:dyDescent="0.2">
      <c r="F12550" s="169"/>
    </row>
    <row r="12551" spans="6:6" x14ac:dyDescent="0.2">
      <c r="F12551" s="169"/>
    </row>
    <row r="12552" spans="6:6" x14ac:dyDescent="0.2">
      <c r="F12552" s="169"/>
    </row>
    <row r="12553" spans="6:6" x14ac:dyDescent="0.2">
      <c r="F12553" s="169"/>
    </row>
    <row r="12554" spans="6:6" x14ac:dyDescent="0.2">
      <c r="F12554" s="169"/>
    </row>
    <row r="12555" spans="6:6" x14ac:dyDescent="0.2">
      <c r="F12555" s="169"/>
    </row>
    <row r="12556" spans="6:6" x14ac:dyDescent="0.2">
      <c r="F12556" s="169"/>
    </row>
    <row r="12557" spans="6:6" x14ac:dyDescent="0.2">
      <c r="F12557" s="169"/>
    </row>
    <row r="12558" spans="6:6" x14ac:dyDescent="0.2">
      <c r="F12558" s="169"/>
    </row>
    <row r="12559" spans="6:6" x14ac:dyDescent="0.2">
      <c r="F12559" s="169"/>
    </row>
    <row r="12560" spans="6:6" x14ac:dyDescent="0.2">
      <c r="F12560" s="169"/>
    </row>
    <row r="12561" spans="6:6" x14ac:dyDescent="0.2">
      <c r="F12561" s="169"/>
    </row>
    <row r="12562" spans="6:6" x14ac:dyDescent="0.2">
      <c r="F12562" s="169"/>
    </row>
    <row r="12563" spans="6:6" x14ac:dyDescent="0.2">
      <c r="F12563" s="169"/>
    </row>
    <row r="12564" spans="6:6" x14ac:dyDescent="0.2">
      <c r="F12564" s="169"/>
    </row>
    <row r="12565" spans="6:6" x14ac:dyDescent="0.2">
      <c r="F12565" s="169"/>
    </row>
    <row r="12566" spans="6:6" x14ac:dyDescent="0.2">
      <c r="F12566" s="169"/>
    </row>
    <row r="12567" spans="6:6" x14ac:dyDescent="0.2">
      <c r="F12567" s="169"/>
    </row>
    <row r="12568" spans="6:6" x14ac:dyDescent="0.2">
      <c r="F12568" s="169"/>
    </row>
    <row r="12569" spans="6:6" x14ac:dyDescent="0.2">
      <c r="F12569" s="169"/>
    </row>
    <row r="12570" spans="6:6" x14ac:dyDescent="0.2">
      <c r="F12570" s="169"/>
    </row>
    <row r="12571" spans="6:6" x14ac:dyDescent="0.2">
      <c r="F12571" s="169"/>
    </row>
    <row r="12572" spans="6:6" x14ac:dyDescent="0.2">
      <c r="F12572" s="169"/>
    </row>
    <row r="12573" spans="6:6" x14ac:dyDescent="0.2">
      <c r="F12573" s="169"/>
    </row>
    <row r="12574" spans="6:6" x14ac:dyDescent="0.2">
      <c r="F12574" s="169"/>
    </row>
    <row r="12575" spans="6:6" x14ac:dyDescent="0.2">
      <c r="F12575" s="169"/>
    </row>
    <row r="12576" spans="6:6" x14ac:dyDescent="0.2">
      <c r="F12576" s="169"/>
    </row>
    <row r="12577" spans="6:6" x14ac:dyDescent="0.2">
      <c r="F12577" s="169"/>
    </row>
    <row r="12578" spans="6:6" x14ac:dyDescent="0.2">
      <c r="F12578" s="169"/>
    </row>
    <row r="12579" spans="6:6" x14ac:dyDescent="0.2">
      <c r="F12579" s="169"/>
    </row>
    <row r="12580" spans="6:6" x14ac:dyDescent="0.2">
      <c r="F12580" s="169"/>
    </row>
    <row r="12581" spans="6:6" x14ac:dyDescent="0.2">
      <c r="F12581" s="169"/>
    </row>
    <row r="12582" spans="6:6" x14ac:dyDescent="0.2">
      <c r="F12582" s="169"/>
    </row>
    <row r="12583" spans="6:6" x14ac:dyDescent="0.2">
      <c r="F12583" s="169"/>
    </row>
    <row r="12584" spans="6:6" x14ac:dyDescent="0.2">
      <c r="F12584" s="169"/>
    </row>
    <row r="12585" spans="6:6" x14ac:dyDescent="0.2">
      <c r="F12585" s="169"/>
    </row>
    <row r="12586" spans="6:6" x14ac:dyDescent="0.2">
      <c r="F12586" s="169"/>
    </row>
    <row r="12587" spans="6:6" x14ac:dyDescent="0.2">
      <c r="F12587" s="169"/>
    </row>
    <row r="12588" spans="6:6" x14ac:dyDescent="0.2">
      <c r="F12588" s="169"/>
    </row>
    <row r="12589" spans="6:6" x14ac:dyDescent="0.2">
      <c r="F12589" s="169"/>
    </row>
    <row r="12590" spans="6:6" x14ac:dyDescent="0.2">
      <c r="F12590" s="169"/>
    </row>
    <row r="12591" spans="6:6" x14ac:dyDescent="0.2">
      <c r="F12591" s="169"/>
    </row>
    <row r="12592" spans="6:6" x14ac:dyDescent="0.2">
      <c r="F12592" s="169"/>
    </row>
    <row r="12593" spans="6:6" x14ac:dyDescent="0.2">
      <c r="F12593" s="169"/>
    </row>
    <row r="12594" spans="6:6" x14ac:dyDescent="0.2">
      <c r="F12594" s="169"/>
    </row>
    <row r="12595" spans="6:6" x14ac:dyDescent="0.2">
      <c r="F12595" s="169"/>
    </row>
    <row r="12596" spans="6:6" x14ac:dyDescent="0.2">
      <c r="F12596" s="169"/>
    </row>
    <row r="12597" spans="6:6" x14ac:dyDescent="0.2">
      <c r="F12597" s="169"/>
    </row>
    <row r="12598" spans="6:6" x14ac:dyDescent="0.2">
      <c r="F12598" s="169"/>
    </row>
    <row r="12599" spans="6:6" x14ac:dyDescent="0.2">
      <c r="F12599" s="169"/>
    </row>
    <row r="12600" spans="6:6" x14ac:dyDescent="0.2">
      <c r="F12600" s="169"/>
    </row>
    <row r="12601" spans="6:6" x14ac:dyDescent="0.2">
      <c r="F12601" s="169"/>
    </row>
    <row r="12602" spans="6:6" x14ac:dyDescent="0.2">
      <c r="F12602" s="169"/>
    </row>
    <row r="12603" spans="6:6" x14ac:dyDescent="0.2">
      <c r="F12603" s="169"/>
    </row>
    <row r="12604" spans="6:6" x14ac:dyDescent="0.2">
      <c r="F12604" s="169"/>
    </row>
    <row r="12605" spans="6:6" x14ac:dyDescent="0.2">
      <c r="F12605" s="169"/>
    </row>
    <row r="12606" spans="6:6" x14ac:dyDescent="0.2">
      <c r="F12606" s="169"/>
    </row>
    <row r="12607" spans="6:6" x14ac:dyDescent="0.2">
      <c r="F12607" s="169"/>
    </row>
    <row r="12608" spans="6:6" x14ac:dyDescent="0.2">
      <c r="F12608" s="169"/>
    </row>
    <row r="12609" spans="6:6" x14ac:dyDescent="0.2">
      <c r="F12609" s="169"/>
    </row>
    <row r="12610" spans="6:6" x14ac:dyDescent="0.2">
      <c r="F12610" s="169"/>
    </row>
    <row r="12611" spans="6:6" x14ac:dyDescent="0.2">
      <c r="F12611" s="169"/>
    </row>
    <row r="12612" spans="6:6" x14ac:dyDescent="0.2">
      <c r="F12612" s="169"/>
    </row>
    <row r="12613" spans="6:6" x14ac:dyDescent="0.2">
      <c r="F12613" s="169"/>
    </row>
    <row r="12614" spans="6:6" x14ac:dyDescent="0.2">
      <c r="F12614" s="169"/>
    </row>
    <row r="12615" spans="6:6" x14ac:dyDescent="0.2">
      <c r="F12615" s="169"/>
    </row>
    <row r="12616" spans="6:6" x14ac:dyDescent="0.2">
      <c r="F12616" s="169"/>
    </row>
    <row r="12617" spans="6:6" x14ac:dyDescent="0.2">
      <c r="F12617" s="169"/>
    </row>
    <row r="12618" spans="6:6" x14ac:dyDescent="0.2">
      <c r="F12618" s="169"/>
    </row>
    <row r="12619" spans="6:6" x14ac:dyDescent="0.2">
      <c r="F12619" s="169"/>
    </row>
    <row r="12620" spans="6:6" x14ac:dyDescent="0.2">
      <c r="F12620" s="169"/>
    </row>
    <row r="12621" spans="6:6" x14ac:dyDescent="0.2">
      <c r="F12621" s="169"/>
    </row>
    <row r="12622" spans="6:6" x14ac:dyDescent="0.2">
      <c r="F12622" s="169"/>
    </row>
    <row r="12623" spans="6:6" x14ac:dyDescent="0.2">
      <c r="F12623" s="169"/>
    </row>
    <row r="12624" spans="6:6" x14ac:dyDescent="0.2">
      <c r="F12624" s="169"/>
    </row>
    <row r="12625" spans="6:6" x14ac:dyDescent="0.2">
      <c r="F12625" s="169"/>
    </row>
    <row r="12626" spans="6:6" x14ac:dyDescent="0.2">
      <c r="F12626" s="169"/>
    </row>
    <row r="12627" spans="6:6" x14ac:dyDescent="0.2">
      <c r="F12627" s="169"/>
    </row>
    <row r="12628" spans="6:6" x14ac:dyDescent="0.2">
      <c r="F12628" s="169"/>
    </row>
    <row r="12629" spans="6:6" x14ac:dyDescent="0.2">
      <c r="F12629" s="169"/>
    </row>
    <row r="12630" spans="6:6" x14ac:dyDescent="0.2">
      <c r="F12630" s="169"/>
    </row>
    <row r="12631" spans="6:6" x14ac:dyDescent="0.2">
      <c r="F12631" s="169"/>
    </row>
    <row r="12632" spans="6:6" x14ac:dyDescent="0.2">
      <c r="F12632" s="169"/>
    </row>
    <row r="12633" spans="6:6" x14ac:dyDescent="0.2">
      <c r="F12633" s="169"/>
    </row>
    <row r="12634" spans="6:6" x14ac:dyDescent="0.2">
      <c r="F12634" s="169"/>
    </row>
    <row r="12635" spans="6:6" x14ac:dyDescent="0.2">
      <c r="F12635" s="169"/>
    </row>
    <row r="12636" spans="6:6" x14ac:dyDescent="0.2">
      <c r="F12636" s="169"/>
    </row>
    <row r="12637" spans="6:6" x14ac:dyDescent="0.2">
      <c r="F12637" s="169"/>
    </row>
    <row r="12638" spans="6:6" x14ac:dyDescent="0.2">
      <c r="F12638" s="169"/>
    </row>
    <row r="12639" spans="6:6" x14ac:dyDescent="0.2">
      <c r="F12639" s="169"/>
    </row>
    <row r="12640" spans="6:6" x14ac:dyDescent="0.2">
      <c r="F12640" s="169"/>
    </row>
    <row r="12641" spans="6:6" x14ac:dyDescent="0.2">
      <c r="F12641" s="169"/>
    </row>
    <row r="12642" spans="6:6" x14ac:dyDescent="0.2">
      <c r="F12642" s="169"/>
    </row>
    <row r="12643" spans="6:6" x14ac:dyDescent="0.2">
      <c r="F12643" s="169"/>
    </row>
    <row r="12644" spans="6:6" x14ac:dyDescent="0.2">
      <c r="F12644" s="169"/>
    </row>
    <row r="12645" spans="6:6" x14ac:dyDescent="0.2">
      <c r="F12645" s="169"/>
    </row>
    <row r="12646" spans="6:6" x14ac:dyDescent="0.2">
      <c r="F12646" s="169"/>
    </row>
    <row r="12647" spans="6:6" x14ac:dyDescent="0.2">
      <c r="F12647" s="169"/>
    </row>
    <row r="12648" spans="6:6" x14ac:dyDescent="0.2">
      <c r="F12648" s="169"/>
    </row>
    <row r="12649" spans="6:6" x14ac:dyDescent="0.2">
      <c r="F12649" s="169"/>
    </row>
    <row r="12650" spans="6:6" x14ac:dyDescent="0.2">
      <c r="F12650" s="169"/>
    </row>
    <row r="12651" spans="6:6" x14ac:dyDescent="0.2">
      <c r="F12651" s="169"/>
    </row>
    <row r="12652" spans="6:6" x14ac:dyDescent="0.2">
      <c r="F12652" s="169"/>
    </row>
    <row r="12653" spans="6:6" x14ac:dyDescent="0.2">
      <c r="F12653" s="169"/>
    </row>
    <row r="12654" spans="6:6" x14ac:dyDescent="0.2">
      <c r="F12654" s="169"/>
    </row>
    <row r="12655" spans="6:6" x14ac:dyDescent="0.2">
      <c r="F12655" s="169"/>
    </row>
    <row r="12656" spans="6:6" x14ac:dyDescent="0.2">
      <c r="F12656" s="169"/>
    </row>
    <row r="12657" spans="6:6" x14ac:dyDescent="0.2">
      <c r="F12657" s="169"/>
    </row>
    <row r="12658" spans="6:6" x14ac:dyDescent="0.2">
      <c r="F12658" s="169"/>
    </row>
    <row r="12659" spans="6:6" x14ac:dyDescent="0.2">
      <c r="F12659" s="169"/>
    </row>
    <row r="12660" spans="6:6" x14ac:dyDescent="0.2">
      <c r="F12660" s="169"/>
    </row>
    <row r="12661" spans="6:6" x14ac:dyDescent="0.2">
      <c r="F12661" s="169"/>
    </row>
    <row r="12662" spans="6:6" x14ac:dyDescent="0.2">
      <c r="F12662" s="169"/>
    </row>
    <row r="12663" spans="6:6" x14ac:dyDescent="0.2">
      <c r="F12663" s="169"/>
    </row>
    <row r="12664" spans="6:6" x14ac:dyDescent="0.2">
      <c r="F12664" s="169"/>
    </row>
    <row r="12665" spans="6:6" x14ac:dyDescent="0.2">
      <c r="F12665" s="169"/>
    </row>
    <row r="12666" spans="6:6" x14ac:dyDescent="0.2">
      <c r="F12666" s="169"/>
    </row>
    <row r="12667" spans="6:6" x14ac:dyDescent="0.2">
      <c r="F12667" s="169"/>
    </row>
    <row r="12668" spans="6:6" x14ac:dyDescent="0.2">
      <c r="F12668" s="169"/>
    </row>
    <row r="12669" spans="6:6" x14ac:dyDescent="0.2">
      <c r="F12669" s="169"/>
    </row>
    <row r="12670" spans="6:6" x14ac:dyDescent="0.2">
      <c r="F12670" s="169"/>
    </row>
    <row r="12671" spans="6:6" x14ac:dyDescent="0.2">
      <c r="F12671" s="169"/>
    </row>
    <row r="12672" spans="6:6" x14ac:dyDescent="0.2">
      <c r="F12672" s="169"/>
    </row>
    <row r="12673" spans="6:6" x14ac:dyDescent="0.2">
      <c r="F12673" s="169"/>
    </row>
    <row r="12674" spans="6:6" x14ac:dyDescent="0.2">
      <c r="F12674" s="169"/>
    </row>
    <row r="12675" spans="6:6" x14ac:dyDescent="0.2">
      <c r="F12675" s="169"/>
    </row>
    <row r="12676" spans="6:6" x14ac:dyDescent="0.2">
      <c r="F12676" s="169"/>
    </row>
    <row r="12677" spans="6:6" x14ac:dyDescent="0.2">
      <c r="F12677" s="169"/>
    </row>
    <row r="12678" spans="6:6" x14ac:dyDescent="0.2">
      <c r="F12678" s="169"/>
    </row>
    <row r="12679" spans="6:6" x14ac:dyDescent="0.2">
      <c r="F12679" s="169"/>
    </row>
    <row r="12680" spans="6:6" x14ac:dyDescent="0.2">
      <c r="F12680" s="169"/>
    </row>
    <row r="12681" spans="6:6" x14ac:dyDescent="0.2">
      <c r="F12681" s="169"/>
    </row>
    <row r="12682" spans="6:6" x14ac:dyDescent="0.2">
      <c r="F12682" s="169"/>
    </row>
    <row r="12683" spans="6:6" x14ac:dyDescent="0.2">
      <c r="F12683" s="169"/>
    </row>
    <row r="12684" spans="6:6" x14ac:dyDescent="0.2">
      <c r="F12684" s="169"/>
    </row>
    <row r="12685" spans="6:6" x14ac:dyDescent="0.2">
      <c r="F12685" s="169"/>
    </row>
    <row r="12686" spans="6:6" x14ac:dyDescent="0.2">
      <c r="F12686" s="169"/>
    </row>
    <row r="12687" spans="6:6" x14ac:dyDescent="0.2">
      <c r="F12687" s="169"/>
    </row>
    <row r="12688" spans="6:6" x14ac:dyDescent="0.2">
      <c r="F12688" s="169"/>
    </row>
    <row r="12689" spans="6:6" x14ac:dyDescent="0.2">
      <c r="F12689" s="169"/>
    </row>
    <row r="12690" spans="6:6" x14ac:dyDescent="0.2">
      <c r="F12690" s="169"/>
    </row>
    <row r="12691" spans="6:6" x14ac:dyDescent="0.2">
      <c r="F12691" s="169"/>
    </row>
    <row r="12692" spans="6:6" x14ac:dyDescent="0.2">
      <c r="F12692" s="169"/>
    </row>
    <row r="12693" spans="6:6" x14ac:dyDescent="0.2">
      <c r="F12693" s="169"/>
    </row>
    <row r="12694" spans="6:6" x14ac:dyDescent="0.2">
      <c r="F12694" s="169"/>
    </row>
    <row r="12695" spans="6:6" x14ac:dyDescent="0.2">
      <c r="F12695" s="169"/>
    </row>
    <row r="12696" spans="6:6" x14ac:dyDescent="0.2">
      <c r="F12696" s="169"/>
    </row>
    <row r="12697" spans="6:6" x14ac:dyDescent="0.2">
      <c r="F12697" s="169"/>
    </row>
    <row r="12698" spans="6:6" x14ac:dyDescent="0.2">
      <c r="F12698" s="169"/>
    </row>
    <row r="12699" spans="6:6" x14ac:dyDescent="0.2">
      <c r="F12699" s="169"/>
    </row>
    <row r="12700" spans="6:6" x14ac:dyDescent="0.2">
      <c r="F12700" s="169"/>
    </row>
    <row r="12701" spans="6:6" x14ac:dyDescent="0.2">
      <c r="F12701" s="169"/>
    </row>
    <row r="12702" spans="6:6" x14ac:dyDescent="0.2">
      <c r="F12702" s="169"/>
    </row>
    <row r="12703" spans="6:6" x14ac:dyDescent="0.2">
      <c r="F12703" s="169"/>
    </row>
    <row r="12704" spans="6:6" x14ac:dyDescent="0.2">
      <c r="F12704" s="169"/>
    </row>
    <row r="12705" spans="6:6" x14ac:dyDescent="0.2">
      <c r="F12705" s="169"/>
    </row>
    <row r="12706" spans="6:6" x14ac:dyDescent="0.2">
      <c r="F12706" s="169"/>
    </row>
    <row r="12707" spans="6:6" x14ac:dyDescent="0.2">
      <c r="F12707" s="169"/>
    </row>
    <row r="12708" spans="6:6" x14ac:dyDescent="0.2">
      <c r="F12708" s="169"/>
    </row>
    <row r="12709" spans="6:6" x14ac:dyDescent="0.2">
      <c r="F12709" s="169"/>
    </row>
    <row r="12710" spans="6:6" x14ac:dyDescent="0.2">
      <c r="F12710" s="169"/>
    </row>
    <row r="12711" spans="6:6" x14ac:dyDescent="0.2">
      <c r="F12711" s="169"/>
    </row>
    <row r="12712" spans="6:6" x14ac:dyDescent="0.2">
      <c r="F12712" s="169"/>
    </row>
    <row r="12713" spans="6:6" x14ac:dyDescent="0.2">
      <c r="F12713" s="169"/>
    </row>
    <row r="12714" spans="6:6" x14ac:dyDescent="0.2">
      <c r="F12714" s="169"/>
    </row>
    <row r="12715" spans="6:6" x14ac:dyDescent="0.2">
      <c r="F12715" s="169"/>
    </row>
    <row r="12716" spans="6:6" x14ac:dyDescent="0.2">
      <c r="F12716" s="169"/>
    </row>
    <row r="12717" spans="6:6" x14ac:dyDescent="0.2">
      <c r="F12717" s="169"/>
    </row>
    <row r="12718" spans="6:6" x14ac:dyDescent="0.2">
      <c r="F12718" s="169"/>
    </row>
    <row r="12719" spans="6:6" x14ac:dyDescent="0.2">
      <c r="F12719" s="169"/>
    </row>
    <row r="12720" spans="6:6" x14ac:dyDescent="0.2">
      <c r="F12720" s="169"/>
    </row>
    <row r="12721" spans="6:6" x14ac:dyDescent="0.2">
      <c r="F12721" s="169"/>
    </row>
    <row r="12722" spans="6:6" x14ac:dyDescent="0.2">
      <c r="F12722" s="169"/>
    </row>
    <row r="12723" spans="6:6" x14ac:dyDescent="0.2">
      <c r="F12723" s="169"/>
    </row>
    <row r="12724" spans="6:6" x14ac:dyDescent="0.2">
      <c r="F12724" s="169"/>
    </row>
    <row r="12725" spans="6:6" x14ac:dyDescent="0.2">
      <c r="F12725" s="169"/>
    </row>
    <row r="12726" spans="6:6" x14ac:dyDescent="0.2">
      <c r="F12726" s="169"/>
    </row>
    <row r="12727" spans="6:6" x14ac:dyDescent="0.2">
      <c r="F12727" s="169"/>
    </row>
    <row r="12728" spans="6:6" x14ac:dyDescent="0.2">
      <c r="F12728" s="169"/>
    </row>
    <row r="12729" spans="6:6" x14ac:dyDescent="0.2">
      <c r="F12729" s="169"/>
    </row>
    <row r="12730" spans="6:6" x14ac:dyDescent="0.2">
      <c r="F12730" s="169"/>
    </row>
    <row r="12731" spans="6:6" x14ac:dyDescent="0.2">
      <c r="F12731" s="169"/>
    </row>
    <row r="12732" spans="6:6" x14ac:dyDescent="0.2">
      <c r="F12732" s="169"/>
    </row>
    <row r="12733" spans="6:6" x14ac:dyDescent="0.2">
      <c r="F12733" s="169"/>
    </row>
    <row r="12734" spans="6:6" x14ac:dyDescent="0.2">
      <c r="F12734" s="169"/>
    </row>
    <row r="12735" spans="6:6" x14ac:dyDescent="0.2">
      <c r="F12735" s="169"/>
    </row>
    <row r="12736" spans="6:6" x14ac:dyDescent="0.2">
      <c r="F12736" s="169"/>
    </row>
    <row r="12737" spans="6:6" x14ac:dyDescent="0.2">
      <c r="F12737" s="169"/>
    </row>
    <row r="12738" spans="6:6" x14ac:dyDescent="0.2">
      <c r="F12738" s="169"/>
    </row>
    <row r="12739" spans="6:6" x14ac:dyDescent="0.2">
      <c r="F12739" s="169"/>
    </row>
    <row r="12740" spans="6:6" x14ac:dyDescent="0.2">
      <c r="F12740" s="169"/>
    </row>
    <row r="12741" spans="6:6" x14ac:dyDescent="0.2">
      <c r="F12741" s="169"/>
    </row>
    <row r="12742" spans="6:6" x14ac:dyDescent="0.2">
      <c r="F12742" s="169"/>
    </row>
    <row r="12743" spans="6:6" x14ac:dyDescent="0.2">
      <c r="F12743" s="169"/>
    </row>
    <row r="12744" spans="6:6" x14ac:dyDescent="0.2">
      <c r="F12744" s="169"/>
    </row>
    <row r="12745" spans="6:6" x14ac:dyDescent="0.2">
      <c r="F12745" s="169"/>
    </row>
    <row r="12746" spans="6:6" x14ac:dyDescent="0.2">
      <c r="F12746" s="169"/>
    </row>
    <row r="12747" spans="6:6" x14ac:dyDescent="0.2">
      <c r="F12747" s="169"/>
    </row>
    <row r="12748" spans="6:6" x14ac:dyDescent="0.2">
      <c r="F12748" s="169"/>
    </row>
    <row r="12749" spans="6:6" x14ac:dyDescent="0.2">
      <c r="F12749" s="169"/>
    </row>
    <row r="12750" spans="6:6" x14ac:dyDescent="0.2">
      <c r="F12750" s="169"/>
    </row>
    <row r="12751" spans="6:6" x14ac:dyDescent="0.2">
      <c r="F12751" s="169"/>
    </row>
    <row r="12752" spans="6:6" x14ac:dyDescent="0.2">
      <c r="F12752" s="169"/>
    </row>
    <row r="12753" spans="6:6" x14ac:dyDescent="0.2">
      <c r="F12753" s="169"/>
    </row>
    <row r="12754" spans="6:6" x14ac:dyDescent="0.2">
      <c r="F12754" s="169"/>
    </row>
    <row r="12755" spans="6:6" x14ac:dyDescent="0.2">
      <c r="F12755" s="169"/>
    </row>
    <row r="12756" spans="6:6" x14ac:dyDescent="0.2">
      <c r="F12756" s="169"/>
    </row>
    <row r="12757" spans="6:6" x14ac:dyDescent="0.2">
      <c r="F12757" s="169"/>
    </row>
    <row r="12758" spans="6:6" x14ac:dyDescent="0.2">
      <c r="F12758" s="169"/>
    </row>
    <row r="12759" spans="6:6" x14ac:dyDescent="0.2">
      <c r="F12759" s="169"/>
    </row>
    <row r="12760" spans="6:6" x14ac:dyDescent="0.2">
      <c r="F12760" s="169"/>
    </row>
    <row r="12761" spans="6:6" x14ac:dyDescent="0.2">
      <c r="F12761" s="169"/>
    </row>
    <row r="12762" spans="6:6" x14ac:dyDescent="0.2">
      <c r="F12762" s="169"/>
    </row>
    <row r="12763" spans="6:6" x14ac:dyDescent="0.2">
      <c r="F12763" s="169"/>
    </row>
    <row r="12764" spans="6:6" x14ac:dyDescent="0.2">
      <c r="F12764" s="169"/>
    </row>
    <row r="12765" spans="6:6" x14ac:dyDescent="0.2">
      <c r="F12765" s="169"/>
    </row>
    <row r="12766" spans="6:6" x14ac:dyDescent="0.2">
      <c r="F12766" s="169"/>
    </row>
    <row r="12767" spans="6:6" x14ac:dyDescent="0.2">
      <c r="F12767" s="169"/>
    </row>
    <row r="12768" spans="6:6" x14ac:dyDescent="0.2">
      <c r="F12768" s="169"/>
    </row>
    <row r="12769" spans="6:6" x14ac:dyDescent="0.2">
      <c r="F12769" s="169"/>
    </row>
    <row r="12770" spans="6:6" x14ac:dyDescent="0.2">
      <c r="F12770" s="169"/>
    </row>
    <row r="12771" spans="6:6" x14ac:dyDescent="0.2">
      <c r="F12771" s="169"/>
    </row>
    <row r="12772" spans="6:6" x14ac:dyDescent="0.2">
      <c r="F12772" s="169"/>
    </row>
    <row r="12773" spans="6:6" x14ac:dyDescent="0.2">
      <c r="F12773" s="169"/>
    </row>
    <row r="12774" spans="6:6" x14ac:dyDescent="0.2">
      <c r="F12774" s="169"/>
    </row>
    <row r="12775" spans="6:6" x14ac:dyDescent="0.2">
      <c r="F12775" s="169"/>
    </row>
    <row r="12776" spans="6:6" x14ac:dyDescent="0.2">
      <c r="F12776" s="169"/>
    </row>
    <row r="12777" spans="6:6" x14ac:dyDescent="0.2">
      <c r="F12777" s="169"/>
    </row>
    <row r="12778" spans="6:6" x14ac:dyDescent="0.2">
      <c r="F12778" s="169"/>
    </row>
    <row r="12779" spans="6:6" x14ac:dyDescent="0.2">
      <c r="F12779" s="169"/>
    </row>
    <row r="12780" spans="6:6" x14ac:dyDescent="0.2">
      <c r="F12780" s="169"/>
    </row>
    <row r="12781" spans="6:6" x14ac:dyDescent="0.2">
      <c r="F12781" s="169"/>
    </row>
    <row r="12782" spans="6:6" x14ac:dyDescent="0.2">
      <c r="F12782" s="169"/>
    </row>
    <row r="12783" spans="6:6" x14ac:dyDescent="0.2">
      <c r="F12783" s="169"/>
    </row>
    <row r="12784" spans="6:6" x14ac:dyDescent="0.2">
      <c r="F12784" s="169"/>
    </row>
    <row r="12785" spans="6:6" x14ac:dyDescent="0.2">
      <c r="F12785" s="169"/>
    </row>
    <row r="12786" spans="6:6" x14ac:dyDescent="0.2">
      <c r="F12786" s="169"/>
    </row>
    <row r="12787" spans="6:6" x14ac:dyDescent="0.2">
      <c r="F12787" s="169"/>
    </row>
    <row r="12788" spans="6:6" x14ac:dyDescent="0.2">
      <c r="F12788" s="169"/>
    </row>
    <row r="12789" spans="6:6" x14ac:dyDescent="0.2">
      <c r="F12789" s="169"/>
    </row>
    <row r="12790" spans="6:6" x14ac:dyDescent="0.2">
      <c r="F12790" s="169"/>
    </row>
    <row r="12791" spans="6:6" x14ac:dyDescent="0.2">
      <c r="F12791" s="169"/>
    </row>
    <row r="12792" spans="6:6" x14ac:dyDescent="0.2">
      <c r="F12792" s="169"/>
    </row>
    <row r="12793" spans="6:6" x14ac:dyDescent="0.2">
      <c r="F12793" s="169"/>
    </row>
    <row r="12794" spans="6:6" x14ac:dyDescent="0.2">
      <c r="F12794" s="169"/>
    </row>
    <row r="12795" spans="6:6" x14ac:dyDescent="0.2">
      <c r="F12795" s="169"/>
    </row>
    <row r="12796" spans="6:6" x14ac:dyDescent="0.2">
      <c r="F12796" s="169"/>
    </row>
    <row r="12797" spans="6:6" x14ac:dyDescent="0.2">
      <c r="F12797" s="169"/>
    </row>
    <row r="12798" spans="6:6" x14ac:dyDescent="0.2">
      <c r="F12798" s="169"/>
    </row>
    <row r="12799" spans="6:6" x14ac:dyDescent="0.2">
      <c r="F12799" s="169"/>
    </row>
    <row r="12800" spans="6:6" x14ac:dyDescent="0.2">
      <c r="F12800" s="169"/>
    </row>
    <row r="12801" spans="6:6" x14ac:dyDescent="0.2">
      <c r="F12801" s="169"/>
    </row>
    <row r="12802" spans="6:6" x14ac:dyDescent="0.2">
      <c r="F12802" s="169"/>
    </row>
    <row r="12803" spans="6:6" x14ac:dyDescent="0.2">
      <c r="F12803" s="169"/>
    </row>
    <row r="12804" spans="6:6" x14ac:dyDescent="0.2">
      <c r="F12804" s="169"/>
    </row>
    <row r="12805" spans="6:6" x14ac:dyDescent="0.2">
      <c r="F12805" s="169"/>
    </row>
    <row r="12806" spans="6:6" x14ac:dyDescent="0.2">
      <c r="F12806" s="169"/>
    </row>
    <row r="12807" spans="6:6" x14ac:dyDescent="0.2">
      <c r="F12807" s="169"/>
    </row>
    <row r="12808" spans="6:6" x14ac:dyDescent="0.2">
      <c r="F12808" s="169"/>
    </row>
    <row r="12809" spans="6:6" x14ac:dyDescent="0.2">
      <c r="F12809" s="169"/>
    </row>
    <row r="12810" spans="6:6" x14ac:dyDescent="0.2">
      <c r="F12810" s="169"/>
    </row>
    <row r="12811" spans="6:6" x14ac:dyDescent="0.2">
      <c r="F12811" s="169"/>
    </row>
    <row r="12812" spans="6:6" x14ac:dyDescent="0.2">
      <c r="F12812" s="169"/>
    </row>
    <row r="12813" spans="6:6" x14ac:dyDescent="0.2">
      <c r="F12813" s="169"/>
    </row>
    <row r="12814" spans="6:6" x14ac:dyDescent="0.2">
      <c r="F12814" s="169"/>
    </row>
    <row r="12815" spans="6:6" x14ac:dyDescent="0.2">
      <c r="F12815" s="169"/>
    </row>
    <row r="12816" spans="6:6" x14ac:dyDescent="0.2">
      <c r="F12816" s="169"/>
    </row>
    <row r="12817" spans="6:6" x14ac:dyDescent="0.2">
      <c r="F12817" s="169"/>
    </row>
    <row r="12818" spans="6:6" x14ac:dyDescent="0.2">
      <c r="F12818" s="169"/>
    </row>
    <row r="12819" spans="6:6" x14ac:dyDescent="0.2">
      <c r="F12819" s="169"/>
    </row>
    <row r="12820" spans="6:6" x14ac:dyDescent="0.2">
      <c r="F12820" s="169"/>
    </row>
    <row r="12821" spans="6:6" x14ac:dyDescent="0.2">
      <c r="F12821" s="169"/>
    </row>
    <row r="12822" spans="6:6" x14ac:dyDescent="0.2">
      <c r="F12822" s="169"/>
    </row>
    <row r="12823" spans="6:6" x14ac:dyDescent="0.2">
      <c r="F12823" s="169"/>
    </row>
    <row r="12824" spans="6:6" x14ac:dyDescent="0.2">
      <c r="F12824" s="169"/>
    </row>
    <row r="12825" spans="6:6" x14ac:dyDescent="0.2">
      <c r="F12825" s="169"/>
    </row>
    <row r="12826" spans="6:6" x14ac:dyDescent="0.2">
      <c r="F12826" s="169"/>
    </row>
    <row r="12827" spans="6:6" x14ac:dyDescent="0.2">
      <c r="F12827" s="169"/>
    </row>
    <row r="12828" spans="6:6" x14ac:dyDescent="0.2">
      <c r="F12828" s="169"/>
    </row>
    <row r="12829" spans="6:6" x14ac:dyDescent="0.2">
      <c r="F12829" s="169"/>
    </row>
    <row r="12830" spans="6:6" x14ac:dyDescent="0.2">
      <c r="F12830" s="169"/>
    </row>
    <row r="12831" spans="6:6" x14ac:dyDescent="0.2">
      <c r="F12831" s="169"/>
    </row>
    <row r="12832" spans="6:6" x14ac:dyDescent="0.2">
      <c r="F12832" s="169"/>
    </row>
    <row r="12833" spans="6:6" x14ac:dyDescent="0.2">
      <c r="F12833" s="169"/>
    </row>
    <row r="12834" spans="6:6" x14ac:dyDescent="0.2">
      <c r="F12834" s="169"/>
    </row>
    <row r="12835" spans="6:6" x14ac:dyDescent="0.2">
      <c r="F12835" s="169"/>
    </row>
    <row r="12836" spans="6:6" x14ac:dyDescent="0.2">
      <c r="F12836" s="169"/>
    </row>
    <row r="12837" spans="6:6" x14ac:dyDescent="0.2">
      <c r="F12837" s="169"/>
    </row>
    <row r="12838" spans="6:6" x14ac:dyDescent="0.2">
      <c r="F12838" s="169"/>
    </row>
    <row r="12839" spans="6:6" x14ac:dyDescent="0.2">
      <c r="F12839" s="169"/>
    </row>
    <row r="12840" spans="6:6" x14ac:dyDescent="0.2">
      <c r="F12840" s="169"/>
    </row>
    <row r="12841" spans="6:6" x14ac:dyDescent="0.2">
      <c r="F12841" s="169"/>
    </row>
    <row r="12842" spans="6:6" x14ac:dyDescent="0.2">
      <c r="F12842" s="169"/>
    </row>
    <row r="12843" spans="6:6" x14ac:dyDescent="0.2">
      <c r="F12843" s="169"/>
    </row>
    <row r="12844" spans="6:6" x14ac:dyDescent="0.2">
      <c r="F12844" s="169"/>
    </row>
    <row r="12845" spans="6:6" x14ac:dyDescent="0.2">
      <c r="F12845" s="169"/>
    </row>
    <row r="12846" spans="6:6" x14ac:dyDescent="0.2">
      <c r="F12846" s="169"/>
    </row>
    <row r="12847" spans="6:6" x14ac:dyDescent="0.2">
      <c r="F12847" s="169"/>
    </row>
    <row r="12848" spans="6:6" x14ac:dyDescent="0.2">
      <c r="F12848" s="169"/>
    </row>
    <row r="12849" spans="6:6" x14ac:dyDescent="0.2">
      <c r="F12849" s="169"/>
    </row>
    <row r="12850" spans="6:6" x14ac:dyDescent="0.2">
      <c r="F12850" s="169"/>
    </row>
    <row r="12851" spans="6:6" x14ac:dyDescent="0.2">
      <c r="F12851" s="169"/>
    </row>
    <row r="12852" spans="6:6" x14ac:dyDescent="0.2">
      <c r="F12852" s="169"/>
    </row>
    <row r="12853" spans="6:6" x14ac:dyDescent="0.2">
      <c r="F12853" s="169"/>
    </row>
    <row r="12854" spans="6:6" x14ac:dyDescent="0.2">
      <c r="F12854" s="169"/>
    </row>
    <row r="12855" spans="6:6" x14ac:dyDescent="0.2">
      <c r="F12855" s="169"/>
    </row>
    <row r="12856" spans="6:6" x14ac:dyDescent="0.2">
      <c r="F12856" s="169"/>
    </row>
    <row r="12857" spans="6:6" x14ac:dyDescent="0.2">
      <c r="F12857" s="169"/>
    </row>
    <row r="12858" spans="6:6" x14ac:dyDescent="0.2">
      <c r="F12858" s="169"/>
    </row>
    <row r="12859" spans="6:6" x14ac:dyDescent="0.2">
      <c r="F12859" s="169"/>
    </row>
    <row r="12860" spans="6:6" x14ac:dyDescent="0.2">
      <c r="F12860" s="169"/>
    </row>
    <row r="12861" spans="6:6" x14ac:dyDescent="0.2">
      <c r="F12861" s="169"/>
    </row>
    <row r="12862" spans="6:6" x14ac:dyDescent="0.2">
      <c r="F12862" s="169"/>
    </row>
    <row r="12863" spans="6:6" x14ac:dyDescent="0.2">
      <c r="F12863" s="169"/>
    </row>
    <row r="12864" spans="6:6" x14ac:dyDescent="0.2">
      <c r="F12864" s="169"/>
    </row>
    <row r="12865" spans="6:6" x14ac:dyDescent="0.2">
      <c r="F12865" s="169"/>
    </row>
    <row r="12866" spans="6:6" x14ac:dyDescent="0.2">
      <c r="F12866" s="169"/>
    </row>
    <row r="12867" spans="6:6" x14ac:dyDescent="0.2">
      <c r="F12867" s="169"/>
    </row>
    <row r="12868" spans="6:6" x14ac:dyDescent="0.2">
      <c r="F12868" s="169"/>
    </row>
    <row r="12869" spans="6:6" x14ac:dyDescent="0.2">
      <c r="F12869" s="169"/>
    </row>
    <row r="12870" spans="6:6" x14ac:dyDescent="0.2">
      <c r="F12870" s="169"/>
    </row>
    <row r="12871" spans="6:6" x14ac:dyDescent="0.2">
      <c r="F12871" s="169"/>
    </row>
    <row r="12872" spans="6:6" x14ac:dyDescent="0.2">
      <c r="F12872" s="169"/>
    </row>
    <row r="12873" spans="6:6" x14ac:dyDescent="0.2">
      <c r="F12873" s="169"/>
    </row>
    <row r="12874" spans="6:6" x14ac:dyDescent="0.2">
      <c r="F12874" s="169"/>
    </row>
    <row r="12875" spans="6:6" x14ac:dyDescent="0.2">
      <c r="F12875" s="169"/>
    </row>
    <row r="12876" spans="6:6" x14ac:dyDescent="0.2">
      <c r="F12876" s="169"/>
    </row>
    <row r="12877" spans="6:6" x14ac:dyDescent="0.2">
      <c r="F12877" s="169"/>
    </row>
    <row r="12878" spans="6:6" x14ac:dyDescent="0.2">
      <c r="F12878" s="169"/>
    </row>
    <row r="12879" spans="6:6" x14ac:dyDescent="0.2">
      <c r="F12879" s="169"/>
    </row>
    <row r="12880" spans="6:6" x14ac:dyDescent="0.2">
      <c r="F12880" s="169"/>
    </row>
    <row r="12881" spans="6:6" x14ac:dyDescent="0.2">
      <c r="F12881" s="169"/>
    </row>
    <row r="12882" spans="6:6" x14ac:dyDescent="0.2">
      <c r="F12882" s="169"/>
    </row>
    <row r="12883" spans="6:6" x14ac:dyDescent="0.2">
      <c r="F12883" s="169"/>
    </row>
    <row r="12884" spans="6:6" x14ac:dyDescent="0.2">
      <c r="F12884" s="169"/>
    </row>
    <row r="12885" spans="6:6" x14ac:dyDescent="0.2">
      <c r="F12885" s="169"/>
    </row>
    <row r="12886" spans="6:6" x14ac:dyDescent="0.2">
      <c r="F12886" s="169"/>
    </row>
    <row r="12887" spans="6:6" x14ac:dyDescent="0.2">
      <c r="F12887" s="169"/>
    </row>
    <row r="12888" spans="6:6" x14ac:dyDescent="0.2">
      <c r="F12888" s="169"/>
    </row>
    <row r="12889" spans="6:6" x14ac:dyDescent="0.2">
      <c r="F12889" s="169"/>
    </row>
    <row r="12890" spans="6:6" x14ac:dyDescent="0.2">
      <c r="F12890" s="169"/>
    </row>
    <row r="12891" spans="6:6" x14ac:dyDescent="0.2">
      <c r="F12891" s="169"/>
    </row>
    <row r="12892" spans="6:6" x14ac:dyDescent="0.2">
      <c r="F12892" s="169"/>
    </row>
    <row r="12893" spans="6:6" x14ac:dyDescent="0.2">
      <c r="F12893" s="169"/>
    </row>
    <row r="12894" spans="6:6" x14ac:dyDescent="0.2">
      <c r="F12894" s="169"/>
    </row>
    <row r="12895" spans="6:6" x14ac:dyDescent="0.2">
      <c r="F12895" s="169"/>
    </row>
    <row r="12896" spans="6:6" x14ac:dyDescent="0.2">
      <c r="F12896" s="169"/>
    </row>
    <row r="12897" spans="6:6" x14ac:dyDescent="0.2">
      <c r="F12897" s="169"/>
    </row>
    <row r="12898" spans="6:6" x14ac:dyDescent="0.2">
      <c r="F12898" s="169"/>
    </row>
    <row r="12899" spans="6:6" x14ac:dyDescent="0.2">
      <c r="F12899" s="169"/>
    </row>
    <row r="12900" spans="6:6" x14ac:dyDescent="0.2">
      <c r="F12900" s="169"/>
    </row>
    <row r="12901" spans="6:6" x14ac:dyDescent="0.2">
      <c r="F12901" s="169"/>
    </row>
    <row r="12902" spans="6:6" x14ac:dyDescent="0.2">
      <c r="F12902" s="169"/>
    </row>
    <row r="12903" spans="6:6" x14ac:dyDescent="0.2">
      <c r="F12903" s="169"/>
    </row>
    <row r="12904" spans="6:6" x14ac:dyDescent="0.2">
      <c r="F12904" s="169"/>
    </row>
    <row r="12905" spans="6:6" x14ac:dyDescent="0.2">
      <c r="F12905" s="169"/>
    </row>
    <row r="12906" spans="6:6" x14ac:dyDescent="0.2">
      <c r="F12906" s="169"/>
    </row>
    <row r="12907" spans="6:6" x14ac:dyDescent="0.2">
      <c r="F12907" s="169"/>
    </row>
    <row r="12908" spans="6:6" x14ac:dyDescent="0.2">
      <c r="F12908" s="169"/>
    </row>
    <row r="12909" spans="6:6" x14ac:dyDescent="0.2">
      <c r="F12909" s="169"/>
    </row>
    <row r="12910" spans="6:6" x14ac:dyDescent="0.2">
      <c r="F12910" s="169"/>
    </row>
    <row r="12911" spans="6:6" x14ac:dyDescent="0.2">
      <c r="F12911" s="169"/>
    </row>
    <row r="12912" spans="6:6" x14ac:dyDescent="0.2">
      <c r="F12912" s="169"/>
    </row>
    <row r="12913" spans="6:6" x14ac:dyDescent="0.2">
      <c r="F12913" s="169"/>
    </row>
    <row r="12914" spans="6:6" x14ac:dyDescent="0.2">
      <c r="F12914" s="169"/>
    </row>
    <row r="12915" spans="6:6" x14ac:dyDescent="0.2">
      <c r="F12915" s="169"/>
    </row>
    <row r="12916" spans="6:6" x14ac:dyDescent="0.2">
      <c r="F12916" s="169"/>
    </row>
    <row r="12917" spans="6:6" x14ac:dyDescent="0.2">
      <c r="F12917" s="169"/>
    </row>
    <row r="12918" spans="6:6" x14ac:dyDescent="0.2">
      <c r="F12918" s="169"/>
    </row>
    <row r="12919" spans="6:6" x14ac:dyDescent="0.2">
      <c r="F12919" s="169"/>
    </row>
    <row r="12920" spans="6:6" x14ac:dyDescent="0.2">
      <c r="F12920" s="169"/>
    </row>
    <row r="12921" spans="6:6" x14ac:dyDescent="0.2">
      <c r="F12921" s="169"/>
    </row>
    <row r="12922" spans="6:6" x14ac:dyDescent="0.2">
      <c r="F12922" s="169"/>
    </row>
    <row r="12923" spans="6:6" x14ac:dyDescent="0.2">
      <c r="F12923" s="169"/>
    </row>
    <row r="12924" spans="6:6" x14ac:dyDescent="0.2">
      <c r="F12924" s="169"/>
    </row>
    <row r="12925" spans="6:6" x14ac:dyDescent="0.2">
      <c r="F12925" s="169"/>
    </row>
    <row r="12926" spans="6:6" x14ac:dyDescent="0.2">
      <c r="F12926" s="169"/>
    </row>
    <row r="12927" spans="6:6" x14ac:dyDescent="0.2">
      <c r="F12927" s="169"/>
    </row>
    <row r="12928" spans="6:6" x14ac:dyDescent="0.2">
      <c r="F12928" s="169"/>
    </row>
    <row r="12929" spans="6:6" x14ac:dyDescent="0.2">
      <c r="F12929" s="169"/>
    </row>
    <row r="12930" spans="6:6" x14ac:dyDescent="0.2">
      <c r="F12930" s="169"/>
    </row>
    <row r="12931" spans="6:6" x14ac:dyDescent="0.2">
      <c r="F12931" s="169"/>
    </row>
    <row r="12932" spans="6:6" x14ac:dyDescent="0.2">
      <c r="F12932" s="169"/>
    </row>
    <row r="12933" spans="6:6" x14ac:dyDescent="0.2">
      <c r="F12933" s="169"/>
    </row>
    <row r="12934" spans="6:6" x14ac:dyDescent="0.2">
      <c r="F12934" s="169"/>
    </row>
    <row r="12935" spans="6:6" x14ac:dyDescent="0.2">
      <c r="F12935" s="169"/>
    </row>
    <row r="12936" spans="6:6" x14ac:dyDescent="0.2">
      <c r="F12936" s="169"/>
    </row>
    <row r="12937" spans="6:6" x14ac:dyDescent="0.2">
      <c r="F12937" s="169"/>
    </row>
    <row r="12938" spans="6:6" x14ac:dyDescent="0.2">
      <c r="F12938" s="169"/>
    </row>
    <row r="12939" spans="6:6" x14ac:dyDescent="0.2">
      <c r="F12939" s="169"/>
    </row>
    <row r="12940" spans="6:6" x14ac:dyDescent="0.2">
      <c r="F12940" s="169"/>
    </row>
    <row r="12941" spans="6:6" x14ac:dyDescent="0.2">
      <c r="F12941" s="169"/>
    </row>
    <row r="12942" spans="6:6" x14ac:dyDescent="0.2">
      <c r="F12942" s="169"/>
    </row>
    <row r="12943" spans="6:6" x14ac:dyDescent="0.2">
      <c r="F12943" s="169"/>
    </row>
    <row r="12944" spans="6:6" x14ac:dyDescent="0.2">
      <c r="F12944" s="169"/>
    </row>
    <row r="12945" spans="6:6" x14ac:dyDescent="0.2">
      <c r="F12945" s="169"/>
    </row>
    <row r="12946" spans="6:6" x14ac:dyDescent="0.2">
      <c r="F12946" s="169"/>
    </row>
    <row r="12947" spans="6:6" x14ac:dyDescent="0.2">
      <c r="F12947" s="169"/>
    </row>
    <row r="12948" spans="6:6" x14ac:dyDescent="0.2">
      <c r="F12948" s="169"/>
    </row>
    <row r="12949" spans="6:6" x14ac:dyDescent="0.2">
      <c r="F12949" s="169"/>
    </row>
    <row r="12950" spans="6:6" x14ac:dyDescent="0.2">
      <c r="F12950" s="169"/>
    </row>
    <row r="12951" spans="6:6" x14ac:dyDescent="0.2">
      <c r="F12951" s="169"/>
    </row>
    <row r="12952" spans="6:6" x14ac:dyDescent="0.2">
      <c r="F12952" s="169"/>
    </row>
    <row r="12953" spans="6:6" x14ac:dyDescent="0.2">
      <c r="F12953" s="169"/>
    </row>
    <row r="12954" spans="6:6" x14ac:dyDescent="0.2">
      <c r="F12954" s="169"/>
    </row>
    <row r="12955" spans="6:6" x14ac:dyDescent="0.2">
      <c r="F12955" s="169"/>
    </row>
    <row r="12956" spans="6:6" x14ac:dyDescent="0.2">
      <c r="F12956" s="169"/>
    </row>
    <row r="12957" spans="6:6" x14ac:dyDescent="0.2">
      <c r="F12957" s="169"/>
    </row>
    <row r="12958" spans="6:6" x14ac:dyDescent="0.2">
      <c r="F12958" s="169"/>
    </row>
    <row r="12959" spans="6:6" x14ac:dyDescent="0.2">
      <c r="F12959" s="169"/>
    </row>
    <row r="12960" spans="6:6" x14ac:dyDescent="0.2">
      <c r="F12960" s="169"/>
    </row>
    <row r="12961" spans="6:6" x14ac:dyDescent="0.2">
      <c r="F12961" s="169"/>
    </row>
    <row r="12962" spans="6:6" x14ac:dyDescent="0.2">
      <c r="F12962" s="169"/>
    </row>
    <row r="12963" spans="6:6" x14ac:dyDescent="0.2">
      <c r="F12963" s="169"/>
    </row>
    <row r="12964" spans="6:6" x14ac:dyDescent="0.2">
      <c r="F12964" s="169"/>
    </row>
    <row r="12965" spans="6:6" x14ac:dyDescent="0.2">
      <c r="F12965" s="169"/>
    </row>
    <row r="12966" spans="6:6" x14ac:dyDescent="0.2">
      <c r="F12966" s="169"/>
    </row>
    <row r="12967" spans="6:6" x14ac:dyDescent="0.2">
      <c r="F12967" s="169"/>
    </row>
    <row r="12968" spans="6:6" x14ac:dyDescent="0.2">
      <c r="F12968" s="169"/>
    </row>
    <row r="12969" spans="6:6" x14ac:dyDescent="0.2">
      <c r="F12969" s="169"/>
    </row>
    <row r="12970" spans="6:6" x14ac:dyDescent="0.2">
      <c r="F12970" s="169"/>
    </row>
    <row r="12971" spans="6:6" x14ac:dyDescent="0.2">
      <c r="F12971" s="169"/>
    </row>
    <row r="12972" spans="6:6" x14ac:dyDescent="0.2">
      <c r="F12972" s="169"/>
    </row>
    <row r="12973" spans="6:6" x14ac:dyDescent="0.2">
      <c r="F12973" s="169"/>
    </row>
    <row r="12974" spans="6:6" x14ac:dyDescent="0.2">
      <c r="F12974" s="169"/>
    </row>
    <row r="12975" spans="6:6" x14ac:dyDescent="0.2">
      <c r="F12975" s="169"/>
    </row>
    <row r="12976" spans="6:6" x14ac:dyDescent="0.2">
      <c r="F12976" s="169"/>
    </row>
    <row r="12977" spans="6:6" x14ac:dyDescent="0.2">
      <c r="F12977" s="169"/>
    </row>
    <row r="12978" spans="6:6" x14ac:dyDescent="0.2">
      <c r="F12978" s="169"/>
    </row>
    <row r="12979" spans="6:6" x14ac:dyDescent="0.2">
      <c r="F12979" s="169"/>
    </row>
    <row r="12980" spans="6:6" x14ac:dyDescent="0.2">
      <c r="F12980" s="169"/>
    </row>
    <row r="12981" spans="6:6" x14ac:dyDescent="0.2">
      <c r="F12981" s="169"/>
    </row>
    <row r="12982" spans="6:6" x14ac:dyDescent="0.2">
      <c r="F12982" s="169"/>
    </row>
    <row r="12983" spans="6:6" x14ac:dyDescent="0.2">
      <c r="F12983" s="169"/>
    </row>
    <row r="12984" spans="6:6" x14ac:dyDescent="0.2">
      <c r="F12984" s="169"/>
    </row>
    <row r="12985" spans="6:6" x14ac:dyDescent="0.2">
      <c r="F12985" s="169"/>
    </row>
    <row r="12986" spans="6:6" x14ac:dyDescent="0.2">
      <c r="F12986" s="169"/>
    </row>
    <row r="12987" spans="6:6" x14ac:dyDescent="0.2">
      <c r="F12987" s="169"/>
    </row>
    <row r="12988" spans="6:6" x14ac:dyDescent="0.2">
      <c r="F12988" s="169"/>
    </row>
    <row r="12989" spans="6:6" x14ac:dyDescent="0.2">
      <c r="F12989" s="169"/>
    </row>
    <row r="12990" spans="6:6" x14ac:dyDescent="0.2">
      <c r="F12990" s="169"/>
    </row>
    <row r="12991" spans="6:6" x14ac:dyDescent="0.2">
      <c r="F12991" s="169"/>
    </row>
    <row r="12992" spans="6:6" x14ac:dyDescent="0.2">
      <c r="F12992" s="169"/>
    </row>
    <row r="12993" spans="6:6" x14ac:dyDescent="0.2">
      <c r="F12993" s="169"/>
    </row>
    <row r="12994" spans="6:6" x14ac:dyDescent="0.2">
      <c r="F12994" s="169"/>
    </row>
    <row r="12995" spans="6:6" x14ac:dyDescent="0.2">
      <c r="F12995" s="169"/>
    </row>
    <row r="12996" spans="6:6" x14ac:dyDescent="0.2">
      <c r="F12996" s="169"/>
    </row>
    <row r="12997" spans="6:6" x14ac:dyDescent="0.2">
      <c r="F12997" s="169"/>
    </row>
    <row r="12998" spans="6:6" x14ac:dyDescent="0.2">
      <c r="F12998" s="169"/>
    </row>
    <row r="12999" spans="6:6" x14ac:dyDescent="0.2">
      <c r="F12999" s="169"/>
    </row>
    <row r="13000" spans="6:6" x14ac:dyDescent="0.2">
      <c r="F13000" s="169"/>
    </row>
    <row r="13001" spans="6:6" x14ac:dyDescent="0.2">
      <c r="F13001" s="169"/>
    </row>
    <row r="13002" spans="6:6" x14ac:dyDescent="0.2">
      <c r="F13002" s="169"/>
    </row>
    <row r="13003" spans="6:6" x14ac:dyDescent="0.2">
      <c r="F13003" s="169"/>
    </row>
    <row r="13004" spans="6:6" x14ac:dyDescent="0.2">
      <c r="F13004" s="169"/>
    </row>
    <row r="13005" spans="6:6" x14ac:dyDescent="0.2">
      <c r="F13005" s="169"/>
    </row>
    <row r="13006" spans="6:6" x14ac:dyDescent="0.2">
      <c r="F13006" s="169"/>
    </row>
    <row r="13007" spans="6:6" x14ac:dyDescent="0.2">
      <c r="F13007" s="169"/>
    </row>
    <row r="13008" spans="6:6" x14ac:dyDescent="0.2">
      <c r="F13008" s="169"/>
    </row>
    <row r="13009" spans="6:6" x14ac:dyDescent="0.2">
      <c r="F13009" s="169"/>
    </row>
    <row r="13010" spans="6:6" x14ac:dyDescent="0.2">
      <c r="F13010" s="169"/>
    </row>
    <row r="13011" spans="6:6" x14ac:dyDescent="0.2">
      <c r="F13011" s="169"/>
    </row>
    <row r="13012" spans="6:6" x14ac:dyDescent="0.2">
      <c r="F13012" s="169"/>
    </row>
    <row r="13013" spans="6:6" x14ac:dyDescent="0.2">
      <c r="F13013" s="169"/>
    </row>
    <row r="13014" spans="6:6" x14ac:dyDescent="0.2">
      <c r="F13014" s="169"/>
    </row>
    <row r="13015" spans="6:6" x14ac:dyDescent="0.2">
      <c r="F13015" s="169"/>
    </row>
    <row r="13016" spans="6:6" x14ac:dyDescent="0.2">
      <c r="F13016" s="169"/>
    </row>
    <row r="13017" spans="6:6" x14ac:dyDescent="0.2">
      <c r="F13017" s="169"/>
    </row>
    <row r="13018" spans="6:6" x14ac:dyDescent="0.2">
      <c r="F13018" s="169"/>
    </row>
    <row r="13019" spans="6:6" x14ac:dyDescent="0.2">
      <c r="F13019" s="169"/>
    </row>
    <row r="13020" spans="6:6" x14ac:dyDescent="0.2">
      <c r="F13020" s="169"/>
    </row>
    <row r="13021" spans="6:6" x14ac:dyDescent="0.2">
      <c r="F13021" s="169"/>
    </row>
    <row r="13022" spans="6:6" x14ac:dyDescent="0.2">
      <c r="F13022" s="169"/>
    </row>
    <row r="13023" spans="6:6" x14ac:dyDescent="0.2">
      <c r="F13023" s="169"/>
    </row>
    <row r="13024" spans="6:6" x14ac:dyDescent="0.2">
      <c r="F13024" s="169"/>
    </row>
    <row r="13025" spans="6:6" x14ac:dyDescent="0.2">
      <c r="F13025" s="169"/>
    </row>
    <row r="13026" spans="6:6" x14ac:dyDescent="0.2">
      <c r="F13026" s="169"/>
    </row>
    <row r="13027" spans="6:6" x14ac:dyDescent="0.2">
      <c r="F13027" s="169"/>
    </row>
    <row r="13028" spans="6:6" x14ac:dyDescent="0.2">
      <c r="F13028" s="169"/>
    </row>
    <row r="13029" spans="6:6" x14ac:dyDescent="0.2">
      <c r="F13029" s="169"/>
    </row>
    <row r="13030" spans="6:6" x14ac:dyDescent="0.2">
      <c r="F13030" s="169"/>
    </row>
    <row r="13031" spans="6:6" x14ac:dyDescent="0.2">
      <c r="F13031" s="169"/>
    </row>
    <row r="13032" spans="6:6" x14ac:dyDescent="0.2">
      <c r="F13032" s="169"/>
    </row>
    <row r="13033" spans="6:6" x14ac:dyDescent="0.2">
      <c r="F13033" s="169"/>
    </row>
    <row r="13034" spans="6:6" x14ac:dyDescent="0.2">
      <c r="F13034" s="169"/>
    </row>
    <row r="13035" spans="6:6" x14ac:dyDescent="0.2">
      <c r="F13035" s="169"/>
    </row>
    <row r="13036" spans="6:6" x14ac:dyDescent="0.2">
      <c r="F13036" s="169"/>
    </row>
    <row r="13037" spans="6:6" x14ac:dyDescent="0.2">
      <c r="F13037" s="169"/>
    </row>
    <row r="13038" spans="6:6" x14ac:dyDescent="0.2">
      <c r="F13038" s="169"/>
    </row>
    <row r="13039" spans="6:6" x14ac:dyDescent="0.2">
      <c r="F13039" s="169"/>
    </row>
    <row r="13040" spans="6:6" x14ac:dyDescent="0.2">
      <c r="F13040" s="169"/>
    </row>
    <row r="13041" spans="6:6" x14ac:dyDescent="0.2">
      <c r="F13041" s="169"/>
    </row>
    <row r="13042" spans="6:6" x14ac:dyDescent="0.2">
      <c r="F13042" s="169"/>
    </row>
    <row r="13043" spans="6:6" x14ac:dyDescent="0.2">
      <c r="F13043" s="169"/>
    </row>
    <row r="13044" spans="6:6" x14ac:dyDescent="0.2">
      <c r="F13044" s="169"/>
    </row>
    <row r="13045" spans="6:6" x14ac:dyDescent="0.2">
      <c r="F13045" s="169"/>
    </row>
    <row r="13046" spans="6:6" x14ac:dyDescent="0.2">
      <c r="F13046" s="169"/>
    </row>
    <row r="13047" spans="6:6" x14ac:dyDescent="0.2">
      <c r="F13047" s="169"/>
    </row>
    <row r="13048" spans="6:6" x14ac:dyDescent="0.2">
      <c r="F13048" s="169"/>
    </row>
    <row r="13049" spans="6:6" x14ac:dyDescent="0.2">
      <c r="F13049" s="169"/>
    </row>
    <row r="13050" spans="6:6" x14ac:dyDescent="0.2">
      <c r="F13050" s="169"/>
    </row>
    <row r="13051" spans="6:6" x14ac:dyDescent="0.2">
      <c r="F13051" s="169"/>
    </row>
    <row r="13052" spans="6:6" x14ac:dyDescent="0.2">
      <c r="F13052" s="169"/>
    </row>
    <row r="13053" spans="6:6" x14ac:dyDescent="0.2">
      <c r="F13053" s="169"/>
    </row>
    <row r="13054" spans="6:6" x14ac:dyDescent="0.2">
      <c r="F13054" s="169"/>
    </row>
    <row r="13055" spans="6:6" x14ac:dyDescent="0.2">
      <c r="F13055" s="169"/>
    </row>
    <row r="13056" spans="6:6" x14ac:dyDescent="0.2">
      <c r="F13056" s="169"/>
    </row>
    <row r="13057" spans="6:6" x14ac:dyDescent="0.2">
      <c r="F13057" s="169"/>
    </row>
    <row r="13058" spans="6:6" x14ac:dyDescent="0.2">
      <c r="F13058" s="169"/>
    </row>
    <row r="13059" spans="6:6" x14ac:dyDescent="0.2">
      <c r="F13059" s="169"/>
    </row>
    <row r="13060" spans="6:6" x14ac:dyDescent="0.2">
      <c r="F13060" s="169"/>
    </row>
    <row r="13061" spans="6:6" x14ac:dyDescent="0.2">
      <c r="F13061" s="169"/>
    </row>
    <row r="13062" spans="6:6" x14ac:dyDescent="0.2">
      <c r="F13062" s="169"/>
    </row>
    <row r="13063" spans="6:6" x14ac:dyDescent="0.2">
      <c r="F13063" s="169"/>
    </row>
    <row r="13064" spans="6:6" x14ac:dyDescent="0.2">
      <c r="F13064" s="169"/>
    </row>
    <row r="13065" spans="6:6" x14ac:dyDescent="0.2">
      <c r="F13065" s="169"/>
    </row>
    <row r="13066" spans="6:6" x14ac:dyDescent="0.2">
      <c r="F13066" s="169"/>
    </row>
    <row r="13067" spans="6:6" x14ac:dyDescent="0.2">
      <c r="F13067" s="169"/>
    </row>
    <row r="13068" spans="6:6" x14ac:dyDescent="0.2">
      <c r="F13068" s="169"/>
    </row>
    <row r="13069" spans="6:6" x14ac:dyDescent="0.2">
      <c r="F13069" s="169"/>
    </row>
    <row r="13070" spans="6:6" x14ac:dyDescent="0.2">
      <c r="F13070" s="169"/>
    </row>
    <row r="13071" spans="6:6" x14ac:dyDescent="0.2">
      <c r="F13071" s="169"/>
    </row>
    <row r="13072" spans="6:6" x14ac:dyDescent="0.2">
      <c r="F13072" s="169"/>
    </row>
    <row r="13073" spans="6:6" x14ac:dyDescent="0.2">
      <c r="F13073" s="169"/>
    </row>
    <row r="13074" spans="6:6" x14ac:dyDescent="0.2">
      <c r="F13074" s="169"/>
    </row>
    <row r="13075" spans="6:6" x14ac:dyDescent="0.2">
      <c r="F13075" s="169"/>
    </row>
    <row r="13076" spans="6:6" x14ac:dyDescent="0.2">
      <c r="F13076" s="169"/>
    </row>
    <row r="13077" spans="6:6" x14ac:dyDescent="0.2">
      <c r="F13077" s="169"/>
    </row>
    <row r="13078" spans="6:6" x14ac:dyDescent="0.2">
      <c r="F13078" s="169"/>
    </row>
    <row r="13079" spans="6:6" x14ac:dyDescent="0.2">
      <c r="F13079" s="169"/>
    </row>
    <row r="13080" spans="6:6" x14ac:dyDescent="0.2">
      <c r="F13080" s="169"/>
    </row>
    <row r="13081" spans="6:6" x14ac:dyDescent="0.2">
      <c r="F13081" s="169"/>
    </row>
    <row r="13082" spans="6:6" x14ac:dyDescent="0.2">
      <c r="F13082" s="169"/>
    </row>
    <row r="13083" spans="6:6" x14ac:dyDescent="0.2">
      <c r="F13083" s="169"/>
    </row>
    <row r="13084" spans="6:6" x14ac:dyDescent="0.2">
      <c r="F13084" s="169"/>
    </row>
    <row r="13085" spans="6:6" x14ac:dyDescent="0.2">
      <c r="F13085" s="169"/>
    </row>
    <row r="13086" spans="6:6" x14ac:dyDescent="0.2">
      <c r="F13086" s="169"/>
    </row>
    <row r="13087" spans="6:6" x14ac:dyDescent="0.2">
      <c r="F13087" s="169"/>
    </row>
    <row r="13088" spans="6:6" x14ac:dyDescent="0.2">
      <c r="F13088" s="169"/>
    </row>
    <row r="13089" spans="6:6" x14ac:dyDescent="0.2">
      <c r="F13089" s="169"/>
    </row>
    <row r="13090" spans="6:6" x14ac:dyDescent="0.2">
      <c r="F13090" s="169"/>
    </row>
    <row r="13091" spans="6:6" x14ac:dyDescent="0.2">
      <c r="F13091" s="169"/>
    </row>
    <row r="13092" spans="6:6" x14ac:dyDescent="0.2">
      <c r="F13092" s="169"/>
    </row>
    <row r="13093" spans="6:6" x14ac:dyDescent="0.2">
      <c r="F13093" s="169"/>
    </row>
    <row r="13094" spans="6:6" x14ac:dyDescent="0.2">
      <c r="F13094" s="169"/>
    </row>
    <row r="13095" spans="6:6" x14ac:dyDescent="0.2">
      <c r="F13095" s="169"/>
    </row>
    <row r="13096" spans="6:6" x14ac:dyDescent="0.2">
      <c r="F13096" s="169"/>
    </row>
    <row r="13097" spans="6:6" x14ac:dyDescent="0.2">
      <c r="F13097" s="169"/>
    </row>
    <row r="13098" spans="6:6" x14ac:dyDescent="0.2">
      <c r="F13098" s="169"/>
    </row>
    <row r="13099" spans="6:6" x14ac:dyDescent="0.2">
      <c r="F13099" s="169"/>
    </row>
    <row r="13100" spans="6:6" x14ac:dyDescent="0.2">
      <c r="F13100" s="169"/>
    </row>
    <row r="13101" spans="6:6" x14ac:dyDescent="0.2">
      <c r="F13101" s="169"/>
    </row>
    <row r="13102" spans="6:6" x14ac:dyDescent="0.2">
      <c r="F13102" s="169"/>
    </row>
    <row r="13103" spans="6:6" x14ac:dyDescent="0.2">
      <c r="F13103" s="169"/>
    </row>
    <row r="13104" spans="6:6" x14ac:dyDescent="0.2">
      <c r="F13104" s="169"/>
    </row>
    <row r="13105" spans="6:6" x14ac:dyDescent="0.2">
      <c r="F13105" s="169"/>
    </row>
    <row r="13106" spans="6:6" x14ac:dyDescent="0.2">
      <c r="F13106" s="169"/>
    </row>
    <row r="13107" spans="6:6" x14ac:dyDescent="0.2">
      <c r="F13107" s="169"/>
    </row>
    <row r="13108" spans="6:6" x14ac:dyDescent="0.2">
      <c r="F13108" s="169"/>
    </row>
    <row r="13109" spans="6:6" x14ac:dyDescent="0.2">
      <c r="F13109" s="169"/>
    </row>
    <row r="13110" spans="6:6" x14ac:dyDescent="0.2">
      <c r="F13110" s="169"/>
    </row>
    <row r="13111" spans="6:6" x14ac:dyDescent="0.2">
      <c r="F13111" s="169"/>
    </row>
    <row r="13112" spans="6:6" x14ac:dyDescent="0.2">
      <c r="F13112" s="169"/>
    </row>
    <row r="13113" spans="6:6" x14ac:dyDescent="0.2">
      <c r="F13113" s="169"/>
    </row>
    <row r="13114" spans="6:6" x14ac:dyDescent="0.2">
      <c r="F13114" s="169"/>
    </row>
    <row r="13115" spans="6:6" x14ac:dyDescent="0.2">
      <c r="F13115" s="169"/>
    </row>
    <row r="13116" spans="6:6" x14ac:dyDescent="0.2">
      <c r="F13116" s="169"/>
    </row>
    <row r="13117" spans="6:6" x14ac:dyDescent="0.2">
      <c r="F13117" s="169"/>
    </row>
    <row r="13118" spans="6:6" x14ac:dyDescent="0.2">
      <c r="F13118" s="169"/>
    </row>
    <row r="13119" spans="6:6" x14ac:dyDescent="0.2">
      <c r="F13119" s="169"/>
    </row>
    <row r="13120" spans="6:6" x14ac:dyDescent="0.2">
      <c r="F13120" s="169"/>
    </row>
    <row r="13121" spans="6:6" x14ac:dyDescent="0.2">
      <c r="F13121" s="169"/>
    </row>
    <row r="13122" spans="6:6" x14ac:dyDescent="0.2">
      <c r="F13122" s="169"/>
    </row>
    <row r="13123" spans="6:6" x14ac:dyDescent="0.2">
      <c r="F13123" s="169"/>
    </row>
    <row r="13124" spans="6:6" x14ac:dyDescent="0.2">
      <c r="F13124" s="169"/>
    </row>
    <row r="13125" spans="6:6" x14ac:dyDescent="0.2">
      <c r="F13125" s="169"/>
    </row>
    <row r="13126" spans="6:6" x14ac:dyDescent="0.2">
      <c r="F13126" s="169"/>
    </row>
    <row r="13127" spans="6:6" x14ac:dyDescent="0.2">
      <c r="F13127" s="169"/>
    </row>
    <row r="13128" spans="6:6" x14ac:dyDescent="0.2">
      <c r="F13128" s="169"/>
    </row>
    <row r="13129" spans="6:6" x14ac:dyDescent="0.2">
      <c r="F13129" s="169"/>
    </row>
    <row r="13130" spans="6:6" x14ac:dyDescent="0.2">
      <c r="F13130" s="169"/>
    </row>
    <row r="13131" spans="6:6" x14ac:dyDescent="0.2">
      <c r="F13131" s="169"/>
    </row>
    <row r="13132" spans="6:6" x14ac:dyDescent="0.2">
      <c r="F13132" s="169"/>
    </row>
    <row r="13133" spans="6:6" x14ac:dyDescent="0.2">
      <c r="F13133" s="169"/>
    </row>
    <row r="13134" spans="6:6" x14ac:dyDescent="0.2">
      <c r="F13134" s="169"/>
    </row>
    <row r="13135" spans="6:6" x14ac:dyDescent="0.2">
      <c r="F13135" s="169"/>
    </row>
    <row r="13136" spans="6:6" x14ac:dyDescent="0.2">
      <c r="F13136" s="169"/>
    </row>
    <row r="13137" spans="6:6" x14ac:dyDescent="0.2">
      <c r="F13137" s="169"/>
    </row>
    <row r="13138" spans="6:6" x14ac:dyDescent="0.2">
      <c r="F13138" s="169"/>
    </row>
    <row r="13139" spans="6:6" x14ac:dyDescent="0.2">
      <c r="F13139" s="169"/>
    </row>
    <row r="13140" spans="6:6" x14ac:dyDescent="0.2">
      <c r="F13140" s="169"/>
    </row>
    <row r="13141" spans="6:6" x14ac:dyDescent="0.2">
      <c r="F13141" s="169"/>
    </row>
    <row r="13142" spans="6:6" x14ac:dyDescent="0.2">
      <c r="F13142" s="169"/>
    </row>
    <row r="13143" spans="6:6" x14ac:dyDescent="0.2">
      <c r="F13143" s="169"/>
    </row>
    <row r="13144" spans="6:6" x14ac:dyDescent="0.2">
      <c r="F13144" s="169"/>
    </row>
    <row r="13145" spans="6:6" x14ac:dyDescent="0.2">
      <c r="F13145" s="169"/>
    </row>
    <row r="13146" spans="6:6" x14ac:dyDescent="0.2">
      <c r="F13146" s="169"/>
    </row>
    <row r="13147" spans="6:6" x14ac:dyDescent="0.2">
      <c r="F13147" s="169"/>
    </row>
    <row r="13148" spans="6:6" x14ac:dyDescent="0.2">
      <c r="F13148" s="169"/>
    </row>
    <row r="13149" spans="6:6" x14ac:dyDescent="0.2">
      <c r="F13149" s="169"/>
    </row>
    <row r="13150" spans="6:6" x14ac:dyDescent="0.2">
      <c r="F13150" s="169"/>
    </row>
    <row r="13151" spans="6:6" x14ac:dyDescent="0.2">
      <c r="F13151" s="169"/>
    </row>
    <row r="13152" spans="6:6" x14ac:dyDescent="0.2">
      <c r="F13152" s="169"/>
    </row>
    <row r="13153" spans="6:6" x14ac:dyDescent="0.2">
      <c r="F13153" s="169"/>
    </row>
    <row r="13154" spans="6:6" x14ac:dyDescent="0.2">
      <c r="F13154" s="169"/>
    </row>
    <row r="13155" spans="6:6" x14ac:dyDescent="0.2">
      <c r="F13155" s="169"/>
    </row>
    <row r="13156" spans="6:6" x14ac:dyDescent="0.2">
      <c r="F13156" s="169"/>
    </row>
    <row r="13157" spans="6:6" x14ac:dyDescent="0.2">
      <c r="F13157" s="169"/>
    </row>
    <row r="13158" spans="6:6" x14ac:dyDescent="0.2">
      <c r="F13158" s="169"/>
    </row>
    <row r="13159" spans="6:6" x14ac:dyDescent="0.2">
      <c r="F13159" s="169"/>
    </row>
    <row r="13160" spans="6:6" x14ac:dyDescent="0.2">
      <c r="F13160" s="169"/>
    </row>
    <row r="13161" spans="6:6" x14ac:dyDescent="0.2">
      <c r="F13161" s="169"/>
    </row>
    <row r="13162" spans="6:6" x14ac:dyDescent="0.2">
      <c r="F13162" s="169"/>
    </row>
    <row r="13163" spans="6:6" x14ac:dyDescent="0.2">
      <c r="F13163" s="169"/>
    </row>
    <row r="13164" spans="6:6" x14ac:dyDescent="0.2">
      <c r="F13164" s="169"/>
    </row>
    <row r="13165" spans="6:6" x14ac:dyDescent="0.2">
      <c r="F13165" s="169"/>
    </row>
    <row r="13166" spans="6:6" x14ac:dyDescent="0.2">
      <c r="F13166" s="169"/>
    </row>
    <row r="13167" spans="6:6" x14ac:dyDescent="0.2">
      <c r="F13167" s="169"/>
    </row>
    <row r="13168" spans="6:6" x14ac:dyDescent="0.2">
      <c r="F13168" s="169"/>
    </row>
    <row r="13169" spans="6:6" x14ac:dyDescent="0.2">
      <c r="F13169" s="169"/>
    </row>
    <row r="13170" spans="6:6" x14ac:dyDescent="0.2">
      <c r="F13170" s="169"/>
    </row>
    <row r="13171" spans="6:6" x14ac:dyDescent="0.2">
      <c r="F13171" s="169"/>
    </row>
    <row r="13172" spans="6:6" x14ac:dyDescent="0.2">
      <c r="F13172" s="169"/>
    </row>
    <row r="13173" spans="6:6" x14ac:dyDescent="0.2">
      <c r="F13173" s="169"/>
    </row>
    <row r="13174" spans="6:6" x14ac:dyDescent="0.2">
      <c r="F13174" s="169"/>
    </row>
    <row r="13175" spans="6:6" x14ac:dyDescent="0.2">
      <c r="F13175" s="169"/>
    </row>
    <row r="13176" spans="6:6" x14ac:dyDescent="0.2">
      <c r="F13176" s="169"/>
    </row>
    <row r="13177" spans="6:6" x14ac:dyDescent="0.2">
      <c r="F13177" s="169"/>
    </row>
    <row r="13178" spans="6:6" x14ac:dyDescent="0.2">
      <c r="F13178" s="169"/>
    </row>
    <row r="13179" spans="6:6" x14ac:dyDescent="0.2">
      <c r="F13179" s="169"/>
    </row>
    <row r="13180" spans="6:6" x14ac:dyDescent="0.2">
      <c r="F13180" s="169"/>
    </row>
    <row r="13181" spans="6:6" x14ac:dyDescent="0.2">
      <c r="F13181" s="169"/>
    </row>
    <row r="13182" spans="6:6" x14ac:dyDescent="0.2">
      <c r="F13182" s="169"/>
    </row>
    <row r="13183" spans="6:6" x14ac:dyDescent="0.2">
      <c r="F13183" s="169"/>
    </row>
    <row r="13184" spans="6:6" x14ac:dyDescent="0.2">
      <c r="F13184" s="169"/>
    </row>
    <row r="13185" spans="6:6" x14ac:dyDescent="0.2">
      <c r="F13185" s="169"/>
    </row>
    <row r="13186" spans="6:6" x14ac:dyDescent="0.2">
      <c r="F13186" s="169"/>
    </row>
    <row r="13187" spans="6:6" x14ac:dyDescent="0.2">
      <c r="F13187" s="169"/>
    </row>
    <row r="13188" spans="6:6" x14ac:dyDescent="0.2">
      <c r="F13188" s="169"/>
    </row>
    <row r="13189" spans="6:6" x14ac:dyDescent="0.2">
      <c r="F13189" s="169"/>
    </row>
    <row r="13190" spans="6:6" x14ac:dyDescent="0.2">
      <c r="F13190" s="169"/>
    </row>
    <row r="13191" spans="6:6" x14ac:dyDescent="0.2">
      <c r="F13191" s="169"/>
    </row>
    <row r="13192" spans="6:6" x14ac:dyDescent="0.2">
      <c r="F13192" s="169"/>
    </row>
    <row r="13193" spans="6:6" x14ac:dyDescent="0.2">
      <c r="F13193" s="169"/>
    </row>
    <row r="13194" spans="6:6" x14ac:dyDescent="0.2">
      <c r="F13194" s="169"/>
    </row>
    <row r="13195" spans="6:6" x14ac:dyDescent="0.2">
      <c r="F13195" s="169"/>
    </row>
    <row r="13196" spans="6:6" x14ac:dyDescent="0.2">
      <c r="F13196" s="169"/>
    </row>
    <row r="13197" spans="6:6" x14ac:dyDescent="0.2">
      <c r="F13197" s="169"/>
    </row>
    <row r="13198" spans="6:6" x14ac:dyDescent="0.2">
      <c r="F13198" s="169"/>
    </row>
    <row r="13199" spans="6:6" x14ac:dyDescent="0.2">
      <c r="F13199" s="169"/>
    </row>
    <row r="13200" spans="6:6" x14ac:dyDescent="0.2">
      <c r="F13200" s="169"/>
    </row>
    <row r="13201" spans="6:6" x14ac:dyDescent="0.2">
      <c r="F13201" s="169"/>
    </row>
    <row r="13202" spans="6:6" x14ac:dyDescent="0.2">
      <c r="F13202" s="169"/>
    </row>
    <row r="13203" spans="6:6" x14ac:dyDescent="0.2">
      <c r="F13203" s="169"/>
    </row>
    <row r="13204" spans="6:6" x14ac:dyDescent="0.2">
      <c r="F13204" s="169"/>
    </row>
    <row r="13205" spans="6:6" x14ac:dyDescent="0.2">
      <c r="F13205" s="169"/>
    </row>
    <row r="13206" spans="6:6" x14ac:dyDescent="0.2">
      <c r="F13206" s="169"/>
    </row>
    <row r="13207" spans="6:6" x14ac:dyDescent="0.2">
      <c r="F13207" s="169"/>
    </row>
    <row r="13208" spans="6:6" x14ac:dyDescent="0.2">
      <c r="F13208" s="169"/>
    </row>
    <row r="13209" spans="6:6" x14ac:dyDescent="0.2">
      <c r="F13209" s="169"/>
    </row>
    <row r="13210" spans="6:6" x14ac:dyDescent="0.2">
      <c r="F13210" s="169"/>
    </row>
    <row r="13211" spans="6:6" x14ac:dyDescent="0.2">
      <c r="F13211" s="169"/>
    </row>
    <row r="13212" spans="6:6" x14ac:dyDescent="0.2">
      <c r="F13212" s="169"/>
    </row>
    <row r="13213" spans="6:6" x14ac:dyDescent="0.2">
      <c r="F13213" s="169"/>
    </row>
    <row r="13214" spans="6:6" x14ac:dyDescent="0.2">
      <c r="F13214" s="169"/>
    </row>
    <row r="13215" spans="6:6" x14ac:dyDescent="0.2">
      <c r="F13215" s="169"/>
    </row>
    <row r="13216" spans="6:6" x14ac:dyDescent="0.2">
      <c r="F13216" s="169"/>
    </row>
    <row r="13217" spans="6:6" x14ac:dyDescent="0.2">
      <c r="F13217" s="169"/>
    </row>
    <row r="13218" spans="6:6" x14ac:dyDescent="0.2">
      <c r="F13218" s="169"/>
    </row>
    <row r="13219" spans="6:6" x14ac:dyDescent="0.2">
      <c r="F13219" s="169"/>
    </row>
    <row r="13220" spans="6:6" x14ac:dyDescent="0.2">
      <c r="F13220" s="169"/>
    </row>
    <row r="13221" spans="6:6" x14ac:dyDescent="0.2">
      <c r="F13221" s="169"/>
    </row>
    <row r="13222" spans="6:6" x14ac:dyDescent="0.2">
      <c r="F13222" s="169"/>
    </row>
    <row r="13223" spans="6:6" x14ac:dyDescent="0.2">
      <c r="F13223" s="169"/>
    </row>
    <row r="13224" spans="6:6" x14ac:dyDescent="0.2">
      <c r="F13224" s="169"/>
    </row>
    <row r="13225" spans="6:6" x14ac:dyDescent="0.2">
      <c r="F13225" s="169"/>
    </row>
    <row r="13226" spans="6:6" x14ac:dyDescent="0.2">
      <c r="F13226" s="169"/>
    </row>
    <row r="13227" spans="6:6" x14ac:dyDescent="0.2">
      <c r="F13227" s="169"/>
    </row>
    <row r="13228" spans="6:6" x14ac:dyDescent="0.2">
      <c r="F13228" s="169"/>
    </row>
    <row r="13229" spans="6:6" x14ac:dyDescent="0.2">
      <c r="F13229" s="169"/>
    </row>
    <row r="13230" spans="6:6" x14ac:dyDescent="0.2">
      <c r="F13230" s="169"/>
    </row>
    <row r="13231" spans="6:6" x14ac:dyDescent="0.2">
      <c r="F13231" s="169"/>
    </row>
    <row r="13232" spans="6:6" x14ac:dyDescent="0.2">
      <c r="F13232" s="169"/>
    </row>
    <row r="13233" spans="6:6" x14ac:dyDescent="0.2">
      <c r="F13233" s="169"/>
    </row>
    <row r="13234" spans="6:6" x14ac:dyDescent="0.2">
      <c r="F13234" s="169"/>
    </row>
    <row r="13235" spans="6:6" x14ac:dyDescent="0.2">
      <c r="F13235" s="169"/>
    </row>
    <row r="13236" spans="6:6" x14ac:dyDescent="0.2">
      <c r="F13236" s="169"/>
    </row>
    <row r="13237" spans="6:6" x14ac:dyDescent="0.2">
      <c r="F13237" s="169"/>
    </row>
    <row r="13238" spans="6:6" x14ac:dyDescent="0.2">
      <c r="F13238" s="169"/>
    </row>
    <row r="13239" spans="6:6" x14ac:dyDescent="0.2">
      <c r="F13239" s="169"/>
    </row>
    <row r="13240" spans="6:6" x14ac:dyDescent="0.2">
      <c r="F13240" s="169"/>
    </row>
    <row r="13241" spans="6:6" x14ac:dyDescent="0.2">
      <c r="F13241" s="169"/>
    </row>
    <row r="13242" spans="6:6" x14ac:dyDescent="0.2">
      <c r="F13242" s="169"/>
    </row>
    <row r="13243" spans="6:6" x14ac:dyDescent="0.2">
      <c r="F13243" s="169"/>
    </row>
    <row r="13244" spans="6:6" x14ac:dyDescent="0.2">
      <c r="F13244" s="169"/>
    </row>
    <row r="13245" spans="6:6" x14ac:dyDescent="0.2">
      <c r="F13245" s="169"/>
    </row>
    <row r="13246" spans="6:6" x14ac:dyDescent="0.2">
      <c r="F13246" s="169"/>
    </row>
    <row r="13247" spans="6:6" x14ac:dyDescent="0.2">
      <c r="F13247" s="169"/>
    </row>
    <row r="13248" spans="6:6" x14ac:dyDescent="0.2">
      <c r="F13248" s="169"/>
    </row>
    <row r="13249" spans="6:6" x14ac:dyDescent="0.2">
      <c r="F13249" s="169"/>
    </row>
    <row r="13250" spans="6:6" x14ac:dyDescent="0.2">
      <c r="F13250" s="169"/>
    </row>
    <row r="13251" spans="6:6" x14ac:dyDescent="0.2">
      <c r="F13251" s="169"/>
    </row>
    <row r="13252" spans="6:6" x14ac:dyDescent="0.2">
      <c r="F13252" s="169"/>
    </row>
    <row r="13253" spans="6:6" x14ac:dyDescent="0.2">
      <c r="F13253" s="169"/>
    </row>
    <row r="13254" spans="6:6" x14ac:dyDescent="0.2">
      <c r="F13254" s="169"/>
    </row>
    <row r="13255" spans="6:6" x14ac:dyDescent="0.2">
      <c r="F13255" s="169"/>
    </row>
    <row r="13256" spans="6:6" x14ac:dyDescent="0.2">
      <c r="F13256" s="169"/>
    </row>
    <row r="13257" spans="6:6" x14ac:dyDescent="0.2">
      <c r="F13257" s="169"/>
    </row>
    <row r="13258" spans="6:6" x14ac:dyDescent="0.2">
      <c r="F13258" s="169"/>
    </row>
    <row r="13259" spans="6:6" x14ac:dyDescent="0.2">
      <c r="F13259" s="169"/>
    </row>
    <row r="13260" spans="6:6" x14ac:dyDescent="0.2">
      <c r="F13260" s="169"/>
    </row>
    <row r="13261" spans="6:6" x14ac:dyDescent="0.2">
      <c r="F13261" s="169"/>
    </row>
    <row r="13262" spans="6:6" x14ac:dyDescent="0.2">
      <c r="F13262" s="169"/>
    </row>
    <row r="13263" spans="6:6" x14ac:dyDescent="0.2">
      <c r="F13263" s="169"/>
    </row>
    <row r="13264" spans="6:6" x14ac:dyDescent="0.2">
      <c r="F13264" s="169"/>
    </row>
    <row r="13265" spans="6:6" x14ac:dyDescent="0.2">
      <c r="F13265" s="169"/>
    </row>
    <row r="13266" spans="6:6" x14ac:dyDescent="0.2">
      <c r="F13266" s="169"/>
    </row>
    <row r="13267" spans="6:6" x14ac:dyDescent="0.2">
      <c r="F13267" s="169"/>
    </row>
    <row r="13268" spans="6:6" x14ac:dyDescent="0.2">
      <c r="F13268" s="169"/>
    </row>
    <row r="13269" spans="6:6" x14ac:dyDescent="0.2">
      <c r="F13269" s="169"/>
    </row>
    <row r="13270" spans="6:6" x14ac:dyDescent="0.2">
      <c r="F13270" s="169"/>
    </row>
    <row r="13271" spans="6:6" x14ac:dyDescent="0.2">
      <c r="F13271" s="169"/>
    </row>
    <row r="13272" spans="6:6" x14ac:dyDescent="0.2">
      <c r="F13272" s="169"/>
    </row>
    <row r="13273" spans="6:6" x14ac:dyDescent="0.2">
      <c r="F13273" s="169"/>
    </row>
    <row r="13274" spans="6:6" x14ac:dyDescent="0.2">
      <c r="F13274" s="169"/>
    </row>
    <row r="13275" spans="6:6" x14ac:dyDescent="0.2">
      <c r="F13275" s="169"/>
    </row>
    <row r="13276" spans="6:6" x14ac:dyDescent="0.2">
      <c r="F13276" s="169"/>
    </row>
    <row r="13277" spans="6:6" x14ac:dyDescent="0.2">
      <c r="F13277" s="169"/>
    </row>
    <row r="13278" spans="6:6" x14ac:dyDescent="0.2">
      <c r="F13278" s="169"/>
    </row>
    <row r="13279" spans="6:6" x14ac:dyDescent="0.2">
      <c r="F13279" s="169"/>
    </row>
    <row r="13280" spans="6:6" x14ac:dyDescent="0.2">
      <c r="F13280" s="169"/>
    </row>
    <row r="13281" spans="6:6" x14ac:dyDescent="0.2">
      <c r="F13281" s="169"/>
    </row>
    <row r="13282" spans="6:6" x14ac:dyDescent="0.2">
      <c r="F13282" s="169"/>
    </row>
    <row r="13283" spans="6:6" x14ac:dyDescent="0.2">
      <c r="F13283" s="169"/>
    </row>
    <row r="13284" spans="6:6" x14ac:dyDescent="0.2">
      <c r="F13284" s="169"/>
    </row>
    <row r="13285" spans="6:6" x14ac:dyDescent="0.2">
      <c r="F13285" s="169"/>
    </row>
    <row r="13286" spans="6:6" x14ac:dyDescent="0.2">
      <c r="F13286" s="169"/>
    </row>
    <row r="13287" spans="6:6" x14ac:dyDescent="0.2">
      <c r="F13287" s="169"/>
    </row>
    <row r="13288" spans="6:6" x14ac:dyDescent="0.2">
      <c r="F13288" s="169"/>
    </row>
    <row r="13289" spans="6:6" x14ac:dyDescent="0.2">
      <c r="F13289" s="169"/>
    </row>
    <row r="13290" spans="6:6" x14ac:dyDescent="0.2">
      <c r="F13290" s="169"/>
    </row>
    <row r="13291" spans="6:6" x14ac:dyDescent="0.2">
      <c r="F13291" s="169"/>
    </row>
    <row r="13292" spans="6:6" x14ac:dyDescent="0.2">
      <c r="F13292" s="169"/>
    </row>
    <row r="13293" spans="6:6" x14ac:dyDescent="0.2">
      <c r="F13293" s="169"/>
    </row>
    <row r="13294" spans="6:6" x14ac:dyDescent="0.2">
      <c r="F13294" s="169"/>
    </row>
    <row r="13295" spans="6:6" x14ac:dyDescent="0.2">
      <c r="F13295" s="169"/>
    </row>
    <row r="13296" spans="6:6" x14ac:dyDescent="0.2">
      <c r="F13296" s="169"/>
    </row>
    <row r="13297" spans="6:6" x14ac:dyDescent="0.2">
      <c r="F13297" s="169"/>
    </row>
    <row r="13298" spans="6:6" x14ac:dyDescent="0.2">
      <c r="F13298" s="169"/>
    </row>
    <row r="13299" spans="6:6" x14ac:dyDescent="0.2">
      <c r="F13299" s="169"/>
    </row>
    <row r="13300" spans="6:6" x14ac:dyDescent="0.2">
      <c r="F13300" s="169"/>
    </row>
    <row r="13301" spans="6:6" x14ac:dyDescent="0.2">
      <c r="F13301" s="169"/>
    </row>
    <row r="13302" spans="6:6" x14ac:dyDescent="0.2">
      <c r="F13302" s="169"/>
    </row>
    <row r="13303" spans="6:6" x14ac:dyDescent="0.2">
      <c r="F13303" s="169"/>
    </row>
    <row r="13304" spans="6:6" x14ac:dyDescent="0.2">
      <c r="F13304" s="169"/>
    </row>
    <row r="13305" spans="6:6" x14ac:dyDescent="0.2">
      <c r="F13305" s="169"/>
    </row>
    <row r="13306" spans="6:6" x14ac:dyDescent="0.2">
      <c r="F13306" s="169"/>
    </row>
    <row r="13307" spans="6:6" x14ac:dyDescent="0.2">
      <c r="F13307" s="169"/>
    </row>
    <row r="13308" spans="6:6" x14ac:dyDescent="0.2">
      <c r="F13308" s="169"/>
    </row>
    <row r="13309" spans="6:6" x14ac:dyDescent="0.2">
      <c r="F13309" s="169"/>
    </row>
    <row r="13310" spans="6:6" x14ac:dyDescent="0.2">
      <c r="F13310" s="169"/>
    </row>
    <row r="13311" spans="6:6" x14ac:dyDescent="0.2">
      <c r="F13311" s="169"/>
    </row>
    <row r="13312" spans="6:6" x14ac:dyDescent="0.2">
      <c r="F13312" s="169"/>
    </row>
    <row r="13313" spans="6:6" x14ac:dyDescent="0.2">
      <c r="F13313" s="169"/>
    </row>
    <row r="13314" spans="6:6" x14ac:dyDescent="0.2">
      <c r="F13314" s="169"/>
    </row>
    <row r="13315" spans="6:6" x14ac:dyDescent="0.2">
      <c r="F13315" s="169"/>
    </row>
    <row r="13316" spans="6:6" x14ac:dyDescent="0.2">
      <c r="F13316" s="169"/>
    </row>
    <row r="13317" spans="6:6" x14ac:dyDescent="0.2">
      <c r="F13317" s="169"/>
    </row>
    <row r="13318" spans="6:6" x14ac:dyDescent="0.2">
      <c r="F13318" s="169"/>
    </row>
    <row r="13319" spans="6:6" x14ac:dyDescent="0.2">
      <c r="F13319" s="169"/>
    </row>
    <row r="13320" spans="6:6" x14ac:dyDescent="0.2">
      <c r="F13320" s="169"/>
    </row>
    <row r="13321" spans="6:6" x14ac:dyDescent="0.2">
      <c r="F13321" s="169"/>
    </row>
    <row r="13322" spans="6:6" x14ac:dyDescent="0.2">
      <c r="F13322" s="169"/>
    </row>
    <row r="13323" spans="6:6" x14ac:dyDescent="0.2">
      <c r="F13323" s="169"/>
    </row>
    <row r="13324" spans="6:6" x14ac:dyDescent="0.2">
      <c r="F13324" s="169"/>
    </row>
    <row r="13325" spans="6:6" x14ac:dyDescent="0.2">
      <c r="F13325" s="169"/>
    </row>
    <row r="13326" spans="6:6" x14ac:dyDescent="0.2">
      <c r="F13326" s="169"/>
    </row>
    <row r="13327" spans="6:6" x14ac:dyDescent="0.2">
      <c r="F13327" s="169"/>
    </row>
    <row r="13328" spans="6:6" x14ac:dyDescent="0.2">
      <c r="F13328" s="169"/>
    </row>
    <row r="13329" spans="6:6" x14ac:dyDescent="0.2">
      <c r="F13329" s="169"/>
    </row>
    <row r="13330" spans="6:6" x14ac:dyDescent="0.2">
      <c r="F13330" s="169"/>
    </row>
    <row r="13331" spans="6:6" x14ac:dyDescent="0.2">
      <c r="F13331" s="169"/>
    </row>
    <row r="13332" spans="6:6" x14ac:dyDescent="0.2">
      <c r="F13332" s="169"/>
    </row>
    <row r="13333" spans="6:6" x14ac:dyDescent="0.2">
      <c r="F13333" s="169"/>
    </row>
    <row r="13334" spans="6:6" x14ac:dyDescent="0.2">
      <c r="F13334" s="169"/>
    </row>
    <row r="13335" spans="6:6" x14ac:dyDescent="0.2">
      <c r="F13335" s="169"/>
    </row>
    <row r="13336" spans="6:6" x14ac:dyDescent="0.2">
      <c r="F13336" s="169"/>
    </row>
    <row r="13337" spans="6:6" x14ac:dyDescent="0.2">
      <c r="F13337" s="169"/>
    </row>
    <row r="13338" spans="6:6" x14ac:dyDescent="0.2">
      <c r="F13338" s="169"/>
    </row>
    <row r="13339" spans="6:6" x14ac:dyDescent="0.2">
      <c r="F13339" s="169"/>
    </row>
    <row r="13340" spans="6:6" x14ac:dyDescent="0.2">
      <c r="F13340" s="169"/>
    </row>
    <row r="13341" spans="6:6" x14ac:dyDescent="0.2">
      <c r="F13341" s="169"/>
    </row>
    <row r="13342" spans="6:6" x14ac:dyDescent="0.2">
      <c r="F13342" s="169"/>
    </row>
    <row r="13343" spans="6:6" x14ac:dyDescent="0.2">
      <c r="F13343" s="169"/>
    </row>
    <row r="13344" spans="6:6" x14ac:dyDescent="0.2">
      <c r="F13344" s="169"/>
    </row>
    <row r="13345" spans="6:6" x14ac:dyDescent="0.2">
      <c r="F13345" s="169"/>
    </row>
    <row r="13346" spans="6:6" x14ac:dyDescent="0.2">
      <c r="F13346" s="169"/>
    </row>
    <row r="13347" spans="6:6" x14ac:dyDescent="0.2">
      <c r="F13347" s="169"/>
    </row>
    <row r="13348" spans="6:6" x14ac:dyDescent="0.2">
      <c r="F13348" s="169"/>
    </row>
    <row r="13349" spans="6:6" x14ac:dyDescent="0.2">
      <c r="F13349" s="169"/>
    </row>
    <row r="13350" spans="6:6" x14ac:dyDescent="0.2">
      <c r="F13350" s="169"/>
    </row>
    <row r="13351" spans="6:6" x14ac:dyDescent="0.2">
      <c r="F13351" s="169"/>
    </row>
    <row r="13352" spans="6:6" x14ac:dyDescent="0.2">
      <c r="F13352" s="169"/>
    </row>
    <row r="13353" spans="6:6" x14ac:dyDescent="0.2">
      <c r="F13353" s="169"/>
    </row>
    <row r="13354" spans="6:6" x14ac:dyDescent="0.2">
      <c r="F13354" s="169"/>
    </row>
    <row r="13355" spans="6:6" x14ac:dyDescent="0.2">
      <c r="F13355" s="169"/>
    </row>
    <row r="13356" spans="6:6" x14ac:dyDescent="0.2">
      <c r="F13356" s="169"/>
    </row>
    <row r="13357" spans="6:6" x14ac:dyDescent="0.2">
      <c r="F13357" s="169"/>
    </row>
    <row r="13358" spans="6:6" x14ac:dyDescent="0.2">
      <c r="F13358" s="169"/>
    </row>
    <row r="13359" spans="6:6" x14ac:dyDescent="0.2">
      <c r="F13359" s="169"/>
    </row>
    <row r="13360" spans="6:6" x14ac:dyDescent="0.2">
      <c r="F13360" s="169"/>
    </row>
    <row r="13361" spans="6:6" x14ac:dyDescent="0.2">
      <c r="F13361" s="169"/>
    </row>
    <row r="13362" spans="6:6" x14ac:dyDescent="0.2">
      <c r="F13362" s="169"/>
    </row>
    <row r="13363" spans="6:6" x14ac:dyDescent="0.2">
      <c r="F13363" s="169"/>
    </row>
    <row r="13364" spans="6:6" x14ac:dyDescent="0.2">
      <c r="F13364" s="169"/>
    </row>
    <row r="13365" spans="6:6" x14ac:dyDescent="0.2">
      <c r="F13365" s="169"/>
    </row>
    <row r="13366" spans="6:6" x14ac:dyDescent="0.2">
      <c r="F13366" s="169"/>
    </row>
    <row r="13367" spans="6:6" x14ac:dyDescent="0.2">
      <c r="F13367" s="169"/>
    </row>
    <row r="13368" spans="6:6" x14ac:dyDescent="0.2">
      <c r="F13368" s="169"/>
    </row>
    <row r="13369" spans="6:6" x14ac:dyDescent="0.2">
      <c r="F13369" s="169"/>
    </row>
    <row r="13370" spans="6:6" x14ac:dyDescent="0.2">
      <c r="F13370" s="169"/>
    </row>
    <row r="13371" spans="6:6" x14ac:dyDescent="0.2">
      <c r="F13371" s="169"/>
    </row>
    <row r="13372" spans="6:6" x14ac:dyDescent="0.2">
      <c r="F13372" s="169"/>
    </row>
    <row r="13373" spans="6:6" x14ac:dyDescent="0.2">
      <c r="F13373" s="169"/>
    </row>
    <row r="13374" spans="6:6" x14ac:dyDescent="0.2">
      <c r="F13374" s="169"/>
    </row>
    <row r="13375" spans="6:6" x14ac:dyDescent="0.2">
      <c r="F13375" s="169"/>
    </row>
    <row r="13376" spans="6:6" x14ac:dyDescent="0.2">
      <c r="F13376" s="169"/>
    </row>
    <row r="13377" spans="6:6" x14ac:dyDescent="0.2">
      <c r="F13377" s="169"/>
    </row>
    <row r="13378" spans="6:6" x14ac:dyDescent="0.2">
      <c r="F13378" s="169"/>
    </row>
    <row r="13379" spans="6:6" x14ac:dyDescent="0.2">
      <c r="F13379" s="169"/>
    </row>
    <row r="13380" spans="6:6" x14ac:dyDescent="0.2">
      <c r="F13380" s="169"/>
    </row>
    <row r="13381" spans="6:6" x14ac:dyDescent="0.2">
      <c r="F13381" s="169"/>
    </row>
    <row r="13382" spans="6:6" x14ac:dyDescent="0.2">
      <c r="F13382" s="169"/>
    </row>
    <row r="13383" spans="6:6" x14ac:dyDescent="0.2">
      <c r="F13383" s="169"/>
    </row>
    <row r="13384" spans="6:6" x14ac:dyDescent="0.2">
      <c r="F13384" s="169"/>
    </row>
    <row r="13385" spans="6:6" x14ac:dyDescent="0.2">
      <c r="F13385" s="169"/>
    </row>
    <row r="13386" spans="6:6" x14ac:dyDescent="0.2">
      <c r="F13386" s="169"/>
    </row>
    <row r="13387" spans="6:6" x14ac:dyDescent="0.2">
      <c r="F13387" s="169"/>
    </row>
    <row r="13388" spans="6:6" x14ac:dyDescent="0.2">
      <c r="F13388" s="169"/>
    </row>
    <row r="13389" spans="6:6" x14ac:dyDescent="0.2">
      <c r="F13389" s="169"/>
    </row>
    <row r="13390" spans="6:6" x14ac:dyDescent="0.2">
      <c r="F13390" s="169"/>
    </row>
    <row r="13391" spans="6:6" x14ac:dyDescent="0.2">
      <c r="F13391" s="169"/>
    </row>
    <row r="13392" spans="6:6" x14ac:dyDescent="0.2">
      <c r="F13392" s="169"/>
    </row>
    <row r="13393" spans="6:6" x14ac:dyDescent="0.2">
      <c r="F13393" s="169"/>
    </row>
    <row r="13394" spans="6:6" x14ac:dyDescent="0.2">
      <c r="F13394" s="169"/>
    </row>
    <row r="13395" spans="6:6" x14ac:dyDescent="0.2">
      <c r="F13395" s="169"/>
    </row>
    <row r="13396" spans="6:6" x14ac:dyDescent="0.2">
      <c r="F13396" s="169"/>
    </row>
    <row r="13397" spans="6:6" x14ac:dyDescent="0.2">
      <c r="F13397" s="169"/>
    </row>
    <row r="13398" spans="6:6" x14ac:dyDescent="0.2">
      <c r="F13398" s="169"/>
    </row>
    <row r="13399" spans="6:6" x14ac:dyDescent="0.2">
      <c r="F13399" s="169"/>
    </row>
    <row r="13400" spans="6:6" x14ac:dyDescent="0.2">
      <c r="F13400" s="169"/>
    </row>
    <row r="13401" spans="6:6" x14ac:dyDescent="0.2">
      <c r="F13401" s="169"/>
    </row>
    <row r="13402" spans="6:6" x14ac:dyDescent="0.2">
      <c r="F13402" s="169"/>
    </row>
    <row r="13403" spans="6:6" x14ac:dyDescent="0.2">
      <c r="F13403" s="169"/>
    </row>
    <row r="13404" spans="6:6" x14ac:dyDescent="0.2">
      <c r="F13404" s="169"/>
    </row>
    <row r="13405" spans="6:6" x14ac:dyDescent="0.2">
      <c r="F13405" s="169"/>
    </row>
    <row r="13406" spans="6:6" x14ac:dyDescent="0.2">
      <c r="F13406" s="169"/>
    </row>
    <row r="13407" spans="6:6" x14ac:dyDescent="0.2">
      <c r="F13407" s="169"/>
    </row>
    <row r="13408" spans="6:6" x14ac:dyDescent="0.2">
      <c r="F13408" s="169"/>
    </row>
    <row r="13409" spans="6:6" x14ac:dyDescent="0.2">
      <c r="F13409" s="169"/>
    </row>
    <row r="13410" spans="6:6" x14ac:dyDescent="0.2">
      <c r="F13410" s="169"/>
    </row>
    <row r="13411" spans="6:6" x14ac:dyDescent="0.2">
      <c r="F13411" s="169"/>
    </row>
    <row r="13412" spans="6:6" x14ac:dyDescent="0.2">
      <c r="F13412" s="169"/>
    </row>
    <row r="13413" spans="6:6" x14ac:dyDescent="0.2">
      <c r="F13413" s="169"/>
    </row>
    <row r="13414" spans="6:6" x14ac:dyDescent="0.2">
      <c r="F13414" s="169"/>
    </row>
    <row r="13415" spans="6:6" x14ac:dyDescent="0.2">
      <c r="F13415" s="169"/>
    </row>
    <row r="13416" spans="6:6" x14ac:dyDescent="0.2">
      <c r="F13416" s="169"/>
    </row>
    <row r="13417" spans="6:6" x14ac:dyDescent="0.2">
      <c r="F13417" s="169"/>
    </row>
    <row r="13418" spans="6:6" x14ac:dyDescent="0.2">
      <c r="F13418" s="169"/>
    </row>
    <row r="13419" spans="6:6" x14ac:dyDescent="0.2">
      <c r="F13419" s="169"/>
    </row>
    <row r="13420" spans="6:6" x14ac:dyDescent="0.2">
      <c r="F13420" s="169"/>
    </row>
    <row r="13421" spans="6:6" x14ac:dyDescent="0.2">
      <c r="F13421" s="169"/>
    </row>
    <row r="13422" spans="6:6" x14ac:dyDescent="0.2">
      <c r="F13422" s="169"/>
    </row>
    <row r="13423" spans="6:6" x14ac:dyDescent="0.2">
      <c r="F13423" s="169"/>
    </row>
    <row r="13424" spans="6:6" x14ac:dyDescent="0.2">
      <c r="F13424" s="169"/>
    </row>
    <row r="13425" spans="6:6" x14ac:dyDescent="0.2">
      <c r="F13425" s="169"/>
    </row>
    <row r="13426" spans="6:6" x14ac:dyDescent="0.2">
      <c r="F13426" s="169"/>
    </row>
    <row r="13427" spans="6:6" x14ac:dyDescent="0.2">
      <c r="F13427" s="169"/>
    </row>
    <row r="13428" spans="6:6" x14ac:dyDescent="0.2">
      <c r="F13428" s="169"/>
    </row>
    <row r="13429" spans="6:6" x14ac:dyDescent="0.2">
      <c r="F13429" s="169"/>
    </row>
    <row r="13430" spans="6:6" x14ac:dyDescent="0.2">
      <c r="F13430" s="169"/>
    </row>
    <row r="13431" spans="6:6" x14ac:dyDescent="0.2">
      <c r="F13431" s="169"/>
    </row>
    <row r="13432" spans="6:6" x14ac:dyDescent="0.2">
      <c r="F13432" s="169"/>
    </row>
    <row r="13433" spans="6:6" x14ac:dyDescent="0.2">
      <c r="F13433" s="169"/>
    </row>
    <row r="13434" spans="6:6" x14ac:dyDescent="0.2">
      <c r="F13434" s="169"/>
    </row>
    <row r="13435" spans="6:6" x14ac:dyDescent="0.2">
      <c r="F13435" s="169"/>
    </row>
    <row r="13436" spans="6:6" x14ac:dyDescent="0.2">
      <c r="F13436" s="169"/>
    </row>
    <row r="13437" spans="6:6" x14ac:dyDescent="0.2">
      <c r="F13437" s="169"/>
    </row>
    <row r="13438" spans="6:6" x14ac:dyDescent="0.2">
      <c r="F13438" s="169"/>
    </row>
    <row r="13439" spans="6:6" x14ac:dyDescent="0.2">
      <c r="F13439" s="169"/>
    </row>
    <row r="13440" spans="6:6" x14ac:dyDescent="0.2">
      <c r="F13440" s="169"/>
    </row>
    <row r="13441" spans="6:6" x14ac:dyDescent="0.2">
      <c r="F13441" s="169"/>
    </row>
    <row r="13442" spans="6:6" x14ac:dyDescent="0.2">
      <c r="F13442" s="169"/>
    </row>
    <row r="13443" spans="6:6" x14ac:dyDescent="0.2">
      <c r="F13443" s="169"/>
    </row>
    <row r="13444" spans="6:6" x14ac:dyDescent="0.2">
      <c r="F13444" s="169"/>
    </row>
    <row r="13445" spans="6:6" x14ac:dyDescent="0.2">
      <c r="F13445" s="169"/>
    </row>
    <row r="13446" spans="6:6" x14ac:dyDescent="0.2">
      <c r="F13446" s="169"/>
    </row>
    <row r="13447" spans="6:6" x14ac:dyDescent="0.2">
      <c r="F13447" s="169"/>
    </row>
    <row r="13448" spans="6:6" x14ac:dyDescent="0.2">
      <c r="F13448" s="169"/>
    </row>
    <row r="13449" spans="6:6" x14ac:dyDescent="0.2">
      <c r="F13449" s="169"/>
    </row>
    <row r="13450" spans="6:6" x14ac:dyDescent="0.2">
      <c r="F13450" s="169"/>
    </row>
    <row r="13451" spans="6:6" x14ac:dyDescent="0.2">
      <c r="F13451" s="169"/>
    </row>
    <row r="13452" spans="6:6" x14ac:dyDescent="0.2">
      <c r="F13452" s="169"/>
    </row>
    <row r="13453" spans="6:6" x14ac:dyDescent="0.2">
      <c r="F13453" s="169"/>
    </row>
    <row r="13454" spans="6:6" x14ac:dyDescent="0.2">
      <c r="F13454" s="169"/>
    </row>
    <row r="13455" spans="6:6" x14ac:dyDescent="0.2">
      <c r="F13455" s="169"/>
    </row>
    <row r="13456" spans="6:6" x14ac:dyDescent="0.2">
      <c r="F13456" s="169"/>
    </row>
    <row r="13457" spans="6:6" x14ac:dyDescent="0.2">
      <c r="F13457" s="169"/>
    </row>
    <row r="13458" spans="6:6" x14ac:dyDescent="0.2">
      <c r="F13458" s="169"/>
    </row>
    <row r="13459" spans="6:6" x14ac:dyDescent="0.2">
      <c r="F13459" s="169"/>
    </row>
    <row r="13460" spans="6:6" x14ac:dyDescent="0.2">
      <c r="F13460" s="169"/>
    </row>
    <row r="13461" spans="6:6" x14ac:dyDescent="0.2">
      <c r="F13461" s="169"/>
    </row>
    <row r="13462" spans="6:6" x14ac:dyDescent="0.2">
      <c r="F13462" s="169"/>
    </row>
    <row r="13463" spans="6:6" x14ac:dyDescent="0.2">
      <c r="F13463" s="169"/>
    </row>
    <row r="13464" spans="6:6" x14ac:dyDescent="0.2">
      <c r="F13464" s="169"/>
    </row>
    <row r="13465" spans="6:6" x14ac:dyDescent="0.2">
      <c r="F13465" s="169"/>
    </row>
    <row r="13466" spans="6:6" x14ac:dyDescent="0.2">
      <c r="F13466" s="169"/>
    </row>
    <row r="13467" spans="6:6" x14ac:dyDescent="0.2">
      <c r="F13467" s="169"/>
    </row>
    <row r="13468" spans="6:6" x14ac:dyDescent="0.2">
      <c r="F13468" s="169"/>
    </row>
    <row r="13469" spans="6:6" x14ac:dyDescent="0.2">
      <c r="F13469" s="169"/>
    </row>
    <row r="13470" spans="6:6" x14ac:dyDescent="0.2">
      <c r="F13470" s="169"/>
    </row>
    <row r="13471" spans="6:6" x14ac:dyDescent="0.2">
      <c r="F13471" s="169"/>
    </row>
    <row r="13472" spans="6:6" x14ac:dyDescent="0.2">
      <c r="F13472" s="169"/>
    </row>
    <row r="13473" spans="6:6" x14ac:dyDescent="0.2">
      <c r="F13473" s="169"/>
    </row>
    <row r="13474" spans="6:6" x14ac:dyDescent="0.2">
      <c r="F13474" s="169"/>
    </row>
    <row r="13475" spans="6:6" x14ac:dyDescent="0.2">
      <c r="F13475" s="169"/>
    </row>
    <row r="13476" spans="6:6" x14ac:dyDescent="0.2">
      <c r="F13476" s="169"/>
    </row>
    <row r="13477" spans="6:6" x14ac:dyDescent="0.2">
      <c r="F13477" s="169"/>
    </row>
    <row r="13478" spans="6:6" x14ac:dyDescent="0.2">
      <c r="F13478" s="169"/>
    </row>
    <row r="13479" spans="6:6" x14ac:dyDescent="0.2">
      <c r="F13479" s="169"/>
    </row>
    <row r="13480" spans="6:6" x14ac:dyDescent="0.2">
      <c r="F13480" s="169"/>
    </row>
    <row r="13481" spans="6:6" x14ac:dyDescent="0.2">
      <c r="F13481" s="169"/>
    </row>
    <row r="13482" spans="6:6" x14ac:dyDescent="0.2">
      <c r="F13482" s="169"/>
    </row>
    <row r="13483" spans="6:6" x14ac:dyDescent="0.2">
      <c r="F13483" s="169"/>
    </row>
    <row r="13484" spans="6:6" x14ac:dyDescent="0.2">
      <c r="F13484" s="169"/>
    </row>
    <row r="13485" spans="6:6" x14ac:dyDescent="0.2">
      <c r="F13485" s="169"/>
    </row>
    <row r="13486" spans="6:6" x14ac:dyDescent="0.2">
      <c r="F13486" s="169"/>
    </row>
    <row r="13487" spans="6:6" x14ac:dyDescent="0.2">
      <c r="F13487" s="169"/>
    </row>
    <row r="13488" spans="6:6" x14ac:dyDescent="0.2">
      <c r="F13488" s="169"/>
    </row>
    <row r="13489" spans="6:6" x14ac:dyDescent="0.2">
      <c r="F13489" s="169"/>
    </row>
    <row r="13490" spans="6:6" x14ac:dyDescent="0.2">
      <c r="F13490" s="169"/>
    </row>
    <row r="13491" spans="6:6" x14ac:dyDescent="0.2">
      <c r="F13491" s="169"/>
    </row>
    <row r="13492" spans="6:6" x14ac:dyDescent="0.2">
      <c r="F13492" s="169"/>
    </row>
    <row r="13493" spans="6:6" x14ac:dyDescent="0.2">
      <c r="F13493" s="169"/>
    </row>
    <row r="13494" spans="6:6" x14ac:dyDescent="0.2">
      <c r="F13494" s="169"/>
    </row>
    <row r="13495" spans="6:6" x14ac:dyDescent="0.2">
      <c r="F13495" s="169"/>
    </row>
    <row r="13496" spans="6:6" x14ac:dyDescent="0.2">
      <c r="F13496" s="169"/>
    </row>
    <row r="13497" spans="6:6" x14ac:dyDescent="0.2">
      <c r="F13497" s="169"/>
    </row>
    <row r="13498" spans="6:6" x14ac:dyDescent="0.2">
      <c r="F13498" s="169"/>
    </row>
    <row r="13499" spans="6:6" x14ac:dyDescent="0.2">
      <c r="F13499" s="169"/>
    </row>
    <row r="13500" spans="6:6" x14ac:dyDescent="0.2">
      <c r="F13500" s="169"/>
    </row>
    <row r="13501" spans="6:6" x14ac:dyDescent="0.2">
      <c r="F13501" s="169"/>
    </row>
    <row r="13502" spans="6:6" x14ac:dyDescent="0.2">
      <c r="F13502" s="169"/>
    </row>
    <row r="13503" spans="6:6" x14ac:dyDescent="0.2">
      <c r="F13503" s="169"/>
    </row>
    <row r="13504" spans="6:6" x14ac:dyDescent="0.2">
      <c r="F13504" s="169"/>
    </row>
    <row r="13505" spans="6:6" x14ac:dyDescent="0.2">
      <c r="F13505" s="169"/>
    </row>
    <row r="13506" spans="6:6" x14ac:dyDescent="0.2">
      <c r="F13506" s="169"/>
    </row>
    <row r="13507" spans="6:6" x14ac:dyDescent="0.2">
      <c r="F13507" s="169"/>
    </row>
    <row r="13508" spans="6:6" x14ac:dyDescent="0.2">
      <c r="F13508" s="169"/>
    </row>
    <row r="13509" spans="6:6" x14ac:dyDescent="0.2">
      <c r="F13509" s="169"/>
    </row>
    <row r="13510" spans="6:6" x14ac:dyDescent="0.2">
      <c r="F13510" s="169"/>
    </row>
    <row r="13511" spans="6:6" x14ac:dyDescent="0.2">
      <c r="F13511" s="169"/>
    </row>
    <row r="13512" spans="6:6" x14ac:dyDescent="0.2">
      <c r="F13512" s="169"/>
    </row>
    <row r="13513" spans="6:6" x14ac:dyDescent="0.2">
      <c r="F13513" s="169"/>
    </row>
    <row r="13514" spans="6:6" x14ac:dyDescent="0.2">
      <c r="F13514" s="169"/>
    </row>
    <row r="13515" spans="6:6" x14ac:dyDescent="0.2">
      <c r="F13515" s="169"/>
    </row>
    <row r="13516" spans="6:6" x14ac:dyDescent="0.2">
      <c r="F13516" s="169"/>
    </row>
    <row r="13517" spans="6:6" x14ac:dyDescent="0.2">
      <c r="F13517" s="169"/>
    </row>
    <row r="13518" spans="6:6" x14ac:dyDescent="0.2">
      <c r="F13518" s="169"/>
    </row>
    <row r="13519" spans="6:6" x14ac:dyDescent="0.2">
      <c r="F13519" s="169"/>
    </row>
    <row r="13520" spans="6:6" x14ac:dyDescent="0.2">
      <c r="F13520" s="169"/>
    </row>
    <row r="13521" spans="6:6" x14ac:dyDescent="0.2">
      <c r="F13521" s="169"/>
    </row>
    <row r="13522" spans="6:6" x14ac:dyDescent="0.2">
      <c r="F13522" s="169"/>
    </row>
    <row r="13523" spans="6:6" x14ac:dyDescent="0.2">
      <c r="F13523" s="169"/>
    </row>
    <row r="13524" spans="6:6" x14ac:dyDescent="0.2">
      <c r="F13524" s="169"/>
    </row>
    <row r="13525" spans="6:6" x14ac:dyDescent="0.2">
      <c r="F13525" s="169"/>
    </row>
    <row r="13526" spans="6:6" x14ac:dyDescent="0.2">
      <c r="F13526" s="169"/>
    </row>
    <row r="13527" spans="6:6" x14ac:dyDescent="0.2">
      <c r="F13527" s="169"/>
    </row>
    <row r="13528" spans="6:6" x14ac:dyDescent="0.2">
      <c r="F13528" s="169"/>
    </row>
    <row r="13529" spans="6:6" x14ac:dyDescent="0.2">
      <c r="F13529" s="169"/>
    </row>
    <row r="13530" spans="6:6" x14ac:dyDescent="0.2">
      <c r="F13530" s="169"/>
    </row>
    <row r="13531" spans="6:6" x14ac:dyDescent="0.2">
      <c r="F13531" s="169"/>
    </row>
    <row r="13532" spans="6:6" x14ac:dyDescent="0.2">
      <c r="F13532" s="169"/>
    </row>
    <row r="13533" spans="6:6" x14ac:dyDescent="0.2">
      <c r="F13533" s="169"/>
    </row>
    <row r="13534" spans="6:6" x14ac:dyDescent="0.2">
      <c r="F13534" s="169"/>
    </row>
    <row r="13535" spans="6:6" x14ac:dyDescent="0.2">
      <c r="F13535" s="169"/>
    </row>
    <row r="13536" spans="6:6" x14ac:dyDescent="0.2">
      <c r="F13536" s="169"/>
    </row>
    <row r="13537" spans="6:6" x14ac:dyDescent="0.2">
      <c r="F13537" s="169"/>
    </row>
    <row r="13538" spans="6:6" x14ac:dyDescent="0.2">
      <c r="F13538" s="169"/>
    </row>
    <row r="13539" spans="6:6" x14ac:dyDescent="0.2">
      <c r="F13539" s="169"/>
    </row>
    <row r="13540" spans="6:6" x14ac:dyDescent="0.2">
      <c r="F13540" s="169"/>
    </row>
    <row r="13541" spans="6:6" x14ac:dyDescent="0.2">
      <c r="F13541" s="169"/>
    </row>
    <row r="13542" spans="6:6" x14ac:dyDescent="0.2">
      <c r="F13542" s="169"/>
    </row>
    <row r="13543" spans="6:6" x14ac:dyDescent="0.2">
      <c r="F13543" s="169"/>
    </row>
    <row r="13544" spans="6:6" x14ac:dyDescent="0.2">
      <c r="F13544" s="169"/>
    </row>
    <row r="13545" spans="6:6" x14ac:dyDescent="0.2">
      <c r="F13545" s="169"/>
    </row>
    <row r="13546" spans="6:6" x14ac:dyDescent="0.2">
      <c r="F13546" s="169"/>
    </row>
    <row r="13547" spans="6:6" x14ac:dyDescent="0.2">
      <c r="F13547" s="169"/>
    </row>
    <row r="13548" spans="6:6" x14ac:dyDescent="0.2">
      <c r="F13548" s="169"/>
    </row>
    <row r="13549" spans="6:6" x14ac:dyDescent="0.2">
      <c r="F13549" s="169"/>
    </row>
    <row r="13550" spans="6:6" x14ac:dyDescent="0.2">
      <c r="F13550" s="169"/>
    </row>
    <row r="13551" spans="6:6" x14ac:dyDescent="0.2">
      <c r="F13551" s="169"/>
    </row>
    <row r="13552" spans="6:6" x14ac:dyDescent="0.2">
      <c r="F13552" s="169"/>
    </row>
    <row r="13553" spans="6:6" x14ac:dyDescent="0.2">
      <c r="F13553" s="169"/>
    </row>
    <row r="13554" spans="6:6" x14ac:dyDescent="0.2">
      <c r="F13554" s="169"/>
    </row>
    <row r="13555" spans="6:6" x14ac:dyDescent="0.2">
      <c r="F13555" s="169"/>
    </row>
    <row r="13556" spans="6:6" x14ac:dyDescent="0.2">
      <c r="F13556" s="169"/>
    </row>
    <row r="13557" spans="6:6" x14ac:dyDescent="0.2">
      <c r="F13557" s="169"/>
    </row>
    <row r="13558" spans="6:6" x14ac:dyDescent="0.2">
      <c r="F13558" s="169"/>
    </row>
    <row r="13559" spans="6:6" x14ac:dyDescent="0.2">
      <c r="F13559" s="169"/>
    </row>
    <row r="13560" spans="6:6" x14ac:dyDescent="0.2">
      <c r="F13560" s="169"/>
    </row>
    <row r="13561" spans="6:6" x14ac:dyDescent="0.2">
      <c r="F13561" s="169"/>
    </row>
    <row r="13562" spans="6:6" x14ac:dyDescent="0.2">
      <c r="F13562" s="169"/>
    </row>
    <row r="13563" spans="6:6" x14ac:dyDescent="0.2">
      <c r="F13563" s="169"/>
    </row>
    <row r="13564" spans="6:6" x14ac:dyDescent="0.2">
      <c r="F13564" s="169"/>
    </row>
    <row r="13565" spans="6:6" x14ac:dyDescent="0.2">
      <c r="F13565" s="169"/>
    </row>
    <row r="13566" spans="6:6" x14ac:dyDescent="0.2">
      <c r="F13566" s="169"/>
    </row>
    <row r="13567" spans="6:6" x14ac:dyDescent="0.2">
      <c r="F13567" s="169"/>
    </row>
    <row r="13568" spans="6:6" x14ac:dyDescent="0.2">
      <c r="F13568" s="169"/>
    </row>
    <row r="13569" spans="6:6" x14ac:dyDescent="0.2">
      <c r="F13569" s="169"/>
    </row>
    <row r="13570" spans="6:6" x14ac:dyDescent="0.2">
      <c r="F13570" s="169"/>
    </row>
    <row r="13571" spans="6:6" x14ac:dyDescent="0.2">
      <c r="F13571" s="169"/>
    </row>
    <row r="13572" spans="6:6" x14ac:dyDescent="0.2">
      <c r="F13572" s="169"/>
    </row>
    <row r="13573" spans="6:6" x14ac:dyDescent="0.2">
      <c r="F13573" s="169"/>
    </row>
    <row r="13574" spans="6:6" x14ac:dyDescent="0.2">
      <c r="F13574" s="169"/>
    </row>
    <row r="13575" spans="6:6" x14ac:dyDescent="0.2">
      <c r="F13575" s="169"/>
    </row>
    <row r="13576" spans="6:6" x14ac:dyDescent="0.2">
      <c r="F13576" s="169"/>
    </row>
    <row r="13577" spans="6:6" x14ac:dyDescent="0.2">
      <c r="F13577" s="169"/>
    </row>
    <row r="13578" spans="6:6" x14ac:dyDescent="0.2">
      <c r="F13578" s="169"/>
    </row>
    <row r="13579" spans="6:6" x14ac:dyDescent="0.2">
      <c r="F13579" s="169"/>
    </row>
    <row r="13580" spans="6:6" x14ac:dyDescent="0.2">
      <c r="F13580" s="169"/>
    </row>
    <row r="13581" spans="6:6" x14ac:dyDescent="0.2">
      <c r="F13581" s="169"/>
    </row>
    <row r="13582" spans="6:6" x14ac:dyDescent="0.2">
      <c r="F13582" s="169"/>
    </row>
    <row r="13583" spans="6:6" x14ac:dyDescent="0.2">
      <c r="F13583" s="169"/>
    </row>
    <row r="13584" spans="6:6" x14ac:dyDescent="0.2">
      <c r="F13584" s="169"/>
    </row>
    <row r="13585" spans="6:6" x14ac:dyDescent="0.2">
      <c r="F13585" s="169"/>
    </row>
    <row r="13586" spans="6:6" x14ac:dyDescent="0.2">
      <c r="F13586" s="169"/>
    </row>
    <row r="13587" spans="6:6" x14ac:dyDescent="0.2">
      <c r="F13587" s="169"/>
    </row>
    <row r="13588" spans="6:6" x14ac:dyDescent="0.2">
      <c r="F13588" s="169"/>
    </row>
    <row r="13589" spans="6:6" x14ac:dyDescent="0.2">
      <c r="F13589" s="169"/>
    </row>
    <row r="13590" spans="6:6" x14ac:dyDescent="0.2">
      <c r="F13590" s="169"/>
    </row>
    <row r="13591" spans="6:6" x14ac:dyDescent="0.2">
      <c r="F13591" s="169"/>
    </row>
    <row r="13592" spans="6:6" x14ac:dyDescent="0.2">
      <c r="F13592" s="169"/>
    </row>
    <row r="13593" spans="6:6" x14ac:dyDescent="0.2">
      <c r="F13593" s="169"/>
    </row>
    <row r="13594" spans="6:6" x14ac:dyDescent="0.2">
      <c r="F13594" s="169"/>
    </row>
    <row r="13595" spans="6:6" x14ac:dyDescent="0.2">
      <c r="F13595" s="169"/>
    </row>
    <row r="13596" spans="6:6" x14ac:dyDescent="0.2">
      <c r="F13596" s="169"/>
    </row>
    <row r="13597" spans="6:6" x14ac:dyDescent="0.2">
      <c r="F13597" s="169"/>
    </row>
    <row r="13598" spans="6:6" x14ac:dyDescent="0.2">
      <c r="F13598" s="169"/>
    </row>
    <row r="13599" spans="6:6" x14ac:dyDescent="0.2">
      <c r="F13599" s="169"/>
    </row>
    <row r="13600" spans="6:6" x14ac:dyDescent="0.2">
      <c r="F13600" s="169"/>
    </row>
    <row r="13601" spans="6:6" x14ac:dyDescent="0.2">
      <c r="F13601" s="169"/>
    </row>
    <row r="13602" spans="6:6" x14ac:dyDescent="0.2">
      <c r="F13602" s="169"/>
    </row>
    <row r="13603" spans="6:6" x14ac:dyDescent="0.2">
      <c r="F13603" s="169"/>
    </row>
    <row r="13604" spans="6:6" x14ac:dyDescent="0.2">
      <c r="F13604" s="169"/>
    </row>
    <row r="13605" spans="6:6" x14ac:dyDescent="0.2">
      <c r="F13605" s="169"/>
    </row>
    <row r="13606" spans="6:6" x14ac:dyDescent="0.2">
      <c r="F13606" s="169"/>
    </row>
    <row r="13607" spans="6:6" x14ac:dyDescent="0.2">
      <c r="F13607" s="169"/>
    </row>
    <row r="13608" spans="6:6" x14ac:dyDescent="0.2">
      <c r="F13608" s="169"/>
    </row>
    <row r="13609" spans="6:6" x14ac:dyDescent="0.2">
      <c r="F13609" s="169"/>
    </row>
    <row r="13610" spans="6:6" x14ac:dyDescent="0.2">
      <c r="F13610" s="169"/>
    </row>
    <row r="13611" spans="6:6" x14ac:dyDescent="0.2">
      <c r="F13611" s="169"/>
    </row>
    <row r="13612" spans="6:6" x14ac:dyDescent="0.2">
      <c r="F13612" s="169"/>
    </row>
    <row r="13613" spans="6:6" x14ac:dyDescent="0.2">
      <c r="F13613" s="169"/>
    </row>
    <row r="13614" spans="6:6" x14ac:dyDescent="0.2">
      <c r="F13614" s="169"/>
    </row>
    <row r="13615" spans="6:6" x14ac:dyDescent="0.2">
      <c r="F13615" s="169"/>
    </row>
    <row r="13616" spans="6:6" x14ac:dyDescent="0.2">
      <c r="F13616" s="169"/>
    </row>
    <row r="13617" spans="6:6" x14ac:dyDescent="0.2">
      <c r="F13617" s="169"/>
    </row>
    <row r="13618" spans="6:6" x14ac:dyDescent="0.2">
      <c r="F13618" s="169"/>
    </row>
    <row r="13619" spans="6:6" x14ac:dyDescent="0.2">
      <c r="F13619" s="169"/>
    </row>
    <row r="13620" spans="6:6" x14ac:dyDescent="0.2">
      <c r="F13620" s="169"/>
    </row>
    <row r="13621" spans="6:6" x14ac:dyDescent="0.2">
      <c r="F13621" s="169"/>
    </row>
    <row r="13622" spans="6:6" x14ac:dyDescent="0.2">
      <c r="F13622" s="169"/>
    </row>
    <row r="13623" spans="6:6" x14ac:dyDescent="0.2">
      <c r="F13623" s="169"/>
    </row>
    <row r="13624" spans="6:6" x14ac:dyDescent="0.2">
      <c r="F13624" s="169"/>
    </row>
    <row r="13625" spans="6:6" x14ac:dyDescent="0.2">
      <c r="F13625" s="169"/>
    </row>
    <row r="13626" spans="6:6" x14ac:dyDescent="0.2">
      <c r="F13626" s="169"/>
    </row>
    <row r="13627" spans="6:6" x14ac:dyDescent="0.2">
      <c r="F13627" s="169"/>
    </row>
    <row r="13628" spans="6:6" x14ac:dyDescent="0.2">
      <c r="F13628" s="169"/>
    </row>
    <row r="13629" spans="6:6" x14ac:dyDescent="0.2">
      <c r="F13629" s="169"/>
    </row>
    <row r="13630" spans="6:6" x14ac:dyDescent="0.2">
      <c r="F13630" s="169"/>
    </row>
    <row r="13631" spans="6:6" x14ac:dyDescent="0.2">
      <c r="F13631" s="169"/>
    </row>
    <row r="13632" spans="6:6" x14ac:dyDescent="0.2">
      <c r="F13632" s="169"/>
    </row>
    <row r="13633" spans="6:6" x14ac:dyDescent="0.2">
      <c r="F13633" s="169"/>
    </row>
    <row r="13634" spans="6:6" x14ac:dyDescent="0.2">
      <c r="F13634" s="169"/>
    </row>
    <row r="13635" spans="6:6" x14ac:dyDescent="0.2">
      <c r="F13635" s="169"/>
    </row>
    <row r="13636" spans="6:6" x14ac:dyDescent="0.2">
      <c r="F13636" s="169"/>
    </row>
    <row r="13637" spans="6:6" x14ac:dyDescent="0.2">
      <c r="F13637" s="169"/>
    </row>
    <row r="13638" spans="6:6" x14ac:dyDescent="0.2">
      <c r="F13638" s="169"/>
    </row>
    <row r="13639" spans="6:6" x14ac:dyDescent="0.2">
      <c r="F13639" s="169"/>
    </row>
    <row r="13640" spans="6:6" x14ac:dyDescent="0.2">
      <c r="F13640" s="169"/>
    </row>
    <row r="13641" spans="6:6" x14ac:dyDescent="0.2">
      <c r="F13641" s="169"/>
    </row>
    <row r="13642" spans="6:6" x14ac:dyDescent="0.2">
      <c r="F13642" s="169"/>
    </row>
    <row r="13643" spans="6:6" x14ac:dyDescent="0.2">
      <c r="F13643" s="169"/>
    </row>
    <row r="13644" spans="6:6" x14ac:dyDescent="0.2">
      <c r="F13644" s="169"/>
    </row>
    <row r="13645" spans="6:6" x14ac:dyDescent="0.2">
      <c r="F13645" s="169"/>
    </row>
    <row r="13646" spans="6:6" x14ac:dyDescent="0.2">
      <c r="F13646" s="169"/>
    </row>
    <row r="13647" spans="6:6" x14ac:dyDescent="0.2">
      <c r="F13647" s="169"/>
    </row>
    <row r="13648" spans="6:6" x14ac:dyDescent="0.2">
      <c r="F13648" s="169"/>
    </row>
    <row r="13649" spans="6:6" x14ac:dyDescent="0.2">
      <c r="F13649" s="169"/>
    </row>
    <row r="13650" spans="6:6" x14ac:dyDescent="0.2">
      <c r="F13650" s="169"/>
    </row>
    <row r="13651" spans="6:6" x14ac:dyDescent="0.2">
      <c r="F13651" s="169"/>
    </row>
    <row r="13652" spans="6:6" x14ac:dyDescent="0.2">
      <c r="F13652" s="169"/>
    </row>
    <row r="13653" spans="6:6" x14ac:dyDescent="0.2">
      <c r="F13653" s="169"/>
    </row>
    <row r="13654" spans="6:6" x14ac:dyDescent="0.2">
      <c r="F13654" s="169"/>
    </row>
    <row r="13655" spans="6:6" x14ac:dyDescent="0.2">
      <c r="F13655" s="169"/>
    </row>
    <row r="13656" spans="6:6" x14ac:dyDescent="0.2">
      <c r="F13656" s="169"/>
    </row>
    <row r="13657" spans="6:6" x14ac:dyDescent="0.2">
      <c r="F13657" s="169"/>
    </row>
    <row r="13658" spans="6:6" x14ac:dyDescent="0.2">
      <c r="F13658" s="169"/>
    </row>
    <row r="13659" spans="6:6" x14ac:dyDescent="0.2">
      <c r="F13659" s="169"/>
    </row>
    <row r="13660" spans="6:6" x14ac:dyDescent="0.2">
      <c r="F13660" s="169"/>
    </row>
    <row r="13661" spans="6:6" x14ac:dyDescent="0.2">
      <c r="F13661" s="169"/>
    </row>
    <row r="13662" spans="6:6" x14ac:dyDescent="0.2">
      <c r="F13662" s="169"/>
    </row>
    <row r="13663" spans="6:6" x14ac:dyDescent="0.2">
      <c r="F13663" s="169"/>
    </row>
    <row r="13664" spans="6:6" x14ac:dyDescent="0.2">
      <c r="F13664" s="169"/>
    </row>
    <row r="13665" spans="6:6" x14ac:dyDescent="0.2">
      <c r="F13665" s="169"/>
    </row>
    <row r="13666" spans="6:6" x14ac:dyDescent="0.2">
      <c r="F13666" s="169"/>
    </row>
    <row r="13667" spans="6:6" x14ac:dyDescent="0.2">
      <c r="F13667" s="169"/>
    </row>
    <row r="13668" spans="6:6" x14ac:dyDescent="0.2">
      <c r="F13668" s="169"/>
    </row>
    <row r="13669" spans="6:6" x14ac:dyDescent="0.2">
      <c r="F13669" s="169"/>
    </row>
    <row r="13670" spans="6:6" x14ac:dyDescent="0.2">
      <c r="F13670" s="169"/>
    </row>
    <row r="13671" spans="6:6" x14ac:dyDescent="0.2">
      <c r="F13671" s="169"/>
    </row>
    <row r="13672" spans="6:6" x14ac:dyDescent="0.2">
      <c r="F13672" s="169"/>
    </row>
    <row r="13673" spans="6:6" x14ac:dyDescent="0.2">
      <c r="F13673" s="169"/>
    </row>
    <row r="13674" spans="6:6" x14ac:dyDescent="0.2">
      <c r="F13674" s="169"/>
    </row>
    <row r="13675" spans="6:6" x14ac:dyDescent="0.2">
      <c r="F13675" s="169"/>
    </row>
    <row r="13676" spans="6:6" x14ac:dyDescent="0.2">
      <c r="F13676" s="169"/>
    </row>
    <row r="13677" spans="6:6" x14ac:dyDescent="0.2">
      <c r="F13677" s="169"/>
    </row>
    <row r="13678" spans="6:6" x14ac:dyDescent="0.2">
      <c r="F13678" s="169"/>
    </row>
    <row r="13679" spans="6:6" x14ac:dyDescent="0.2">
      <c r="F13679" s="169"/>
    </row>
    <row r="13680" spans="6:6" x14ac:dyDescent="0.2">
      <c r="F13680" s="169"/>
    </row>
    <row r="13681" spans="6:6" x14ac:dyDescent="0.2">
      <c r="F13681" s="169"/>
    </row>
    <row r="13682" spans="6:6" x14ac:dyDescent="0.2">
      <c r="F13682" s="169"/>
    </row>
    <row r="13683" spans="6:6" x14ac:dyDescent="0.2">
      <c r="F13683" s="169"/>
    </row>
    <row r="13684" spans="6:6" x14ac:dyDescent="0.2">
      <c r="F13684" s="169"/>
    </row>
    <row r="13685" spans="6:6" x14ac:dyDescent="0.2">
      <c r="F13685" s="169"/>
    </row>
    <row r="13686" spans="6:6" x14ac:dyDescent="0.2">
      <c r="F13686" s="169"/>
    </row>
    <row r="13687" spans="6:6" x14ac:dyDescent="0.2">
      <c r="F13687" s="169"/>
    </row>
    <row r="13688" spans="6:6" x14ac:dyDescent="0.2">
      <c r="F13688" s="169"/>
    </row>
    <row r="13689" spans="6:6" x14ac:dyDescent="0.2">
      <c r="F13689" s="169"/>
    </row>
    <row r="13690" spans="6:6" x14ac:dyDescent="0.2">
      <c r="F13690" s="169"/>
    </row>
    <row r="13691" spans="6:6" x14ac:dyDescent="0.2">
      <c r="F13691" s="169"/>
    </row>
    <row r="13692" spans="6:6" x14ac:dyDescent="0.2">
      <c r="F13692" s="169"/>
    </row>
    <row r="13693" spans="6:6" x14ac:dyDescent="0.2">
      <c r="F13693" s="169"/>
    </row>
    <row r="13694" spans="6:6" x14ac:dyDescent="0.2">
      <c r="F13694" s="169"/>
    </row>
    <row r="13695" spans="6:6" x14ac:dyDescent="0.2">
      <c r="F13695" s="169"/>
    </row>
    <row r="13696" spans="6:6" x14ac:dyDescent="0.2">
      <c r="F13696" s="169"/>
    </row>
    <row r="13697" spans="6:6" x14ac:dyDescent="0.2">
      <c r="F13697" s="169"/>
    </row>
    <row r="13698" spans="6:6" x14ac:dyDescent="0.2">
      <c r="F13698" s="169"/>
    </row>
    <row r="13699" spans="6:6" x14ac:dyDescent="0.2">
      <c r="F13699" s="169"/>
    </row>
    <row r="13700" spans="6:6" x14ac:dyDescent="0.2">
      <c r="F13700" s="169"/>
    </row>
    <row r="13701" spans="6:6" x14ac:dyDescent="0.2">
      <c r="F13701" s="169"/>
    </row>
    <row r="13702" spans="6:6" x14ac:dyDescent="0.2">
      <c r="F13702" s="169"/>
    </row>
    <row r="13703" spans="6:6" x14ac:dyDescent="0.2">
      <c r="F13703" s="169"/>
    </row>
    <row r="13704" spans="6:6" x14ac:dyDescent="0.2">
      <c r="F13704" s="169"/>
    </row>
    <row r="13705" spans="6:6" x14ac:dyDescent="0.2">
      <c r="F13705" s="169"/>
    </row>
    <row r="13706" spans="6:6" x14ac:dyDescent="0.2">
      <c r="F13706" s="169"/>
    </row>
    <row r="13707" spans="6:6" x14ac:dyDescent="0.2">
      <c r="F13707" s="169"/>
    </row>
    <row r="13708" spans="6:6" x14ac:dyDescent="0.2">
      <c r="F13708" s="169"/>
    </row>
    <row r="13709" spans="6:6" x14ac:dyDescent="0.2">
      <c r="F13709" s="169"/>
    </row>
    <row r="13710" spans="6:6" x14ac:dyDescent="0.2">
      <c r="F13710" s="169"/>
    </row>
    <row r="13711" spans="6:6" x14ac:dyDescent="0.2">
      <c r="F13711" s="169"/>
    </row>
    <row r="13712" spans="6:6" x14ac:dyDescent="0.2">
      <c r="F13712" s="169"/>
    </row>
    <row r="13713" spans="6:6" x14ac:dyDescent="0.2">
      <c r="F13713" s="169"/>
    </row>
    <row r="13714" spans="6:6" x14ac:dyDescent="0.2">
      <c r="F13714" s="169"/>
    </row>
    <row r="13715" spans="6:6" x14ac:dyDescent="0.2">
      <c r="F13715" s="169"/>
    </row>
    <row r="13716" spans="6:6" x14ac:dyDescent="0.2">
      <c r="F13716" s="169"/>
    </row>
    <row r="13717" spans="6:6" x14ac:dyDescent="0.2">
      <c r="F13717" s="169"/>
    </row>
    <row r="13718" spans="6:6" x14ac:dyDescent="0.2">
      <c r="F13718" s="169"/>
    </row>
    <row r="13719" spans="6:6" x14ac:dyDescent="0.2">
      <c r="F13719" s="169"/>
    </row>
    <row r="13720" spans="6:6" x14ac:dyDescent="0.2">
      <c r="F13720" s="169"/>
    </row>
    <row r="13721" spans="6:6" x14ac:dyDescent="0.2">
      <c r="F13721" s="169"/>
    </row>
    <row r="13722" spans="6:6" x14ac:dyDescent="0.2">
      <c r="F13722" s="169"/>
    </row>
    <row r="13723" spans="6:6" x14ac:dyDescent="0.2">
      <c r="F13723" s="169"/>
    </row>
    <row r="13724" spans="6:6" x14ac:dyDescent="0.2">
      <c r="F13724" s="169"/>
    </row>
    <row r="13725" spans="6:6" x14ac:dyDescent="0.2">
      <c r="F13725" s="169"/>
    </row>
    <row r="13726" spans="6:6" x14ac:dyDescent="0.2">
      <c r="F13726" s="169"/>
    </row>
    <row r="13727" spans="6:6" x14ac:dyDescent="0.2">
      <c r="F13727" s="169"/>
    </row>
    <row r="13728" spans="6:6" x14ac:dyDescent="0.2">
      <c r="F13728" s="169"/>
    </row>
    <row r="13729" spans="6:6" x14ac:dyDescent="0.2">
      <c r="F13729" s="169"/>
    </row>
    <row r="13730" spans="6:6" x14ac:dyDescent="0.2">
      <c r="F13730" s="169"/>
    </row>
    <row r="13731" spans="6:6" x14ac:dyDescent="0.2">
      <c r="F13731" s="169"/>
    </row>
    <row r="13732" spans="6:6" x14ac:dyDescent="0.2">
      <c r="F13732" s="169"/>
    </row>
    <row r="13733" spans="6:6" x14ac:dyDescent="0.2">
      <c r="F13733" s="169"/>
    </row>
    <row r="13734" spans="6:6" x14ac:dyDescent="0.2">
      <c r="F13734" s="169"/>
    </row>
    <row r="13735" spans="6:6" x14ac:dyDescent="0.2">
      <c r="F13735" s="169"/>
    </row>
    <row r="13736" spans="6:6" x14ac:dyDescent="0.2">
      <c r="F13736" s="169"/>
    </row>
    <row r="13737" spans="6:6" x14ac:dyDescent="0.2">
      <c r="F13737" s="169"/>
    </row>
    <row r="13738" spans="6:6" x14ac:dyDescent="0.2">
      <c r="F13738" s="169"/>
    </row>
    <row r="13739" spans="6:6" x14ac:dyDescent="0.2">
      <c r="F13739" s="169"/>
    </row>
    <row r="13740" spans="6:6" x14ac:dyDescent="0.2">
      <c r="F13740" s="169"/>
    </row>
    <row r="13741" spans="6:6" x14ac:dyDescent="0.2">
      <c r="F13741" s="169"/>
    </row>
    <row r="13742" spans="6:6" x14ac:dyDescent="0.2">
      <c r="F13742" s="169"/>
    </row>
    <row r="13743" spans="6:6" x14ac:dyDescent="0.2">
      <c r="F13743" s="169"/>
    </row>
    <row r="13744" spans="6:6" x14ac:dyDescent="0.2">
      <c r="F13744" s="169"/>
    </row>
    <row r="13745" spans="6:6" x14ac:dyDescent="0.2">
      <c r="F13745" s="169"/>
    </row>
    <row r="13746" spans="6:6" x14ac:dyDescent="0.2">
      <c r="F13746" s="169"/>
    </row>
    <row r="13747" spans="6:6" x14ac:dyDescent="0.2">
      <c r="F13747" s="169"/>
    </row>
    <row r="13748" spans="6:6" x14ac:dyDescent="0.2">
      <c r="F13748" s="169"/>
    </row>
    <row r="13749" spans="6:6" x14ac:dyDescent="0.2">
      <c r="F13749" s="169"/>
    </row>
    <row r="13750" spans="6:6" x14ac:dyDescent="0.2">
      <c r="F13750" s="169"/>
    </row>
    <row r="13751" spans="6:6" x14ac:dyDescent="0.2">
      <c r="F13751" s="169"/>
    </row>
    <row r="13752" spans="6:6" x14ac:dyDescent="0.2">
      <c r="F13752" s="169"/>
    </row>
    <row r="13753" spans="6:6" x14ac:dyDescent="0.2">
      <c r="F13753" s="169"/>
    </row>
    <row r="13754" spans="6:6" x14ac:dyDescent="0.2">
      <c r="F13754" s="169"/>
    </row>
    <row r="13755" spans="6:6" x14ac:dyDescent="0.2">
      <c r="F13755" s="169"/>
    </row>
    <row r="13756" spans="6:6" x14ac:dyDescent="0.2">
      <c r="F13756" s="169"/>
    </row>
    <row r="13757" spans="6:6" x14ac:dyDescent="0.2">
      <c r="F13757" s="169"/>
    </row>
    <row r="13758" spans="6:6" x14ac:dyDescent="0.2">
      <c r="F13758" s="169"/>
    </row>
    <row r="13759" spans="6:6" x14ac:dyDescent="0.2">
      <c r="F13759" s="169"/>
    </row>
    <row r="13760" spans="6:6" x14ac:dyDescent="0.2">
      <c r="F13760" s="169"/>
    </row>
    <row r="13761" spans="6:6" x14ac:dyDescent="0.2">
      <c r="F13761" s="169"/>
    </row>
    <row r="13762" spans="6:6" x14ac:dyDescent="0.2">
      <c r="F13762" s="169"/>
    </row>
    <row r="13763" spans="6:6" x14ac:dyDescent="0.2">
      <c r="F13763" s="169"/>
    </row>
    <row r="13764" spans="6:6" x14ac:dyDescent="0.2">
      <c r="F13764" s="169"/>
    </row>
    <row r="13765" spans="6:6" x14ac:dyDescent="0.2">
      <c r="F13765" s="169"/>
    </row>
    <row r="13766" spans="6:6" x14ac:dyDescent="0.2">
      <c r="F13766" s="169"/>
    </row>
    <row r="13767" spans="6:6" x14ac:dyDescent="0.2">
      <c r="F13767" s="169"/>
    </row>
    <row r="13768" spans="6:6" x14ac:dyDescent="0.2">
      <c r="F13768" s="169"/>
    </row>
    <row r="13769" spans="6:6" x14ac:dyDescent="0.2">
      <c r="F13769" s="169"/>
    </row>
    <row r="13770" spans="6:6" x14ac:dyDescent="0.2">
      <c r="F13770" s="169"/>
    </row>
    <row r="13771" spans="6:6" x14ac:dyDescent="0.2">
      <c r="F13771" s="169"/>
    </row>
    <row r="13772" spans="6:6" x14ac:dyDescent="0.2">
      <c r="F13772" s="169"/>
    </row>
    <row r="13773" spans="6:6" x14ac:dyDescent="0.2">
      <c r="F13773" s="169"/>
    </row>
    <row r="13774" spans="6:6" x14ac:dyDescent="0.2">
      <c r="F13774" s="169"/>
    </row>
    <row r="13775" spans="6:6" x14ac:dyDescent="0.2">
      <c r="F13775" s="169"/>
    </row>
    <row r="13776" spans="6:6" x14ac:dyDescent="0.2">
      <c r="F13776" s="169"/>
    </row>
    <row r="13777" spans="6:6" x14ac:dyDescent="0.2">
      <c r="F13777" s="169"/>
    </row>
    <row r="13778" spans="6:6" x14ac:dyDescent="0.2">
      <c r="F13778" s="169"/>
    </row>
    <row r="13779" spans="6:6" x14ac:dyDescent="0.2">
      <c r="F13779" s="169"/>
    </row>
    <row r="13780" spans="6:6" x14ac:dyDescent="0.2">
      <c r="F13780" s="169"/>
    </row>
    <row r="13781" spans="6:6" x14ac:dyDescent="0.2">
      <c r="F13781" s="169"/>
    </row>
    <row r="13782" spans="6:6" x14ac:dyDescent="0.2">
      <c r="F13782" s="169"/>
    </row>
    <row r="13783" spans="6:6" x14ac:dyDescent="0.2">
      <c r="F13783" s="169"/>
    </row>
    <row r="13784" spans="6:6" x14ac:dyDescent="0.2">
      <c r="F13784" s="169"/>
    </row>
    <row r="13785" spans="6:6" x14ac:dyDescent="0.2">
      <c r="F13785" s="169"/>
    </row>
    <row r="13786" spans="6:6" x14ac:dyDescent="0.2">
      <c r="F13786" s="169"/>
    </row>
    <row r="13787" spans="6:6" x14ac:dyDescent="0.2">
      <c r="F13787" s="169"/>
    </row>
    <row r="13788" spans="6:6" x14ac:dyDescent="0.2">
      <c r="F13788" s="169"/>
    </row>
    <row r="13789" spans="6:6" x14ac:dyDescent="0.2">
      <c r="F13789" s="169"/>
    </row>
    <row r="13790" spans="6:6" x14ac:dyDescent="0.2">
      <c r="F13790" s="169"/>
    </row>
    <row r="13791" spans="6:6" x14ac:dyDescent="0.2">
      <c r="F13791" s="169"/>
    </row>
    <row r="13792" spans="6:6" x14ac:dyDescent="0.2">
      <c r="F13792" s="169"/>
    </row>
    <row r="13793" spans="6:6" x14ac:dyDescent="0.2">
      <c r="F13793" s="169"/>
    </row>
    <row r="13794" spans="6:6" x14ac:dyDescent="0.2">
      <c r="F13794" s="169"/>
    </row>
    <row r="13795" spans="6:6" x14ac:dyDescent="0.2">
      <c r="F13795" s="169"/>
    </row>
    <row r="13796" spans="6:6" x14ac:dyDescent="0.2">
      <c r="F13796" s="169"/>
    </row>
    <row r="13797" spans="6:6" x14ac:dyDescent="0.2">
      <c r="F13797" s="169"/>
    </row>
    <row r="13798" spans="6:6" x14ac:dyDescent="0.2">
      <c r="F13798" s="169"/>
    </row>
    <row r="13799" spans="6:6" x14ac:dyDescent="0.2">
      <c r="F13799" s="169"/>
    </row>
    <row r="13800" spans="6:6" x14ac:dyDescent="0.2">
      <c r="F13800" s="169"/>
    </row>
    <row r="13801" spans="6:6" x14ac:dyDescent="0.2">
      <c r="F13801" s="169"/>
    </row>
    <row r="13802" spans="6:6" x14ac:dyDescent="0.2">
      <c r="F13802" s="169"/>
    </row>
    <row r="13803" spans="6:6" x14ac:dyDescent="0.2">
      <c r="F13803" s="169"/>
    </row>
    <row r="13804" spans="6:6" x14ac:dyDescent="0.2">
      <c r="F13804" s="169"/>
    </row>
    <row r="13805" spans="6:6" x14ac:dyDescent="0.2">
      <c r="F13805" s="169"/>
    </row>
    <row r="13806" spans="6:6" x14ac:dyDescent="0.2">
      <c r="F13806" s="169"/>
    </row>
    <row r="13807" spans="6:6" x14ac:dyDescent="0.2">
      <c r="F13807" s="169"/>
    </row>
    <row r="13808" spans="6:6" x14ac:dyDescent="0.2">
      <c r="F13808" s="169"/>
    </row>
    <row r="13809" spans="6:6" x14ac:dyDescent="0.2">
      <c r="F13809" s="169"/>
    </row>
    <row r="13810" spans="6:6" x14ac:dyDescent="0.2">
      <c r="F13810" s="169"/>
    </row>
    <row r="13811" spans="6:6" x14ac:dyDescent="0.2">
      <c r="F13811" s="169"/>
    </row>
    <row r="13812" spans="6:6" x14ac:dyDescent="0.2">
      <c r="F13812" s="169"/>
    </row>
    <row r="13813" spans="6:6" x14ac:dyDescent="0.2">
      <c r="F13813" s="169"/>
    </row>
    <row r="13814" spans="6:6" x14ac:dyDescent="0.2">
      <c r="F13814" s="169"/>
    </row>
    <row r="13815" spans="6:6" x14ac:dyDescent="0.2">
      <c r="F13815" s="169"/>
    </row>
    <row r="13816" spans="6:6" x14ac:dyDescent="0.2">
      <c r="F13816" s="169"/>
    </row>
    <row r="13817" spans="6:6" x14ac:dyDescent="0.2">
      <c r="F13817" s="169"/>
    </row>
    <row r="13818" spans="6:6" x14ac:dyDescent="0.2">
      <c r="F13818" s="169"/>
    </row>
    <row r="13819" spans="6:6" x14ac:dyDescent="0.2">
      <c r="F13819" s="169"/>
    </row>
    <row r="13820" spans="6:6" x14ac:dyDescent="0.2">
      <c r="F13820" s="169"/>
    </row>
    <row r="13821" spans="6:6" x14ac:dyDescent="0.2">
      <c r="F13821" s="169"/>
    </row>
    <row r="13822" spans="6:6" x14ac:dyDescent="0.2">
      <c r="F13822" s="169"/>
    </row>
    <row r="13823" spans="6:6" x14ac:dyDescent="0.2">
      <c r="F13823" s="169"/>
    </row>
    <row r="13824" spans="6:6" x14ac:dyDescent="0.2">
      <c r="F13824" s="169"/>
    </row>
    <row r="13825" spans="6:6" x14ac:dyDescent="0.2">
      <c r="F13825" s="169"/>
    </row>
    <row r="13826" spans="6:6" x14ac:dyDescent="0.2">
      <c r="F13826" s="169"/>
    </row>
    <row r="13827" spans="6:6" x14ac:dyDescent="0.2">
      <c r="F13827" s="169"/>
    </row>
    <row r="13828" spans="6:6" x14ac:dyDescent="0.2">
      <c r="F13828" s="169"/>
    </row>
    <row r="13829" spans="6:6" x14ac:dyDescent="0.2">
      <c r="F13829" s="169"/>
    </row>
    <row r="13830" spans="6:6" x14ac:dyDescent="0.2">
      <c r="F13830" s="169"/>
    </row>
    <row r="13831" spans="6:6" x14ac:dyDescent="0.2">
      <c r="F13831" s="169"/>
    </row>
    <row r="13832" spans="6:6" x14ac:dyDescent="0.2">
      <c r="F13832" s="169"/>
    </row>
    <row r="13833" spans="6:6" x14ac:dyDescent="0.2">
      <c r="F13833" s="169"/>
    </row>
    <row r="13834" spans="6:6" x14ac:dyDescent="0.2">
      <c r="F13834" s="169"/>
    </row>
    <row r="13835" spans="6:6" x14ac:dyDescent="0.2">
      <c r="F13835" s="169"/>
    </row>
    <row r="13836" spans="6:6" x14ac:dyDescent="0.2">
      <c r="F13836" s="169"/>
    </row>
    <row r="13837" spans="6:6" x14ac:dyDescent="0.2">
      <c r="F13837" s="169"/>
    </row>
    <row r="13838" spans="6:6" x14ac:dyDescent="0.2">
      <c r="F13838" s="169"/>
    </row>
    <row r="13839" spans="6:6" x14ac:dyDescent="0.2">
      <c r="F13839" s="169"/>
    </row>
    <row r="13840" spans="6:6" x14ac:dyDescent="0.2">
      <c r="F13840" s="169"/>
    </row>
    <row r="13841" spans="6:6" x14ac:dyDescent="0.2">
      <c r="F13841" s="169"/>
    </row>
    <row r="13842" spans="6:6" x14ac:dyDescent="0.2">
      <c r="F13842" s="169"/>
    </row>
    <row r="13843" spans="6:6" x14ac:dyDescent="0.2">
      <c r="F13843" s="169"/>
    </row>
    <row r="13844" spans="6:6" x14ac:dyDescent="0.2">
      <c r="F13844" s="169"/>
    </row>
    <row r="13845" spans="6:6" x14ac:dyDescent="0.2">
      <c r="F13845" s="169"/>
    </row>
    <row r="13846" spans="6:6" x14ac:dyDescent="0.2">
      <c r="F13846" s="169"/>
    </row>
    <row r="13847" spans="6:6" x14ac:dyDescent="0.2">
      <c r="F13847" s="169"/>
    </row>
    <row r="13848" spans="6:6" x14ac:dyDescent="0.2">
      <c r="F13848" s="169"/>
    </row>
    <row r="13849" spans="6:6" x14ac:dyDescent="0.2">
      <c r="F13849" s="169"/>
    </row>
    <row r="13850" spans="6:6" x14ac:dyDescent="0.2">
      <c r="F13850" s="169"/>
    </row>
    <row r="13851" spans="6:6" x14ac:dyDescent="0.2">
      <c r="F13851" s="169"/>
    </row>
    <row r="13852" spans="6:6" x14ac:dyDescent="0.2">
      <c r="F13852" s="169"/>
    </row>
    <row r="13853" spans="6:6" x14ac:dyDescent="0.2">
      <c r="F13853" s="169"/>
    </row>
    <row r="13854" spans="6:6" x14ac:dyDescent="0.2">
      <c r="F13854" s="169"/>
    </row>
    <row r="13855" spans="6:6" x14ac:dyDescent="0.2">
      <c r="F13855" s="169"/>
    </row>
    <row r="13856" spans="6:6" x14ac:dyDescent="0.2">
      <c r="F13856" s="169"/>
    </row>
    <row r="13857" spans="6:6" x14ac:dyDescent="0.2">
      <c r="F13857" s="169"/>
    </row>
    <row r="13858" spans="6:6" x14ac:dyDescent="0.2">
      <c r="F13858" s="169"/>
    </row>
    <row r="13859" spans="6:6" x14ac:dyDescent="0.2">
      <c r="F13859" s="169"/>
    </row>
    <row r="13860" spans="6:6" x14ac:dyDescent="0.2">
      <c r="F13860" s="169"/>
    </row>
    <row r="13861" spans="6:6" x14ac:dyDescent="0.2">
      <c r="F13861" s="169"/>
    </row>
    <row r="13862" spans="6:6" x14ac:dyDescent="0.2">
      <c r="F13862" s="169"/>
    </row>
    <row r="13863" spans="6:6" x14ac:dyDescent="0.2">
      <c r="F13863" s="169"/>
    </row>
    <row r="13864" spans="6:6" x14ac:dyDescent="0.2">
      <c r="F13864" s="169"/>
    </row>
    <row r="13865" spans="6:6" x14ac:dyDescent="0.2">
      <c r="F13865" s="169"/>
    </row>
    <row r="13866" spans="6:6" x14ac:dyDescent="0.2">
      <c r="F13866" s="169"/>
    </row>
    <row r="13867" spans="6:6" x14ac:dyDescent="0.2">
      <c r="F13867" s="169"/>
    </row>
    <row r="13868" spans="6:6" x14ac:dyDescent="0.2">
      <c r="F13868" s="169"/>
    </row>
    <row r="13869" spans="6:6" x14ac:dyDescent="0.2">
      <c r="F13869" s="169"/>
    </row>
    <row r="13870" spans="6:6" x14ac:dyDescent="0.2">
      <c r="F13870" s="169"/>
    </row>
    <row r="13871" spans="6:6" x14ac:dyDescent="0.2">
      <c r="F13871" s="169"/>
    </row>
    <row r="13872" spans="6:6" x14ac:dyDescent="0.2">
      <c r="F13872" s="169"/>
    </row>
    <row r="13873" spans="6:6" x14ac:dyDescent="0.2">
      <c r="F13873" s="169"/>
    </row>
    <row r="13874" spans="6:6" x14ac:dyDescent="0.2">
      <c r="F13874" s="169"/>
    </row>
    <row r="13875" spans="6:6" x14ac:dyDescent="0.2">
      <c r="F13875" s="169"/>
    </row>
    <row r="13876" spans="6:6" x14ac:dyDescent="0.2">
      <c r="F13876" s="169"/>
    </row>
    <row r="13877" spans="6:6" x14ac:dyDescent="0.2">
      <c r="F13877" s="169"/>
    </row>
    <row r="13878" spans="6:6" x14ac:dyDescent="0.2">
      <c r="F13878" s="169"/>
    </row>
    <row r="13879" spans="6:6" x14ac:dyDescent="0.2">
      <c r="F13879" s="169"/>
    </row>
    <row r="13880" spans="6:6" x14ac:dyDescent="0.2">
      <c r="F13880" s="169"/>
    </row>
    <row r="13881" spans="6:6" x14ac:dyDescent="0.2">
      <c r="F13881" s="169"/>
    </row>
    <row r="13882" spans="6:6" x14ac:dyDescent="0.2">
      <c r="F13882" s="169"/>
    </row>
    <row r="13883" spans="6:6" x14ac:dyDescent="0.2">
      <c r="F13883" s="169"/>
    </row>
    <row r="13884" spans="6:6" x14ac:dyDescent="0.2">
      <c r="F13884" s="169"/>
    </row>
    <row r="13885" spans="6:6" x14ac:dyDescent="0.2">
      <c r="F13885" s="169"/>
    </row>
    <row r="13886" spans="6:6" x14ac:dyDescent="0.2">
      <c r="F13886" s="169"/>
    </row>
    <row r="13887" spans="6:6" x14ac:dyDescent="0.2">
      <c r="F13887" s="169"/>
    </row>
    <row r="13888" spans="6:6" x14ac:dyDescent="0.2">
      <c r="F13888" s="169"/>
    </row>
    <row r="13889" spans="6:6" x14ac:dyDescent="0.2">
      <c r="F13889" s="169"/>
    </row>
    <row r="13890" spans="6:6" x14ac:dyDescent="0.2">
      <c r="F13890" s="169"/>
    </row>
    <row r="13891" spans="6:6" x14ac:dyDescent="0.2">
      <c r="F13891" s="169"/>
    </row>
    <row r="13892" spans="6:6" x14ac:dyDescent="0.2">
      <c r="F13892" s="169"/>
    </row>
    <row r="13893" spans="6:6" x14ac:dyDescent="0.2">
      <c r="F13893" s="169"/>
    </row>
    <row r="13894" spans="6:6" x14ac:dyDescent="0.2">
      <c r="F13894" s="169"/>
    </row>
    <row r="13895" spans="6:6" x14ac:dyDescent="0.2">
      <c r="F13895" s="169"/>
    </row>
    <row r="13896" spans="6:6" x14ac:dyDescent="0.2">
      <c r="F13896" s="169"/>
    </row>
    <row r="13897" spans="6:6" x14ac:dyDescent="0.2">
      <c r="F13897" s="169"/>
    </row>
    <row r="13898" spans="6:6" x14ac:dyDescent="0.2">
      <c r="F13898" s="169"/>
    </row>
    <row r="13899" spans="6:6" x14ac:dyDescent="0.2">
      <c r="F13899" s="169"/>
    </row>
    <row r="13900" spans="6:6" x14ac:dyDescent="0.2">
      <c r="F13900" s="169"/>
    </row>
    <row r="13901" spans="6:6" x14ac:dyDescent="0.2">
      <c r="F13901" s="169"/>
    </row>
    <row r="13902" spans="6:6" x14ac:dyDescent="0.2">
      <c r="F13902" s="169"/>
    </row>
    <row r="13903" spans="6:6" x14ac:dyDescent="0.2">
      <c r="F13903" s="169"/>
    </row>
    <row r="13904" spans="6:6" x14ac:dyDescent="0.2">
      <c r="F13904" s="169"/>
    </row>
    <row r="13905" spans="6:6" x14ac:dyDescent="0.2">
      <c r="F13905" s="169"/>
    </row>
    <row r="13906" spans="6:6" x14ac:dyDescent="0.2">
      <c r="F13906" s="169"/>
    </row>
    <row r="13907" spans="6:6" x14ac:dyDescent="0.2">
      <c r="F13907" s="169"/>
    </row>
    <row r="13908" spans="6:6" x14ac:dyDescent="0.2">
      <c r="F13908" s="169"/>
    </row>
    <row r="13909" spans="6:6" x14ac:dyDescent="0.2">
      <c r="F13909" s="169"/>
    </row>
    <row r="13910" spans="6:6" x14ac:dyDescent="0.2">
      <c r="F13910" s="169"/>
    </row>
    <row r="13911" spans="6:6" x14ac:dyDescent="0.2">
      <c r="F13911" s="169"/>
    </row>
    <row r="13912" spans="6:6" x14ac:dyDescent="0.2">
      <c r="F13912" s="169"/>
    </row>
    <row r="13913" spans="6:6" x14ac:dyDescent="0.2">
      <c r="F13913" s="169"/>
    </row>
    <row r="13914" spans="6:6" x14ac:dyDescent="0.2">
      <c r="F13914" s="169"/>
    </row>
    <row r="13915" spans="6:6" x14ac:dyDescent="0.2">
      <c r="F13915" s="169"/>
    </row>
    <row r="13916" spans="6:6" x14ac:dyDescent="0.2">
      <c r="F13916" s="169"/>
    </row>
    <row r="13917" spans="6:6" x14ac:dyDescent="0.2">
      <c r="F13917" s="169"/>
    </row>
    <row r="13918" spans="6:6" x14ac:dyDescent="0.2">
      <c r="F13918" s="169"/>
    </row>
    <row r="13919" spans="6:6" x14ac:dyDescent="0.2">
      <c r="F13919" s="169"/>
    </row>
    <row r="13920" spans="6:6" x14ac:dyDescent="0.2">
      <c r="F13920" s="169"/>
    </row>
    <row r="13921" spans="6:6" x14ac:dyDescent="0.2">
      <c r="F13921" s="169"/>
    </row>
    <row r="13922" spans="6:6" x14ac:dyDescent="0.2">
      <c r="F13922" s="169"/>
    </row>
    <row r="13923" spans="6:6" x14ac:dyDescent="0.2">
      <c r="F13923" s="169"/>
    </row>
    <row r="13924" spans="6:6" x14ac:dyDescent="0.2">
      <c r="F13924" s="169"/>
    </row>
    <row r="13925" spans="6:6" x14ac:dyDescent="0.2">
      <c r="F13925" s="169"/>
    </row>
    <row r="13926" spans="6:6" x14ac:dyDescent="0.2">
      <c r="F13926" s="169"/>
    </row>
    <row r="13927" spans="6:6" x14ac:dyDescent="0.2">
      <c r="F13927" s="169"/>
    </row>
    <row r="13928" spans="6:6" x14ac:dyDescent="0.2">
      <c r="F13928" s="169"/>
    </row>
    <row r="13929" spans="6:6" x14ac:dyDescent="0.2">
      <c r="F13929" s="169"/>
    </row>
    <row r="13930" spans="6:6" x14ac:dyDescent="0.2">
      <c r="F13930" s="169"/>
    </row>
    <row r="13931" spans="6:6" x14ac:dyDescent="0.2">
      <c r="F13931" s="169"/>
    </row>
    <row r="13932" spans="6:6" x14ac:dyDescent="0.2">
      <c r="F13932" s="169"/>
    </row>
    <row r="13933" spans="6:6" x14ac:dyDescent="0.2">
      <c r="F13933" s="169"/>
    </row>
    <row r="13934" spans="6:6" x14ac:dyDescent="0.2">
      <c r="F13934" s="169"/>
    </row>
    <row r="13935" spans="6:6" x14ac:dyDescent="0.2">
      <c r="F13935" s="169"/>
    </row>
    <row r="13936" spans="6:6" x14ac:dyDescent="0.2">
      <c r="F13936" s="169"/>
    </row>
    <row r="13937" spans="6:6" x14ac:dyDescent="0.2">
      <c r="F13937" s="169"/>
    </row>
    <row r="13938" spans="6:6" x14ac:dyDescent="0.2">
      <c r="F13938" s="169"/>
    </row>
    <row r="13939" spans="6:6" x14ac:dyDescent="0.2">
      <c r="F13939" s="169"/>
    </row>
    <row r="13940" spans="6:6" x14ac:dyDescent="0.2">
      <c r="F13940" s="169"/>
    </row>
    <row r="13941" spans="6:6" x14ac:dyDescent="0.2">
      <c r="F13941" s="169"/>
    </row>
    <row r="13942" spans="6:6" x14ac:dyDescent="0.2">
      <c r="F13942" s="169"/>
    </row>
    <row r="13943" spans="6:6" x14ac:dyDescent="0.2">
      <c r="F13943" s="169"/>
    </row>
    <row r="13944" spans="6:6" x14ac:dyDescent="0.2">
      <c r="F13944" s="169"/>
    </row>
    <row r="13945" spans="6:6" x14ac:dyDescent="0.2">
      <c r="F13945" s="169"/>
    </row>
    <row r="13946" spans="6:6" x14ac:dyDescent="0.2">
      <c r="F13946" s="169"/>
    </row>
    <row r="13947" spans="6:6" x14ac:dyDescent="0.2">
      <c r="F13947" s="169"/>
    </row>
    <row r="13948" spans="6:6" x14ac:dyDescent="0.2">
      <c r="F13948" s="169"/>
    </row>
    <row r="13949" spans="6:6" x14ac:dyDescent="0.2">
      <c r="F13949" s="169"/>
    </row>
    <row r="13950" spans="6:6" x14ac:dyDescent="0.2">
      <c r="F13950" s="169"/>
    </row>
    <row r="13951" spans="6:6" x14ac:dyDescent="0.2">
      <c r="F13951" s="169"/>
    </row>
    <row r="13952" spans="6:6" x14ac:dyDescent="0.2">
      <c r="F13952" s="169"/>
    </row>
    <row r="13953" spans="6:6" x14ac:dyDescent="0.2">
      <c r="F13953" s="169"/>
    </row>
    <row r="13954" spans="6:6" x14ac:dyDescent="0.2">
      <c r="F13954" s="169"/>
    </row>
    <row r="13955" spans="6:6" x14ac:dyDescent="0.2">
      <c r="F13955" s="169"/>
    </row>
    <row r="13956" spans="6:6" x14ac:dyDescent="0.2">
      <c r="F13956" s="169"/>
    </row>
    <row r="13957" spans="6:6" x14ac:dyDescent="0.2">
      <c r="F13957" s="169"/>
    </row>
    <row r="13958" spans="6:6" x14ac:dyDescent="0.2">
      <c r="F13958" s="169"/>
    </row>
    <row r="13959" spans="6:6" x14ac:dyDescent="0.2">
      <c r="F13959" s="169"/>
    </row>
    <row r="13960" spans="6:6" x14ac:dyDescent="0.2">
      <c r="F13960" s="169"/>
    </row>
    <row r="13961" spans="6:6" x14ac:dyDescent="0.2">
      <c r="F13961" s="169"/>
    </row>
    <row r="13962" spans="6:6" x14ac:dyDescent="0.2">
      <c r="F13962" s="169"/>
    </row>
    <row r="13963" spans="6:6" x14ac:dyDescent="0.2">
      <c r="F13963" s="169"/>
    </row>
    <row r="13964" spans="6:6" x14ac:dyDescent="0.2">
      <c r="F13964" s="169"/>
    </row>
    <row r="13965" spans="6:6" x14ac:dyDescent="0.2">
      <c r="F13965" s="169"/>
    </row>
    <row r="13966" spans="6:6" x14ac:dyDescent="0.2">
      <c r="F13966" s="169"/>
    </row>
    <row r="13967" spans="6:6" x14ac:dyDescent="0.2">
      <c r="F13967" s="169"/>
    </row>
    <row r="13968" spans="6:6" x14ac:dyDescent="0.2">
      <c r="F13968" s="169"/>
    </row>
    <row r="13969" spans="6:6" x14ac:dyDescent="0.2">
      <c r="F13969" s="169"/>
    </row>
    <row r="13970" spans="6:6" x14ac:dyDescent="0.2">
      <c r="F13970" s="169"/>
    </row>
    <row r="13971" spans="6:6" x14ac:dyDescent="0.2">
      <c r="F13971" s="169"/>
    </row>
    <row r="13972" spans="6:6" x14ac:dyDescent="0.2">
      <c r="F13972" s="169"/>
    </row>
    <row r="13973" spans="6:6" x14ac:dyDescent="0.2">
      <c r="F13973" s="169"/>
    </row>
    <row r="13974" spans="6:6" x14ac:dyDescent="0.2">
      <c r="F13974" s="169"/>
    </row>
    <row r="13975" spans="6:6" x14ac:dyDescent="0.2">
      <c r="F13975" s="169"/>
    </row>
    <row r="13976" spans="6:6" x14ac:dyDescent="0.2">
      <c r="F13976" s="169"/>
    </row>
    <row r="13977" spans="6:6" x14ac:dyDescent="0.2">
      <c r="F13977" s="169"/>
    </row>
    <row r="13978" spans="6:6" x14ac:dyDescent="0.2">
      <c r="F13978" s="169"/>
    </row>
    <row r="13979" spans="6:6" x14ac:dyDescent="0.2">
      <c r="F13979" s="169"/>
    </row>
    <row r="13980" spans="6:6" x14ac:dyDescent="0.2">
      <c r="F13980" s="169"/>
    </row>
    <row r="13981" spans="6:6" x14ac:dyDescent="0.2">
      <c r="F13981" s="169"/>
    </row>
    <row r="13982" spans="6:6" x14ac:dyDescent="0.2">
      <c r="F13982" s="169"/>
    </row>
    <row r="13983" spans="6:6" x14ac:dyDescent="0.2">
      <c r="F13983" s="169"/>
    </row>
    <row r="13984" spans="6:6" x14ac:dyDescent="0.2">
      <c r="F13984" s="169"/>
    </row>
    <row r="13985" spans="6:6" x14ac:dyDescent="0.2">
      <c r="F13985" s="169"/>
    </row>
    <row r="13986" spans="6:6" x14ac:dyDescent="0.2">
      <c r="F13986" s="169"/>
    </row>
    <row r="13987" spans="6:6" x14ac:dyDescent="0.2">
      <c r="F13987" s="169"/>
    </row>
    <row r="13988" spans="6:6" x14ac:dyDescent="0.2">
      <c r="F13988" s="169"/>
    </row>
    <row r="13989" spans="6:6" x14ac:dyDescent="0.2">
      <c r="F13989" s="169"/>
    </row>
    <row r="13990" spans="6:6" x14ac:dyDescent="0.2">
      <c r="F13990" s="169"/>
    </row>
    <row r="13991" spans="6:6" x14ac:dyDescent="0.2">
      <c r="F13991" s="169"/>
    </row>
    <row r="13992" spans="6:6" x14ac:dyDescent="0.2">
      <c r="F13992" s="169"/>
    </row>
    <row r="13993" spans="6:6" x14ac:dyDescent="0.2">
      <c r="F13993" s="169"/>
    </row>
    <row r="13994" spans="6:6" x14ac:dyDescent="0.2">
      <c r="F13994" s="169"/>
    </row>
    <row r="13995" spans="6:6" x14ac:dyDescent="0.2">
      <c r="F13995" s="169"/>
    </row>
    <row r="13996" spans="6:6" x14ac:dyDescent="0.2">
      <c r="F13996" s="169"/>
    </row>
    <row r="13997" spans="6:6" x14ac:dyDescent="0.2">
      <c r="F13997" s="169"/>
    </row>
    <row r="13998" spans="6:6" x14ac:dyDescent="0.2">
      <c r="F13998" s="169"/>
    </row>
    <row r="13999" spans="6:6" x14ac:dyDescent="0.2">
      <c r="F13999" s="169"/>
    </row>
    <row r="14000" spans="6:6" x14ac:dyDescent="0.2">
      <c r="F14000" s="169"/>
    </row>
    <row r="14001" spans="6:6" x14ac:dyDescent="0.2">
      <c r="F14001" s="169"/>
    </row>
    <row r="14002" spans="6:6" x14ac:dyDescent="0.2">
      <c r="F14002" s="169"/>
    </row>
    <row r="14003" spans="6:6" x14ac:dyDescent="0.2">
      <c r="F14003" s="169"/>
    </row>
    <row r="14004" spans="6:6" x14ac:dyDescent="0.2">
      <c r="F14004" s="169"/>
    </row>
    <row r="14005" spans="6:6" x14ac:dyDescent="0.2">
      <c r="F14005" s="169"/>
    </row>
    <row r="14006" spans="6:6" x14ac:dyDescent="0.2">
      <c r="F14006" s="169"/>
    </row>
    <row r="14007" spans="6:6" x14ac:dyDescent="0.2">
      <c r="F14007" s="169"/>
    </row>
    <row r="14008" spans="6:6" x14ac:dyDescent="0.2">
      <c r="F14008" s="169"/>
    </row>
    <row r="14009" spans="6:6" x14ac:dyDescent="0.2">
      <c r="F14009" s="169"/>
    </row>
    <row r="14010" spans="6:6" x14ac:dyDescent="0.2">
      <c r="F14010" s="169"/>
    </row>
    <row r="14011" spans="6:6" x14ac:dyDescent="0.2">
      <c r="F14011" s="169"/>
    </row>
    <row r="14012" spans="6:6" x14ac:dyDescent="0.2">
      <c r="F14012" s="169"/>
    </row>
    <row r="14013" spans="6:6" x14ac:dyDescent="0.2">
      <c r="F14013" s="169"/>
    </row>
    <row r="14014" spans="6:6" x14ac:dyDescent="0.2">
      <c r="F14014" s="169"/>
    </row>
    <row r="14015" spans="6:6" x14ac:dyDescent="0.2">
      <c r="F14015" s="169"/>
    </row>
    <row r="14016" spans="6:6" x14ac:dyDescent="0.2">
      <c r="F14016" s="169"/>
    </row>
    <row r="14017" spans="6:6" x14ac:dyDescent="0.2">
      <c r="F14017" s="169"/>
    </row>
    <row r="14018" spans="6:6" x14ac:dyDescent="0.2">
      <c r="F14018" s="169"/>
    </row>
    <row r="14019" spans="6:6" x14ac:dyDescent="0.2">
      <c r="F14019" s="169"/>
    </row>
    <row r="14020" spans="6:6" x14ac:dyDescent="0.2">
      <c r="F14020" s="169"/>
    </row>
    <row r="14021" spans="6:6" x14ac:dyDescent="0.2">
      <c r="F14021" s="169"/>
    </row>
    <row r="14022" spans="6:6" x14ac:dyDescent="0.2">
      <c r="F14022" s="169"/>
    </row>
    <row r="14023" spans="6:6" x14ac:dyDescent="0.2">
      <c r="F14023" s="169"/>
    </row>
    <row r="14024" spans="6:6" x14ac:dyDescent="0.2">
      <c r="F14024" s="169"/>
    </row>
    <row r="14025" spans="6:6" x14ac:dyDescent="0.2">
      <c r="F14025" s="169"/>
    </row>
    <row r="14026" spans="6:6" x14ac:dyDescent="0.2">
      <c r="F14026" s="169"/>
    </row>
    <row r="14027" spans="6:6" x14ac:dyDescent="0.2">
      <c r="F14027" s="169"/>
    </row>
    <row r="14028" spans="6:6" x14ac:dyDescent="0.2">
      <c r="F14028" s="169"/>
    </row>
    <row r="14029" spans="6:6" x14ac:dyDescent="0.2">
      <c r="F14029" s="169"/>
    </row>
    <row r="14030" spans="6:6" x14ac:dyDescent="0.2">
      <c r="F14030" s="169"/>
    </row>
    <row r="14031" spans="6:6" x14ac:dyDescent="0.2">
      <c r="F14031" s="169"/>
    </row>
    <row r="14032" spans="6:6" x14ac:dyDescent="0.2">
      <c r="F14032" s="169"/>
    </row>
    <row r="14033" spans="6:6" x14ac:dyDescent="0.2">
      <c r="F14033" s="169"/>
    </row>
    <row r="14034" spans="6:6" x14ac:dyDescent="0.2">
      <c r="F14034" s="169"/>
    </row>
    <row r="14035" spans="6:6" x14ac:dyDescent="0.2">
      <c r="F14035" s="169"/>
    </row>
    <row r="14036" spans="6:6" x14ac:dyDescent="0.2">
      <c r="F14036" s="169"/>
    </row>
    <row r="14037" spans="6:6" x14ac:dyDescent="0.2">
      <c r="F14037" s="169"/>
    </row>
    <row r="14038" spans="6:6" x14ac:dyDescent="0.2">
      <c r="F14038" s="169"/>
    </row>
    <row r="14039" spans="6:6" x14ac:dyDescent="0.2">
      <c r="F14039" s="169"/>
    </row>
    <row r="14040" spans="6:6" x14ac:dyDescent="0.2">
      <c r="F14040" s="169"/>
    </row>
    <row r="14041" spans="6:6" x14ac:dyDescent="0.2">
      <c r="F14041" s="169"/>
    </row>
    <row r="14042" spans="6:6" x14ac:dyDescent="0.2">
      <c r="F14042" s="169"/>
    </row>
    <row r="14043" spans="6:6" x14ac:dyDescent="0.2">
      <c r="F14043" s="169"/>
    </row>
    <row r="14044" spans="6:6" x14ac:dyDescent="0.2">
      <c r="F14044" s="169"/>
    </row>
    <row r="14045" spans="6:6" x14ac:dyDescent="0.2">
      <c r="F14045" s="169"/>
    </row>
    <row r="14046" spans="6:6" x14ac:dyDescent="0.2">
      <c r="F14046" s="169"/>
    </row>
    <row r="14047" spans="6:6" x14ac:dyDescent="0.2">
      <c r="F14047" s="169"/>
    </row>
    <row r="14048" spans="6:6" x14ac:dyDescent="0.2">
      <c r="F14048" s="169"/>
    </row>
    <row r="14049" spans="6:6" x14ac:dyDescent="0.2">
      <c r="F14049" s="169"/>
    </row>
    <row r="14050" spans="6:6" x14ac:dyDescent="0.2">
      <c r="F14050" s="169"/>
    </row>
    <row r="14051" spans="6:6" x14ac:dyDescent="0.2">
      <c r="F14051" s="169"/>
    </row>
    <row r="14052" spans="6:6" x14ac:dyDescent="0.2">
      <c r="F14052" s="169"/>
    </row>
    <row r="14053" spans="6:6" x14ac:dyDescent="0.2">
      <c r="F14053" s="169"/>
    </row>
    <row r="14054" spans="6:6" x14ac:dyDescent="0.2">
      <c r="F14054" s="169"/>
    </row>
    <row r="14055" spans="6:6" x14ac:dyDescent="0.2">
      <c r="F14055" s="169"/>
    </row>
    <row r="14056" spans="6:6" x14ac:dyDescent="0.2">
      <c r="F14056" s="169"/>
    </row>
    <row r="14057" spans="6:6" x14ac:dyDescent="0.2">
      <c r="F14057" s="169"/>
    </row>
    <row r="14058" spans="6:6" x14ac:dyDescent="0.2">
      <c r="F14058" s="169"/>
    </row>
    <row r="14059" spans="6:6" x14ac:dyDescent="0.2">
      <c r="F14059" s="169"/>
    </row>
    <row r="14060" spans="6:6" x14ac:dyDescent="0.2">
      <c r="F14060" s="169"/>
    </row>
    <row r="14061" spans="6:6" x14ac:dyDescent="0.2">
      <c r="F14061" s="169"/>
    </row>
    <row r="14062" spans="6:6" x14ac:dyDescent="0.2">
      <c r="F14062" s="169"/>
    </row>
    <row r="14063" spans="6:6" x14ac:dyDescent="0.2">
      <c r="F14063" s="169"/>
    </row>
    <row r="14064" spans="6:6" x14ac:dyDescent="0.2">
      <c r="F14064" s="169"/>
    </row>
    <row r="14065" spans="6:6" x14ac:dyDescent="0.2">
      <c r="F14065" s="169"/>
    </row>
    <row r="14066" spans="6:6" x14ac:dyDescent="0.2">
      <c r="F14066" s="169"/>
    </row>
    <row r="14067" spans="6:6" x14ac:dyDescent="0.2">
      <c r="F14067" s="169"/>
    </row>
    <row r="14068" spans="6:6" x14ac:dyDescent="0.2">
      <c r="F14068" s="169"/>
    </row>
    <row r="14069" spans="6:6" x14ac:dyDescent="0.2">
      <c r="F14069" s="169"/>
    </row>
    <row r="14070" spans="6:6" x14ac:dyDescent="0.2">
      <c r="F14070" s="169"/>
    </row>
    <row r="14071" spans="6:6" x14ac:dyDescent="0.2">
      <c r="F14071" s="169"/>
    </row>
    <row r="14072" spans="6:6" x14ac:dyDescent="0.2">
      <c r="F14072" s="169"/>
    </row>
    <row r="14073" spans="6:6" x14ac:dyDescent="0.2">
      <c r="F14073" s="169"/>
    </row>
    <row r="14074" spans="6:6" x14ac:dyDescent="0.2">
      <c r="F14074" s="169"/>
    </row>
    <row r="14075" spans="6:6" x14ac:dyDescent="0.2">
      <c r="F14075" s="169"/>
    </row>
    <row r="14076" spans="6:6" x14ac:dyDescent="0.2">
      <c r="F14076" s="169"/>
    </row>
    <row r="14077" spans="6:6" x14ac:dyDescent="0.2">
      <c r="F14077" s="169"/>
    </row>
    <row r="14078" spans="6:6" x14ac:dyDescent="0.2">
      <c r="F14078" s="169"/>
    </row>
    <row r="14079" spans="6:6" x14ac:dyDescent="0.2">
      <c r="F14079" s="169"/>
    </row>
    <row r="14080" spans="6:6" x14ac:dyDescent="0.2">
      <c r="F14080" s="169"/>
    </row>
    <row r="14081" spans="6:6" x14ac:dyDescent="0.2">
      <c r="F14081" s="169"/>
    </row>
    <row r="14082" spans="6:6" x14ac:dyDescent="0.2">
      <c r="F14082" s="169"/>
    </row>
    <row r="14083" spans="6:6" x14ac:dyDescent="0.2">
      <c r="F14083" s="169"/>
    </row>
    <row r="14084" spans="6:6" x14ac:dyDescent="0.2">
      <c r="F14084" s="169"/>
    </row>
    <row r="14085" spans="6:6" x14ac:dyDescent="0.2">
      <c r="F14085" s="169"/>
    </row>
    <row r="14086" spans="6:6" x14ac:dyDescent="0.2">
      <c r="F14086" s="169"/>
    </row>
    <row r="14087" spans="6:6" x14ac:dyDescent="0.2">
      <c r="F14087" s="169"/>
    </row>
    <row r="14088" spans="6:6" x14ac:dyDescent="0.2">
      <c r="F14088" s="169"/>
    </row>
    <row r="14089" spans="6:6" x14ac:dyDescent="0.2">
      <c r="F14089" s="169"/>
    </row>
    <row r="14090" spans="6:6" x14ac:dyDescent="0.2">
      <c r="F14090" s="169"/>
    </row>
    <row r="14091" spans="6:6" x14ac:dyDescent="0.2">
      <c r="F14091" s="169"/>
    </row>
    <row r="14092" spans="6:6" x14ac:dyDescent="0.2">
      <c r="F14092" s="169"/>
    </row>
    <row r="14093" spans="6:6" x14ac:dyDescent="0.2">
      <c r="F14093" s="169"/>
    </row>
    <row r="14094" spans="6:6" x14ac:dyDescent="0.2">
      <c r="F14094" s="169"/>
    </row>
    <row r="14095" spans="6:6" x14ac:dyDescent="0.2">
      <c r="F14095" s="169"/>
    </row>
    <row r="14096" spans="6:6" x14ac:dyDescent="0.2">
      <c r="F14096" s="169"/>
    </row>
    <row r="14097" spans="6:6" x14ac:dyDescent="0.2">
      <c r="F14097" s="169"/>
    </row>
    <row r="14098" spans="6:6" x14ac:dyDescent="0.2">
      <c r="F14098" s="169"/>
    </row>
    <row r="14099" spans="6:6" x14ac:dyDescent="0.2">
      <c r="F14099" s="169"/>
    </row>
    <row r="14100" spans="6:6" x14ac:dyDescent="0.2">
      <c r="F14100" s="169"/>
    </row>
    <row r="14101" spans="6:6" x14ac:dyDescent="0.2">
      <c r="F14101" s="169"/>
    </row>
    <row r="14102" spans="6:6" x14ac:dyDescent="0.2">
      <c r="F14102" s="169"/>
    </row>
    <row r="14103" spans="6:6" x14ac:dyDescent="0.2">
      <c r="F14103" s="169"/>
    </row>
    <row r="14104" spans="6:6" x14ac:dyDescent="0.2">
      <c r="F14104" s="169"/>
    </row>
    <row r="14105" spans="6:6" x14ac:dyDescent="0.2">
      <c r="F14105" s="169"/>
    </row>
    <row r="14106" spans="6:6" x14ac:dyDescent="0.2">
      <c r="F14106" s="169"/>
    </row>
    <row r="14107" spans="6:6" x14ac:dyDescent="0.2">
      <c r="F14107" s="169"/>
    </row>
    <row r="14108" spans="6:6" x14ac:dyDescent="0.2">
      <c r="F14108" s="169"/>
    </row>
    <row r="14109" spans="6:6" x14ac:dyDescent="0.2">
      <c r="F14109" s="169"/>
    </row>
    <row r="14110" spans="6:6" x14ac:dyDescent="0.2">
      <c r="F14110" s="169"/>
    </row>
    <row r="14111" spans="6:6" x14ac:dyDescent="0.2">
      <c r="F14111" s="169"/>
    </row>
    <row r="14112" spans="6:6" x14ac:dyDescent="0.2">
      <c r="F14112" s="169"/>
    </row>
    <row r="14113" spans="6:6" x14ac:dyDescent="0.2">
      <c r="F14113" s="169"/>
    </row>
    <row r="14114" spans="6:6" x14ac:dyDescent="0.2">
      <c r="F14114" s="169"/>
    </row>
    <row r="14115" spans="6:6" x14ac:dyDescent="0.2">
      <c r="F14115" s="169"/>
    </row>
    <row r="14116" spans="6:6" x14ac:dyDescent="0.2">
      <c r="F14116" s="169"/>
    </row>
    <row r="14117" spans="6:6" x14ac:dyDescent="0.2">
      <c r="F14117" s="169"/>
    </row>
    <row r="14118" spans="6:6" x14ac:dyDescent="0.2">
      <c r="F14118" s="169"/>
    </row>
    <row r="14119" spans="6:6" x14ac:dyDescent="0.2">
      <c r="F14119" s="169"/>
    </row>
    <row r="14120" spans="6:6" x14ac:dyDescent="0.2">
      <c r="F14120" s="169"/>
    </row>
    <row r="14121" spans="6:6" x14ac:dyDescent="0.2">
      <c r="F14121" s="169"/>
    </row>
    <row r="14122" spans="6:6" x14ac:dyDescent="0.2">
      <c r="F14122" s="169"/>
    </row>
    <row r="14123" spans="6:6" x14ac:dyDescent="0.2">
      <c r="F14123" s="169"/>
    </row>
    <row r="14124" spans="6:6" x14ac:dyDescent="0.2">
      <c r="F14124" s="169"/>
    </row>
    <row r="14125" spans="6:6" x14ac:dyDescent="0.2">
      <c r="F14125" s="169"/>
    </row>
    <row r="14126" spans="6:6" x14ac:dyDescent="0.2">
      <c r="F14126" s="169"/>
    </row>
    <row r="14127" spans="6:6" x14ac:dyDescent="0.2">
      <c r="F14127" s="169"/>
    </row>
    <row r="14128" spans="6:6" x14ac:dyDescent="0.2">
      <c r="F14128" s="169"/>
    </row>
    <row r="14129" spans="6:6" x14ac:dyDescent="0.2">
      <c r="F14129" s="169"/>
    </row>
    <row r="14130" spans="6:6" x14ac:dyDescent="0.2">
      <c r="F14130" s="169"/>
    </row>
    <row r="14131" spans="6:6" x14ac:dyDescent="0.2">
      <c r="F14131" s="169"/>
    </row>
    <row r="14132" spans="6:6" x14ac:dyDescent="0.2">
      <c r="F14132" s="169"/>
    </row>
    <row r="14133" spans="6:6" x14ac:dyDescent="0.2">
      <c r="F14133" s="169"/>
    </row>
    <row r="14134" spans="6:6" x14ac:dyDescent="0.2">
      <c r="F14134" s="169"/>
    </row>
    <row r="14135" spans="6:6" x14ac:dyDescent="0.2">
      <c r="F14135" s="169"/>
    </row>
    <row r="14136" spans="6:6" x14ac:dyDescent="0.2">
      <c r="F14136" s="169"/>
    </row>
    <row r="14137" spans="6:6" x14ac:dyDescent="0.2">
      <c r="F14137" s="169"/>
    </row>
    <row r="14138" spans="6:6" x14ac:dyDescent="0.2">
      <c r="F14138" s="169"/>
    </row>
    <row r="14139" spans="6:6" x14ac:dyDescent="0.2">
      <c r="F14139" s="169"/>
    </row>
    <row r="14140" spans="6:6" x14ac:dyDescent="0.2">
      <c r="F14140" s="169"/>
    </row>
    <row r="14141" spans="6:6" x14ac:dyDescent="0.2">
      <c r="F14141" s="169"/>
    </row>
    <row r="14142" spans="6:6" x14ac:dyDescent="0.2">
      <c r="F14142" s="169"/>
    </row>
    <row r="14143" spans="6:6" x14ac:dyDescent="0.2">
      <c r="F14143" s="169"/>
    </row>
    <row r="14144" spans="6:6" x14ac:dyDescent="0.2">
      <c r="F14144" s="169"/>
    </row>
    <row r="14145" spans="6:6" x14ac:dyDescent="0.2">
      <c r="F14145" s="169"/>
    </row>
    <row r="14146" spans="6:6" x14ac:dyDescent="0.2">
      <c r="F14146" s="169"/>
    </row>
    <row r="14147" spans="6:6" x14ac:dyDescent="0.2">
      <c r="F14147" s="169"/>
    </row>
    <row r="14148" spans="6:6" x14ac:dyDescent="0.2">
      <c r="F14148" s="169"/>
    </row>
    <row r="14149" spans="6:6" x14ac:dyDescent="0.2">
      <c r="F14149" s="169"/>
    </row>
    <row r="14150" spans="6:6" x14ac:dyDescent="0.2">
      <c r="F14150" s="169"/>
    </row>
    <row r="14151" spans="6:6" x14ac:dyDescent="0.2">
      <c r="F14151" s="169"/>
    </row>
    <row r="14152" spans="6:6" x14ac:dyDescent="0.2">
      <c r="F14152" s="169"/>
    </row>
    <row r="14153" spans="6:6" x14ac:dyDescent="0.2">
      <c r="F14153" s="169"/>
    </row>
    <row r="14154" spans="6:6" x14ac:dyDescent="0.2">
      <c r="F14154" s="169"/>
    </row>
    <row r="14155" spans="6:6" x14ac:dyDescent="0.2">
      <c r="F14155" s="169"/>
    </row>
    <row r="14156" spans="6:6" x14ac:dyDescent="0.2">
      <c r="F14156" s="169"/>
    </row>
    <row r="14157" spans="6:6" x14ac:dyDescent="0.2">
      <c r="F14157" s="169"/>
    </row>
    <row r="14158" spans="6:6" x14ac:dyDescent="0.2">
      <c r="F14158" s="169"/>
    </row>
    <row r="14159" spans="6:6" x14ac:dyDescent="0.2">
      <c r="F14159" s="169"/>
    </row>
    <row r="14160" spans="6:6" x14ac:dyDescent="0.2">
      <c r="F14160" s="169"/>
    </row>
    <row r="14161" spans="6:6" x14ac:dyDescent="0.2">
      <c r="F14161" s="169"/>
    </row>
    <row r="14162" spans="6:6" x14ac:dyDescent="0.2">
      <c r="F14162" s="169"/>
    </row>
    <row r="14163" spans="6:6" x14ac:dyDescent="0.2">
      <c r="F14163" s="169"/>
    </row>
    <row r="14164" spans="6:6" x14ac:dyDescent="0.2">
      <c r="F14164" s="169"/>
    </row>
    <row r="14165" spans="6:6" x14ac:dyDescent="0.2">
      <c r="F14165" s="169"/>
    </row>
    <row r="14166" spans="6:6" x14ac:dyDescent="0.2">
      <c r="F14166" s="169"/>
    </row>
    <row r="14167" spans="6:6" x14ac:dyDescent="0.2">
      <c r="F14167" s="169"/>
    </row>
    <row r="14168" spans="6:6" x14ac:dyDescent="0.2">
      <c r="F14168" s="169"/>
    </row>
    <row r="14169" spans="6:6" x14ac:dyDescent="0.2">
      <c r="F14169" s="169"/>
    </row>
    <row r="14170" spans="6:6" x14ac:dyDescent="0.2">
      <c r="F14170" s="169"/>
    </row>
    <row r="14171" spans="6:6" x14ac:dyDescent="0.2">
      <c r="F14171" s="169"/>
    </row>
    <row r="14172" spans="6:6" x14ac:dyDescent="0.2">
      <c r="F14172" s="169"/>
    </row>
    <row r="14173" spans="6:6" x14ac:dyDescent="0.2">
      <c r="F14173" s="169"/>
    </row>
    <row r="14174" spans="6:6" x14ac:dyDescent="0.2">
      <c r="F14174" s="169"/>
    </row>
    <row r="14175" spans="6:6" x14ac:dyDescent="0.2">
      <c r="F14175" s="169"/>
    </row>
    <row r="14176" spans="6:6" x14ac:dyDescent="0.2">
      <c r="F14176" s="169"/>
    </row>
    <row r="14177" spans="6:6" x14ac:dyDescent="0.2">
      <c r="F14177" s="169"/>
    </row>
    <row r="14178" spans="6:6" x14ac:dyDescent="0.2">
      <c r="F14178" s="169"/>
    </row>
    <row r="14179" spans="6:6" x14ac:dyDescent="0.2">
      <c r="F14179" s="169"/>
    </row>
    <row r="14180" spans="6:6" x14ac:dyDescent="0.2">
      <c r="F14180" s="169"/>
    </row>
    <row r="14181" spans="6:6" x14ac:dyDescent="0.2">
      <c r="F14181" s="169"/>
    </row>
    <row r="14182" spans="6:6" x14ac:dyDescent="0.2">
      <c r="F14182" s="169"/>
    </row>
    <row r="14183" spans="6:6" x14ac:dyDescent="0.2">
      <c r="F14183" s="169"/>
    </row>
    <row r="14184" spans="6:6" x14ac:dyDescent="0.2">
      <c r="F14184" s="169"/>
    </row>
    <row r="14185" spans="6:6" x14ac:dyDescent="0.2">
      <c r="F14185" s="169"/>
    </row>
    <row r="14186" spans="6:6" x14ac:dyDescent="0.2">
      <c r="F14186" s="169"/>
    </row>
    <row r="14187" spans="6:6" x14ac:dyDescent="0.2">
      <c r="F14187" s="169"/>
    </row>
    <row r="14188" spans="6:6" x14ac:dyDescent="0.2">
      <c r="F14188" s="169"/>
    </row>
    <row r="14189" spans="6:6" x14ac:dyDescent="0.2">
      <c r="F14189" s="169"/>
    </row>
    <row r="14190" spans="6:6" x14ac:dyDescent="0.2">
      <c r="F14190" s="169"/>
    </row>
    <row r="14191" spans="6:6" x14ac:dyDescent="0.2">
      <c r="F14191" s="169"/>
    </row>
    <row r="14192" spans="6:6" x14ac:dyDescent="0.2">
      <c r="F14192" s="169"/>
    </row>
    <row r="14193" spans="6:6" x14ac:dyDescent="0.2">
      <c r="F14193" s="169"/>
    </row>
    <row r="14194" spans="6:6" x14ac:dyDescent="0.2">
      <c r="F14194" s="169"/>
    </row>
    <row r="14195" spans="6:6" x14ac:dyDescent="0.2">
      <c r="F14195" s="169"/>
    </row>
    <row r="14196" spans="6:6" x14ac:dyDescent="0.2">
      <c r="F14196" s="169"/>
    </row>
    <row r="14197" spans="6:6" x14ac:dyDescent="0.2">
      <c r="F14197" s="169"/>
    </row>
    <row r="14198" spans="6:6" x14ac:dyDescent="0.2">
      <c r="F14198" s="169"/>
    </row>
    <row r="14199" spans="6:6" x14ac:dyDescent="0.2">
      <c r="F14199" s="169"/>
    </row>
    <row r="14200" spans="6:6" x14ac:dyDescent="0.2">
      <c r="F14200" s="169"/>
    </row>
    <row r="14201" spans="6:6" x14ac:dyDescent="0.2">
      <c r="F14201" s="169"/>
    </row>
    <row r="14202" spans="6:6" x14ac:dyDescent="0.2">
      <c r="F14202" s="169"/>
    </row>
    <row r="14203" spans="6:6" x14ac:dyDescent="0.2">
      <c r="F14203" s="169"/>
    </row>
    <row r="14204" spans="6:6" x14ac:dyDescent="0.2">
      <c r="F14204" s="169"/>
    </row>
    <row r="14205" spans="6:6" x14ac:dyDescent="0.2">
      <c r="F14205" s="169"/>
    </row>
    <row r="14206" spans="6:6" x14ac:dyDescent="0.2">
      <c r="F14206" s="169"/>
    </row>
    <row r="14207" spans="6:6" x14ac:dyDescent="0.2">
      <c r="F14207" s="169"/>
    </row>
    <row r="14208" spans="6:6" x14ac:dyDescent="0.2">
      <c r="F14208" s="169"/>
    </row>
    <row r="14209" spans="6:6" x14ac:dyDescent="0.2">
      <c r="F14209" s="169"/>
    </row>
    <row r="14210" spans="6:6" x14ac:dyDescent="0.2">
      <c r="F14210" s="169"/>
    </row>
    <row r="14211" spans="6:6" x14ac:dyDescent="0.2">
      <c r="F14211" s="169"/>
    </row>
    <row r="14212" spans="6:6" x14ac:dyDescent="0.2">
      <c r="F14212" s="169"/>
    </row>
    <row r="14213" spans="6:6" x14ac:dyDescent="0.2">
      <c r="F14213" s="169"/>
    </row>
    <row r="14214" spans="6:6" x14ac:dyDescent="0.2">
      <c r="F14214" s="169"/>
    </row>
    <row r="14215" spans="6:6" x14ac:dyDescent="0.2">
      <c r="F14215" s="169"/>
    </row>
    <row r="14216" spans="6:6" x14ac:dyDescent="0.2">
      <c r="F14216" s="169"/>
    </row>
    <row r="14217" spans="6:6" x14ac:dyDescent="0.2">
      <c r="F14217" s="169"/>
    </row>
    <row r="14218" spans="6:6" x14ac:dyDescent="0.2">
      <c r="F14218" s="169"/>
    </row>
    <row r="14219" spans="6:6" x14ac:dyDescent="0.2">
      <c r="F14219" s="169"/>
    </row>
    <row r="14220" spans="6:6" x14ac:dyDescent="0.2">
      <c r="F14220" s="169"/>
    </row>
    <row r="14221" spans="6:6" x14ac:dyDescent="0.2">
      <c r="F14221" s="169"/>
    </row>
    <row r="14222" spans="6:6" x14ac:dyDescent="0.2">
      <c r="F14222" s="169"/>
    </row>
    <row r="14223" spans="6:6" x14ac:dyDescent="0.2">
      <c r="F14223" s="169"/>
    </row>
    <row r="14224" spans="6:6" x14ac:dyDescent="0.2">
      <c r="F14224" s="169"/>
    </row>
    <row r="14225" spans="6:6" x14ac:dyDescent="0.2">
      <c r="F14225" s="169"/>
    </row>
    <row r="14226" spans="6:6" x14ac:dyDescent="0.2">
      <c r="F14226" s="169"/>
    </row>
    <row r="14227" spans="6:6" x14ac:dyDescent="0.2">
      <c r="F14227" s="169"/>
    </row>
    <row r="14228" spans="6:6" x14ac:dyDescent="0.2">
      <c r="F14228" s="169"/>
    </row>
    <row r="14229" spans="6:6" x14ac:dyDescent="0.2">
      <c r="F14229" s="169"/>
    </row>
    <row r="14230" spans="6:6" x14ac:dyDescent="0.2">
      <c r="F14230" s="169"/>
    </row>
    <row r="14231" spans="6:6" x14ac:dyDescent="0.2">
      <c r="F14231" s="169"/>
    </row>
    <row r="14232" spans="6:6" x14ac:dyDescent="0.2">
      <c r="F14232" s="169"/>
    </row>
    <row r="14233" spans="6:6" x14ac:dyDescent="0.2">
      <c r="F14233" s="169"/>
    </row>
    <row r="14234" spans="6:6" x14ac:dyDescent="0.2">
      <c r="F14234" s="169"/>
    </row>
    <row r="14235" spans="6:6" x14ac:dyDescent="0.2">
      <c r="F14235" s="169"/>
    </row>
    <row r="14236" spans="6:6" x14ac:dyDescent="0.2">
      <c r="F14236" s="169"/>
    </row>
    <row r="14237" spans="6:6" x14ac:dyDescent="0.2">
      <c r="F14237" s="169"/>
    </row>
    <row r="14238" spans="6:6" x14ac:dyDescent="0.2">
      <c r="F14238" s="169"/>
    </row>
    <row r="14239" spans="6:6" x14ac:dyDescent="0.2">
      <c r="F14239" s="169"/>
    </row>
    <row r="14240" spans="6:6" x14ac:dyDescent="0.2">
      <c r="F14240" s="169"/>
    </row>
    <row r="14241" spans="6:6" x14ac:dyDescent="0.2">
      <c r="F14241" s="169"/>
    </row>
    <row r="14242" spans="6:6" x14ac:dyDescent="0.2">
      <c r="F14242" s="169"/>
    </row>
    <row r="14243" spans="6:6" x14ac:dyDescent="0.2">
      <c r="F14243" s="169"/>
    </row>
    <row r="14244" spans="6:6" x14ac:dyDescent="0.2">
      <c r="F14244" s="169"/>
    </row>
    <row r="14245" spans="6:6" x14ac:dyDescent="0.2">
      <c r="F14245" s="169"/>
    </row>
    <row r="14246" spans="6:6" x14ac:dyDescent="0.2">
      <c r="F14246" s="169"/>
    </row>
    <row r="14247" spans="6:6" x14ac:dyDescent="0.2">
      <c r="F14247" s="169"/>
    </row>
    <row r="14248" spans="6:6" x14ac:dyDescent="0.2">
      <c r="F14248" s="169"/>
    </row>
    <row r="14249" spans="6:6" x14ac:dyDescent="0.2">
      <c r="F14249" s="169"/>
    </row>
    <row r="14250" spans="6:6" x14ac:dyDescent="0.2">
      <c r="F14250" s="169"/>
    </row>
    <row r="14251" spans="6:6" x14ac:dyDescent="0.2">
      <c r="F14251" s="169"/>
    </row>
    <row r="14252" spans="6:6" x14ac:dyDescent="0.2">
      <c r="F14252" s="169"/>
    </row>
    <row r="14253" spans="6:6" x14ac:dyDescent="0.2">
      <c r="F14253" s="169"/>
    </row>
    <row r="14254" spans="6:6" x14ac:dyDescent="0.2">
      <c r="F14254" s="169"/>
    </row>
    <row r="14255" spans="6:6" x14ac:dyDescent="0.2">
      <c r="F14255" s="169"/>
    </row>
    <row r="14256" spans="6:6" x14ac:dyDescent="0.2">
      <c r="F14256" s="169"/>
    </row>
    <row r="14257" spans="6:6" x14ac:dyDescent="0.2">
      <c r="F14257" s="169"/>
    </row>
    <row r="14258" spans="6:6" x14ac:dyDescent="0.2">
      <c r="F14258" s="169"/>
    </row>
    <row r="14259" spans="6:6" x14ac:dyDescent="0.2">
      <c r="F14259" s="169"/>
    </row>
    <row r="14260" spans="6:6" x14ac:dyDescent="0.2">
      <c r="F14260" s="169"/>
    </row>
    <row r="14261" spans="6:6" x14ac:dyDescent="0.2">
      <c r="F14261" s="169"/>
    </row>
    <row r="14262" spans="6:6" x14ac:dyDescent="0.2">
      <c r="F14262" s="169"/>
    </row>
    <row r="14263" spans="6:6" x14ac:dyDescent="0.2">
      <c r="F14263" s="169"/>
    </row>
    <row r="14264" spans="6:6" x14ac:dyDescent="0.2">
      <c r="F14264" s="169"/>
    </row>
    <row r="14265" spans="6:6" x14ac:dyDescent="0.2">
      <c r="F14265" s="169"/>
    </row>
    <row r="14266" spans="6:6" x14ac:dyDescent="0.2">
      <c r="F14266" s="169"/>
    </row>
    <row r="14267" spans="6:6" x14ac:dyDescent="0.2">
      <c r="F14267" s="169"/>
    </row>
    <row r="14268" spans="6:6" x14ac:dyDescent="0.2">
      <c r="F14268" s="169"/>
    </row>
    <row r="14269" spans="6:6" x14ac:dyDescent="0.2">
      <c r="F14269" s="169"/>
    </row>
    <row r="14270" spans="6:6" x14ac:dyDescent="0.2">
      <c r="F14270" s="169"/>
    </row>
    <row r="14271" spans="6:6" x14ac:dyDescent="0.2">
      <c r="F14271" s="169"/>
    </row>
    <row r="14272" spans="6:6" x14ac:dyDescent="0.2">
      <c r="F14272" s="169"/>
    </row>
    <row r="14273" spans="6:6" x14ac:dyDescent="0.2">
      <c r="F14273" s="169"/>
    </row>
    <row r="14274" spans="6:6" x14ac:dyDescent="0.2">
      <c r="F14274" s="169"/>
    </row>
    <row r="14275" spans="6:6" x14ac:dyDescent="0.2">
      <c r="F14275" s="169"/>
    </row>
    <row r="14276" spans="6:6" x14ac:dyDescent="0.2">
      <c r="F14276" s="169"/>
    </row>
    <row r="14277" spans="6:6" x14ac:dyDescent="0.2">
      <c r="F14277" s="169"/>
    </row>
    <row r="14278" spans="6:6" x14ac:dyDescent="0.2">
      <c r="F14278" s="169"/>
    </row>
    <row r="14279" spans="6:6" x14ac:dyDescent="0.2">
      <c r="F14279" s="169"/>
    </row>
    <row r="14280" spans="6:6" x14ac:dyDescent="0.2">
      <c r="F14280" s="169"/>
    </row>
    <row r="14281" spans="6:6" x14ac:dyDescent="0.2">
      <c r="F14281" s="169"/>
    </row>
    <row r="14282" spans="6:6" x14ac:dyDescent="0.2">
      <c r="F14282" s="169"/>
    </row>
    <row r="14283" spans="6:6" x14ac:dyDescent="0.2">
      <c r="F14283" s="169"/>
    </row>
    <row r="14284" spans="6:6" x14ac:dyDescent="0.2">
      <c r="F14284" s="169"/>
    </row>
    <row r="14285" spans="6:6" x14ac:dyDescent="0.2">
      <c r="F14285" s="169"/>
    </row>
    <row r="14286" spans="6:6" x14ac:dyDescent="0.2">
      <c r="F14286" s="169"/>
    </row>
    <row r="14287" spans="6:6" x14ac:dyDescent="0.2">
      <c r="F14287" s="169"/>
    </row>
    <row r="14288" spans="6:6" x14ac:dyDescent="0.2">
      <c r="F14288" s="169"/>
    </row>
    <row r="14289" spans="6:6" x14ac:dyDescent="0.2">
      <c r="F14289" s="169"/>
    </row>
    <row r="14290" spans="6:6" x14ac:dyDescent="0.2">
      <c r="F14290" s="169"/>
    </row>
    <row r="14291" spans="6:6" x14ac:dyDescent="0.2">
      <c r="F14291" s="169"/>
    </row>
    <row r="14292" spans="6:6" x14ac:dyDescent="0.2">
      <c r="F14292" s="169"/>
    </row>
    <row r="14293" spans="6:6" x14ac:dyDescent="0.2">
      <c r="F14293" s="169"/>
    </row>
    <row r="14294" spans="6:6" x14ac:dyDescent="0.2">
      <c r="F14294" s="169"/>
    </row>
    <row r="14295" spans="6:6" x14ac:dyDescent="0.2">
      <c r="F14295" s="169"/>
    </row>
    <row r="14296" spans="6:6" x14ac:dyDescent="0.2">
      <c r="F14296" s="169"/>
    </row>
    <row r="14297" spans="6:6" x14ac:dyDescent="0.2">
      <c r="F14297" s="169"/>
    </row>
    <row r="14298" spans="6:6" x14ac:dyDescent="0.2">
      <c r="F14298" s="169"/>
    </row>
    <row r="14299" spans="6:6" x14ac:dyDescent="0.2">
      <c r="F14299" s="169"/>
    </row>
    <row r="14300" spans="6:6" x14ac:dyDescent="0.2">
      <c r="F14300" s="169"/>
    </row>
    <row r="14301" spans="6:6" x14ac:dyDescent="0.2">
      <c r="F14301" s="169"/>
    </row>
    <row r="14302" spans="6:6" x14ac:dyDescent="0.2">
      <c r="F14302" s="169"/>
    </row>
    <row r="14303" spans="6:6" x14ac:dyDescent="0.2">
      <c r="F14303" s="169"/>
    </row>
    <row r="14304" spans="6:6" x14ac:dyDescent="0.2">
      <c r="F14304" s="169"/>
    </row>
    <row r="14305" spans="6:6" x14ac:dyDescent="0.2">
      <c r="F14305" s="169"/>
    </row>
    <row r="14306" spans="6:6" x14ac:dyDescent="0.2">
      <c r="F14306" s="169"/>
    </row>
    <row r="14307" spans="6:6" x14ac:dyDescent="0.2">
      <c r="F14307" s="169"/>
    </row>
    <row r="14308" spans="6:6" x14ac:dyDescent="0.2">
      <c r="F14308" s="169"/>
    </row>
    <row r="14309" spans="6:6" x14ac:dyDescent="0.2">
      <c r="F14309" s="169"/>
    </row>
    <row r="14310" spans="6:6" x14ac:dyDescent="0.2">
      <c r="F14310" s="169"/>
    </row>
    <row r="14311" spans="6:6" x14ac:dyDescent="0.2">
      <c r="F14311" s="169"/>
    </row>
    <row r="14312" spans="6:6" x14ac:dyDescent="0.2">
      <c r="F14312" s="169"/>
    </row>
    <row r="14313" spans="6:6" x14ac:dyDescent="0.2">
      <c r="F14313" s="169"/>
    </row>
    <row r="14314" spans="6:6" x14ac:dyDescent="0.2">
      <c r="F14314" s="169"/>
    </row>
    <row r="14315" spans="6:6" x14ac:dyDescent="0.2">
      <c r="F14315" s="169"/>
    </row>
    <row r="14316" spans="6:6" x14ac:dyDescent="0.2">
      <c r="F14316" s="169"/>
    </row>
    <row r="14317" spans="6:6" x14ac:dyDescent="0.2">
      <c r="F14317" s="169"/>
    </row>
    <row r="14318" spans="6:6" x14ac:dyDescent="0.2">
      <c r="F14318" s="169"/>
    </row>
    <row r="14319" spans="6:6" x14ac:dyDescent="0.2">
      <c r="F14319" s="169"/>
    </row>
    <row r="14320" spans="6:6" x14ac:dyDescent="0.2">
      <c r="F14320" s="169"/>
    </row>
    <row r="14321" spans="6:6" x14ac:dyDescent="0.2">
      <c r="F14321" s="169"/>
    </row>
    <row r="14322" spans="6:6" x14ac:dyDescent="0.2">
      <c r="F14322" s="169"/>
    </row>
    <row r="14323" spans="6:6" x14ac:dyDescent="0.2">
      <c r="F14323" s="169"/>
    </row>
    <row r="14324" spans="6:6" x14ac:dyDescent="0.2">
      <c r="F14324" s="169"/>
    </row>
    <row r="14325" spans="6:6" x14ac:dyDescent="0.2">
      <c r="F14325" s="169"/>
    </row>
    <row r="14326" spans="6:6" x14ac:dyDescent="0.2">
      <c r="F14326" s="169"/>
    </row>
    <row r="14327" spans="6:6" x14ac:dyDescent="0.2">
      <c r="F14327" s="169"/>
    </row>
    <row r="14328" spans="6:6" x14ac:dyDescent="0.2">
      <c r="F14328" s="169"/>
    </row>
    <row r="14329" spans="6:6" x14ac:dyDescent="0.2">
      <c r="F14329" s="169"/>
    </row>
    <row r="14330" spans="6:6" x14ac:dyDescent="0.2">
      <c r="F14330" s="169"/>
    </row>
    <row r="14331" spans="6:6" x14ac:dyDescent="0.2">
      <c r="F14331" s="169"/>
    </row>
    <row r="14332" spans="6:6" x14ac:dyDescent="0.2">
      <c r="F14332" s="169"/>
    </row>
    <row r="14333" spans="6:6" x14ac:dyDescent="0.2">
      <c r="F14333" s="169"/>
    </row>
    <row r="14334" spans="6:6" x14ac:dyDescent="0.2">
      <c r="F14334" s="169"/>
    </row>
    <row r="14335" spans="6:6" x14ac:dyDescent="0.2">
      <c r="F14335" s="169"/>
    </row>
    <row r="14336" spans="6:6" x14ac:dyDescent="0.2">
      <c r="F14336" s="169"/>
    </row>
    <row r="14337" spans="6:6" x14ac:dyDescent="0.2">
      <c r="F14337" s="169"/>
    </row>
    <row r="14338" spans="6:6" x14ac:dyDescent="0.2">
      <c r="F14338" s="169"/>
    </row>
    <row r="14339" spans="6:6" x14ac:dyDescent="0.2">
      <c r="F14339" s="169"/>
    </row>
    <row r="14340" spans="6:6" x14ac:dyDescent="0.2">
      <c r="F14340" s="169"/>
    </row>
    <row r="14341" spans="6:6" x14ac:dyDescent="0.2">
      <c r="F14341" s="169"/>
    </row>
    <row r="14342" spans="6:6" x14ac:dyDescent="0.2">
      <c r="F14342" s="169"/>
    </row>
    <row r="14343" spans="6:6" x14ac:dyDescent="0.2">
      <c r="F14343" s="169"/>
    </row>
    <row r="14344" spans="6:6" x14ac:dyDescent="0.2">
      <c r="F14344" s="169"/>
    </row>
    <row r="14345" spans="6:6" x14ac:dyDescent="0.2">
      <c r="F14345" s="169"/>
    </row>
    <row r="14346" spans="6:6" x14ac:dyDescent="0.2">
      <c r="F14346" s="169"/>
    </row>
    <row r="14347" spans="6:6" x14ac:dyDescent="0.2">
      <c r="F14347" s="169"/>
    </row>
    <row r="14348" spans="6:6" x14ac:dyDescent="0.2">
      <c r="F14348" s="169"/>
    </row>
    <row r="14349" spans="6:6" x14ac:dyDescent="0.2">
      <c r="F14349" s="169"/>
    </row>
    <row r="14350" spans="6:6" x14ac:dyDescent="0.2">
      <c r="F14350" s="169"/>
    </row>
    <row r="14351" spans="6:6" x14ac:dyDescent="0.2">
      <c r="F14351" s="169"/>
    </row>
    <row r="14352" spans="6:6" x14ac:dyDescent="0.2">
      <c r="F14352" s="169"/>
    </row>
    <row r="14353" spans="6:6" x14ac:dyDescent="0.2">
      <c r="F14353" s="169"/>
    </row>
    <row r="14354" spans="6:6" x14ac:dyDescent="0.2">
      <c r="F14354" s="169"/>
    </row>
    <row r="14355" spans="6:6" x14ac:dyDescent="0.2">
      <c r="F14355" s="169"/>
    </row>
    <row r="14356" spans="6:6" x14ac:dyDescent="0.2">
      <c r="F14356" s="169"/>
    </row>
    <row r="14357" spans="6:6" x14ac:dyDescent="0.2">
      <c r="F14357" s="169"/>
    </row>
    <row r="14358" spans="6:6" x14ac:dyDescent="0.2">
      <c r="F14358" s="169"/>
    </row>
    <row r="14359" spans="6:6" x14ac:dyDescent="0.2">
      <c r="F14359" s="169"/>
    </row>
    <row r="14360" spans="6:6" x14ac:dyDescent="0.2">
      <c r="F14360" s="169"/>
    </row>
    <row r="14361" spans="6:6" x14ac:dyDescent="0.2">
      <c r="F14361" s="169"/>
    </row>
    <row r="14362" spans="6:6" x14ac:dyDescent="0.2">
      <c r="F14362" s="169"/>
    </row>
    <row r="14363" spans="6:6" x14ac:dyDescent="0.2">
      <c r="F14363" s="169"/>
    </row>
    <row r="14364" spans="6:6" x14ac:dyDescent="0.2">
      <c r="F14364" s="169"/>
    </row>
    <row r="14365" spans="6:6" x14ac:dyDescent="0.2">
      <c r="F14365" s="169"/>
    </row>
    <row r="14366" spans="6:6" x14ac:dyDescent="0.2">
      <c r="F14366" s="169"/>
    </row>
    <row r="14367" spans="6:6" x14ac:dyDescent="0.2">
      <c r="F14367" s="169"/>
    </row>
    <row r="14368" spans="6:6" x14ac:dyDescent="0.2">
      <c r="F14368" s="169"/>
    </row>
    <row r="14369" spans="6:6" x14ac:dyDescent="0.2">
      <c r="F14369" s="169"/>
    </row>
    <row r="14370" spans="6:6" x14ac:dyDescent="0.2">
      <c r="F14370" s="169"/>
    </row>
    <row r="14371" spans="6:6" x14ac:dyDescent="0.2">
      <c r="F14371" s="169"/>
    </row>
    <row r="14372" spans="6:6" x14ac:dyDescent="0.2">
      <c r="F14372" s="169"/>
    </row>
    <row r="14373" spans="6:6" x14ac:dyDescent="0.2">
      <c r="F14373" s="169"/>
    </row>
    <row r="14374" spans="6:6" x14ac:dyDescent="0.2">
      <c r="F14374" s="169"/>
    </row>
    <row r="14375" spans="6:6" x14ac:dyDescent="0.2">
      <c r="F14375" s="169"/>
    </row>
    <row r="14376" spans="6:6" x14ac:dyDescent="0.2">
      <c r="F14376" s="169"/>
    </row>
    <row r="14377" spans="6:6" x14ac:dyDescent="0.2">
      <c r="F14377" s="169"/>
    </row>
    <row r="14378" spans="6:6" x14ac:dyDescent="0.2">
      <c r="F14378" s="169"/>
    </row>
    <row r="14379" spans="6:6" x14ac:dyDescent="0.2">
      <c r="F14379" s="169"/>
    </row>
    <row r="14380" spans="6:6" x14ac:dyDescent="0.2">
      <c r="F14380" s="169"/>
    </row>
    <row r="14381" spans="6:6" x14ac:dyDescent="0.2">
      <c r="F14381" s="169"/>
    </row>
    <row r="14382" spans="6:6" x14ac:dyDescent="0.2">
      <c r="F14382" s="169"/>
    </row>
    <row r="14383" spans="6:6" x14ac:dyDescent="0.2">
      <c r="F14383" s="169"/>
    </row>
    <row r="14384" spans="6:6" x14ac:dyDescent="0.2">
      <c r="F14384" s="169"/>
    </row>
    <row r="14385" spans="6:6" x14ac:dyDescent="0.2">
      <c r="F14385" s="169"/>
    </row>
    <row r="14386" spans="6:6" x14ac:dyDescent="0.2">
      <c r="F14386" s="169"/>
    </row>
    <row r="14387" spans="6:6" x14ac:dyDescent="0.2">
      <c r="F14387" s="169"/>
    </row>
    <row r="14388" spans="6:6" x14ac:dyDescent="0.2">
      <c r="F14388" s="169"/>
    </row>
    <row r="14389" spans="6:6" x14ac:dyDescent="0.2">
      <c r="F14389" s="169"/>
    </row>
    <row r="14390" spans="6:6" x14ac:dyDescent="0.2">
      <c r="F14390" s="169"/>
    </row>
    <row r="14391" spans="6:6" x14ac:dyDescent="0.2">
      <c r="F14391" s="169"/>
    </row>
    <row r="14392" spans="6:6" x14ac:dyDescent="0.2">
      <c r="F14392" s="169"/>
    </row>
    <row r="14393" spans="6:6" x14ac:dyDescent="0.2">
      <c r="F14393" s="169"/>
    </row>
    <row r="14394" spans="6:6" x14ac:dyDescent="0.2">
      <c r="F14394" s="169"/>
    </row>
    <row r="14395" spans="6:6" x14ac:dyDescent="0.2">
      <c r="F14395" s="169"/>
    </row>
    <row r="14396" spans="6:6" x14ac:dyDescent="0.2">
      <c r="F14396" s="169"/>
    </row>
    <row r="14397" spans="6:6" x14ac:dyDescent="0.2">
      <c r="F14397" s="169"/>
    </row>
    <row r="14398" spans="6:6" x14ac:dyDescent="0.2">
      <c r="F14398" s="169"/>
    </row>
    <row r="14399" spans="6:6" x14ac:dyDescent="0.2">
      <c r="F14399" s="169"/>
    </row>
    <row r="14400" spans="6:6" x14ac:dyDescent="0.2">
      <c r="F14400" s="169"/>
    </row>
    <row r="14401" spans="6:6" x14ac:dyDescent="0.2">
      <c r="F14401" s="169"/>
    </row>
    <row r="14402" spans="6:6" x14ac:dyDescent="0.2">
      <c r="F14402" s="169"/>
    </row>
    <row r="14403" spans="6:6" x14ac:dyDescent="0.2">
      <c r="F14403" s="169"/>
    </row>
    <row r="14404" spans="6:6" x14ac:dyDescent="0.2">
      <c r="F14404" s="169"/>
    </row>
    <row r="14405" spans="6:6" x14ac:dyDescent="0.2">
      <c r="F14405" s="169"/>
    </row>
    <row r="14406" spans="6:6" x14ac:dyDescent="0.2">
      <c r="F14406" s="169"/>
    </row>
    <row r="14407" spans="6:6" x14ac:dyDescent="0.2">
      <c r="F14407" s="169"/>
    </row>
    <row r="14408" spans="6:6" x14ac:dyDescent="0.2">
      <c r="F14408" s="169"/>
    </row>
    <row r="14409" spans="6:6" x14ac:dyDescent="0.2">
      <c r="F14409" s="169"/>
    </row>
    <row r="14410" spans="6:6" x14ac:dyDescent="0.2">
      <c r="F14410" s="169"/>
    </row>
    <row r="14411" spans="6:6" x14ac:dyDescent="0.2">
      <c r="F14411" s="169"/>
    </row>
    <row r="14412" spans="6:6" x14ac:dyDescent="0.2">
      <c r="F14412" s="169"/>
    </row>
    <row r="14413" spans="6:6" x14ac:dyDescent="0.2">
      <c r="F14413" s="169"/>
    </row>
    <row r="14414" spans="6:6" x14ac:dyDescent="0.2">
      <c r="F14414" s="169"/>
    </row>
    <row r="14415" spans="6:6" x14ac:dyDescent="0.2">
      <c r="F14415" s="169"/>
    </row>
    <row r="14416" spans="6:6" x14ac:dyDescent="0.2">
      <c r="F14416" s="169"/>
    </row>
    <row r="14417" spans="6:6" x14ac:dyDescent="0.2">
      <c r="F14417" s="169"/>
    </row>
    <row r="14418" spans="6:6" x14ac:dyDescent="0.2">
      <c r="F14418" s="169"/>
    </row>
    <row r="14419" spans="6:6" x14ac:dyDescent="0.2">
      <c r="F14419" s="169"/>
    </row>
    <row r="14420" spans="6:6" x14ac:dyDescent="0.2">
      <c r="F14420" s="169"/>
    </row>
    <row r="14421" spans="6:6" x14ac:dyDescent="0.2">
      <c r="F14421" s="169"/>
    </row>
    <row r="14422" spans="6:6" x14ac:dyDescent="0.2">
      <c r="F14422" s="169"/>
    </row>
    <row r="14423" spans="6:6" x14ac:dyDescent="0.2">
      <c r="F14423" s="169"/>
    </row>
    <row r="14424" spans="6:6" x14ac:dyDescent="0.2">
      <c r="F14424" s="169"/>
    </row>
    <row r="14425" spans="6:6" x14ac:dyDescent="0.2">
      <c r="F14425" s="169"/>
    </row>
    <row r="14426" spans="6:6" x14ac:dyDescent="0.2">
      <c r="F14426" s="169"/>
    </row>
    <row r="14427" spans="6:6" x14ac:dyDescent="0.2">
      <c r="F14427" s="169"/>
    </row>
    <row r="14428" spans="6:6" x14ac:dyDescent="0.2">
      <c r="F14428" s="169"/>
    </row>
    <row r="14429" spans="6:6" x14ac:dyDescent="0.2">
      <c r="F14429" s="169"/>
    </row>
    <row r="14430" spans="6:6" x14ac:dyDescent="0.2">
      <c r="F14430" s="169"/>
    </row>
    <row r="14431" spans="6:6" x14ac:dyDescent="0.2">
      <c r="F14431" s="169"/>
    </row>
    <row r="14432" spans="6:6" x14ac:dyDescent="0.2">
      <c r="F14432" s="169"/>
    </row>
    <row r="14433" spans="6:6" x14ac:dyDescent="0.2">
      <c r="F14433" s="169"/>
    </row>
    <row r="14434" spans="6:6" x14ac:dyDescent="0.2">
      <c r="F14434" s="169"/>
    </row>
    <row r="14435" spans="6:6" x14ac:dyDescent="0.2">
      <c r="F14435" s="169"/>
    </row>
    <row r="14436" spans="6:6" x14ac:dyDescent="0.2">
      <c r="F14436" s="169"/>
    </row>
    <row r="14437" spans="6:6" x14ac:dyDescent="0.2">
      <c r="F14437" s="169"/>
    </row>
    <row r="14438" spans="6:6" x14ac:dyDescent="0.2">
      <c r="F14438" s="169"/>
    </row>
    <row r="14439" spans="6:6" x14ac:dyDescent="0.2">
      <c r="F14439" s="169"/>
    </row>
    <row r="14440" spans="6:6" x14ac:dyDescent="0.2">
      <c r="F14440" s="169"/>
    </row>
    <row r="14441" spans="6:6" x14ac:dyDescent="0.2">
      <c r="F14441" s="169"/>
    </row>
    <row r="14442" spans="6:6" x14ac:dyDescent="0.2">
      <c r="F14442" s="169"/>
    </row>
    <row r="14443" spans="6:6" x14ac:dyDescent="0.2">
      <c r="F14443" s="169"/>
    </row>
    <row r="14444" spans="6:6" x14ac:dyDescent="0.2">
      <c r="F14444" s="169"/>
    </row>
    <row r="14445" spans="6:6" x14ac:dyDescent="0.2">
      <c r="F14445" s="169"/>
    </row>
    <row r="14446" spans="6:6" x14ac:dyDescent="0.2">
      <c r="F14446" s="169"/>
    </row>
    <row r="14447" spans="6:6" x14ac:dyDescent="0.2">
      <c r="F14447" s="169"/>
    </row>
    <row r="14448" spans="6:6" x14ac:dyDescent="0.2">
      <c r="F14448" s="169"/>
    </row>
    <row r="14449" spans="6:6" x14ac:dyDescent="0.2">
      <c r="F14449" s="169"/>
    </row>
    <row r="14450" spans="6:6" x14ac:dyDescent="0.2">
      <c r="F14450" s="169"/>
    </row>
    <row r="14451" spans="6:6" x14ac:dyDescent="0.2">
      <c r="F14451" s="169"/>
    </row>
    <row r="14452" spans="6:6" x14ac:dyDescent="0.2">
      <c r="F14452" s="169"/>
    </row>
    <row r="14453" spans="6:6" x14ac:dyDescent="0.2">
      <c r="F14453" s="169"/>
    </row>
    <row r="14454" spans="6:6" x14ac:dyDescent="0.2">
      <c r="F14454" s="169"/>
    </row>
    <row r="14455" spans="6:6" x14ac:dyDescent="0.2">
      <c r="F14455" s="169"/>
    </row>
    <row r="14456" spans="6:6" x14ac:dyDescent="0.2">
      <c r="F14456" s="169"/>
    </row>
    <row r="14457" spans="6:6" x14ac:dyDescent="0.2">
      <c r="F14457" s="169"/>
    </row>
    <row r="14458" spans="6:6" x14ac:dyDescent="0.2">
      <c r="F14458" s="169"/>
    </row>
    <row r="14459" spans="6:6" x14ac:dyDescent="0.2">
      <c r="F14459" s="169"/>
    </row>
    <row r="14460" spans="6:6" x14ac:dyDescent="0.2">
      <c r="F14460" s="169"/>
    </row>
    <row r="14461" spans="6:6" x14ac:dyDescent="0.2">
      <c r="F14461" s="169"/>
    </row>
    <row r="14462" spans="6:6" x14ac:dyDescent="0.2">
      <c r="F14462" s="169"/>
    </row>
    <row r="14463" spans="6:6" x14ac:dyDescent="0.2">
      <c r="F14463" s="169"/>
    </row>
    <row r="14464" spans="6:6" x14ac:dyDescent="0.2">
      <c r="F14464" s="169"/>
    </row>
    <row r="14465" spans="6:6" x14ac:dyDescent="0.2">
      <c r="F14465" s="169"/>
    </row>
    <row r="14466" spans="6:6" x14ac:dyDescent="0.2">
      <c r="F14466" s="169"/>
    </row>
    <row r="14467" spans="6:6" x14ac:dyDescent="0.2">
      <c r="F14467" s="169"/>
    </row>
    <row r="14468" spans="6:6" x14ac:dyDescent="0.2">
      <c r="F14468" s="169"/>
    </row>
    <row r="14469" spans="6:6" x14ac:dyDescent="0.2">
      <c r="F14469" s="169"/>
    </row>
    <row r="14470" spans="6:6" x14ac:dyDescent="0.2">
      <c r="F14470" s="169"/>
    </row>
    <row r="14471" spans="6:6" x14ac:dyDescent="0.2">
      <c r="F14471" s="169"/>
    </row>
    <row r="14472" spans="6:6" x14ac:dyDescent="0.2">
      <c r="F14472" s="169"/>
    </row>
    <row r="14473" spans="6:6" x14ac:dyDescent="0.2">
      <c r="F14473" s="169"/>
    </row>
    <row r="14474" spans="6:6" x14ac:dyDescent="0.2">
      <c r="F14474" s="169"/>
    </row>
    <row r="14475" spans="6:6" x14ac:dyDescent="0.2">
      <c r="F14475" s="169"/>
    </row>
    <row r="14476" spans="6:6" x14ac:dyDescent="0.2">
      <c r="F14476" s="169"/>
    </row>
    <row r="14477" spans="6:6" x14ac:dyDescent="0.2">
      <c r="F14477" s="169"/>
    </row>
    <row r="14478" spans="6:6" x14ac:dyDescent="0.2">
      <c r="F14478" s="169"/>
    </row>
    <row r="14479" spans="6:6" x14ac:dyDescent="0.2">
      <c r="F14479" s="169"/>
    </row>
    <row r="14480" spans="6:6" x14ac:dyDescent="0.2">
      <c r="F14480" s="169"/>
    </row>
    <row r="14481" spans="6:6" x14ac:dyDescent="0.2">
      <c r="F14481" s="169"/>
    </row>
    <row r="14482" spans="6:6" x14ac:dyDescent="0.2">
      <c r="F14482" s="169"/>
    </row>
    <row r="14483" spans="6:6" x14ac:dyDescent="0.2">
      <c r="F14483" s="169"/>
    </row>
    <row r="14484" spans="6:6" x14ac:dyDescent="0.2">
      <c r="F14484" s="169"/>
    </row>
    <row r="14485" spans="6:6" x14ac:dyDescent="0.2">
      <c r="F14485" s="169"/>
    </row>
    <row r="14486" spans="6:6" x14ac:dyDescent="0.2">
      <c r="F14486" s="169"/>
    </row>
    <row r="14487" spans="6:6" x14ac:dyDescent="0.2">
      <c r="F14487" s="169"/>
    </row>
    <row r="14488" spans="6:6" x14ac:dyDescent="0.2">
      <c r="F14488" s="169"/>
    </row>
    <row r="14489" spans="6:6" x14ac:dyDescent="0.2">
      <c r="F14489" s="169"/>
    </row>
    <row r="14490" spans="6:6" x14ac:dyDescent="0.2">
      <c r="F14490" s="169"/>
    </row>
    <row r="14491" spans="6:6" x14ac:dyDescent="0.2">
      <c r="F14491" s="169"/>
    </row>
    <row r="14492" spans="6:6" x14ac:dyDescent="0.2">
      <c r="F14492" s="169"/>
    </row>
    <row r="14493" spans="6:6" x14ac:dyDescent="0.2">
      <c r="F14493" s="169"/>
    </row>
    <row r="14494" spans="6:6" x14ac:dyDescent="0.2">
      <c r="F14494" s="169"/>
    </row>
    <row r="14495" spans="6:6" x14ac:dyDescent="0.2">
      <c r="F14495" s="169"/>
    </row>
    <row r="14496" spans="6:6" x14ac:dyDescent="0.2">
      <c r="F14496" s="169"/>
    </row>
    <row r="14497" spans="6:6" x14ac:dyDescent="0.2">
      <c r="F14497" s="169"/>
    </row>
    <row r="14498" spans="6:6" x14ac:dyDescent="0.2">
      <c r="F14498" s="169"/>
    </row>
    <row r="14499" spans="6:6" x14ac:dyDescent="0.2">
      <c r="F14499" s="169"/>
    </row>
    <row r="14500" spans="6:6" x14ac:dyDescent="0.2">
      <c r="F14500" s="169"/>
    </row>
    <row r="14501" spans="6:6" x14ac:dyDescent="0.2">
      <c r="F14501" s="169"/>
    </row>
    <row r="14502" spans="6:6" x14ac:dyDescent="0.2">
      <c r="F14502" s="169"/>
    </row>
    <row r="14503" spans="6:6" x14ac:dyDescent="0.2">
      <c r="F14503" s="169"/>
    </row>
    <row r="14504" spans="6:6" x14ac:dyDescent="0.2">
      <c r="F14504" s="169"/>
    </row>
    <row r="14505" spans="6:6" x14ac:dyDescent="0.2">
      <c r="F14505" s="169"/>
    </row>
    <row r="14506" spans="6:6" x14ac:dyDescent="0.2">
      <c r="F14506" s="169"/>
    </row>
    <row r="14507" spans="6:6" x14ac:dyDescent="0.2">
      <c r="F14507" s="169"/>
    </row>
    <row r="14508" spans="6:6" x14ac:dyDescent="0.2">
      <c r="F14508" s="169"/>
    </row>
    <row r="14509" spans="6:6" x14ac:dyDescent="0.2">
      <c r="F14509" s="169"/>
    </row>
    <row r="14510" spans="6:6" x14ac:dyDescent="0.2">
      <c r="F14510" s="169"/>
    </row>
    <row r="14511" spans="6:6" x14ac:dyDescent="0.2">
      <c r="F14511" s="169"/>
    </row>
    <row r="14512" spans="6:6" x14ac:dyDescent="0.2">
      <c r="F14512" s="169"/>
    </row>
    <row r="14513" spans="6:6" x14ac:dyDescent="0.2">
      <c r="F14513" s="169"/>
    </row>
    <row r="14514" spans="6:6" x14ac:dyDescent="0.2">
      <c r="F14514" s="169"/>
    </row>
    <row r="14515" spans="6:6" x14ac:dyDescent="0.2">
      <c r="F14515" s="169"/>
    </row>
    <row r="14516" spans="6:6" x14ac:dyDescent="0.2">
      <c r="F14516" s="169"/>
    </row>
    <row r="14517" spans="6:6" x14ac:dyDescent="0.2">
      <c r="F14517" s="169"/>
    </row>
    <row r="14518" spans="6:6" x14ac:dyDescent="0.2">
      <c r="F14518" s="169"/>
    </row>
    <row r="14519" spans="6:6" x14ac:dyDescent="0.2">
      <c r="F14519" s="169"/>
    </row>
    <row r="14520" spans="6:6" x14ac:dyDescent="0.2">
      <c r="F14520" s="169"/>
    </row>
    <row r="14521" spans="6:6" x14ac:dyDescent="0.2">
      <c r="F14521" s="169"/>
    </row>
    <row r="14522" spans="6:6" x14ac:dyDescent="0.2">
      <c r="F14522" s="169"/>
    </row>
    <row r="14523" spans="6:6" x14ac:dyDescent="0.2">
      <c r="F14523" s="169"/>
    </row>
    <row r="14524" spans="6:6" x14ac:dyDescent="0.2">
      <c r="F14524" s="169"/>
    </row>
    <row r="14525" spans="6:6" x14ac:dyDescent="0.2">
      <c r="F14525" s="169"/>
    </row>
    <row r="14526" spans="6:6" x14ac:dyDescent="0.2">
      <c r="F14526" s="169"/>
    </row>
    <row r="14527" spans="6:6" x14ac:dyDescent="0.2">
      <c r="F14527" s="169"/>
    </row>
    <row r="14528" spans="6:6" x14ac:dyDescent="0.2">
      <c r="F14528" s="169"/>
    </row>
    <row r="14529" spans="6:6" x14ac:dyDescent="0.2">
      <c r="F14529" s="169"/>
    </row>
    <row r="14530" spans="6:6" x14ac:dyDescent="0.2">
      <c r="F14530" s="169"/>
    </row>
    <row r="14531" spans="6:6" x14ac:dyDescent="0.2">
      <c r="F14531" s="169"/>
    </row>
    <row r="14532" spans="6:6" x14ac:dyDescent="0.2">
      <c r="F14532" s="169"/>
    </row>
    <row r="14533" spans="6:6" x14ac:dyDescent="0.2">
      <c r="F14533" s="169"/>
    </row>
    <row r="14534" spans="6:6" x14ac:dyDescent="0.2">
      <c r="F14534" s="169"/>
    </row>
    <row r="14535" spans="6:6" x14ac:dyDescent="0.2">
      <c r="F14535" s="169"/>
    </row>
    <row r="14536" spans="6:6" x14ac:dyDescent="0.2">
      <c r="F14536" s="169"/>
    </row>
    <row r="14537" spans="6:6" x14ac:dyDescent="0.2">
      <c r="F14537" s="169"/>
    </row>
    <row r="14538" spans="6:6" x14ac:dyDescent="0.2">
      <c r="F14538" s="169"/>
    </row>
    <row r="14539" spans="6:6" x14ac:dyDescent="0.2">
      <c r="F14539" s="169"/>
    </row>
    <row r="14540" spans="6:6" x14ac:dyDescent="0.2">
      <c r="F14540" s="169"/>
    </row>
    <row r="14541" spans="6:6" x14ac:dyDescent="0.2">
      <c r="F14541" s="169"/>
    </row>
    <row r="14542" spans="6:6" x14ac:dyDescent="0.2">
      <c r="F14542" s="169"/>
    </row>
    <row r="14543" spans="6:6" x14ac:dyDescent="0.2">
      <c r="F14543" s="169"/>
    </row>
    <row r="14544" spans="6:6" x14ac:dyDescent="0.2">
      <c r="F14544" s="169"/>
    </row>
    <row r="14545" spans="6:6" x14ac:dyDescent="0.2">
      <c r="F14545" s="169"/>
    </row>
    <row r="14546" spans="6:6" x14ac:dyDescent="0.2">
      <c r="F14546" s="169"/>
    </row>
    <row r="14547" spans="6:6" x14ac:dyDescent="0.2">
      <c r="F14547" s="169"/>
    </row>
    <row r="14548" spans="6:6" x14ac:dyDescent="0.2">
      <c r="F14548" s="169"/>
    </row>
    <row r="14549" spans="6:6" x14ac:dyDescent="0.2">
      <c r="F14549" s="169"/>
    </row>
    <row r="14550" spans="6:6" x14ac:dyDescent="0.2">
      <c r="F14550" s="169"/>
    </row>
    <row r="14551" spans="6:6" x14ac:dyDescent="0.2">
      <c r="F14551" s="169"/>
    </row>
    <row r="14552" spans="6:6" x14ac:dyDescent="0.2">
      <c r="F14552" s="169"/>
    </row>
    <row r="14553" spans="6:6" x14ac:dyDescent="0.2">
      <c r="F14553" s="169"/>
    </row>
    <row r="14554" spans="6:6" x14ac:dyDescent="0.2">
      <c r="F14554" s="169"/>
    </row>
    <row r="14555" spans="6:6" x14ac:dyDescent="0.2">
      <c r="F14555" s="169"/>
    </row>
    <row r="14556" spans="6:6" x14ac:dyDescent="0.2">
      <c r="F14556" s="169"/>
    </row>
    <row r="14557" spans="6:6" x14ac:dyDescent="0.2">
      <c r="F14557" s="169"/>
    </row>
    <row r="14558" spans="6:6" x14ac:dyDescent="0.2">
      <c r="F14558" s="169"/>
    </row>
    <row r="14559" spans="6:6" x14ac:dyDescent="0.2">
      <c r="F14559" s="169"/>
    </row>
    <row r="14560" spans="6:6" x14ac:dyDescent="0.2">
      <c r="F14560" s="169"/>
    </row>
    <row r="14561" spans="6:6" x14ac:dyDescent="0.2">
      <c r="F14561" s="169"/>
    </row>
    <row r="14562" spans="6:6" x14ac:dyDescent="0.2">
      <c r="F14562" s="169"/>
    </row>
    <row r="14563" spans="6:6" x14ac:dyDescent="0.2">
      <c r="F14563" s="169"/>
    </row>
    <row r="14564" spans="6:6" x14ac:dyDescent="0.2">
      <c r="F14564" s="169"/>
    </row>
    <row r="14565" spans="6:6" x14ac:dyDescent="0.2">
      <c r="F14565" s="169"/>
    </row>
    <row r="14566" spans="6:6" x14ac:dyDescent="0.2">
      <c r="F14566" s="169"/>
    </row>
    <row r="14567" spans="6:6" x14ac:dyDescent="0.2">
      <c r="F14567" s="169"/>
    </row>
    <row r="14568" spans="6:6" x14ac:dyDescent="0.2">
      <c r="F14568" s="169"/>
    </row>
    <row r="14569" spans="6:6" x14ac:dyDescent="0.2">
      <c r="F14569" s="169"/>
    </row>
    <row r="14570" spans="6:6" x14ac:dyDescent="0.2">
      <c r="F14570" s="169"/>
    </row>
    <row r="14571" spans="6:6" x14ac:dyDescent="0.2">
      <c r="F14571" s="169"/>
    </row>
    <row r="14572" spans="6:6" x14ac:dyDescent="0.2">
      <c r="F14572" s="169"/>
    </row>
    <row r="14573" spans="6:6" x14ac:dyDescent="0.2">
      <c r="F14573" s="169"/>
    </row>
    <row r="14574" spans="6:6" x14ac:dyDescent="0.2">
      <c r="F14574" s="169"/>
    </row>
    <row r="14575" spans="6:6" x14ac:dyDescent="0.2">
      <c r="F14575" s="169"/>
    </row>
    <row r="14576" spans="6:6" x14ac:dyDescent="0.2">
      <c r="F14576" s="169"/>
    </row>
    <row r="14577" spans="6:6" x14ac:dyDescent="0.2">
      <c r="F14577" s="169"/>
    </row>
    <row r="14578" spans="6:6" x14ac:dyDescent="0.2">
      <c r="F14578" s="169"/>
    </row>
    <row r="14579" spans="6:6" x14ac:dyDescent="0.2">
      <c r="F14579" s="169"/>
    </row>
    <row r="14580" spans="6:6" x14ac:dyDescent="0.2">
      <c r="F14580" s="169"/>
    </row>
    <row r="14581" spans="6:6" x14ac:dyDescent="0.2">
      <c r="F14581" s="169"/>
    </row>
    <row r="14582" spans="6:6" x14ac:dyDescent="0.2">
      <c r="F14582" s="169"/>
    </row>
    <row r="14583" spans="6:6" x14ac:dyDescent="0.2">
      <c r="F14583" s="169"/>
    </row>
    <row r="14584" spans="6:6" x14ac:dyDescent="0.2">
      <c r="F14584" s="169"/>
    </row>
    <row r="14585" spans="6:6" x14ac:dyDescent="0.2">
      <c r="F14585" s="169"/>
    </row>
    <row r="14586" spans="6:6" x14ac:dyDescent="0.2">
      <c r="F14586" s="169"/>
    </row>
    <row r="14587" spans="6:6" x14ac:dyDescent="0.2">
      <c r="F14587" s="169"/>
    </row>
    <row r="14588" spans="6:6" x14ac:dyDescent="0.2">
      <c r="F14588" s="169"/>
    </row>
    <row r="14589" spans="6:6" x14ac:dyDescent="0.2">
      <c r="F14589" s="169"/>
    </row>
    <row r="14590" spans="6:6" x14ac:dyDescent="0.2">
      <c r="F14590" s="169"/>
    </row>
    <row r="14591" spans="6:6" x14ac:dyDescent="0.2">
      <c r="F14591" s="169"/>
    </row>
    <row r="14592" spans="6:6" x14ac:dyDescent="0.2">
      <c r="F14592" s="169"/>
    </row>
    <row r="14593" spans="6:6" x14ac:dyDescent="0.2">
      <c r="F14593" s="169"/>
    </row>
    <row r="14594" spans="6:6" x14ac:dyDescent="0.2">
      <c r="F14594" s="169"/>
    </row>
    <row r="14595" spans="6:6" x14ac:dyDescent="0.2">
      <c r="F14595" s="169"/>
    </row>
    <row r="14596" spans="6:6" x14ac:dyDescent="0.2">
      <c r="F14596" s="169"/>
    </row>
    <row r="14597" spans="6:6" x14ac:dyDescent="0.2">
      <c r="F14597" s="169"/>
    </row>
    <row r="14598" spans="6:6" x14ac:dyDescent="0.2">
      <c r="F14598" s="169"/>
    </row>
    <row r="14599" spans="6:6" x14ac:dyDescent="0.2">
      <c r="F14599" s="169"/>
    </row>
    <row r="14600" spans="6:6" x14ac:dyDescent="0.2">
      <c r="F14600" s="169"/>
    </row>
    <row r="14601" spans="6:6" x14ac:dyDescent="0.2">
      <c r="F14601" s="169"/>
    </row>
    <row r="14602" spans="6:6" x14ac:dyDescent="0.2">
      <c r="F14602" s="169"/>
    </row>
    <row r="14603" spans="6:6" x14ac:dyDescent="0.2">
      <c r="F14603" s="169"/>
    </row>
    <row r="14604" spans="6:6" x14ac:dyDescent="0.2">
      <c r="F14604" s="169"/>
    </row>
    <row r="14605" spans="6:6" x14ac:dyDescent="0.2">
      <c r="F14605" s="169"/>
    </row>
    <row r="14606" spans="6:6" x14ac:dyDescent="0.2">
      <c r="F14606" s="169"/>
    </row>
    <row r="14607" spans="6:6" x14ac:dyDescent="0.2">
      <c r="F14607" s="169"/>
    </row>
    <row r="14608" spans="6:6" x14ac:dyDescent="0.2">
      <c r="F14608" s="169"/>
    </row>
    <row r="14609" spans="6:6" x14ac:dyDescent="0.2">
      <c r="F14609" s="169"/>
    </row>
    <row r="14610" spans="6:6" x14ac:dyDescent="0.2">
      <c r="F14610" s="169"/>
    </row>
    <row r="14611" spans="6:6" x14ac:dyDescent="0.2">
      <c r="F14611" s="169"/>
    </row>
    <row r="14612" spans="6:6" x14ac:dyDescent="0.2">
      <c r="F14612" s="169"/>
    </row>
    <row r="14613" spans="6:6" x14ac:dyDescent="0.2">
      <c r="F14613" s="169"/>
    </row>
    <row r="14614" spans="6:6" x14ac:dyDescent="0.2">
      <c r="F14614" s="169"/>
    </row>
    <row r="14615" spans="6:6" x14ac:dyDescent="0.2">
      <c r="F14615" s="169"/>
    </row>
    <row r="14616" spans="6:6" x14ac:dyDescent="0.2">
      <c r="F14616" s="169"/>
    </row>
    <row r="14617" spans="6:6" x14ac:dyDescent="0.2">
      <c r="F14617" s="169"/>
    </row>
    <row r="14618" spans="6:6" x14ac:dyDescent="0.2">
      <c r="F14618" s="169"/>
    </row>
    <row r="14619" spans="6:6" x14ac:dyDescent="0.2">
      <c r="F14619" s="169"/>
    </row>
    <row r="14620" spans="6:6" x14ac:dyDescent="0.2">
      <c r="F14620" s="169"/>
    </row>
    <row r="14621" spans="6:6" x14ac:dyDescent="0.2">
      <c r="F14621" s="169"/>
    </row>
    <row r="14622" spans="6:6" x14ac:dyDescent="0.2">
      <c r="F14622" s="169"/>
    </row>
    <row r="14623" spans="6:6" x14ac:dyDescent="0.2">
      <c r="F14623" s="169"/>
    </row>
    <row r="14624" spans="6:6" x14ac:dyDescent="0.2">
      <c r="F14624" s="169"/>
    </row>
    <row r="14625" spans="6:6" x14ac:dyDescent="0.2">
      <c r="F14625" s="169"/>
    </row>
    <row r="14626" spans="6:6" x14ac:dyDescent="0.2">
      <c r="F14626" s="169"/>
    </row>
    <row r="14627" spans="6:6" x14ac:dyDescent="0.2">
      <c r="F14627" s="169"/>
    </row>
    <row r="14628" spans="6:6" x14ac:dyDescent="0.2">
      <c r="F14628" s="169"/>
    </row>
    <row r="14629" spans="6:6" x14ac:dyDescent="0.2">
      <c r="F14629" s="169"/>
    </row>
    <row r="14630" spans="6:6" x14ac:dyDescent="0.2">
      <c r="F14630" s="169"/>
    </row>
    <row r="14631" spans="6:6" x14ac:dyDescent="0.2">
      <c r="F14631" s="169"/>
    </row>
    <row r="14632" spans="6:6" x14ac:dyDescent="0.2">
      <c r="F14632" s="169"/>
    </row>
    <row r="14633" spans="6:6" x14ac:dyDescent="0.2">
      <c r="F14633" s="169"/>
    </row>
    <row r="14634" spans="6:6" x14ac:dyDescent="0.2">
      <c r="F14634" s="169"/>
    </row>
    <row r="14635" spans="6:6" x14ac:dyDescent="0.2">
      <c r="F14635" s="169"/>
    </row>
    <row r="14636" spans="6:6" x14ac:dyDescent="0.2">
      <c r="F14636" s="169"/>
    </row>
    <row r="14637" spans="6:6" x14ac:dyDescent="0.2">
      <c r="F14637" s="169"/>
    </row>
    <row r="14638" spans="6:6" x14ac:dyDescent="0.2">
      <c r="F14638" s="169"/>
    </row>
    <row r="14639" spans="6:6" x14ac:dyDescent="0.2">
      <c r="F14639" s="169"/>
    </row>
    <row r="14640" spans="6:6" x14ac:dyDescent="0.2">
      <c r="F14640" s="169"/>
    </row>
    <row r="14641" spans="6:6" x14ac:dyDescent="0.2">
      <c r="F14641" s="169"/>
    </row>
    <row r="14642" spans="6:6" x14ac:dyDescent="0.2">
      <c r="F14642" s="169"/>
    </row>
    <row r="14643" spans="6:6" x14ac:dyDescent="0.2">
      <c r="F14643" s="169"/>
    </row>
    <row r="14644" spans="6:6" x14ac:dyDescent="0.2">
      <c r="F14644" s="169"/>
    </row>
    <row r="14645" spans="6:6" x14ac:dyDescent="0.2">
      <c r="F14645" s="169"/>
    </row>
    <row r="14646" spans="6:6" x14ac:dyDescent="0.2">
      <c r="F14646" s="169"/>
    </row>
    <row r="14647" spans="6:6" x14ac:dyDescent="0.2">
      <c r="F14647" s="169"/>
    </row>
    <row r="14648" spans="6:6" x14ac:dyDescent="0.2">
      <c r="F14648" s="169"/>
    </row>
    <row r="14649" spans="6:6" x14ac:dyDescent="0.2">
      <c r="F14649" s="169"/>
    </row>
    <row r="14650" spans="6:6" x14ac:dyDescent="0.2">
      <c r="F14650" s="169"/>
    </row>
    <row r="14651" spans="6:6" x14ac:dyDescent="0.2">
      <c r="F14651" s="169"/>
    </row>
    <row r="14652" spans="6:6" x14ac:dyDescent="0.2">
      <c r="F14652" s="169"/>
    </row>
    <row r="14653" spans="6:6" x14ac:dyDescent="0.2">
      <c r="F14653" s="169"/>
    </row>
    <row r="14654" spans="6:6" x14ac:dyDescent="0.2">
      <c r="F14654" s="169"/>
    </row>
    <row r="14655" spans="6:6" x14ac:dyDescent="0.2">
      <c r="F14655" s="169"/>
    </row>
    <row r="14656" spans="6:6" x14ac:dyDescent="0.2">
      <c r="F14656" s="169"/>
    </row>
    <row r="14657" spans="6:6" x14ac:dyDescent="0.2">
      <c r="F14657" s="169"/>
    </row>
    <row r="14658" spans="6:6" x14ac:dyDescent="0.2">
      <c r="F14658" s="169"/>
    </row>
    <row r="14659" spans="6:6" x14ac:dyDescent="0.2">
      <c r="F14659" s="169"/>
    </row>
    <row r="14660" spans="6:6" x14ac:dyDescent="0.2">
      <c r="F14660" s="169"/>
    </row>
    <row r="14661" spans="6:6" x14ac:dyDescent="0.2">
      <c r="F14661" s="169"/>
    </row>
    <row r="14662" spans="6:6" x14ac:dyDescent="0.2">
      <c r="F14662" s="169"/>
    </row>
    <row r="14663" spans="6:6" x14ac:dyDescent="0.2">
      <c r="F14663" s="169"/>
    </row>
    <row r="14664" spans="6:6" x14ac:dyDescent="0.2">
      <c r="F14664" s="169"/>
    </row>
    <row r="14665" spans="6:6" x14ac:dyDescent="0.2">
      <c r="F14665" s="169"/>
    </row>
    <row r="14666" spans="6:6" x14ac:dyDescent="0.2">
      <c r="F14666" s="169"/>
    </row>
    <row r="14667" spans="6:6" x14ac:dyDescent="0.2">
      <c r="F14667" s="169"/>
    </row>
    <row r="14668" spans="6:6" x14ac:dyDescent="0.2">
      <c r="F14668" s="169"/>
    </row>
    <row r="14669" spans="6:6" x14ac:dyDescent="0.2">
      <c r="F14669" s="169"/>
    </row>
    <row r="14670" spans="6:6" x14ac:dyDescent="0.2">
      <c r="F14670" s="169"/>
    </row>
    <row r="14671" spans="6:6" x14ac:dyDescent="0.2">
      <c r="F14671" s="169"/>
    </row>
    <row r="14672" spans="6:6" x14ac:dyDescent="0.2">
      <c r="F14672" s="169"/>
    </row>
    <row r="14673" spans="6:6" x14ac:dyDescent="0.2">
      <c r="F14673" s="169"/>
    </row>
    <row r="14674" spans="6:6" x14ac:dyDescent="0.2">
      <c r="F14674" s="169"/>
    </row>
    <row r="14675" spans="6:6" x14ac:dyDescent="0.2">
      <c r="F14675" s="169"/>
    </row>
    <row r="14676" spans="6:6" x14ac:dyDescent="0.2">
      <c r="F14676" s="169"/>
    </row>
    <row r="14677" spans="6:6" x14ac:dyDescent="0.2">
      <c r="F14677" s="169"/>
    </row>
    <row r="14678" spans="6:6" x14ac:dyDescent="0.2">
      <c r="F14678" s="169"/>
    </row>
    <row r="14679" spans="6:6" x14ac:dyDescent="0.2">
      <c r="F14679" s="169"/>
    </row>
    <row r="14680" spans="6:6" x14ac:dyDescent="0.2">
      <c r="F14680" s="169"/>
    </row>
    <row r="14681" spans="6:6" x14ac:dyDescent="0.2">
      <c r="F14681" s="169"/>
    </row>
    <row r="14682" spans="6:6" x14ac:dyDescent="0.2">
      <c r="F14682" s="169"/>
    </row>
    <row r="14683" spans="6:6" x14ac:dyDescent="0.2">
      <c r="F14683" s="169"/>
    </row>
    <row r="14684" spans="6:6" x14ac:dyDescent="0.2">
      <c r="F14684" s="169"/>
    </row>
    <row r="14685" spans="6:6" x14ac:dyDescent="0.2">
      <c r="F14685" s="169"/>
    </row>
    <row r="14686" spans="6:6" x14ac:dyDescent="0.2">
      <c r="F14686" s="169"/>
    </row>
    <row r="14687" spans="6:6" x14ac:dyDescent="0.2">
      <c r="F14687" s="169"/>
    </row>
    <row r="14688" spans="6:6" x14ac:dyDescent="0.2">
      <c r="F14688" s="169"/>
    </row>
    <row r="14689" spans="6:6" x14ac:dyDescent="0.2">
      <c r="F14689" s="169"/>
    </row>
    <row r="14690" spans="6:6" x14ac:dyDescent="0.2">
      <c r="F14690" s="169"/>
    </row>
    <row r="14691" spans="6:6" x14ac:dyDescent="0.2">
      <c r="F14691" s="169"/>
    </row>
    <row r="14692" spans="6:6" x14ac:dyDescent="0.2">
      <c r="F14692" s="169"/>
    </row>
    <row r="14693" spans="6:6" x14ac:dyDescent="0.2">
      <c r="F14693" s="169"/>
    </row>
    <row r="14694" spans="6:6" x14ac:dyDescent="0.2">
      <c r="F14694" s="169"/>
    </row>
    <row r="14695" spans="6:6" x14ac:dyDescent="0.2">
      <c r="F14695" s="169"/>
    </row>
    <row r="14696" spans="6:6" x14ac:dyDescent="0.2">
      <c r="F14696" s="169"/>
    </row>
    <row r="14697" spans="6:6" x14ac:dyDescent="0.2">
      <c r="F14697" s="169"/>
    </row>
    <row r="14698" spans="6:6" x14ac:dyDescent="0.2">
      <c r="F14698" s="169"/>
    </row>
    <row r="14699" spans="6:6" x14ac:dyDescent="0.2">
      <c r="F14699" s="169"/>
    </row>
    <row r="14700" spans="6:6" x14ac:dyDescent="0.2">
      <c r="F14700" s="169"/>
    </row>
    <row r="14701" spans="6:6" x14ac:dyDescent="0.2">
      <c r="F14701" s="169"/>
    </row>
    <row r="14702" spans="6:6" x14ac:dyDescent="0.2">
      <c r="F14702" s="169"/>
    </row>
    <row r="14703" spans="6:6" x14ac:dyDescent="0.2">
      <c r="F14703" s="169"/>
    </row>
    <row r="14704" spans="6:6" x14ac:dyDescent="0.2">
      <c r="F14704" s="169"/>
    </row>
    <row r="14705" spans="6:6" x14ac:dyDescent="0.2">
      <c r="F14705" s="169"/>
    </row>
    <row r="14706" spans="6:6" x14ac:dyDescent="0.2">
      <c r="F14706" s="169"/>
    </row>
    <row r="14707" spans="6:6" x14ac:dyDescent="0.2">
      <c r="F14707" s="169"/>
    </row>
    <row r="14708" spans="6:6" x14ac:dyDescent="0.2">
      <c r="F14708" s="169"/>
    </row>
    <row r="14709" spans="6:6" x14ac:dyDescent="0.2">
      <c r="F14709" s="169"/>
    </row>
    <row r="14710" spans="6:6" x14ac:dyDescent="0.2">
      <c r="F14710" s="169"/>
    </row>
    <row r="14711" spans="6:6" x14ac:dyDescent="0.2">
      <c r="F14711" s="169"/>
    </row>
    <row r="14712" spans="6:6" x14ac:dyDescent="0.2">
      <c r="F14712" s="169"/>
    </row>
    <row r="14713" spans="6:6" x14ac:dyDescent="0.2">
      <c r="F14713" s="169"/>
    </row>
    <row r="14714" spans="6:6" x14ac:dyDescent="0.2">
      <c r="F14714" s="169"/>
    </row>
    <row r="14715" spans="6:6" x14ac:dyDescent="0.2">
      <c r="F14715" s="169"/>
    </row>
    <row r="14716" spans="6:6" x14ac:dyDescent="0.2">
      <c r="F14716" s="169"/>
    </row>
    <row r="14717" spans="6:6" x14ac:dyDescent="0.2">
      <c r="F14717" s="169"/>
    </row>
    <row r="14718" spans="6:6" x14ac:dyDescent="0.2">
      <c r="F14718" s="169"/>
    </row>
    <row r="14719" spans="6:6" x14ac:dyDescent="0.2">
      <c r="F14719" s="169"/>
    </row>
    <row r="14720" spans="6:6" x14ac:dyDescent="0.2">
      <c r="F14720" s="169"/>
    </row>
    <row r="14721" spans="6:6" x14ac:dyDescent="0.2">
      <c r="F14721" s="169"/>
    </row>
    <row r="14722" spans="6:6" x14ac:dyDescent="0.2">
      <c r="F14722" s="169"/>
    </row>
    <row r="14723" spans="6:6" x14ac:dyDescent="0.2">
      <c r="F14723" s="169"/>
    </row>
    <row r="14724" spans="6:6" x14ac:dyDescent="0.2">
      <c r="F14724" s="169"/>
    </row>
    <row r="14725" spans="6:6" x14ac:dyDescent="0.2">
      <c r="F14725" s="169"/>
    </row>
    <row r="14726" spans="6:6" x14ac:dyDescent="0.2">
      <c r="F14726" s="169"/>
    </row>
    <row r="14727" spans="6:6" x14ac:dyDescent="0.2">
      <c r="F14727" s="169"/>
    </row>
    <row r="14728" spans="6:6" x14ac:dyDescent="0.2">
      <c r="F14728" s="169"/>
    </row>
    <row r="14729" spans="6:6" x14ac:dyDescent="0.2">
      <c r="F14729" s="169"/>
    </row>
    <row r="14730" spans="6:6" x14ac:dyDescent="0.2">
      <c r="F14730" s="169"/>
    </row>
    <row r="14731" spans="6:6" x14ac:dyDescent="0.2">
      <c r="F14731" s="169"/>
    </row>
    <row r="14732" spans="6:6" x14ac:dyDescent="0.2">
      <c r="F14732" s="169"/>
    </row>
    <row r="14733" spans="6:6" x14ac:dyDescent="0.2">
      <c r="F14733" s="169"/>
    </row>
    <row r="14734" spans="6:6" x14ac:dyDescent="0.2">
      <c r="F14734" s="169"/>
    </row>
    <row r="14735" spans="6:6" x14ac:dyDescent="0.2">
      <c r="F14735" s="169"/>
    </row>
    <row r="14736" spans="6:6" x14ac:dyDescent="0.2">
      <c r="F14736" s="169"/>
    </row>
    <row r="14737" spans="6:6" x14ac:dyDescent="0.2">
      <c r="F14737" s="169"/>
    </row>
    <row r="14738" spans="6:6" x14ac:dyDescent="0.2">
      <c r="F14738" s="169"/>
    </row>
    <row r="14739" spans="6:6" x14ac:dyDescent="0.2">
      <c r="F14739" s="169"/>
    </row>
    <row r="14740" spans="6:6" x14ac:dyDescent="0.2">
      <c r="F14740" s="169"/>
    </row>
    <row r="14741" spans="6:6" x14ac:dyDescent="0.2">
      <c r="F14741" s="169"/>
    </row>
    <row r="14742" spans="6:6" x14ac:dyDescent="0.2">
      <c r="F14742" s="169"/>
    </row>
    <row r="14743" spans="6:6" x14ac:dyDescent="0.2">
      <c r="F14743" s="169"/>
    </row>
    <row r="14744" spans="6:6" x14ac:dyDescent="0.2">
      <c r="F14744" s="169"/>
    </row>
    <row r="14745" spans="6:6" x14ac:dyDescent="0.2">
      <c r="F14745" s="169"/>
    </row>
    <row r="14746" spans="6:6" x14ac:dyDescent="0.2">
      <c r="F14746" s="169"/>
    </row>
    <row r="14747" spans="6:6" x14ac:dyDescent="0.2">
      <c r="F14747" s="169"/>
    </row>
    <row r="14748" spans="6:6" x14ac:dyDescent="0.2">
      <c r="F14748" s="169"/>
    </row>
    <row r="14749" spans="6:6" x14ac:dyDescent="0.2">
      <c r="F14749" s="169"/>
    </row>
    <row r="14750" spans="6:6" x14ac:dyDescent="0.2">
      <c r="F14750" s="169"/>
    </row>
    <row r="14751" spans="6:6" x14ac:dyDescent="0.2">
      <c r="F14751" s="169"/>
    </row>
    <row r="14752" spans="6:6" x14ac:dyDescent="0.2">
      <c r="F14752" s="169"/>
    </row>
    <row r="14753" spans="6:6" x14ac:dyDescent="0.2">
      <c r="F14753" s="169"/>
    </row>
    <row r="14754" spans="6:6" x14ac:dyDescent="0.2">
      <c r="F14754" s="169"/>
    </row>
    <row r="14755" spans="6:6" x14ac:dyDescent="0.2">
      <c r="F14755" s="169"/>
    </row>
    <row r="14756" spans="6:6" x14ac:dyDescent="0.2">
      <c r="F14756" s="169"/>
    </row>
    <row r="14757" spans="6:6" x14ac:dyDescent="0.2">
      <c r="F14757" s="169"/>
    </row>
    <row r="14758" spans="6:6" x14ac:dyDescent="0.2">
      <c r="F14758" s="169"/>
    </row>
    <row r="14759" spans="6:6" x14ac:dyDescent="0.2">
      <c r="F14759" s="169"/>
    </row>
    <row r="14760" spans="6:6" x14ac:dyDescent="0.2">
      <c r="F14760" s="169"/>
    </row>
    <row r="14761" spans="6:6" x14ac:dyDescent="0.2">
      <c r="F14761" s="169"/>
    </row>
    <row r="14762" spans="6:6" x14ac:dyDescent="0.2">
      <c r="F14762" s="169"/>
    </row>
    <row r="14763" spans="6:6" x14ac:dyDescent="0.2">
      <c r="F14763" s="169"/>
    </row>
    <row r="14764" spans="6:6" x14ac:dyDescent="0.2">
      <c r="F14764" s="169"/>
    </row>
    <row r="14765" spans="6:6" x14ac:dyDescent="0.2">
      <c r="F14765" s="169"/>
    </row>
    <row r="14766" spans="6:6" x14ac:dyDescent="0.2">
      <c r="F14766" s="169"/>
    </row>
    <row r="14767" spans="6:6" x14ac:dyDescent="0.2">
      <c r="F14767" s="169"/>
    </row>
    <row r="14768" spans="6:6" x14ac:dyDescent="0.2">
      <c r="F14768" s="169"/>
    </row>
    <row r="14769" spans="6:6" x14ac:dyDescent="0.2">
      <c r="F14769" s="169"/>
    </row>
    <row r="14770" spans="6:6" x14ac:dyDescent="0.2">
      <c r="F14770" s="169"/>
    </row>
    <row r="14771" spans="6:6" x14ac:dyDescent="0.2">
      <c r="F14771" s="169"/>
    </row>
    <row r="14772" spans="6:6" x14ac:dyDescent="0.2">
      <c r="F14772" s="169"/>
    </row>
    <row r="14773" spans="6:6" x14ac:dyDescent="0.2">
      <c r="F14773" s="169"/>
    </row>
    <row r="14774" spans="6:6" x14ac:dyDescent="0.2">
      <c r="F14774" s="169"/>
    </row>
    <row r="14775" spans="6:6" x14ac:dyDescent="0.2">
      <c r="F14775" s="169"/>
    </row>
    <row r="14776" spans="6:6" x14ac:dyDescent="0.2">
      <c r="F14776" s="169"/>
    </row>
    <row r="14777" spans="6:6" x14ac:dyDescent="0.2">
      <c r="F14777" s="169"/>
    </row>
    <row r="14778" spans="6:6" x14ac:dyDescent="0.2">
      <c r="F14778" s="169"/>
    </row>
    <row r="14779" spans="6:6" x14ac:dyDescent="0.2">
      <c r="F14779" s="169"/>
    </row>
    <row r="14780" spans="6:6" x14ac:dyDescent="0.2">
      <c r="F14780" s="169"/>
    </row>
    <row r="14781" spans="6:6" x14ac:dyDescent="0.2">
      <c r="F14781" s="169"/>
    </row>
    <row r="14782" spans="6:6" x14ac:dyDescent="0.2">
      <c r="F14782" s="169"/>
    </row>
    <row r="14783" spans="6:6" x14ac:dyDescent="0.2">
      <c r="F14783" s="169"/>
    </row>
    <row r="14784" spans="6:6" x14ac:dyDescent="0.2">
      <c r="F14784" s="169"/>
    </row>
    <row r="14785" spans="6:6" x14ac:dyDescent="0.2">
      <c r="F14785" s="169"/>
    </row>
    <row r="14786" spans="6:6" x14ac:dyDescent="0.2">
      <c r="F14786" s="169"/>
    </row>
    <row r="14787" spans="6:6" x14ac:dyDescent="0.2">
      <c r="F14787" s="169"/>
    </row>
    <row r="14788" spans="6:6" x14ac:dyDescent="0.2">
      <c r="F14788" s="169"/>
    </row>
    <row r="14789" spans="6:6" x14ac:dyDescent="0.2">
      <c r="F14789" s="169"/>
    </row>
    <row r="14790" spans="6:6" x14ac:dyDescent="0.2">
      <c r="F14790" s="169"/>
    </row>
    <row r="14791" spans="6:6" x14ac:dyDescent="0.2">
      <c r="F14791" s="169"/>
    </row>
    <row r="14792" spans="6:6" x14ac:dyDescent="0.2">
      <c r="F14792" s="169"/>
    </row>
    <row r="14793" spans="6:6" x14ac:dyDescent="0.2">
      <c r="F14793" s="169"/>
    </row>
    <row r="14794" spans="6:6" x14ac:dyDescent="0.2">
      <c r="F14794" s="169"/>
    </row>
    <row r="14795" spans="6:6" x14ac:dyDescent="0.2">
      <c r="F14795" s="169"/>
    </row>
    <row r="14796" spans="6:6" x14ac:dyDescent="0.2">
      <c r="F14796" s="169"/>
    </row>
    <row r="14797" spans="6:6" x14ac:dyDescent="0.2">
      <c r="F14797" s="169"/>
    </row>
    <row r="14798" spans="6:6" x14ac:dyDescent="0.2">
      <c r="F14798" s="169"/>
    </row>
    <row r="14799" spans="6:6" x14ac:dyDescent="0.2">
      <c r="F14799" s="169"/>
    </row>
    <row r="14800" spans="6:6" x14ac:dyDescent="0.2">
      <c r="F14800" s="169"/>
    </row>
    <row r="14801" spans="6:6" x14ac:dyDescent="0.2">
      <c r="F14801" s="169"/>
    </row>
    <row r="14802" spans="6:6" x14ac:dyDescent="0.2">
      <c r="F14802" s="169"/>
    </row>
    <row r="14803" spans="6:6" x14ac:dyDescent="0.2">
      <c r="F14803" s="169"/>
    </row>
    <row r="14804" spans="6:6" x14ac:dyDescent="0.2">
      <c r="F14804" s="169"/>
    </row>
    <row r="14805" spans="6:6" x14ac:dyDescent="0.2">
      <c r="F14805" s="169"/>
    </row>
    <row r="14806" spans="6:6" x14ac:dyDescent="0.2">
      <c r="F14806" s="169"/>
    </row>
    <row r="14807" spans="6:6" x14ac:dyDescent="0.2">
      <c r="F14807" s="169"/>
    </row>
    <row r="14808" spans="6:6" x14ac:dyDescent="0.2">
      <c r="F14808" s="169"/>
    </row>
    <row r="14809" spans="6:6" x14ac:dyDescent="0.2">
      <c r="F14809" s="169"/>
    </row>
    <row r="14810" spans="6:6" x14ac:dyDescent="0.2">
      <c r="F14810" s="169"/>
    </row>
    <row r="14811" spans="6:6" x14ac:dyDescent="0.2">
      <c r="F14811" s="169"/>
    </row>
    <row r="14812" spans="6:6" x14ac:dyDescent="0.2">
      <c r="F14812" s="169"/>
    </row>
    <row r="14813" spans="6:6" x14ac:dyDescent="0.2">
      <c r="F14813" s="169"/>
    </row>
    <row r="14814" spans="6:6" x14ac:dyDescent="0.2">
      <c r="F14814" s="169"/>
    </row>
    <row r="14815" spans="6:6" x14ac:dyDescent="0.2">
      <c r="F14815" s="169"/>
    </row>
    <row r="14816" spans="6:6" x14ac:dyDescent="0.2">
      <c r="F14816" s="169"/>
    </row>
    <row r="14817" spans="6:6" x14ac:dyDescent="0.2">
      <c r="F14817" s="169"/>
    </row>
    <row r="14818" spans="6:6" x14ac:dyDescent="0.2">
      <c r="F14818" s="169"/>
    </row>
    <row r="14819" spans="6:6" x14ac:dyDescent="0.2">
      <c r="F14819" s="169"/>
    </row>
    <row r="14820" spans="6:6" x14ac:dyDescent="0.2">
      <c r="F14820" s="169"/>
    </row>
    <row r="14821" spans="6:6" x14ac:dyDescent="0.2">
      <c r="F14821" s="169"/>
    </row>
    <row r="14822" spans="6:6" x14ac:dyDescent="0.2">
      <c r="F14822" s="169"/>
    </row>
    <row r="14823" spans="6:6" x14ac:dyDescent="0.2">
      <c r="F14823" s="169"/>
    </row>
    <row r="14824" spans="6:6" x14ac:dyDescent="0.2">
      <c r="F14824" s="169"/>
    </row>
    <row r="14825" spans="6:6" x14ac:dyDescent="0.2">
      <c r="F14825" s="169"/>
    </row>
    <row r="14826" spans="6:6" x14ac:dyDescent="0.2">
      <c r="F14826" s="169"/>
    </row>
    <row r="14827" spans="6:6" x14ac:dyDescent="0.2">
      <c r="F14827" s="169"/>
    </row>
    <row r="14828" spans="6:6" x14ac:dyDescent="0.2">
      <c r="F14828" s="169"/>
    </row>
    <row r="14829" spans="6:6" x14ac:dyDescent="0.2">
      <c r="F14829" s="169"/>
    </row>
    <row r="14830" spans="6:6" x14ac:dyDescent="0.2">
      <c r="F14830" s="169"/>
    </row>
    <row r="14831" spans="6:6" x14ac:dyDescent="0.2">
      <c r="F14831" s="169"/>
    </row>
    <row r="14832" spans="6:6" x14ac:dyDescent="0.2">
      <c r="F14832" s="169"/>
    </row>
    <row r="14833" spans="6:6" x14ac:dyDescent="0.2">
      <c r="F14833" s="169"/>
    </row>
    <row r="14834" spans="6:6" x14ac:dyDescent="0.2">
      <c r="F14834" s="169"/>
    </row>
    <row r="14835" spans="6:6" x14ac:dyDescent="0.2">
      <c r="F14835" s="169"/>
    </row>
    <row r="14836" spans="6:6" x14ac:dyDescent="0.2">
      <c r="F14836" s="169"/>
    </row>
    <row r="14837" spans="6:6" x14ac:dyDescent="0.2">
      <c r="F14837" s="169"/>
    </row>
    <row r="14838" spans="6:6" x14ac:dyDescent="0.2">
      <c r="F14838" s="169"/>
    </row>
    <row r="14839" spans="6:6" x14ac:dyDescent="0.2">
      <c r="F14839" s="169"/>
    </row>
    <row r="14840" spans="6:6" x14ac:dyDescent="0.2">
      <c r="F14840" s="169"/>
    </row>
    <row r="14841" spans="6:6" x14ac:dyDescent="0.2">
      <c r="F14841" s="169"/>
    </row>
    <row r="14842" spans="6:6" x14ac:dyDescent="0.2">
      <c r="F14842" s="169"/>
    </row>
    <row r="14843" spans="6:6" x14ac:dyDescent="0.2">
      <c r="F14843" s="169"/>
    </row>
    <row r="14844" spans="6:6" x14ac:dyDescent="0.2">
      <c r="F14844" s="169"/>
    </row>
    <row r="14845" spans="6:6" x14ac:dyDescent="0.2">
      <c r="F14845" s="169"/>
    </row>
    <row r="14846" spans="6:6" x14ac:dyDescent="0.2">
      <c r="F14846" s="169"/>
    </row>
    <row r="14847" spans="6:6" x14ac:dyDescent="0.2">
      <c r="F14847" s="169"/>
    </row>
    <row r="14848" spans="6:6" x14ac:dyDescent="0.2">
      <c r="F14848" s="169"/>
    </row>
    <row r="14849" spans="6:6" x14ac:dyDescent="0.2">
      <c r="F14849" s="169"/>
    </row>
    <row r="14850" spans="6:6" x14ac:dyDescent="0.2">
      <c r="F14850" s="169"/>
    </row>
    <row r="14851" spans="6:6" x14ac:dyDescent="0.2">
      <c r="F14851" s="169"/>
    </row>
    <row r="14852" spans="6:6" x14ac:dyDescent="0.2">
      <c r="F14852" s="169"/>
    </row>
    <row r="14853" spans="6:6" x14ac:dyDescent="0.2">
      <c r="F14853" s="169"/>
    </row>
    <row r="14854" spans="6:6" x14ac:dyDescent="0.2">
      <c r="F14854" s="169"/>
    </row>
    <row r="14855" spans="6:6" x14ac:dyDescent="0.2">
      <c r="F14855" s="169"/>
    </row>
    <row r="14856" spans="6:6" x14ac:dyDescent="0.2">
      <c r="F14856" s="169"/>
    </row>
    <row r="14857" spans="6:6" x14ac:dyDescent="0.2">
      <c r="F14857" s="169"/>
    </row>
    <row r="14858" spans="6:6" x14ac:dyDescent="0.2">
      <c r="F14858" s="169"/>
    </row>
    <row r="14859" spans="6:6" x14ac:dyDescent="0.2">
      <c r="F14859" s="169"/>
    </row>
    <row r="14860" spans="6:6" x14ac:dyDescent="0.2">
      <c r="F14860" s="169"/>
    </row>
    <row r="14861" spans="6:6" x14ac:dyDescent="0.2">
      <c r="F14861" s="169"/>
    </row>
    <row r="14862" spans="6:6" x14ac:dyDescent="0.2">
      <c r="F14862" s="169"/>
    </row>
    <row r="14863" spans="6:6" x14ac:dyDescent="0.2">
      <c r="F14863" s="169"/>
    </row>
    <row r="14864" spans="6:6" x14ac:dyDescent="0.2">
      <c r="F14864" s="169"/>
    </row>
    <row r="14865" spans="6:6" x14ac:dyDescent="0.2">
      <c r="F14865" s="169"/>
    </row>
    <row r="14866" spans="6:6" x14ac:dyDescent="0.2">
      <c r="F14866" s="169"/>
    </row>
    <row r="14867" spans="6:6" x14ac:dyDescent="0.2">
      <c r="F14867" s="169"/>
    </row>
    <row r="14868" spans="6:6" x14ac:dyDescent="0.2">
      <c r="F14868" s="169"/>
    </row>
    <row r="14869" spans="6:6" x14ac:dyDescent="0.2">
      <c r="F14869" s="169"/>
    </row>
    <row r="14870" spans="6:6" x14ac:dyDescent="0.2">
      <c r="F14870" s="169"/>
    </row>
    <row r="14871" spans="6:6" x14ac:dyDescent="0.2">
      <c r="F14871" s="169"/>
    </row>
    <row r="14872" spans="6:6" x14ac:dyDescent="0.2">
      <c r="F14872" s="169"/>
    </row>
    <row r="14873" spans="6:6" x14ac:dyDescent="0.2">
      <c r="F14873" s="169"/>
    </row>
    <row r="14874" spans="6:6" x14ac:dyDescent="0.2">
      <c r="F14874" s="169"/>
    </row>
    <row r="14875" spans="6:6" x14ac:dyDescent="0.2">
      <c r="F14875" s="169"/>
    </row>
    <row r="14876" spans="6:6" x14ac:dyDescent="0.2">
      <c r="F14876" s="169"/>
    </row>
    <row r="14877" spans="6:6" x14ac:dyDescent="0.2">
      <c r="F14877" s="169"/>
    </row>
    <row r="14878" spans="6:6" x14ac:dyDescent="0.2">
      <c r="F14878" s="169"/>
    </row>
    <row r="14879" spans="6:6" x14ac:dyDescent="0.2">
      <c r="F14879" s="169"/>
    </row>
    <row r="14880" spans="6:6" x14ac:dyDescent="0.2">
      <c r="F14880" s="169"/>
    </row>
    <row r="14881" spans="6:6" x14ac:dyDescent="0.2">
      <c r="F14881" s="169"/>
    </row>
    <row r="14882" spans="6:6" x14ac:dyDescent="0.2">
      <c r="F14882" s="169"/>
    </row>
    <row r="14883" spans="6:6" x14ac:dyDescent="0.2">
      <c r="F14883" s="169"/>
    </row>
    <row r="14884" spans="6:6" x14ac:dyDescent="0.2">
      <c r="F14884" s="169"/>
    </row>
    <row r="14885" spans="6:6" x14ac:dyDescent="0.2">
      <c r="F14885" s="169"/>
    </row>
    <row r="14886" spans="6:6" x14ac:dyDescent="0.2">
      <c r="F14886" s="169"/>
    </row>
    <row r="14887" spans="6:6" x14ac:dyDescent="0.2">
      <c r="F14887" s="169"/>
    </row>
    <row r="14888" spans="6:6" x14ac:dyDescent="0.2">
      <c r="F14888" s="169"/>
    </row>
    <row r="14889" spans="6:6" x14ac:dyDescent="0.2">
      <c r="F14889" s="169"/>
    </row>
    <row r="14890" spans="6:6" x14ac:dyDescent="0.2">
      <c r="F14890" s="169"/>
    </row>
    <row r="14891" spans="6:6" x14ac:dyDescent="0.2">
      <c r="F14891" s="169"/>
    </row>
    <row r="14892" spans="6:6" x14ac:dyDescent="0.2">
      <c r="F14892" s="169"/>
    </row>
    <row r="14893" spans="6:6" x14ac:dyDescent="0.2">
      <c r="F14893" s="169"/>
    </row>
    <row r="14894" spans="6:6" x14ac:dyDescent="0.2">
      <c r="F14894" s="169"/>
    </row>
    <row r="14895" spans="6:6" x14ac:dyDescent="0.2">
      <c r="F14895" s="169"/>
    </row>
    <row r="14896" spans="6:6" x14ac:dyDescent="0.2">
      <c r="F14896" s="169"/>
    </row>
    <row r="14897" spans="6:6" x14ac:dyDescent="0.2">
      <c r="F14897" s="169"/>
    </row>
    <row r="14898" spans="6:6" x14ac:dyDescent="0.2">
      <c r="F14898" s="169"/>
    </row>
    <row r="14899" spans="6:6" x14ac:dyDescent="0.2">
      <c r="F14899" s="169"/>
    </row>
    <row r="14900" spans="6:6" x14ac:dyDescent="0.2">
      <c r="F14900" s="169"/>
    </row>
    <row r="14901" spans="6:6" x14ac:dyDescent="0.2">
      <c r="F14901" s="169"/>
    </row>
    <row r="14902" spans="6:6" x14ac:dyDescent="0.2">
      <c r="F14902" s="169"/>
    </row>
    <row r="14903" spans="6:6" x14ac:dyDescent="0.2">
      <c r="F14903" s="169"/>
    </row>
    <row r="14904" spans="6:6" x14ac:dyDescent="0.2">
      <c r="F14904" s="169"/>
    </row>
    <row r="14905" spans="6:6" x14ac:dyDescent="0.2">
      <c r="F14905" s="169"/>
    </row>
    <row r="14906" spans="6:6" x14ac:dyDescent="0.2">
      <c r="F14906" s="169"/>
    </row>
    <row r="14907" spans="6:6" x14ac:dyDescent="0.2">
      <c r="F14907" s="169"/>
    </row>
    <row r="14908" spans="6:6" x14ac:dyDescent="0.2">
      <c r="F14908" s="169"/>
    </row>
    <row r="14909" spans="6:6" x14ac:dyDescent="0.2">
      <c r="F14909" s="169"/>
    </row>
    <row r="14910" spans="6:6" x14ac:dyDescent="0.2">
      <c r="F14910" s="169"/>
    </row>
    <row r="14911" spans="6:6" x14ac:dyDescent="0.2">
      <c r="F14911" s="169"/>
    </row>
    <row r="14912" spans="6:6" x14ac:dyDescent="0.2">
      <c r="F14912" s="169"/>
    </row>
    <row r="14913" spans="6:6" x14ac:dyDescent="0.2">
      <c r="F14913" s="169"/>
    </row>
    <row r="14914" spans="6:6" x14ac:dyDescent="0.2">
      <c r="F14914" s="169"/>
    </row>
    <row r="14915" spans="6:6" x14ac:dyDescent="0.2">
      <c r="F14915" s="169"/>
    </row>
    <row r="14916" spans="6:6" x14ac:dyDescent="0.2">
      <c r="F14916" s="169"/>
    </row>
    <row r="14917" spans="6:6" x14ac:dyDescent="0.2">
      <c r="F14917" s="169"/>
    </row>
    <row r="14918" spans="6:6" x14ac:dyDescent="0.2">
      <c r="F14918" s="169"/>
    </row>
    <row r="14919" spans="6:6" x14ac:dyDescent="0.2">
      <c r="F14919" s="169"/>
    </row>
    <row r="14920" spans="6:6" x14ac:dyDescent="0.2">
      <c r="F14920" s="169"/>
    </row>
    <row r="14921" spans="6:6" x14ac:dyDescent="0.2">
      <c r="F14921" s="169"/>
    </row>
    <row r="14922" spans="6:6" x14ac:dyDescent="0.2">
      <c r="F14922" s="169"/>
    </row>
    <row r="14923" spans="6:6" x14ac:dyDescent="0.2">
      <c r="F14923" s="169"/>
    </row>
    <row r="14924" spans="6:6" x14ac:dyDescent="0.2">
      <c r="F14924" s="169"/>
    </row>
    <row r="14925" spans="6:6" x14ac:dyDescent="0.2">
      <c r="F14925" s="169"/>
    </row>
    <row r="14926" spans="6:6" x14ac:dyDescent="0.2">
      <c r="F14926" s="169"/>
    </row>
    <row r="14927" spans="6:6" x14ac:dyDescent="0.2">
      <c r="F14927" s="169"/>
    </row>
    <row r="14928" spans="6:6" x14ac:dyDescent="0.2">
      <c r="F14928" s="169"/>
    </row>
    <row r="14929" spans="6:6" x14ac:dyDescent="0.2">
      <c r="F14929" s="169"/>
    </row>
    <row r="14930" spans="6:6" x14ac:dyDescent="0.2">
      <c r="F14930" s="169"/>
    </row>
    <row r="14931" spans="6:6" x14ac:dyDescent="0.2">
      <c r="F14931" s="169"/>
    </row>
    <row r="14932" spans="6:6" x14ac:dyDescent="0.2">
      <c r="F14932" s="169"/>
    </row>
    <row r="14933" spans="6:6" x14ac:dyDescent="0.2">
      <c r="F14933" s="169"/>
    </row>
    <row r="14934" spans="6:6" x14ac:dyDescent="0.2">
      <c r="F14934" s="169"/>
    </row>
    <row r="14935" spans="6:6" x14ac:dyDescent="0.2">
      <c r="F14935" s="169"/>
    </row>
    <row r="14936" spans="6:6" x14ac:dyDescent="0.2">
      <c r="F14936" s="169"/>
    </row>
    <row r="14937" spans="6:6" x14ac:dyDescent="0.2">
      <c r="F14937" s="169"/>
    </row>
    <row r="14938" spans="6:6" x14ac:dyDescent="0.2">
      <c r="F14938" s="169"/>
    </row>
    <row r="14939" spans="6:6" x14ac:dyDescent="0.2">
      <c r="F14939" s="169"/>
    </row>
    <row r="14940" spans="6:6" x14ac:dyDescent="0.2">
      <c r="F14940" s="169"/>
    </row>
    <row r="14941" spans="6:6" x14ac:dyDescent="0.2">
      <c r="F14941" s="169"/>
    </row>
    <row r="14942" spans="6:6" x14ac:dyDescent="0.2">
      <c r="F14942" s="169"/>
    </row>
    <row r="14943" spans="6:6" x14ac:dyDescent="0.2">
      <c r="F14943" s="169"/>
    </row>
    <row r="14944" spans="6:6" x14ac:dyDescent="0.2">
      <c r="F14944" s="169"/>
    </row>
    <row r="14945" spans="6:6" x14ac:dyDescent="0.2">
      <c r="F14945" s="169"/>
    </row>
    <row r="14946" spans="6:6" x14ac:dyDescent="0.2">
      <c r="F14946" s="169"/>
    </row>
    <row r="14947" spans="6:6" x14ac:dyDescent="0.2">
      <c r="F14947" s="169"/>
    </row>
    <row r="14948" spans="6:6" x14ac:dyDescent="0.2">
      <c r="F14948" s="169"/>
    </row>
    <row r="14949" spans="6:6" x14ac:dyDescent="0.2">
      <c r="F14949" s="169"/>
    </row>
    <row r="14950" spans="6:6" x14ac:dyDescent="0.2">
      <c r="F14950" s="169"/>
    </row>
    <row r="14951" spans="6:6" x14ac:dyDescent="0.2">
      <c r="F14951" s="169"/>
    </row>
    <row r="14952" spans="6:6" x14ac:dyDescent="0.2">
      <c r="F14952" s="169"/>
    </row>
    <row r="14953" spans="6:6" x14ac:dyDescent="0.2">
      <c r="F14953" s="169"/>
    </row>
    <row r="14954" spans="6:6" x14ac:dyDescent="0.2">
      <c r="F14954" s="169"/>
    </row>
    <row r="14955" spans="6:6" x14ac:dyDescent="0.2">
      <c r="F14955" s="169"/>
    </row>
    <row r="14956" spans="6:6" x14ac:dyDescent="0.2">
      <c r="F14956" s="169"/>
    </row>
    <row r="14957" spans="6:6" x14ac:dyDescent="0.2">
      <c r="F14957" s="169"/>
    </row>
    <row r="14958" spans="6:6" x14ac:dyDescent="0.2">
      <c r="F14958" s="169"/>
    </row>
    <row r="14959" spans="6:6" x14ac:dyDescent="0.2">
      <c r="F14959" s="169"/>
    </row>
    <row r="14960" spans="6:6" x14ac:dyDescent="0.2">
      <c r="F14960" s="169"/>
    </row>
    <row r="14961" spans="6:6" x14ac:dyDescent="0.2">
      <c r="F14961" s="169"/>
    </row>
    <row r="14962" spans="6:6" x14ac:dyDescent="0.2">
      <c r="F14962" s="169"/>
    </row>
    <row r="14963" spans="6:6" x14ac:dyDescent="0.2">
      <c r="F14963" s="169"/>
    </row>
    <row r="14964" spans="6:6" x14ac:dyDescent="0.2">
      <c r="F14964" s="169"/>
    </row>
    <row r="14965" spans="6:6" x14ac:dyDescent="0.2">
      <c r="F14965" s="169"/>
    </row>
    <row r="14966" spans="6:6" x14ac:dyDescent="0.2">
      <c r="F14966" s="169"/>
    </row>
    <row r="14967" spans="6:6" x14ac:dyDescent="0.2">
      <c r="F14967" s="169"/>
    </row>
    <row r="14968" spans="6:6" x14ac:dyDescent="0.2">
      <c r="F14968" s="169"/>
    </row>
    <row r="14969" spans="6:6" x14ac:dyDescent="0.2">
      <c r="F14969" s="169"/>
    </row>
    <row r="14970" spans="6:6" x14ac:dyDescent="0.2">
      <c r="F14970" s="169"/>
    </row>
    <row r="14971" spans="6:6" x14ac:dyDescent="0.2">
      <c r="F14971" s="169"/>
    </row>
    <row r="14972" spans="6:6" x14ac:dyDescent="0.2">
      <c r="F14972" s="169"/>
    </row>
    <row r="14973" spans="6:6" x14ac:dyDescent="0.2">
      <c r="F14973" s="169"/>
    </row>
    <row r="14974" spans="6:6" x14ac:dyDescent="0.2">
      <c r="F14974" s="169"/>
    </row>
    <row r="14975" spans="6:6" x14ac:dyDescent="0.2">
      <c r="F14975" s="169"/>
    </row>
    <row r="14976" spans="6:6" x14ac:dyDescent="0.2">
      <c r="F14976" s="169"/>
    </row>
    <row r="14977" spans="6:6" x14ac:dyDescent="0.2">
      <c r="F14977" s="169"/>
    </row>
    <row r="14978" spans="6:6" x14ac:dyDescent="0.2">
      <c r="F14978" s="169"/>
    </row>
    <row r="14979" spans="6:6" x14ac:dyDescent="0.2">
      <c r="F14979" s="169"/>
    </row>
    <row r="14980" spans="6:6" x14ac:dyDescent="0.2">
      <c r="F14980" s="169"/>
    </row>
    <row r="14981" spans="6:6" x14ac:dyDescent="0.2">
      <c r="F14981" s="169"/>
    </row>
    <row r="14982" spans="6:6" x14ac:dyDescent="0.2">
      <c r="F14982" s="169"/>
    </row>
    <row r="14983" spans="6:6" x14ac:dyDescent="0.2">
      <c r="F14983" s="169"/>
    </row>
    <row r="14984" spans="6:6" x14ac:dyDescent="0.2">
      <c r="F14984" s="169"/>
    </row>
    <row r="14985" spans="6:6" x14ac:dyDescent="0.2">
      <c r="F14985" s="169"/>
    </row>
    <row r="14986" spans="6:6" x14ac:dyDescent="0.2">
      <c r="F14986" s="169"/>
    </row>
    <row r="14987" spans="6:6" x14ac:dyDescent="0.2">
      <c r="F14987" s="169"/>
    </row>
    <row r="14988" spans="6:6" x14ac:dyDescent="0.2">
      <c r="F14988" s="169"/>
    </row>
    <row r="14989" spans="6:6" x14ac:dyDescent="0.2">
      <c r="F14989" s="169"/>
    </row>
    <row r="14990" spans="6:6" x14ac:dyDescent="0.2">
      <c r="F14990" s="169"/>
    </row>
    <row r="14991" spans="6:6" x14ac:dyDescent="0.2">
      <c r="F14991" s="169"/>
    </row>
    <row r="14992" spans="6:6" x14ac:dyDescent="0.2">
      <c r="F14992" s="169"/>
    </row>
    <row r="14993" spans="6:6" x14ac:dyDescent="0.2">
      <c r="F14993" s="169"/>
    </row>
    <row r="14994" spans="6:6" x14ac:dyDescent="0.2">
      <c r="F14994" s="169"/>
    </row>
    <row r="14995" spans="6:6" x14ac:dyDescent="0.2">
      <c r="F14995" s="169"/>
    </row>
    <row r="14996" spans="6:6" x14ac:dyDescent="0.2">
      <c r="F14996" s="169"/>
    </row>
    <row r="14997" spans="6:6" x14ac:dyDescent="0.2">
      <c r="F14997" s="169"/>
    </row>
    <row r="14998" spans="6:6" x14ac:dyDescent="0.2">
      <c r="F14998" s="169"/>
    </row>
    <row r="14999" spans="6:6" x14ac:dyDescent="0.2">
      <c r="F14999" s="169"/>
    </row>
    <row r="15000" spans="6:6" x14ac:dyDescent="0.2">
      <c r="F15000" s="169"/>
    </row>
    <row r="15001" spans="6:6" x14ac:dyDescent="0.2">
      <c r="F15001" s="169"/>
    </row>
    <row r="15002" spans="6:6" x14ac:dyDescent="0.2">
      <c r="F15002" s="169"/>
    </row>
    <row r="15003" spans="6:6" x14ac:dyDescent="0.2">
      <c r="F15003" s="169"/>
    </row>
    <row r="15004" spans="6:6" x14ac:dyDescent="0.2">
      <c r="F15004" s="169"/>
    </row>
    <row r="15005" spans="6:6" x14ac:dyDescent="0.2">
      <c r="F15005" s="169"/>
    </row>
    <row r="15006" spans="6:6" x14ac:dyDescent="0.2">
      <c r="F15006" s="169"/>
    </row>
    <row r="15007" spans="6:6" x14ac:dyDescent="0.2">
      <c r="F15007" s="169"/>
    </row>
    <row r="15008" spans="6:6" x14ac:dyDescent="0.2">
      <c r="F15008" s="169"/>
    </row>
    <row r="15009" spans="6:6" x14ac:dyDescent="0.2">
      <c r="F15009" s="169"/>
    </row>
    <row r="15010" spans="6:6" x14ac:dyDescent="0.2">
      <c r="F15010" s="169"/>
    </row>
    <row r="15011" spans="6:6" x14ac:dyDescent="0.2">
      <c r="F15011" s="169"/>
    </row>
    <row r="15012" spans="6:6" x14ac:dyDescent="0.2">
      <c r="F15012" s="169"/>
    </row>
    <row r="15013" spans="6:6" x14ac:dyDescent="0.2">
      <c r="F15013" s="169"/>
    </row>
    <row r="15014" spans="6:6" x14ac:dyDescent="0.2">
      <c r="F15014" s="169"/>
    </row>
    <row r="15015" spans="6:6" x14ac:dyDescent="0.2">
      <c r="F15015" s="169"/>
    </row>
    <row r="15016" spans="6:6" x14ac:dyDescent="0.2">
      <c r="F15016" s="169"/>
    </row>
    <row r="15017" spans="6:6" x14ac:dyDescent="0.2">
      <c r="F15017" s="169"/>
    </row>
    <row r="15018" spans="6:6" x14ac:dyDescent="0.2">
      <c r="F15018" s="169"/>
    </row>
    <row r="15019" spans="6:6" x14ac:dyDescent="0.2">
      <c r="F15019" s="169"/>
    </row>
    <row r="15020" spans="6:6" x14ac:dyDescent="0.2">
      <c r="F15020" s="169"/>
    </row>
    <row r="15021" spans="6:6" x14ac:dyDescent="0.2">
      <c r="F15021" s="169"/>
    </row>
    <row r="15022" spans="6:6" x14ac:dyDescent="0.2">
      <c r="F15022" s="169"/>
    </row>
    <row r="15023" spans="6:6" x14ac:dyDescent="0.2">
      <c r="F15023" s="169"/>
    </row>
    <row r="15024" spans="6:6" x14ac:dyDescent="0.2">
      <c r="F15024" s="169"/>
    </row>
    <row r="15025" spans="6:6" x14ac:dyDescent="0.2">
      <c r="F15025" s="169"/>
    </row>
    <row r="15026" spans="6:6" x14ac:dyDescent="0.2">
      <c r="F15026" s="169"/>
    </row>
    <row r="15027" spans="6:6" x14ac:dyDescent="0.2">
      <c r="F15027" s="169"/>
    </row>
    <row r="15028" spans="6:6" x14ac:dyDescent="0.2">
      <c r="F15028" s="169"/>
    </row>
    <row r="15029" spans="6:6" x14ac:dyDescent="0.2">
      <c r="F15029" s="169"/>
    </row>
    <row r="15030" spans="6:6" x14ac:dyDescent="0.2">
      <c r="F15030" s="169"/>
    </row>
    <row r="15031" spans="6:6" x14ac:dyDescent="0.2">
      <c r="F15031" s="169"/>
    </row>
    <row r="15032" spans="6:6" x14ac:dyDescent="0.2">
      <c r="F15032" s="169"/>
    </row>
    <row r="15033" spans="6:6" x14ac:dyDescent="0.2">
      <c r="F15033" s="169"/>
    </row>
    <row r="15034" spans="6:6" x14ac:dyDescent="0.2">
      <c r="F15034" s="169"/>
    </row>
    <row r="15035" spans="6:6" x14ac:dyDescent="0.2">
      <c r="F15035" s="169"/>
    </row>
    <row r="15036" spans="6:6" x14ac:dyDescent="0.2">
      <c r="F15036" s="169"/>
    </row>
    <row r="15037" spans="6:6" x14ac:dyDescent="0.2">
      <c r="F15037" s="169"/>
    </row>
    <row r="15038" spans="6:6" x14ac:dyDescent="0.2">
      <c r="F15038" s="169"/>
    </row>
    <row r="15039" spans="6:6" x14ac:dyDescent="0.2">
      <c r="F15039" s="169"/>
    </row>
    <row r="15040" spans="6:6" x14ac:dyDescent="0.2">
      <c r="F15040" s="169"/>
    </row>
    <row r="15041" spans="6:6" x14ac:dyDescent="0.2">
      <c r="F15041" s="169"/>
    </row>
    <row r="15042" spans="6:6" x14ac:dyDescent="0.2">
      <c r="F15042" s="169"/>
    </row>
    <row r="15043" spans="6:6" x14ac:dyDescent="0.2">
      <c r="F15043" s="169"/>
    </row>
    <row r="15044" spans="6:6" x14ac:dyDescent="0.2">
      <c r="F15044" s="169"/>
    </row>
    <row r="15045" spans="6:6" x14ac:dyDescent="0.2">
      <c r="F15045" s="169"/>
    </row>
    <row r="15046" spans="6:6" x14ac:dyDescent="0.2">
      <c r="F15046" s="169"/>
    </row>
    <row r="15047" spans="6:6" x14ac:dyDescent="0.2">
      <c r="F15047" s="169"/>
    </row>
    <row r="15048" spans="6:6" x14ac:dyDescent="0.2">
      <c r="F15048" s="169"/>
    </row>
    <row r="15049" spans="6:6" x14ac:dyDescent="0.2">
      <c r="F15049" s="169"/>
    </row>
    <row r="15050" spans="6:6" x14ac:dyDescent="0.2">
      <c r="F15050" s="169"/>
    </row>
    <row r="15051" spans="6:6" x14ac:dyDescent="0.2">
      <c r="F15051" s="169"/>
    </row>
    <row r="15052" spans="6:6" x14ac:dyDescent="0.2">
      <c r="F15052" s="169"/>
    </row>
    <row r="15053" spans="6:6" x14ac:dyDescent="0.2">
      <c r="F15053" s="169"/>
    </row>
    <row r="15054" spans="6:6" x14ac:dyDescent="0.2">
      <c r="F15054" s="169"/>
    </row>
    <row r="15055" spans="6:6" x14ac:dyDescent="0.2">
      <c r="F15055" s="169"/>
    </row>
    <row r="15056" spans="6:6" x14ac:dyDescent="0.2">
      <c r="F15056" s="169"/>
    </row>
    <row r="15057" spans="6:6" x14ac:dyDescent="0.2">
      <c r="F15057" s="169"/>
    </row>
    <row r="15058" spans="6:6" x14ac:dyDescent="0.2">
      <c r="F15058" s="169"/>
    </row>
    <row r="15059" spans="6:6" x14ac:dyDescent="0.2">
      <c r="F15059" s="169"/>
    </row>
    <row r="15060" spans="6:6" x14ac:dyDescent="0.2">
      <c r="F15060" s="169"/>
    </row>
    <row r="15061" spans="6:6" x14ac:dyDescent="0.2">
      <c r="F15061" s="169"/>
    </row>
    <row r="15062" spans="6:6" x14ac:dyDescent="0.2">
      <c r="F15062" s="169"/>
    </row>
    <row r="15063" spans="6:6" x14ac:dyDescent="0.2">
      <c r="F15063" s="169"/>
    </row>
    <row r="15064" spans="6:6" x14ac:dyDescent="0.2">
      <c r="F15064" s="169"/>
    </row>
    <row r="15065" spans="6:6" x14ac:dyDescent="0.2">
      <c r="F15065" s="169"/>
    </row>
    <row r="15066" spans="6:6" x14ac:dyDescent="0.2">
      <c r="F15066" s="169"/>
    </row>
    <row r="15067" spans="6:6" x14ac:dyDescent="0.2">
      <c r="F15067" s="169"/>
    </row>
    <row r="15068" spans="6:6" x14ac:dyDescent="0.2">
      <c r="F15068" s="169"/>
    </row>
    <row r="15069" spans="6:6" x14ac:dyDescent="0.2">
      <c r="F15069" s="169"/>
    </row>
    <row r="15070" spans="6:6" x14ac:dyDescent="0.2">
      <c r="F15070" s="169"/>
    </row>
    <row r="15071" spans="6:6" x14ac:dyDescent="0.2">
      <c r="F15071" s="169"/>
    </row>
    <row r="15072" spans="6:6" x14ac:dyDescent="0.2">
      <c r="F15072" s="169"/>
    </row>
    <row r="15073" spans="6:6" x14ac:dyDescent="0.2">
      <c r="F15073" s="169"/>
    </row>
    <row r="15074" spans="6:6" x14ac:dyDescent="0.2">
      <c r="F15074" s="169"/>
    </row>
    <row r="15075" spans="6:6" x14ac:dyDescent="0.2">
      <c r="F15075" s="169"/>
    </row>
    <row r="15076" spans="6:6" x14ac:dyDescent="0.2">
      <c r="F15076" s="169"/>
    </row>
    <row r="15077" spans="6:6" x14ac:dyDescent="0.2">
      <c r="F15077" s="169"/>
    </row>
    <row r="15078" spans="6:6" x14ac:dyDescent="0.2">
      <c r="F15078" s="169"/>
    </row>
    <row r="15079" spans="6:6" x14ac:dyDescent="0.2">
      <c r="F15079" s="169"/>
    </row>
    <row r="15080" spans="6:6" x14ac:dyDescent="0.2">
      <c r="F15080" s="169"/>
    </row>
    <row r="15081" spans="6:6" x14ac:dyDescent="0.2">
      <c r="F15081" s="169"/>
    </row>
    <row r="15082" spans="6:6" x14ac:dyDescent="0.2">
      <c r="F15082" s="169"/>
    </row>
    <row r="15083" spans="6:6" x14ac:dyDescent="0.2">
      <c r="F15083" s="169"/>
    </row>
    <row r="15084" spans="6:6" x14ac:dyDescent="0.2">
      <c r="F15084" s="169"/>
    </row>
    <row r="15085" spans="6:6" x14ac:dyDescent="0.2">
      <c r="F15085" s="169"/>
    </row>
    <row r="15086" spans="6:6" x14ac:dyDescent="0.2">
      <c r="F15086" s="169"/>
    </row>
    <row r="15087" spans="6:6" x14ac:dyDescent="0.2">
      <c r="F15087" s="169"/>
    </row>
    <row r="15088" spans="6:6" x14ac:dyDescent="0.2">
      <c r="F15088" s="169"/>
    </row>
    <row r="15089" spans="6:6" x14ac:dyDescent="0.2">
      <c r="F15089" s="169"/>
    </row>
    <row r="15090" spans="6:6" x14ac:dyDescent="0.2">
      <c r="F15090" s="169"/>
    </row>
    <row r="15091" spans="6:6" x14ac:dyDescent="0.2">
      <c r="F15091" s="169"/>
    </row>
    <row r="15092" spans="6:6" x14ac:dyDescent="0.2">
      <c r="F15092" s="169"/>
    </row>
    <row r="15093" spans="6:6" x14ac:dyDescent="0.2">
      <c r="F15093" s="169"/>
    </row>
    <row r="15094" spans="6:6" x14ac:dyDescent="0.2">
      <c r="F15094" s="169"/>
    </row>
    <row r="15095" spans="6:6" x14ac:dyDescent="0.2">
      <c r="F15095" s="169"/>
    </row>
    <row r="15096" spans="6:6" x14ac:dyDescent="0.2">
      <c r="F15096" s="169"/>
    </row>
    <row r="15097" spans="6:6" x14ac:dyDescent="0.2">
      <c r="F15097" s="169"/>
    </row>
    <row r="15098" spans="6:6" x14ac:dyDescent="0.2">
      <c r="F15098" s="169"/>
    </row>
    <row r="15099" spans="6:6" x14ac:dyDescent="0.2">
      <c r="F15099" s="169"/>
    </row>
    <row r="15100" spans="6:6" x14ac:dyDescent="0.2">
      <c r="F15100" s="169"/>
    </row>
    <row r="15101" spans="6:6" x14ac:dyDescent="0.2">
      <c r="F15101" s="169"/>
    </row>
    <row r="15102" spans="6:6" x14ac:dyDescent="0.2">
      <c r="F15102" s="169"/>
    </row>
    <row r="15103" spans="6:6" x14ac:dyDescent="0.2">
      <c r="F15103" s="169"/>
    </row>
    <row r="15104" spans="6:6" x14ac:dyDescent="0.2">
      <c r="F15104" s="169"/>
    </row>
    <row r="15105" spans="6:6" x14ac:dyDescent="0.2">
      <c r="F15105" s="169"/>
    </row>
    <row r="15106" spans="6:6" x14ac:dyDescent="0.2">
      <c r="F15106" s="169"/>
    </row>
    <row r="15107" spans="6:6" x14ac:dyDescent="0.2">
      <c r="F15107" s="169"/>
    </row>
    <row r="15108" spans="6:6" x14ac:dyDescent="0.2">
      <c r="F15108" s="169"/>
    </row>
    <row r="15109" spans="6:6" x14ac:dyDescent="0.2">
      <c r="F15109" s="169"/>
    </row>
    <row r="15110" spans="6:6" x14ac:dyDescent="0.2">
      <c r="F15110" s="169"/>
    </row>
    <row r="15111" spans="6:6" x14ac:dyDescent="0.2">
      <c r="F15111" s="169"/>
    </row>
    <row r="15112" spans="6:6" x14ac:dyDescent="0.2">
      <c r="F15112" s="169"/>
    </row>
    <row r="15113" spans="6:6" x14ac:dyDescent="0.2">
      <c r="F15113" s="169"/>
    </row>
    <row r="15114" spans="6:6" x14ac:dyDescent="0.2">
      <c r="F15114" s="169"/>
    </row>
    <row r="15115" spans="6:6" x14ac:dyDescent="0.2">
      <c r="F15115" s="169"/>
    </row>
    <row r="15116" spans="6:6" x14ac:dyDescent="0.2">
      <c r="F15116" s="169"/>
    </row>
    <row r="15117" spans="6:6" x14ac:dyDescent="0.2">
      <c r="F15117" s="169"/>
    </row>
    <row r="15118" spans="6:6" x14ac:dyDescent="0.2">
      <c r="F15118" s="169"/>
    </row>
    <row r="15119" spans="6:6" x14ac:dyDescent="0.2">
      <c r="F15119" s="169"/>
    </row>
    <row r="15120" spans="6:6" x14ac:dyDescent="0.2">
      <c r="F15120" s="169"/>
    </row>
    <row r="15121" spans="6:6" x14ac:dyDescent="0.2">
      <c r="F15121" s="169"/>
    </row>
    <row r="15122" spans="6:6" x14ac:dyDescent="0.2">
      <c r="F15122" s="169"/>
    </row>
    <row r="15123" spans="6:6" x14ac:dyDescent="0.2">
      <c r="F15123" s="169"/>
    </row>
    <row r="15124" spans="6:6" x14ac:dyDescent="0.2">
      <c r="F15124" s="169"/>
    </row>
    <row r="15125" spans="6:6" x14ac:dyDescent="0.2">
      <c r="F15125" s="169"/>
    </row>
    <row r="15126" spans="6:6" x14ac:dyDescent="0.2">
      <c r="F15126" s="169"/>
    </row>
    <row r="15127" spans="6:6" x14ac:dyDescent="0.2">
      <c r="F15127" s="169"/>
    </row>
    <row r="15128" spans="6:6" x14ac:dyDescent="0.2">
      <c r="F15128" s="169"/>
    </row>
    <row r="15129" spans="6:6" x14ac:dyDescent="0.2">
      <c r="F15129" s="169"/>
    </row>
    <row r="15130" spans="6:6" x14ac:dyDescent="0.2">
      <c r="F15130" s="169"/>
    </row>
    <row r="15131" spans="6:6" x14ac:dyDescent="0.2">
      <c r="F15131" s="169"/>
    </row>
    <row r="15132" spans="6:6" x14ac:dyDescent="0.2">
      <c r="F15132" s="169"/>
    </row>
    <row r="15133" spans="6:6" x14ac:dyDescent="0.2">
      <c r="F15133" s="169"/>
    </row>
    <row r="15134" spans="6:6" x14ac:dyDescent="0.2">
      <c r="F15134" s="169"/>
    </row>
    <row r="15135" spans="6:6" x14ac:dyDescent="0.2">
      <c r="F15135" s="169"/>
    </row>
    <row r="15136" spans="6:6" x14ac:dyDescent="0.2">
      <c r="F15136" s="169"/>
    </row>
    <row r="15137" spans="6:6" x14ac:dyDescent="0.2">
      <c r="F15137" s="169"/>
    </row>
    <row r="15138" spans="6:6" x14ac:dyDescent="0.2">
      <c r="F15138" s="169"/>
    </row>
    <row r="15139" spans="6:6" x14ac:dyDescent="0.2">
      <c r="F15139" s="169"/>
    </row>
    <row r="15140" spans="6:6" x14ac:dyDescent="0.2">
      <c r="F15140" s="169"/>
    </row>
    <row r="15141" spans="6:6" x14ac:dyDescent="0.2">
      <c r="F15141" s="169"/>
    </row>
    <row r="15142" spans="6:6" x14ac:dyDescent="0.2">
      <c r="F15142" s="169"/>
    </row>
    <row r="15143" spans="6:6" x14ac:dyDescent="0.2">
      <c r="F15143" s="169"/>
    </row>
    <row r="15144" spans="6:6" x14ac:dyDescent="0.2">
      <c r="F15144" s="169"/>
    </row>
    <row r="15145" spans="6:6" x14ac:dyDescent="0.2">
      <c r="F15145" s="169"/>
    </row>
    <row r="15146" spans="6:6" x14ac:dyDescent="0.2">
      <c r="F15146" s="169"/>
    </row>
    <row r="15147" spans="6:6" x14ac:dyDescent="0.2">
      <c r="F15147" s="169"/>
    </row>
    <row r="15148" spans="6:6" x14ac:dyDescent="0.2">
      <c r="F15148" s="169"/>
    </row>
    <row r="15149" spans="6:6" x14ac:dyDescent="0.2">
      <c r="F15149" s="169"/>
    </row>
    <row r="15150" spans="6:6" x14ac:dyDescent="0.2">
      <c r="F15150" s="169"/>
    </row>
    <row r="15151" spans="6:6" x14ac:dyDescent="0.2">
      <c r="F15151" s="169"/>
    </row>
    <row r="15152" spans="6:6" x14ac:dyDescent="0.2">
      <c r="F15152" s="169"/>
    </row>
    <row r="15153" spans="6:6" x14ac:dyDescent="0.2">
      <c r="F15153" s="169"/>
    </row>
    <row r="15154" spans="6:6" x14ac:dyDescent="0.2">
      <c r="F15154" s="169"/>
    </row>
    <row r="15155" spans="6:6" x14ac:dyDescent="0.2">
      <c r="F15155" s="169"/>
    </row>
    <row r="15156" spans="6:6" x14ac:dyDescent="0.2">
      <c r="F15156" s="169"/>
    </row>
    <row r="15157" spans="6:6" x14ac:dyDescent="0.2">
      <c r="F15157" s="169"/>
    </row>
    <row r="15158" spans="6:6" x14ac:dyDescent="0.2">
      <c r="F15158" s="169"/>
    </row>
    <row r="15159" spans="6:6" x14ac:dyDescent="0.2">
      <c r="F15159" s="169"/>
    </row>
    <row r="15160" spans="6:6" x14ac:dyDescent="0.2">
      <c r="F15160" s="169"/>
    </row>
    <row r="15161" spans="6:6" x14ac:dyDescent="0.2">
      <c r="F15161" s="169"/>
    </row>
    <row r="15162" spans="6:6" x14ac:dyDescent="0.2">
      <c r="F15162" s="169"/>
    </row>
    <row r="15163" spans="6:6" x14ac:dyDescent="0.2">
      <c r="F15163" s="169"/>
    </row>
    <row r="15164" spans="6:6" x14ac:dyDescent="0.2">
      <c r="F15164" s="169"/>
    </row>
    <row r="15165" spans="6:6" x14ac:dyDescent="0.2">
      <c r="F15165" s="169"/>
    </row>
    <row r="15166" spans="6:6" x14ac:dyDescent="0.2">
      <c r="F15166" s="169"/>
    </row>
    <row r="15167" spans="6:6" x14ac:dyDescent="0.2">
      <c r="F15167" s="169"/>
    </row>
    <row r="15168" spans="6:6" x14ac:dyDescent="0.2">
      <c r="F15168" s="169"/>
    </row>
    <row r="15169" spans="6:6" x14ac:dyDescent="0.2">
      <c r="F15169" s="169"/>
    </row>
    <row r="15170" spans="6:6" x14ac:dyDescent="0.2">
      <c r="F15170" s="169"/>
    </row>
    <row r="15171" spans="6:6" x14ac:dyDescent="0.2">
      <c r="F15171" s="169"/>
    </row>
    <row r="15172" spans="6:6" x14ac:dyDescent="0.2">
      <c r="F15172" s="169"/>
    </row>
    <row r="15173" spans="6:6" x14ac:dyDescent="0.2">
      <c r="F15173" s="169"/>
    </row>
    <row r="15174" spans="6:6" x14ac:dyDescent="0.2">
      <c r="F15174" s="169"/>
    </row>
    <row r="15175" spans="6:6" x14ac:dyDescent="0.2">
      <c r="F15175" s="169"/>
    </row>
    <row r="15176" spans="6:6" x14ac:dyDescent="0.2">
      <c r="F15176" s="169"/>
    </row>
    <row r="15177" spans="6:6" x14ac:dyDescent="0.2">
      <c r="F15177" s="169"/>
    </row>
    <row r="15178" spans="6:6" x14ac:dyDescent="0.2">
      <c r="F15178" s="169"/>
    </row>
    <row r="15179" spans="6:6" x14ac:dyDescent="0.2">
      <c r="F15179" s="169"/>
    </row>
    <row r="15180" spans="6:6" x14ac:dyDescent="0.2">
      <c r="F15180" s="169"/>
    </row>
    <row r="15181" spans="6:6" x14ac:dyDescent="0.2">
      <c r="F15181" s="169"/>
    </row>
    <row r="15182" spans="6:6" x14ac:dyDescent="0.2">
      <c r="F15182" s="169"/>
    </row>
    <row r="15183" spans="6:6" x14ac:dyDescent="0.2">
      <c r="F15183" s="169"/>
    </row>
    <row r="15184" spans="6:6" x14ac:dyDescent="0.2">
      <c r="F15184" s="169"/>
    </row>
    <row r="15185" spans="6:6" x14ac:dyDescent="0.2">
      <c r="F15185" s="169"/>
    </row>
    <row r="15186" spans="6:6" x14ac:dyDescent="0.2">
      <c r="F15186" s="169"/>
    </row>
    <row r="15187" spans="6:6" x14ac:dyDescent="0.2">
      <c r="F15187" s="169"/>
    </row>
    <row r="15188" spans="6:6" x14ac:dyDescent="0.2">
      <c r="F15188" s="169"/>
    </row>
    <row r="15189" spans="6:6" x14ac:dyDescent="0.2">
      <c r="F15189" s="169"/>
    </row>
    <row r="15190" spans="6:6" x14ac:dyDescent="0.2">
      <c r="F15190" s="169"/>
    </row>
    <row r="15191" spans="6:6" x14ac:dyDescent="0.2">
      <c r="F15191" s="169"/>
    </row>
    <row r="15192" spans="6:6" x14ac:dyDescent="0.2">
      <c r="F15192" s="169"/>
    </row>
    <row r="15193" spans="6:6" x14ac:dyDescent="0.2">
      <c r="F15193" s="169"/>
    </row>
    <row r="15194" spans="6:6" x14ac:dyDescent="0.2">
      <c r="F15194" s="169"/>
    </row>
    <row r="15195" spans="6:6" x14ac:dyDescent="0.2">
      <c r="F15195" s="169"/>
    </row>
    <row r="15196" spans="6:6" x14ac:dyDescent="0.2">
      <c r="F15196" s="169"/>
    </row>
    <row r="15197" spans="6:6" x14ac:dyDescent="0.2">
      <c r="F15197" s="169"/>
    </row>
    <row r="15198" spans="6:6" x14ac:dyDescent="0.2">
      <c r="F15198" s="169"/>
    </row>
    <row r="15199" spans="6:6" x14ac:dyDescent="0.2">
      <c r="F15199" s="169"/>
    </row>
    <row r="15200" spans="6:6" x14ac:dyDescent="0.2">
      <c r="F15200" s="169"/>
    </row>
    <row r="15201" spans="6:6" x14ac:dyDescent="0.2">
      <c r="F15201" s="169"/>
    </row>
    <row r="15202" spans="6:6" x14ac:dyDescent="0.2">
      <c r="F15202" s="169"/>
    </row>
    <row r="15203" spans="6:6" x14ac:dyDescent="0.2">
      <c r="F15203" s="169"/>
    </row>
    <row r="15204" spans="6:6" x14ac:dyDescent="0.2">
      <c r="F15204" s="169"/>
    </row>
    <row r="15205" spans="6:6" x14ac:dyDescent="0.2">
      <c r="F15205" s="169"/>
    </row>
    <row r="15206" spans="6:6" x14ac:dyDescent="0.2">
      <c r="F15206" s="169"/>
    </row>
    <row r="15207" spans="6:6" x14ac:dyDescent="0.2">
      <c r="F15207" s="169"/>
    </row>
    <row r="15208" spans="6:6" x14ac:dyDescent="0.2">
      <c r="F15208" s="169"/>
    </row>
    <row r="15209" spans="6:6" x14ac:dyDescent="0.2">
      <c r="F15209" s="169"/>
    </row>
    <row r="15210" spans="6:6" x14ac:dyDescent="0.2">
      <c r="F15210" s="169"/>
    </row>
    <row r="15211" spans="6:6" x14ac:dyDescent="0.2">
      <c r="F15211" s="169"/>
    </row>
    <row r="15212" spans="6:6" x14ac:dyDescent="0.2">
      <c r="F15212" s="169"/>
    </row>
    <row r="15213" spans="6:6" x14ac:dyDescent="0.2">
      <c r="F15213" s="169"/>
    </row>
    <row r="15214" spans="6:6" x14ac:dyDescent="0.2">
      <c r="F15214" s="169"/>
    </row>
    <row r="15215" spans="6:6" x14ac:dyDescent="0.2">
      <c r="F15215" s="169"/>
    </row>
    <row r="15216" spans="6:6" x14ac:dyDescent="0.2">
      <c r="F15216" s="169"/>
    </row>
    <row r="15217" spans="6:6" x14ac:dyDescent="0.2">
      <c r="F15217" s="169"/>
    </row>
    <row r="15218" spans="6:6" x14ac:dyDescent="0.2">
      <c r="F15218" s="169"/>
    </row>
    <row r="15219" spans="6:6" x14ac:dyDescent="0.2">
      <c r="F15219" s="169"/>
    </row>
    <row r="15220" spans="6:6" x14ac:dyDescent="0.2">
      <c r="F15220" s="169"/>
    </row>
    <row r="15221" spans="6:6" x14ac:dyDescent="0.2">
      <c r="F15221" s="169"/>
    </row>
    <row r="15222" spans="6:6" x14ac:dyDescent="0.2">
      <c r="F15222" s="169"/>
    </row>
    <row r="15223" spans="6:6" x14ac:dyDescent="0.2">
      <c r="F15223" s="169"/>
    </row>
    <row r="15224" spans="6:6" x14ac:dyDescent="0.2">
      <c r="F15224" s="169"/>
    </row>
    <row r="15225" spans="6:6" x14ac:dyDescent="0.2">
      <c r="F15225" s="169"/>
    </row>
    <row r="15226" spans="6:6" x14ac:dyDescent="0.2">
      <c r="F15226" s="169"/>
    </row>
    <row r="15227" spans="6:6" x14ac:dyDescent="0.2">
      <c r="F15227" s="169"/>
    </row>
    <row r="15228" spans="6:6" x14ac:dyDescent="0.2">
      <c r="F15228" s="169"/>
    </row>
    <row r="15229" spans="6:6" x14ac:dyDescent="0.2">
      <c r="F15229" s="169"/>
    </row>
    <row r="15230" spans="6:6" x14ac:dyDescent="0.2">
      <c r="F15230" s="169"/>
    </row>
    <row r="15231" spans="6:6" x14ac:dyDescent="0.2">
      <c r="F15231" s="169"/>
    </row>
    <row r="15232" spans="6:6" x14ac:dyDescent="0.2">
      <c r="F15232" s="169"/>
    </row>
    <row r="15233" spans="6:6" x14ac:dyDescent="0.2">
      <c r="F15233" s="169"/>
    </row>
    <row r="15234" spans="6:6" x14ac:dyDescent="0.2">
      <c r="F15234" s="169"/>
    </row>
    <row r="15235" spans="6:6" x14ac:dyDescent="0.2">
      <c r="F15235" s="169"/>
    </row>
    <row r="15236" spans="6:6" x14ac:dyDescent="0.2">
      <c r="F15236" s="169"/>
    </row>
    <row r="15237" spans="6:6" x14ac:dyDescent="0.2">
      <c r="F15237" s="169"/>
    </row>
    <row r="15238" spans="6:6" x14ac:dyDescent="0.2">
      <c r="F15238" s="169"/>
    </row>
    <row r="15239" spans="6:6" x14ac:dyDescent="0.2">
      <c r="F15239" s="169"/>
    </row>
    <row r="15240" spans="6:6" x14ac:dyDescent="0.2">
      <c r="F15240" s="169"/>
    </row>
    <row r="15241" spans="6:6" x14ac:dyDescent="0.2">
      <c r="F15241" s="169"/>
    </row>
    <row r="15242" spans="6:6" x14ac:dyDescent="0.2">
      <c r="F15242" s="169"/>
    </row>
    <row r="15243" spans="6:6" x14ac:dyDescent="0.2">
      <c r="F15243" s="169"/>
    </row>
    <row r="15244" spans="6:6" x14ac:dyDescent="0.2">
      <c r="F15244" s="169"/>
    </row>
    <row r="15245" spans="6:6" x14ac:dyDescent="0.2">
      <c r="F15245" s="169"/>
    </row>
    <row r="15246" spans="6:6" x14ac:dyDescent="0.2">
      <c r="F15246" s="169"/>
    </row>
    <row r="15247" spans="6:6" x14ac:dyDescent="0.2">
      <c r="F15247" s="169"/>
    </row>
    <row r="15248" spans="6:6" x14ac:dyDescent="0.2">
      <c r="F15248" s="169"/>
    </row>
    <row r="15249" spans="6:6" x14ac:dyDescent="0.2">
      <c r="F15249" s="169"/>
    </row>
    <row r="15250" spans="6:6" x14ac:dyDescent="0.2">
      <c r="F15250" s="169"/>
    </row>
    <row r="15251" spans="6:6" x14ac:dyDescent="0.2">
      <c r="F15251" s="169"/>
    </row>
    <row r="15252" spans="6:6" x14ac:dyDescent="0.2">
      <c r="F15252" s="169"/>
    </row>
    <row r="15253" spans="6:6" x14ac:dyDescent="0.2">
      <c r="F15253" s="169"/>
    </row>
    <row r="15254" spans="6:6" x14ac:dyDescent="0.2">
      <c r="F15254" s="169"/>
    </row>
    <row r="15255" spans="6:6" x14ac:dyDescent="0.2">
      <c r="F15255" s="169"/>
    </row>
    <row r="15256" spans="6:6" x14ac:dyDescent="0.2">
      <c r="F15256" s="169"/>
    </row>
    <row r="15257" spans="6:6" x14ac:dyDescent="0.2">
      <c r="F15257" s="169"/>
    </row>
    <row r="15258" spans="6:6" x14ac:dyDescent="0.2">
      <c r="F15258" s="169"/>
    </row>
    <row r="15259" spans="6:6" x14ac:dyDescent="0.2">
      <c r="F15259" s="169"/>
    </row>
    <row r="15260" spans="6:6" x14ac:dyDescent="0.2">
      <c r="F15260" s="169"/>
    </row>
    <row r="15261" spans="6:6" x14ac:dyDescent="0.2">
      <c r="F15261" s="169"/>
    </row>
    <row r="15262" spans="6:6" x14ac:dyDescent="0.2">
      <c r="F15262" s="169"/>
    </row>
    <row r="15263" spans="6:6" x14ac:dyDescent="0.2">
      <c r="F15263" s="169"/>
    </row>
    <row r="15264" spans="6:6" x14ac:dyDescent="0.2">
      <c r="F15264" s="169"/>
    </row>
    <row r="15265" spans="6:6" x14ac:dyDescent="0.2">
      <c r="F15265" s="169"/>
    </row>
    <row r="15266" spans="6:6" x14ac:dyDescent="0.2">
      <c r="F15266" s="169"/>
    </row>
    <row r="15267" spans="6:6" x14ac:dyDescent="0.2">
      <c r="F15267" s="169"/>
    </row>
    <row r="15268" spans="6:6" x14ac:dyDescent="0.2">
      <c r="F15268" s="169"/>
    </row>
    <row r="15269" spans="6:6" x14ac:dyDescent="0.2">
      <c r="F15269" s="169"/>
    </row>
    <row r="15270" spans="6:6" x14ac:dyDescent="0.2">
      <c r="F15270" s="169"/>
    </row>
    <row r="15271" spans="6:6" x14ac:dyDescent="0.2">
      <c r="F15271" s="169"/>
    </row>
    <row r="15272" spans="6:6" x14ac:dyDescent="0.2">
      <c r="F15272" s="169"/>
    </row>
    <row r="15273" spans="6:6" x14ac:dyDescent="0.2">
      <c r="F15273" s="169"/>
    </row>
    <row r="15274" spans="6:6" x14ac:dyDescent="0.2">
      <c r="F15274" s="169"/>
    </row>
    <row r="15275" spans="6:6" x14ac:dyDescent="0.2">
      <c r="F15275" s="169"/>
    </row>
    <row r="15276" spans="6:6" x14ac:dyDescent="0.2">
      <c r="F15276" s="169"/>
    </row>
    <row r="15277" spans="6:6" x14ac:dyDescent="0.2">
      <c r="F15277" s="169"/>
    </row>
    <row r="15278" spans="6:6" x14ac:dyDescent="0.2">
      <c r="F15278" s="169"/>
    </row>
    <row r="15279" spans="6:6" x14ac:dyDescent="0.2">
      <c r="F15279" s="169"/>
    </row>
    <row r="15280" spans="6:6" x14ac:dyDescent="0.2">
      <c r="F15280" s="169"/>
    </row>
    <row r="15281" spans="6:6" x14ac:dyDescent="0.2">
      <c r="F15281" s="169"/>
    </row>
    <row r="15282" spans="6:6" x14ac:dyDescent="0.2">
      <c r="F15282" s="169"/>
    </row>
    <row r="15283" spans="6:6" x14ac:dyDescent="0.2">
      <c r="F15283" s="169"/>
    </row>
    <row r="15284" spans="6:6" x14ac:dyDescent="0.2">
      <c r="F15284" s="169"/>
    </row>
    <row r="15285" spans="6:6" x14ac:dyDescent="0.2">
      <c r="F15285" s="169"/>
    </row>
    <row r="15286" spans="6:6" x14ac:dyDescent="0.2">
      <c r="F15286" s="169"/>
    </row>
    <row r="15287" spans="6:6" x14ac:dyDescent="0.2">
      <c r="F15287" s="169"/>
    </row>
    <row r="15288" spans="6:6" x14ac:dyDescent="0.2">
      <c r="F15288" s="169"/>
    </row>
    <row r="15289" spans="6:6" x14ac:dyDescent="0.2">
      <c r="F15289" s="169"/>
    </row>
    <row r="15290" spans="6:6" x14ac:dyDescent="0.2">
      <c r="F15290" s="169"/>
    </row>
    <row r="15291" spans="6:6" x14ac:dyDescent="0.2">
      <c r="F15291" s="169"/>
    </row>
    <row r="15292" spans="6:6" x14ac:dyDescent="0.2">
      <c r="F15292" s="169"/>
    </row>
    <row r="15293" spans="6:6" x14ac:dyDescent="0.2">
      <c r="F15293" s="169"/>
    </row>
    <row r="15294" spans="6:6" x14ac:dyDescent="0.2">
      <c r="F15294" s="169"/>
    </row>
    <row r="15295" spans="6:6" x14ac:dyDescent="0.2">
      <c r="F15295" s="169"/>
    </row>
    <row r="15296" spans="6:6" x14ac:dyDescent="0.2">
      <c r="F15296" s="169"/>
    </row>
    <row r="15297" spans="6:6" x14ac:dyDescent="0.2">
      <c r="F15297" s="169"/>
    </row>
    <row r="15298" spans="6:6" x14ac:dyDescent="0.2">
      <c r="F15298" s="169"/>
    </row>
    <row r="15299" spans="6:6" x14ac:dyDescent="0.2">
      <c r="F15299" s="169"/>
    </row>
    <row r="15300" spans="6:6" x14ac:dyDescent="0.2">
      <c r="F15300" s="169"/>
    </row>
    <row r="15301" spans="6:6" x14ac:dyDescent="0.2">
      <c r="F15301" s="169"/>
    </row>
    <row r="15302" spans="6:6" x14ac:dyDescent="0.2">
      <c r="F15302" s="169"/>
    </row>
    <row r="15303" spans="6:6" x14ac:dyDescent="0.2">
      <c r="F15303" s="169"/>
    </row>
    <row r="15304" spans="6:6" x14ac:dyDescent="0.2">
      <c r="F15304" s="169"/>
    </row>
    <row r="15305" spans="6:6" x14ac:dyDescent="0.2">
      <c r="F15305" s="169"/>
    </row>
    <row r="15306" spans="6:6" x14ac:dyDescent="0.2">
      <c r="F15306" s="169"/>
    </row>
    <row r="15307" spans="6:6" x14ac:dyDescent="0.2">
      <c r="F15307" s="169"/>
    </row>
    <row r="15308" spans="6:6" x14ac:dyDescent="0.2">
      <c r="F15308" s="169"/>
    </row>
    <row r="15309" spans="6:6" x14ac:dyDescent="0.2">
      <c r="F15309" s="169"/>
    </row>
    <row r="15310" spans="6:6" x14ac:dyDescent="0.2">
      <c r="F15310" s="169"/>
    </row>
    <row r="15311" spans="6:6" x14ac:dyDescent="0.2">
      <c r="F15311" s="169"/>
    </row>
    <row r="15312" spans="6:6" x14ac:dyDescent="0.2">
      <c r="F15312" s="169"/>
    </row>
    <row r="15313" spans="6:6" x14ac:dyDescent="0.2">
      <c r="F15313" s="169"/>
    </row>
    <row r="15314" spans="6:6" x14ac:dyDescent="0.2">
      <c r="F15314" s="169"/>
    </row>
    <row r="15315" spans="6:6" x14ac:dyDescent="0.2">
      <c r="F15315" s="169"/>
    </row>
    <row r="15316" spans="6:6" x14ac:dyDescent="0.2">
      <c r="F15316" s="169"/>
    </row>
    <row r="15317" spans="6:6" x14ac:dyDescent="0.2">
      <c r="F15317" s="169"/>
    </row>
    <row r="15318" spans="6:6" x14ac:dyDescent="0.2">
      <c r="F15318" s="169"/>
    </row>
    <row r="15319" spans="6:6" x14ac:dyDescent="0.2">
      <c r="F15319" s="169"/>
    </row>
    <row r="15320" spans="6:6" x14ac:dyDescent="0.2">
      <c r="F15320" s="169"/>
    </row>
    <row r="15321" spans="6:6" x14ac:dyDescent="0.2">
      <c r="F15321" s="169"/>
    </row>
    <row r="15322" spans="6:6" x14ac:dyDescent="0.2">
      <c r="F15322" s="169"/>
    </row>
    <row r="15323" spans="6:6" x14ac:dyDescent="0.2">
      <c r="F15323" s="169"/>
    </row>
    <row r="15324" spans="6:6" x14ac:dyDescent="0.2">
      <c r="F15324" s="169"/>
    </row>
    <row r="15325" spans="6:6" x14ac:dyDescent="0.2">
      <c r="F15325" s="169"/>
    </row>
    <row r="15326" spans="6:6" x14ac:dyDescent="0.2">
      <c r="F15326" s="169"/>
    </row>
    <row r="15327" spans="6:6" x14ac:dyDescent="0.2">
      <c r="F15327" s="169"/>
    </row>
    <row r="15328" spans="6:6" x14ac:dyDescent="0.2">
      <c r="F15328" s="169"/>
    </row>
    <row r="15329" spans="6:6" x14ac:dyDescent="0.2">
      <c r="F15329" s="169"/>
    </row>
    <row r="15330" spans="6:6" x14ac:dyDescent="0.2">
      <c r="F15330" s="169"/>
    </row>
    <row r="15331" spans="6:6" x14ac:dyDescent="0.2">
      <c r="F15331" s="169"/>
    </row>
    <row r="15332" spans="6:6" x14ac:dyDescent="0.2">
      <c r="F15332" s="169"/>
    </row>
    <row r="15333" spans="6:6" x14ac:dyDescent="0.2">
      <c r="F15333" s="169"/>
    </row>
    <row r="15334" spans="6:6" x14ac:dyDescent="0.2">
      <c r="F15334" s="169"/>
    </row>
    <row r="15335" spans="6:6" x14ac:dyDescent="0.2">
      <c r="F15335" s="169"/>
    </row>
    <row r="15336" spans="6:6" x14ac:dyDescent="0.2">
      <c r="F15336" s="169"/>
    </row>
    <row r="15337" spans="6:6" x14ac:dyDescent="0.2">
      <c r="F15337" s="169"/>
    </row>
    <row r="15338" spans="6:6" x14ac:dyDescent="0.2">
      <c r="F15338" s="169"/>
    </row>
    <row r="15339" spans="6:6" x14ac:dyDescent="0.2">
      <c r="F15339" s="169"/>
    </row>
    <row r="15340" spans="6:6" x14ac:dyDescent="0.2">
      <c r="F15340" s="169"/>
    </row>
    <row r="15341" spans="6:6" x14ac:dyDescent="0.2">
      <c r="F15341" s="169"/>
    </row>
    <row r="15342" spans="6:6" x14ac:dyDescent="0.2">
      <c r="F15342" s="169"/>
    </row>
    <row r="15343" spans="6:6" x14ac:dyDescent="0.2">
      <c r="F15343" s="169"/>
    </row>
    <row r="15344" spans="6:6" x14ac:dyDescent="0.2">
      <c r="F15344" s="169"/>
    </row>
    <row r="15345" spans="6:6" x14ac:dyDescent="0.2">
      <c r="F15345" s="169"/>
    </row>
    <row r="15346" spans="6:6" x14ac:dyDescent="0.2">
      <c r="F15346" s="169"/>
    </row>
    <row r="15347" spans="6:6" x14ac:dyDescent="0.2">
      <c r="F15347" s="169"/>
    </row>
    <row r="15348" spans="6:6" x14ac:dyDescent="0.2">
      <c r="F15348" s="169"/>
    </row>
    <row r="15349" spans="6:6" x14ac:dyDescent="0.2">
      <c r="F15349" s="169"/>
    </row>
    <row r="15350" spans="6:6" x14ac:dyDescent="0.2">
      <c r="F15350" s="169"/>
    </row>
    <row r="15351" spans="6:6" x14ac:dyDescent="0.2">
      <c r="F15351" s="169"/>
    </row>
    <row r="15352" spans="6:6" x14ac:dyDescent="0.2">
      <c r="F15352" s="169"/>
    </row>
    <row r="15353" spans="6:6" x14ac:dyDescent="0.2">
      <c r="F15353" s="169"/>
    </row>
    <row r="15354" spans="6:6" x14ac:dyDescent="0.2">
      <c r="F15354" s="169"/>
    </row>
    <row r="15355" spans="6:6" x14ac:dyDescent="0.2">
      <c r="F15355" s="169"/>
    </row>
    <row r="15356" spans="6:6" x14ac:dyDescent="0.2">
      <c r="F15356" s="169"/>
    </row>
    <row r="15357" spans="6:6" x14ac:dyDescent="0.2">
      <c r="F15357" s="169"/>
    </row>
    <row r="15358" spans="6:6" x14ac:dyDescent="0.2">
      <c r="F15358" s="169"/>
    </row>
    <row r="15359" spans="6:6" x14ac:dyDescent="0.2">
      <c r="F15359" s="169"/>
    </row>
    <row r="15360" spans="6:6" x14ac:dyDescent="0.2">
      <c r="F15360" s="169"/>
    </row>
    <row r="15361" spans="6:6" x14ac:dyDescent="0.2">
      <c r="F15361" s="169"/>
    </row>
    <row r="15362" spans="6:6" x14ac:dyDescent="0.2">
      <c r="F15362" s="169"/>
    </row>
    <row r="15363" spans="6:6" x14ac:dyDescent="0.2">
      <c r="F15363" s="169"/>
    </row>
    <row r="15364" spans="6:6" x14ac:dyDescent="0.2">
      <c r="F15364" s="169"/>
    </row>
    <row r="15365" spans="6:6" x14ac:dyDescent="0.2">
      <c r="F15365" s="169"/>
    </row>
    <row r="15366" spans="6:6" x14ac:dyDescent="0.2">
      <c r="F15366" s="169"/>
    </row>
    <row r="15367" spans="6:6" x14ac:dyDescent="0.2">
      <c r="F15367" s="169"/>
    </row>
    <row r="15368" spans="6:6" x14ac:dyDescent="0.2">
      <c r="F15368" s="169"/>
    </row>
    <row r="15369" spans="6:6" x14ac:dyDescent="0.2">
      <c r="F15369" s="169"/>
    </row>
    <row r="15370" spans="6:6" x14ac:dyDescent="0.2">
      <c r="F15370" s="169"/>
    </row>
    <row r="15371" spans="6:6" x14ac:dyDescent="0.2">
      <c r="F15371" s="169"/>
    </row>
    <row r="15372" spans="6:6" x14ac:dyDescent="0.2">
      <c r="F15372" s="169"/>
    </row>
    <row r="15373" spans="6:6" x14ac:dyDescent="0.2">
      <c r="F15373" s="169"/>
    </row>
    <row r="15374" spans="6:6" x14ac:dyDescent="0.2">
      <c r="F15374" s="169"/>
    </row>
    <row r="15375" spans="6:6" x14ac:dyDescent="0.2">
      <c r="F15375" s="169"/>
    </row>
    <row r="15376" spans="6:6" x14ac:dyDescent="0.2">
      <c r="F15376" s="169"/>
    </row>
    <row r="15377" spans="6:6" x14ac:dyDescent="0.2">
      <c r="F15377" s="169"/>
    </row>
    <row r="15378" spans="6:6" x14ac:dyDescent="0.2">
      <c r="F15378" s="169"/>
    </row>
    <row r="15379" spans="6:6" x14ac:dyDescent="0.2">
      <c r="F15379" s="169"/>
    </row>
    <row r="15380" spans="6:6" x14ac:dyDescent="0.2">
      <c r="F15380" s="169"/>
    </row>
    <row r="15381" spans="6:6" x14ac:dyDescent="0.2">
      <c r="F15381" s="169"/>
    </row>
    <row r="15382" spans="6:6" x14ac:dyDescent="0.2">
      <c r="F15382" s="169"/>
    </row>
    <row r="15383" spans="6:6" x14ac:dyDescent="0.2">
      <c r="F15383" s="169"/>
    </row>
    <row r="15384" spans="6:6" x14ac:dyDescent="0.2">
      <c r="F15384" s="169"/>
    </row>
    <row r="15385" spans="6:6" x14ac:dyDescent="0.2">
      <c r="F15385" s="169"/>
    </row>
    <row r="15386" spans="6:6" x14ac:dyDescent="0.2">
      <c r="F15386" s="169"/>
    </row>
    <row r="15387" spans="6:6" x14ac:dyDescent="0.2">
      <c r="F15387" s="169"/>
    </row>
    <row r="15388" spans="6:6" x14ac:dyDescent="0.2">
      <c r="F15388" s="169"/>
    </row>
    <row r="15389" spans="6:6" x14ac:dyDescent="0.2">
      <c r="F15389" s="169"/>
    </row>
    <row r="15390" spans="6:6" x14ac:dyDescent="0.2">
      <c r="F15390" s="169"/>
    </row>
    <row r="15391" spans="6:6" x14ac:dyDescent="0.2">
      <c r="F15391" s="169"/>
    </row>
    <row r="15392" spans="6:6" x14ac:dyDescent="0.2">
      <c r="F15392" s="169"/>
    </row>
    <row r="15393" spans="6:6" x14ac:dyDescent="0.2">
      <c r="F15393" s="169"/>
    </row>
    <row r="15394" spans="6:6" x14ac:dyDescent="0.2">
      <c r="F15394" s="169"/>
    </row>
    <row r="15395" spans="6:6" x14ac:dyDescent="0.2">
      <c r="F15395" s="169"/>
    </row>
    <row r="15396" spans="6:6" x14ac:dyDescent="0.2">
      <c r="F15396" s="169"/>
    </row>
    <row r="15397" spans="6:6" x14ac:dyDescent="0.2">
      <c r="F15397" s="169"/>
    </row>
    <row r="15398" spans="6:6" x14ac:dyDescent="0.2">
      <c r="F15398" s="169"/>
    </row>
    <row r="15399" spans="6:6" x14ac:dyDescent="0.2">
      <c r="F15399" s="169"/>
    </row>
    <row r="15400" spans="6:6" x14ac:dyDescent="0.2">
      <c r="F15400" s="169"/>
    </row>
    <row r="15401" spans="6:6" x14ac:dyDescent="0.2">
      <c r="F15401" s="169"/>
    </row>
    <row r="15402" spans="6:6" x14ac:dyDescent="0.2">
      <c r="F15402" s="169"/>
    </row>
    <row r="15403" spans="6:6" x14ac:dyDescent="0.2">
      <c r="F15403" s="169"/>
    </row>
    <row r="15404" spans="6:6" x14ac:dyDescent="0.2">
      <c r="F15404" s="169"/>
    </row>
    <row r="15405" spans="6:6" x14ac:dyDescent="0.2">
      <c r="F15405" s="169"/>
    </row>
    <row r="15406" spans="6:6" x14ac:dyDescent="0.2">
      <c r="F15406" s="169"/>
    </row>
    <row r="15407" spans="6:6" x14ac:dyDescent="0.2">
      <c r="F15407" s="169"/>
    </row>
    <row r="15408" spans="6:6" x14ac:dyDescent="0.2">
      <c r="F15408" s="169"/>
    </row>
    <row r="15409" spans="6:6" x14ac:dyDescent="0.2">
      <c r="F15409" s="169"/>
    </row>
    <row r="15410" spans="6:6" x14ac:dyDescent="0.2">
      <c r="F15410" s="169"/>
    </row>
    <row r="15411" spans="6:6" x14ac:dyDescent="0.2">
      <c r="F15411" s="169"/>
    </row>
    <row r="15412" spans="6:6" x14ac:dyDescent="0.2">
      <c r="F15412" s="169"/>
    </row>
    <row r="15413" spans="6:6" x14ac:dyDescent="0.2">
      <c r="F15413" s="169"/>
    </row>
    <row r="15414" spans="6:6" x14ac:dyDescent="0.2">
      <c r="F15414" s="169"/>
    </row>
    <row r="15415" spans="6:6" x14ac:dyDescent="0.2">
      <c r="F15415" s="169"/>
    </row>
    <row r="15416" spans="6:6" x14ac:dyDescent="0.2">
      <c r="F15416" s="169"/>
    </row>
    <row r="15417" spans="6:6" x14ac:dyDescent="0.2">
      <c r="F15417" s="169"/>
    </row>
    <row r="15418" spans="6:6" x14ac:dyDescent="0.2">
      <c r="F15418" s="169"/>
    </row>
    <row r="15419" spans="6:6" x14ac:dyDescent="0.2">
      <c r="F15419" s="169"/>
    </row>
    <row r="15420" spans="6:6" x14ac:dyDescent="0.2">
      <c r="F15420" s="169"/>
    </row>
    <row r="15421" spans="6:6" x14ac:dyDescent="0.2">
      <c r="F15421" s="169"/>
    </row>
    <row r="15422" spans="6:6" x14ac:dyDescent="0.2">
      <c r="F15422" s="169"/>
    </row>
    <row r="15423" spans="6:6" x14ac:dyDescent="0.2">
      <c r="F15423" s="169"/>
    </row>
    <row r="15424" spans="6:6" x14ac:dyDescent="0.2">
      <c r="F15424" s="169"/>
    </row>
    <row r="15425" spans="6:6" x14ac:dyDescent="0.2">
      <c r="F15425" s="169"/>
    </row>
    <row r="15426" spans="6:6" x14ac:dyDescent="0.2">
      <c r="F15426" s="169"/>
    </row>
    <row r="15427" spans="6:6" x14ac:dyDescent="0.2">
      <c r="F15427" s="169"/>
    </row>
    <row r="15428" spans="6:6" x14ac:dyDescent="0.2">
      <c r="F15428" s="169"/>
    </row>
    <row r="15429" spans="6:6" x14ac:dyDescent="0.2">
      <c r="F15429" s="169"/>
    </row>
    <row r="15430" spans="6:6" x14ac:dyDescent="0.2">
      <c r="F15430" s="169"/>
    </row>
    <row r="15431" spans="6:6" x14ac:dyDescent="0.2">
      <c r="F15431" s="169"/>
    </row>
    <row r="15432" spans="6:6" x14ac:dyDescent="0.2">
      <c r="F15432" s="169"/>
    </row>
    <row r="15433" spans="6:6" x14ac:dyDescent="0.2">
      <c r="F15433" s="169"/>
    </row>
    <row r="15434" spans="6:6" x14ac:dyDescent="0.2">
      <c r="F15434" s="169"/>
    </row>
    <row r="15435" spans="6:6" x14ac:dyDescent="0.2">
      <c r="F15435" s="169"/>
    </row>
    <row r="15436" spans="6:6" x14ac:dyDescent="0.2">
      <c r="F15436" s="169"/>
    </row>
    <row r="15437" spans="6:6" x14ac:dyDescent="0.2">
      <c r="F15437" s="169"/>
    </row>
    <row r="15438" spans="6:6" x14ac:dyDescent="0.2">
      <c r="F15438" s="169"/>
    </row>
    <row r="15439" spans="6:6" x14ac:dyDescent="0.2">
      <c r="F15439" s="169"/>
    </row>
    <row r="15440" spans="6:6" x14ac:dyDescent="0.2">
      <c r="F15440" s="169"/>
    </row>
    <row r="15441" spans="6:6" x14ac:dyDescent="0.2">
      <c r="F15441" s="169"/>
    </row>
    <row r="15442" spans="6:6" x14ac:dyDescent="0.2">
      <c r="F15442" s="169"/>
    </row>
    <row r="15443" spans="6:6" x14ac:dyDescent="0.2">
      <c r="F15443" s="169"/>
    </row>
    <row r="15444" spans="6:6" x14ac:dyDescent="0.2">
      <c r="F15444" s="169"/>
    </row>
    <row r="15445" spans="6:6" x14ac:dyDescent="0.2">
      <c r="F15445" s="169"/>
    </row>
    <row r="15446" spans="6:6" x14ac:dyDescent="0.2">
      <c r="F15446" s="169"/>
    </row>
    <row r="15447" spans="6:6" x14ac:dyDescent="0.2">
      <c r="F15447" s="169"/>
    </row>
    <row r="15448" spans="6:6" x14ac:dyDescent="0.2">
      <c r="F15448" s="169"/>
    </row>
    <row r="15449" spans="6:6" x14ac:dyDescent="0.2">
      <c r="F15449" s="169"/>
    </row>
    <row r="15450" spans="6:6" x14ac:dyDescent="0.2">
      <c r="F15450" s="169"/>
    </row>
    <row r="15451" spans="6:6" x14ac:dyDescent="0.2">
      <c r="F15451" s="169"/>
    </row>
    <row r="15452" spans="6:6" x14ac:dyDescent="0.2">
      <c r="F15452" s="169"/>
    </row>
    <row r="15453" spans="6:6" x14ac:dyDescent="0.2">
      <c r="F15453" s="169"/>
    </row>
    <row r="15454" spans="6:6" x14ac:dyDescent="0.2">
      <c r="F15454" s="169"/>
    </row>
    <row r="15455" spans="6:6" x14ac:dyDescent="0.2">
      <c r="F15455" s="169"/>
    </row>
    <row r="15456" spans="6:6" x14ac:dyDescent="0.2">
      <c r="F15456" s="169"/>
    </row>
    <row r="15457" spans="6:6" x14ac:dyDescent="0.2">
      <c r="F15457" s="169"/>
    </row>
    <row r="15458" spans="6:6" x14ac:dyDescent="0.2">
      <c r="F15458" s="169"/>
    </row>
    <row r="15459" spans="6:6" x14ac:dyDescent="0.2">
      <c r="F15459" s="169"/>
    </row>
    <row r="15460" spans="6:6" x14ac:dyDescent="0.2">
      <c r="F15460" s="169"/>
    </row>
    <row r="15461" spans="6:6" x14ac:dyDescent="0.2">
      <c r="F15461" s="169"/>
    </row>
    <row r="15462" spans="6:6" x14ac:dyDescent="0.2">
      <c r="F15462" s="169"/>
    </row>
    <row r="15463" spans="6:6" x14ac:dyDescent="0.2">
      <c r="F15463" s="169"/>
    </row>
    <row r="15464" spans="6:6" x14ac:dyDescent="0.2">
      <c r="F15464" s="169"/>
    </row>
    <row r="15465" spans="6:6" x14ac:dyDescent="0.2">
      <c r="F15465" s="169"/>
    </row>
    <row r="15466" spans="6:6" x14ac:dyDescent="0.2">
      <c r="F15466" s="169"/>
    </row>
    <row r="15467" spans="6:6" x14ac:dyDescent="0.2">
      <c r="F15467" s="169"/>
    </row>
    <row r="15468" spans="6:6" x14ac:dyDescent="0.2">
      <c r="F15468" s="169"/>
    </row>
    <row r="15469" spans="6:6" x14ac:dyDescent="0.2">
      <c r="F15469" s="169"/>
    </row>
    <row r="15470" spans="6:6" x14ac:dyDescent="0.2">
      <c r="F15470" s="169"/>
    </row>
    <row r="15471" spans="6:6" x14ac:dyDescent="0.2">
      <c r="F15471" s="169"/>
    </row>
    <row r="15472" spans="6:6" x14ac:dyDescent="0.2">
      <c r="F15472" s="169"/>
    </row>
    <row r="15473" spans="6:6" x14ac:dyDescent="0.2">
      <c r="F15473" s="169"/>
    </row>
    <row r="15474" spans="6:6" x14ac:dyDescent="0.2">
      <c r="F15474" s="169"/>
    </row>
    <row r="15475" spans="6:6" x14ac:dyDescent="0.2">
      <c r="F15475" s="169"/>
    </row>
    <row r="15476" spans="6:6" x14ac:dyDescent="0.2">
      <c r="F15476" s="169"/>
    </row>
    <row r="15477" spans="6:6" x14ac:dyDescent="0.2">
      <c r="F15477" s="169"/>
    </row>
    <row r="15478" spans="6:6" x14ac:dyDescent="0.2">
      <c r="F15478" s="169"/>
    </row>
    <row r="15479" spans="6:6" x14ac:dyDescent="0.2">
      <c r="F15479" s="169"/>
    </row>
    <row r="15480" spans="6:6" x14ac:dyDescent="0.2">
      <c r="F15480" s="169"/>
    </row>
    <row r="15481" spans="6:6" x14ac:dyDescent="0.2">
      <c r="F15481" s="169"/>
    </row>
    <row r="15482" spans="6:6" x14ac:dyDescent="0.2">
      <c r="F15482" s="169"/>
    </row>
    <row r="15483" spans="6:6" x14ac:dyDescent="0.2">
      <c r="F15483" s="169"/>
    </row>
    <row r="15484" spans="6:6" x14ac:dyDescent="0.2">
      <c r="F15484" s="169"/>
    </row>
    <row r="15485" spans="6:6" x14ac:dyDescent="0.2">
      <c r="F15485" s="169"/>
    </row>
    <row r="15486" spans="6:6" x14ac:dyDescent="0.2">
      <c r="F15486" s="169"/>
    </row>
    <row r="15487" spans="6:6" x14ac:dyDescent="0.2">
      <c r="F15487" s="169"/>
    </row>
    <row r="15488" spans="6:6" x14ac:dyDescent="0.2">
      <c r="F15488" s="169"/>
    </row>
    <row r="15489" spans="6:6" x14ac:dyDescent="0.2">
      <c r="F15489" s="169"/>
    </row>
    <row r="15490" spans="6:6" x14ac:dyDescent="0.2">
      <c r="F15490" s="169"/>
    </row>
    <row r="15491" spans="6:6" x14ac:dyDescent="0.2">
      <c r="F15491" s="169"/>
    </row>
    <row r="15492" spans="6:6" x14ac:dyDescent="0.2">
      <c r="F15492" s="169"/>
    </row>
    <row r="15493" spans="6:6" x14ac:dyDescent="0.2">
      <c r="F15493" s="169"/>
    </row>
    <row r="15494" spans="6:6" x14ac:dyDescent="0.2">
      <c r="F15494" s="169"/>
    </row>
    <row r="15495" spans="6:6" x14ac:dyDescent="0.2">
      <c r="F15495" s="169"/>
    </row>
    <row r="15496" spans="6:6" x14ac:dyDescent="0.2">
      <c r="F15496" s="169"/>
    </row>
    <row r="15497" spans="6:6" x14ac:dyDescent="0.2">
      <c r="F15497" s="169"/>
    </row>
    <row r="15498" spans="6:6" x14ac:dyDescent="0.2">
      <c r="F15498" s="169"/>
    </row>
    <row r="15499" spans="6:6" x14ac:dyDescent="0.2">
      <c r="F15499" s="169"/>
    </row>
    <row r="15500" spans="6:6" x14ac:dyDescent="0.2">
      <c r="F15500" s="169"/>
    </row>
    <row r="15501" spans="6:6" x14ac:dyDescent="0.2">
      <c r="F15501" s="169"/>
    </row>
    <row r="15502" spans="6:6" x14ac:dyDescent="0.2">
      <c r="F15502" s="169"/>
    </row>
    <row r="15503" spans="6:6" x14ac:dyDescent="0.2">
      <c r="F15503" s="169"/>
    </row>
    <row r="15504" spans="6:6" x14ac:dyDescent="0.2">
      <c r="F15504" s="169"/>
    </row>
    <row r="15505" spans="6:6" x14ac:dyDescent="0.2">
      <c r="F15505" s="169"/>
    </row>
    <row r="15506" spans="6:6" x14ac:dyDescent="0.2">
      <c r="F15506" s="169"/>
    </row>
    <row r="15507" spans="6:6" x14ac:dyDescent="0.2">
      <c r="F15507" s="169"/>
    </row>
    <row r="15508" spans="6:6" x14ac:dyDescent="0.2">
      <c r="F15508" s="169"/>
    </row>
    <row r="15509" spans="6:6" x14ac:dyDescent="0.2">
      <c r="F15509" s="169"/>
    </row>
    <row r="15510" spans="6:6" x14ac:dyDescent="0.2">
      <c r="F15510" s="169"/>
    </row>
    <row r="15511" spans="6:6" x14ac:dyDescent="0.2">
      <c r="F15511" s="169"/>
    </row>
    <row r="15512" spans="6:6" x14ac:dyDescent="0.2">
      <c r="F15512" s="169"/>
    </row>
    <row r="15513" spans="6:6" x14ac:dyDescent="0.2">
      <c r="F15513" s="169"/>
    </row>
    <row r="15514" spans="6:6" x14ac:dyDescent="0.2">
      <c r="F15514" s="169"/>
    </row>
    <row r="15515" spans="6:6" x14ac:dyDescent="0.2">
      <c r="F15515" s="169"/>
    </row>
    <row r="15516" spans="6:6" x14ac:dyDescent="0.2">
      <c r="F15516" s="169"/>
    </row>
    <row r="15517" spans="6:6" x14ac:dyDescent="0.2">
      <c r="F15517" s="169"/>
    </row>
    <row r="15518" spans="6:6" x14ac:dyDescent="0.2">
      <c r="F15518" s="169"/>
    </row>
    <row r="15519" spans="6:6" x14ac:dyDescent="0.2">
      <c r="F15519" s="169"/>
    </row>
    <row r="15520" spans="6:6" x14ac:dyDescent="0.2">
      <c r="F15520" s="169"/>
    </row>
    <row r="15521" spans="6:6" x14ac:dyDescent="0.2">
      <c r="F15521" s="169"/>
    </row>
    <row r="15522" spans="6:6" x14ac:dyDescent="0.2">
      <c r="F15522" s="169"/>
    </row>
    <row r="15523" spans="6:6" x14ac:dyDescent="0.2">
      <c r="F15523" s="169"/>
    </row>
    <row r="15524" spans="6:6" x14ac:dyDescent="0.2">
      <c r="F15524" s="169"/>
    </row>
    <row r="15525" spans="6:6" x14ac:dyDescent="0.2">
      <c r="F15525" s="169"/>
    </row>
    <row r="15526" spans="6:6" x14ac:dyDescent="0.2">
      <c r="F15526" s="169"/>
    </row>
    <row r="15527" spans="6:6" x14ac:dyDescent="0.2">
      <c r="F15527" s="169"/>
    </row>
    <row r="15528" spans="6:6" x14ac:dyDescent="0.2">
      <c r="F15528" s="169"/>
    </row>
    <row r="15529" spans="6:6" x14ac:dyDescent="0.2">
      <c r="F15529" s="169"/>
    </row>
    <row r="15530" spans="6:6" x14ac:dyDescent="0.2">
      <c r="F15530" s="169"/>
    </row>
    <row r="15531" spans="6:6" x14ac:dyDescent="0.2">
      <c r="F15531" s="169"/>
    </row>
    <row r="15532" spans="6:6" x14ac:dyDescent="0.2">
      <c r="F15532" s="169"/>
    </row>
    <row r="15533" spans="6:6" x14ac:dyDescent="0.2">
      <c r="F15533" s="169"/>
    </row>
    <row r="15534" spans="6:6" x14ac:dyDescent="0.2">
      <c r="F15534" s="169"/>
    </row>
    <row r="15535" spans="6:6" x14ac:dyDescent="0.2">
      <c r="F15535" s="169"/>
    </row>
    <row r="15536" spans="6:6" x14ac:dyDescent="0.2">
      <c r="F15536" s="169"/>
    </row>
    <row r="15537" spans="6:6" x14ac:dyDescent="0.2">
      <c r="F15537" s="169"/>
    </row>
    <row r="15538" spans="6:6" x14ac:dyDescent="0.2">
      <c r="F15538" s="169"/>
    </row>
    <row r="15539" spans="6:6" x14ac:dyDescent="0.2">
      <c r="F15539" s="169"/>
    </row>
    <row r="15540" spans="6:6" x14ac:dyDescent="0.2">
      <c r="F15540" s="169"/>
    </row>
    <row r="15541" spans="6:6" x14ac:dyDescent="0.2">
      <c r="F15541" s="169"/>
    </row>
    <row r="15542" spans="6:6" x14ac:dyDescent="0.2">
      <c r="F15542" s="169"/>
    </row>
    <row r="15543" spans="6:6" x14ac:dyDescent="0.2">
      <c r="F15543" s="169"/>
    </row>
    <row r="15544" spans="6:6" x14ac:dyDescent="0.2">
      <c r="F15544" s="169"/>
    </row>
    <row r="15545" spans="6:6" x14ac:dyDescent="0.2">
      <c r="F15545" s="169"/>
    </row>
    <row r="15546" spans="6:6" x14ac:dyDescent="0.2">
      <c r="F15546" s="169"/>
    </row>
    <row r="15547" spans="6:6" x14ac:dyDescent="0.2">
      <c r="F15547" s="169"/>
    </row>
    <row r="15548" spans="6:6" x14ac:dyDescent="0.2">
      <c r="F15548" s="169"/>
    </row>
    <row r="15549" spans="6:6" x14ac:dyDescent="0.2">
      <c r="F15549" s="169"/>
    </row>
    <row r="15550" spans="6:6" x14ac:dyDescent="0.2">
      <c r="F15550" s="169"/>
    </row>
    <row r="15551" spans="6:6" x14ac:dyDescent="0.2">
      <c r="F15551" s="169"/>
    </row>
    <row r="15552" spans="6:6" x14ac:dyDescent="0.2">
      <c r="F15552" s="169"/>
    </row>
    <row r="15553" spans="6:6" x14ac:dyDescent="0.2">
      <c r="F15553" s="169"/>
    </row>
    <row r="15554" spans="6:6" x14ac:dyDescent="0.2">
      <c r="F15554" s="169"/>
    </row>
    <row r="15555" spans="6:6" x14ac:dyDescent="0.2">
      <c r="F15555" s="169"/>
    </row>
    <row r="15556" spans="6:6" x14ac:dyDescent="0.2">
      <c r="F15556" s="169"/>
    </row>
    <row r="15557" spans="6:6" x14ac:dyDescent="0.2">
      <c r="F15557" s="169"/>
    </row>
    <row r="15558" spans="6:6" x14ac:dyDescent="0.2">
      <c r="F15558" s="169"/>
    </row>
    <row r="15559" spans="6:6" x14ac:dyDescent="0.2">
      <c r="F15559" s="169"/>
    </row>
    <row r="15560" spans="6:6" x14ac:dyDescent="0.2">
      <c r="F15560" s="169"/>
    </row>
    <row r="15561" spans="6:6" x14ac:dyDescent="0.2">
      <c r="F15561" s="169"/>
    </row>
    <row r="15562" spans="6:6" x14ac:dyDescent="0.2">
      <c r="F15562" s="169"/>
    </row>
    <row r="15563" spans="6:6" x14ac:dyDescent="0.2">
      <c r="F15563" s="169"/>
    </row>
    <row r="15564" spans="6:6" x14ac:dyDescent="0.2">
      <c r="F15564" s="169"/>
    </row>
    <row r="15565" spans="6:6" x14ac:dyDescent="0.2">
      <c r="F15565" s="169"/>
    </row>
    <row r="15566" spans="6:6" x14ac:dyDescent="0.2">
      <c r="F15566" s="169"/>
    </row>
    <row r="15567" spans="6:6" x14ac:dyDescent="0.2">
      <c r="F15567" s="169"/>
    </row>
    <row r="15568" spans="6:6" x14ac:dyDescent="0.2">
      <c r="F15568" s="169"/>
    </row>
    <row r="15569" spans="6:6" x14ac:dyDescent="0.2">
      <c r="F15569" s="169"/>
    </row>
    <row r="15570" spans="6:6" x14ac:dyDescent="0.2">
      <c r="F15570" s="169"/>
    </row>
    <row r="15571" spans="6:6" x14ac:dyDescent="0.2">
      <c r="F15571" s="169"/>
    </row>
    <row r="15572" spans="6:6" x14ac:dyDescent="0.2">
      <c r="F15572" s="169"/>
    </row>
    <row r="15573" spans="6:6" x14ac:dyDescent="0.2">
      <c r="F15573" s="169"/>
    </row>
    <row r="15574" spans="6:6" x14ac:dyDescent="0.2">
      <c r="F15574" s="169"/>
    </row>
    <row r="15575" spans="6:6" x14ac:dyDescent="0.2">
      <c r="F15575" s="169"/>
    </row>
    <row r="15576" spans="6:6" x14ac:dyDescent="0.2">
      <c r="F15576" s="169"/>
    </row>
    <row r="15577" spans="6:6" x14ac:dyDescent="0.2">
      <c r="F15577" s="169"/>
    </row>
    <row r="15578" spans="6:6" x14ac:dyDescent="0.2">
      <c r="F15578" s="169"/>
    </row>
    <row r="15579" spans="6:6" x14ac:dyDescent="0.2">
      <c r="F15579" s="169"/>
    </row>
    <row r="15580" spans="6:6" x14ac:dyDescent="0.2">
      <c r="F15580" s="169"/>
    </row>
    <row r="15581" spans="6:6" x14ac:dyDescent="0.2">
      <c r="F15581" s="169"/>
    </row>
    <row r="15582" spans="6:6" x14ac:dyDescent="0.2">
      <c r="F15582" s="169"/>
    </row>
    <row r="15583" spans="6:6" x14ac:dyDescent="0.2">
      <c r="F15583" s="169"/>
    </row>
    <row r="15584" spans="6:6" x14ac:dyDescent="0.2">
      <c r="F15584" s="169"/>
    </row>
    <row r="15585" spans="6:6" x14ac:dyDescent="0.2">
      <c r="F15585" s="169"/>
    </row>
    <row r="15586" spans="6:6" x14ac:dyDescent="0.2">
      <c r="F15586" s="169"/>
    </row>
    <row r="15587" spans="6:6" x14ac:dyDescent="0.2">
      <c r="F15587" s="169"/>
    </row>
    <row r="15588" spans="6:6" x14ac:dyDescent="0.2">
      <c r="F15588" s="169"/>
    </row>
    <row r="15589" spans="6:6" x14ac:dyDescent="0.2">
      <c r="F15589" s="169"/>
    </row>
    <row r="15590" spans="6:6" x14ac:dyDescent="0.2">
      <c r="F15590" s="169"/>
    </row>
    <row r="15591" spans="6:6" x14ac:dyDescent="0.2">
      <c r="F15591" s="169"/>
    </row>
    <row r="15592" spans="6:6" x14ac:dyDescent="0.2">
      <c r="F15592" s="169"/>
    </row>
    <row r="15593" spans="6:6" x14ac:dyDescent="0.2">
      <c r="F15593" s="169"/>
    </row>
    <row r="15594" spans="6:6" x14ac:dyDescent="0.2">
      <c r="F15594" s="169"/>
    </row>
    <row r="15595" spans="6:6" x14ac:dyDescent="0.2">
      <c r="F15595" s="169"/>
    </row>
    <row r="15596" spans="6:6" x14ac:dyDescent="0.2">
      <c r="F15596" s="169"/>
    </row>
    <row r="15597" spans="6:6" x14ac:dyDescent="0.2">
      <c r="F15597" s="169"/>
    </row>
    <row r="15598" spans="6:6" x14ac:dyDescent="0.2">
      <c r="F15598" s="169"/>
    </row>
    <row r="15599" spans="6:6" x14ac:dyDescent="0.2">
      <c r="F15599" s="169"/>
    </row>
    <row r="15600" spans="6:6" x14ac:dyDescent="0.2">
      <c r="F15600" s="169"/>
    </row>
    <row r="15601" spans="6:6" x14ac:dyDescent="0.2">
      <c r="F15601" s="169"/>
    </row>
    <row r="15602" spans="6:6" x14ac:dyDescent="0.2">
      <c r="F15602" s="169"/>
    </row>
    <row r="15603" spans="6:6" x14ac:dyDescent="0.2">
      <c r="F15603" s="169"/>
    </row>
    <row r="15604" spans="6:6" x14ac:dyDescent="0.2">
      <c r="F15604" s="169"/>
    </row>
    <row r="15605" spans="6:6" x14ac:dyDescent="0.2">
      <c r="F15605" s="169"/>
    </row>
    <row r="15606" spans="6:6" x14ac:dyDescent="0.2">
      <c r="F15606" s="169"/>
    </row>
    <row r="15607" spans="6:6" x14ac:dyDescent="0.2">
      <c r="F15607" s="169"/>
    </row>
    <row r="15608" spans="6:6" x14ac:dyDescent="0.2">
      <c r="F15608" s="169"/>
    </row>
    <row r="15609" spans="6:6" x14ac:dyDescent="0.2">
      <c r="F15609" s="169"/>
    </row>
    <row r="15610" spans="6:6" x14ac:dyDescent="0.2">
      <c r="F15610" s="169"/>
    </row>
    <row r="15611" spans="6:6" x14ac:dyDescent="0.2">
      <c r="F15611" s="169"/>
    </row>
    <row r="15612" spans="6:6" x14ac:dyDescent="0.2">
      <c r="F15612" s="169"/>
    </row>
    <row r="15613" spans="6:6" x14ac:dyDescent="0.2">
      <c r="F15613" s="169"/>
    </row>
    <row r="15614" spans="6:6" x14ac:dyDescent="0.2">
      <c r="F15614" s="169"/>
    </row>
    <row r="15615" spans="6:6" x14ac:dyDescent="0.2">
      <c r="F15615" s="169"/>
    </row>
    <row r="15616" spans="6:6" x14ac:dyDescent="0.2">
      <c r="F15616" s="169"/>
    </row>
    <row r="15617" spans="6:6" x14ac:dyDescent="0.2">
      <c r="F15617" s="169"/>
    </row>
    <row r="15618" spans="6:6" x14ac:dyDescent="0.2">
      <c r="F15618" s="169"/>
    </row>
    <row r="15619" spans="6:6" x14ac:dyDescent="0.2">
      <c r="F15619" s="169"/>
    </row>
    <row r="15620" spans="6:6" x14ac:dyDescent="0.2">
      <c r="F15620" s="169"/>
    </row>
    <row r="15621" spans="6:6" x14ac:dyDescent="0.2">
      <c r="F15621" s="169"/>
    </row>
    <row r="15622" spans="6:6" x14ac:dyDescent="0.2">
      <c r="F15622" s="169"/>
    </row>
    <row r="15623" spans="6:6" x14ac:dyDescent="0.2">
      <c r="F15623" s="169"/>
    </row>
    <row r="15624" spans="6:6" x14ac:dyDescent="0.2">
      <c r="F15624" s="169"/>
    </row>
    <row r="15625" spans="6:6" x14ac:dyDescent="0.2">
      <c r="F15625" s="169"/>
    </row>
    <row r="15626" spans="6:6" x14ac:dyDescent="0.2">
      <c r="F15626" s="169"/>
    </row>
    <row r="15627" spans="6:6" x14ac:dyDescent="0.2">
      <c r="F15627" s="169"/>
    </row>
    <row r="15628" spans="6:6" x14ac:dyDescent="0.2">
      <c r="F15628" s="169"/>
    </row>
    <row r="15629" spans="6:6" x14ac:dyDescent="0.2">
      <c r="F15629" s="169"/>
    </row>
    <row r="15630" spans="6:6" x14ac:dyDescent="0.2">
      <c r="F15630" s="169"/>
    </row>
    <row r="15631" spans="6:6" x14ac:dyDescent="0.2">
      <c r="F15631" s="169"/>
    </row>
    <row r="15632" spans="6:6" x14ac:dyDescent="0.2">
      <c r="F15632" s="169"/>
    </row>
    <row r="15633" spans="6:6" x14ac:dyDescent="0.2">
      <c r="F15633" s="169"/>
    </row>
    <row r="15634" spans="6:6" x14ac:dyDescent="0.2">
      <c r="F15634" s="169"/>
    </row>
    <row r="15635" spans="6:6" x14ac:dyDescent="0.2">
      <c r="F15635" s="169"/>
    </row>
    <row r="15636" spans="6:6" x14ac:dyDescent="0.2">
      <c r="F15636" s="169"/>
    </row>
    <row r="15637" spans="6:6" x14ac:dyDescent="0.2">
      <c r="F15637" s="169"/>
    </row>
    <row r="15638" spans="6:6" x14ac:dyDescent="0.2">
      <c r="F15638" s="169"/>
    </row>
    <row r="15639" spans="6:6" x14ac:dyDescent="0.2">
      <c r="F15639" s="169"/>
    </row>
    <row r="15640" spans="6:6" x14ac:dyDescent="0.2">
      <c r="F15640" s="169"/>
    </row>
    <row r="15641" spans="6:6" x14ac:dyDescent="0.2">
      <c r="F15641" s="169"/>
    </row>
    <row r="15642" spans="6:6" x14ac:dyDescent="0.2">
      <c r="F15642" s="169"/>
    </row>
    <row r="15643" spans="6:6" x14ac:dyDescent="0.2">
      <c r="F15643" s="169"/>
    </row>
    <row r="15644" spans="6:6" x14ac:dyDescent="0.2">
      <c r="F15644" s="169"/>
    </row>
    <row r="15645" spans="6:6" x14ac:dyDescent="0.2">
      <c r="F15645" s="169"/>
    </row>
    <row r="15646" spans="6:6" x14ac:dyDescent="0.2">
      <c r="F15646" s="169"/>
    </row>
    <row r="15647" spans="6:6" x14ac:dyDescent="0.2">
      <c r="F15647" s="169"/>
    </row>
    <row r="15648" spans="6:6" x14ac:dyDescent="0.2">
      <c r="F15648" s="169"/>
    </row>
    <row r="15649" spans="6:6" x14ac:dyDescent="0.2">
      <c r="F15649" s="169"/>
    </row>
    <row r="15650" spans="6:6" x14ac:dyDescent="0.2">
      <c r="F15650" s="169"/>
    </row>
    <row r="15651" spans="6:6" x14ac:dyDescent="0.2">
      <c r="F15651" s="169"/>
    </row>
    <row r="15652" spans="6:6" x14ac:dyDescent="0.2">
      <c r="F15652" s="169"/>
    </row>
    <row r="15653" spans="6:6" x14ac:dyDescent="0.2">
      <c r="F15653" s="169"/>
    </row>
    <row r="15654" spans="6:6" x14ac:dyDescent="0.2">
      <c r="F15654" s="169"/>
    </row>
    <row r="15655" spans="6:6" x14ac:dyDescent="0.2">
      <c r="F15655" s="169"/>
    </row>
    <row r="15656" spans="6:6" x14ac:dyDescent="0.2">
      <c r="F15656" s="169"/>
    </row>
    <row r="15657" spans="6:6" x14ac:dyDescent="0.2">
      <c r="F15657" s="169"/>
    </row>
    <row r="15658" spans="6:6" x14ac:dyDescent="0.2">
      <c r="F15658" s="169"/>
    </row>
    <row r="15659" spans="6:6" x14ac:dyDescent="0.2">
      <c r="F15659" s="169"/>
    </row>
    <row r="15660" spans="6:6" x14ac:dyDescent="0.2">
      <c r="F15660" s="169"/>
    </row>
    <row r="15661" spans="6:6" x14ac:dyDescent="0.2">
      <c r="F15661" s="169"/>
    </row>
    <row r="15662" spans="6:6" x14ac:dyDescent="0.2">
      <c r="F15662" s="169"/>
    </row>
    <row r="15663" spans="6:6" x14ac:dyDescent="0.2">
      <c r="F15663" s="169"/>
    </row>
    <row r="15664" spans="6:6" x14ac:dyDescent="0.2">
      <c r="F15664" s="169"/>
    </row>
    <row r="15665" spans="6:6" x14ac:dyDescent="0.2">
      <c r="F15665" s="169"/>
    </row>
    <row r="15666" spans="6:6" x14ac:dyDescent="0.2">
      <c r="F15666" s="169"/>
    </row>
    <row r="15667" spans="6:6" x14ac:dyDescent="0.2">
      <c r="F15667" s="169"/>
    </row>
    <row r="15668" spans="6:6" x14ac:dyDescent="0.2">
      <c r="F15668" s="169"/>
    </row>
    <row r="15669" spans="6:6" x14ac:dyDescent="0.2">
      <c r="F15669" s="169"/>
    </row>
    <row r="15670" spans="6:6" x14ac:dyDescent="0.2">
      <c r="F15670" s="169"/>
    </row>
    <row r="15671" spans="6:6" x14ac:dyDescent="0.2">
      <c r="F15671" s="169"/>
    </row>
    <row r="15672" spans="6:6" x14ac:dyDescent="0.2">
      <c r="F15672" s="169"/>
    </row>
    <row r="15673" spans="6:6" x14ac:dyDescent="0.2">
      <c r="F15673" s="169"/>
    </row>
    <row r="15674" spans="6:6" x14ac:dyDescent="0.2">
      <c r="F15674" s="169"/>
    </row>
    <row r="15675" spans="6:6" x14ac:dyDescent="0.2">
      <c r="F15675" s="169"/>
    </row>
    <row r="15676" spans="6:6" x14ac:dyDescent="0.2">
      <c r="F15676" s="169"/>
    </row>
    <row r="15677" spans="6:6" x14ac:dyDescent="0.2">
      <c r="F15677" s="169"/>
    </row>
    <row r="15678" spans="6:6" x14ac:dyDescent="0.2">
      <c r="F15678" s="169"/>
    </row>
    <row r="15679" spans="6:6" x14ac:dyDescent="0.2">
      <c r="F15679" s="169"/>
    </row>
    <row r="15680" spans="6:6" x14ac:dyDescent="0.2">
      <c r="F15680" s="169"/>
    </row>
    <row r="15681" spans="6:6" x14ac:dyDescent="0.2">
      <c r="F15681" s="169"/>
    </row>
    <row r="15682" spans="6:6" x14ac:dyDescent="0.2">
      <c r="F15682" s="169"/>
    </row>
    <row r="15683" spans="6:6" x14ac:dyDescent="0.2">
      <c r="F15683" s="169"/>
    </row>
    <row r="15684" spans="6:6" x14ac:dyDescent="0.2">
      <c r="F15684" s="169"/>
    </row>
    <row r="15685" spans="6:6" x14ac:dyDescent="0.2">
      <c r="F15685" s="169"/>
    </row>
    <row r="15686" spans="6:6" x14ac:dyDescent="0.2">
      <c r="F15686" s="169"/>
    </row>
    <row r="15687" spans="6:6" x14ac:dyDescent="0.2">
      <c r="F15687" s="169"/>
    </row>
    <row r="15688" spans="6:6" x14ac:dyDescent="0.2">
      <c r="F15688" s="169"/>
    </row>
    <row r="15689" spans="6:6" x14ac:dyDescent="0.2">
      <c r="F15689" s="169"/>
    </row>
    <row r="15690" spans="6:6" x14ac:dyDescent="0.2">
      <c r="F15690" s="169"/>
    </row>
    <row r="15691" spans="6:6" x14ac:dyDescent="0.2">
      <c r="F15691" s="169"/>
    </row>
    <row r="15692" spans="6:6" x14ac:dyDescent="0.2">
      <c r="F15692" s="169"/>
    </row>
    <row r="15693" spans="6:6" x14ac:dyDescent="0.2">
      <c r="F15693" s="169"/>
    </row>
    <row r="15694" spans="6:6" x14ac:dyDescent="0.2">
      <c r="F15694" s="169"/>
    </row>
    <row r="15695" spans="6:6" x14ac:dyDescent="0.2">
      <c r="F15695" s="169"/>
    </row>
    <row r="15696" spans="6:6" x14ac:dyDescent="0.2">
      <c r="F15696" s="169"/>
    </row>
    <row r="15697" spans="6:6" x14ac:dyDescent="0.2">
      <c r="F15697" s="169"/>
    </row>
    <row r="15698" spans="6:6" x14ac:dyDescent="0.2">
      <c r="F15698" s="169"/>
    </row>
    <row r="15699" spans="6:6" x14ac:dyDescent="0.2">
      <c r="F15699" s="169"/>
    </row>
    <row r="15700" spans="6:6" x14ac:dyDescent="0.2">
      <c r="F15700" s="169"/>
    </row>
    <row r="15701" spans="6:6" x14ac:dyDescent="0.2">
      <c r="F15701" s="169"/>
    </row>
    <row r="15702" spans="6:6" x14ac:dyDescent="0.2">
      <c r="F15702" s="169"/>
    </row>
    <row r="15703" spans="6:6" x14ac:dyDescent="0.2">
      <c r="F15703" s="169"/>
    </row>
    <row r="15704" spans="6:6" x14ac:dyDescent="0.2">
      <c r="F15704" s="169"/>
    </row>
    <row r="15705" spans="6:6" x14ac:dyDescent="0.2">
      <c r="F15705" s="169"/>
    </row>
    <row r="15706" spans="6:6" x14ac:dyDescent="0.2">
      <c r="F15706" s="169"/>
    </row>
    <row r="15707" spans="6:6" x14ac:dyDescent="0.2">
      <c r="F15707" s="169"/>
    </row>
    <row r="15708" spans="6:6" x14ac:dyDescent="0.2">
      <c r="F15708" s="169"/>
    </row>
    <row r="15709" spans="6:6" x14ac:dyDescent="0.2">
      <c r="F15709" s="169"/>
    </row>
    <row r="15710" spans="6:6" x14ac:dyDescent="0.2">
      <c r="F15710" s="169"/>
    </row>
    <row r="15711" spans="6:6" x14ac:dyDescent="0.2">
      <c r="F15711" s="169"/>
    </row>
    <row r="15712" spans="6:6" x14ac:dyDescent="0.2">
      <c r="F15712" s="169"/>
    </row>
    <row r="15713" spans="6:6" x14ac:dyDescent="0.2">
      <c r="F15713" s="169"/>
    </row>
    <row r="15714" spans="6:6" x14ac:dyDescent="0.2">
      <c r="F15714" s="169"/>
    </row>
    <row r="15715" spans="6:6" x14ac:dyDescent="0.2">
      <c r="F15715" s="169"/>
    </row>
    <row r="15716" spans="6:6" x14ac:dyDescent="0.2">
      <c r="F15716" s="169"/>
    </row>
    <row r="15717" spans="6:6" x14ac:dyDescent="0.2">
      <c r="F15717" s="169"/>
    </row>
    <row r="15718" spans="6:6" x14ac:dyDescent="0.2">
      <c r="F15718" s="169"/>
    </row>
    <row r="15719" spans="6:6" x14ac:dyDescent="0.2">
      <c r="F15719" s="169"/>
    </row>
    <row r="15720" spans="6:6" x14ac:dyDescent="0.2">
      <c r="F15720" s="169"/>
    </row>
    <row r="15721" spans="6:6" x14ac:dyDescent="0.2">
      <c r="F15721" s="169"/>
    </row>
    <row r="15722" spans="6:6" x14ac:dyDescent="0.2">
      <c r="F15722" s="169"/>
    </row>
    <row r="15723" spans="6:6" x14ac:dyDescent="0.2">
      <c r="F15723" s="169"/>
    </row>
    <row r="15724" spans="6:6" x14ac:dyDescent="0.2">
      <c r="F15724" s="169"/>
    </row>
    <row r="15725" spans="6:6" x14ac:dyDescent="0.2">
      <c r="F15725" s="169"/>
    </row>
    <row r="15726" spans="6:6" x14ac:dyDescent="0.2">
      <c r="F15726" s="169"/>
    </row>
    <row r="15727" spans="6:6" x14ac:dyDescent="0.2">
      <c r="F15727" s="169"/>
    </row>
    <row r="15728" spans="6:6" x14ac:dyDescent="0.2">
      <c r="F15728" s="169"/>
    </row>
    <row r="15729" spans="6:6" x14ac:dyDescent="0.2">
      <c r="F15729" s="169"/>
    </row>
    <row r="15730" spans="6:6" x14ac:dyDescent="0.2">
      <c r="F15730" s="169"/>
    </row>
    <row r="15731" spans="6:6" x14ac:dyDescent="0.2">
      <c r="F15731" s="169"/>
    </row>
    <row r="15732" spans="6:6" x14ac:dyDescent="0.2">
      <c r="F15732" s="169"/>
    </row>
    <row r="15733" spans="6:6" x14ac:dyDescent="0.2">
      <c r="F15733" s="169"/>
    </row>
    <row r="15734" spans="6:6" x14ac:dyDescent="0.2">
      <c r="F15734" s="169"/>
    </row>
    <row r="15735" spans="6:6" x14ac:dyDescent="0.2">
      <c r="F15735" s="169"/>
    </row>
    <row r="15736" spans="6:6" x14ac:dyDescent="0.2">
      <c r="F15736" s="169"/>
    </row>
    <row r="15737" spans="6:6" x14ac:dyDescent="0.2">
      <c r="F15737" s="169"/>
    </row>
    <row r="15738" spans="6:6" x14ac:dyDescent="0.2">
      <c r="F15738" s="169"/>
    </row>
    <row r="15739" spans="6:6" x14ac:dyDescent="0.2">
      <c r="F15739" s="169"/>
    </row>
    <row r="15740" spans="6:6" x14ac:dyDescent="0.2">
      <c r="F15740" s="169"/>
    </row>
    <row r="15741" spans="6:6" x14ac:dyDescent="0.2">
      <c r="F15741" s="169"/>
    </row>
    <row r="15742" spans="6:6" x14ac:dyDescent="0.2">
      <c r="F15742" s="169"/>
    </row>
    <row r="15743" spans="6:6" x14ac:dyDescent="0.2">
      <c r="F15743" s="169"/>
    </row>
    <row r="15744" spans="6:6" x14ac:dyDescent="0.2">
      <c r="F15744" s="169"/>
    </row>
    <row r="15745" spans="6:6" x14ac:dyDescent="0.2">
      <c r="F15745" s="169"/>
    </row>
    <row r="15746" spans="6:6" x14ac:dyDescent="0.2">
      <c r="F15746" s="169"/>
    </row>
    <row r="15747" spans="6:6" x14ac:dyDescent="0.2">
      <c r="F15747" s="169"/>
    </row>
    <row r="15748" spans="6:6" x14ac:dyDescent="0.2">
      <c r="F15748" s="169"/>
    </row>
    <row r="15749" spans="6:6" x14ac:dyDescent="0.2">
      <c r="F15749" s="169"/>
    </row>
    <row r="15750" spans="6:6" x14ac:dyDescent="0.2">
      <c r="F15750" s="169"/>
    </row>
    <row r="15751" spans="6:6" x14ac:dyDescent="0.2">
      <c r="F15751" s="169"/>
    </row>
    <row r="15752" spans="6:6" x14ac:dyDescent="0.2">
      <c r="F15752" s="169"/>
    </row>
    <row r="15753" spans="6:6" x14ac:dyDescent="0.2">
      <c r="F15753" s="169"/>
    </row>
    <row r="15754" spans="6:6" x14ac:dyDescent="0.2">
      <c r="F15754" s="169"/>
    </row>
    <row r="15755" spans="6:6" x14ac:dyDescent="0.2">
      <c r="F15755" s="169"/>
    </row>
    <row r="15756" spans="6:6" x14ac:dyDescent="0.2">
      <c r="F15756" s="169"/>
    </row>
    <row r="15757" spans="6:6" x14ac:dyDescent="0.2">
      <c r="F15757" s="169"/>
    </row>
    <row r="15758" spans="6:6" x14ac:dyDescent="0.2">
      <c r="F15758" s="169"/>
    </row>
    <row r="15759" spans="6:6" x14ac:dyDescent="0.2">
      <c r="F15759" s="169"/>
    </row>
    <row r="15760" spans="6:6" x14ac:dyDescent="0.2">
      <c r="F15760" s="169"/>
    </row>
    <row r="15761" spans="6:6" x14ac:dyDescent="0.2">
      <c r="F15761" s="169"/>
    </row>
    <row r="15762" spans="6:6" x14ac:dyDescent="0.2">
      <c r="F15762" s="169"/>
    </row>
    <row r="15763" spans="6:6" x14ac:dyDescent="0.2">
      <c r="F15763" s="169"/>
    </row>
    <row r="15764" spans="6:6" x14ac:dyDescent="0.2">
      <c r="F15764" s="169"/>
    </row>
    <row r="15765" spans="6:6" x14ac:dyDescent="0.2">
      <c r="F15765" s="169"/>
    </row>
    <row r="15766" spans="6:6" x14ac:dyDescent="0.2">
      <c r="F15766" s="169"/>
    </row>
    <row r="15767" spans="6:6" x14ac:dyDescent="0.2">
      <c r="F15767" s="169"/>
    </row>
    <row r="15768" spans="6:6" x14ac:dyDescent="0.2">
      <c r="F15768" s="169"/>
    </row>
    <row r="15769" spans="6:6" x14ac:dyDescent="0.2">
      <c r="F15769" s="169"/>
    </row>
    <row r="15770" spans="6:6" x14ac:dyDescent="0.2">
      <c r="F15770" s="169"/>
    </row>
    <row r="15771" spans="6:6" x14ac:dyDescent="0.2">
      <c r="F15771" s="169"/>
    </row>
    <row r="15772" spans="6:6" x14ac:dyDescent="0.2">
      <c r="F15772" s="169"/>
    </row>
    <row r="15773" spans="6:6" x14ac:dyDescent="0.2">
      <c r="F15773" s="169"/>
    </row>
    <row r="15774" spans="6:6" x14ac:dyDescent="0.2">
      <c r="F15774" s="169"/>
    </row>
    <row r="15775" spans="6:6" x14ac:dyDescent="0.2">
      <c r="F15775" s="169"/>
    </row>
    <row r="15776" spans="6:6" x14ac:dyDescent="0.2">
      <c r="F15776" s="169"/>
    </row>
    <row r="15777" spans="6:6" x14ac:dyDescent="0.2">
      <c r="F15777" s="169"/>
    </row>
    <row r="15778" spans="6:6" x14ac:dyDescent="0.2">
      <c r="F15778" s="169"/>
    </row>
    <row r="15779" spans="6:6" x14ac:dyDescent="0.2">
      <c r="F15779" s="169"/>
    </row>
    <row r="15780" spans="6:6" x14ac:dyDescent="0.2">
      <c r="F15780" s="169"/>
    </row>
    <row r="15781" spans="6:6" x14ac:dyDescent="0.2">
      <c r="F15781" s="169"/>
    </row>
    <row r="15782" spans="6:6" x14ac:dyDescent="0.2">
      <c r="F15782" s="169"/>
    </row>
    <row r="15783" spans="6:6" x14ac:dyDescent="0.2">
      <c r="F15783" s="169"/>
    </row>
    <row r="15784" spans="6:6" x14ac:dyDescent="0.2">
      <c r="F15784" s="169"/>
    </row>
    <row r="15785" spans="6:6" x14ac:dyDescent="0.2">
      <c r="F15785" s="169"/>
    </row>
    <row r="15786" spans="6:6" x14ac:dyDescent="0.2">
      <c r="F15786" s="169"/>
    </row>
    <row r="15787" spans="6:6" x14ac:dyDescent="0.2">
      <c r="F15787" s="169"/>
    </row>
    <row r="15788" spans="6:6" x14ac:dyDescent="0.2">
      <c r="F15788" s="169"/>
    </row>
    <row r="15789" spans="6:6" x14ac:dyDescent="0.2">
      <c r="F15789" s="169"/>
    </row>
    <row r="15790" spans="6:6" x14ac:dyDescent="0.2">
      <c r="F15790" s="169"/>
    </row>
    <row r="15791" spans="6:6" x14ac:dyDescent="0.2">
      <c r="F15791" s="169"/>
    </row>
    <row r="15792" spans="6:6" x14ac:dyDescent="0.2">
      <c r="F15792" s="169"/>
    </row>
    <row r="15793" spans="6:6" x14ac:dyDescent="0.2">
      <c r="F15793" s="169"/>
    </row>
    <row r="15794" spans="6:6" x14ac:dyDescent="0.2">
      <c r="F15794" s="169"/>
    </row>
    <row r="15795" spans="6:6" x14ac:dyDescent="0.2">
      <c r="F15795" s="169"/>
    </row>
    <row r="15796" spans="6:6" x14ac:dyDescent="0.2">
      <c r="F15796" s="169"/>
    </row>
    <row r="15797" spans="6:6" x14ac:dyDescent="0.2">
      <c r="F15797" s="169"/>
    </row>
    <row r="15798" spans="6:6" x14ac:dyDescent="0.2">
      <c r="F15798" s="169"/>
    </row>
    <row r="15799" spans="6:6" x14ac:dyDescent="0.2">
      <c r="F15799" s="169"/>
    </row>
    <row r="15800" spans="6:6" x14ac:dyDescent="0.2">
      <c r="F15800" s="169"/>
    </row>
    <row r="15801" spans="6:6" x14ac:dyDescent="0.2">
      <c r="F15801" s="169"/>
    </row>
    <row r="15802" spans="6:6" x14ac:dyDescent="0.2">
      <c r="F15802" s="169"/>
    </row>
    <row r="15803" spans="6:6" x14ac:dyDescent="0.2">
      <c r="F15803" s="169"/>
    </row>
    <row r="15804" spans="6:6" x14ac:dyDescent="0.2">
      <c r="F15804" s="169"/>
    </row>
    <row r="15805" spans="6:6" x14ac:dyDescent="0.2">
      <c r="F15805" s="169"/>
    </row>
    <row r="15806" spans="6:6" x14ac:dyDescent="0.2">
      <c r="F15806" s="169"/>
    </row>
    <row r="15807" spans="6:6" x14ac:dyDescent="0.2">
      <c r="F15807" s="169"/>
    </row>
    <row r="15808" spans="6:6" x14ac:dyDescent="0.2">
      <c r="F15808" s="169"/>
    </row>
    <row r="15809" spans="6:6" x14ac:dyDescent="0.2">
      <c r="F15809" s="169"/>
    </row>
    <row r="15810" spans="6:6" x14ac:dyDescent="0.2">
      <c r="F15810" s="169"/>
    </row>
    <row r="15811" spans="6:6" x14ac:dyDescent="0.2">
      <c r="F15811" s="169"/>
    </row>
    <row r="15812" spans="6:6" x14ac:dyDescent="0.2">
      <c r="F15812" s="169"/>
    </row>
    <row r="15813" spans="6:6" x14ac:dyDescent="0.2">
      <c r="F15813" s="169"/>
    </row>
    <row r="15814" spans="6:6" x14ac:dyDescent="0.2">
      <c r="F15814" s="169"/>
    </row>
    <row r="15815" spans="6:6" x14ac:dyDescent="0.2">
      <c r="F15815" s="169"/>
    </row>
    <row r="15816" spans="6:6" x14ac:dyDescent="0.2">
      <c r="F15816" s="169"/>
    </row>
    <row r="15817" spans="6:6" x14ac:dyDescent="0.2">
      <c r="F15817" s="169"/>
    </row>
    <row r="15818" spans="6:6" x14ac:dyDescent="0.2">
      <c r="F15818" s="169"/>
    </row>
    <row r="15819" spans="6:6" x14ac:dyDescent="0.2">
      <c r="F15819" s="169"/>
    </row>
    <row r="15820" spans="6:6" x14ac:dyDescent="0.2">
      <c r="F15820" s="169"/>
    </row>
    <row r="15821" spans="6:6" x14ac:dyDescent="0.2">
      <c r="F15821" s="169"/>
    </row>
    <row r="15822" spans="6:6" x14ac:dyDescent="0.2">
      <c r="F15822" s="169"/>
    </row>
    <row r="15823" spans="6:6" x14ac:dyDescent="0.2">
      <c r="F15823" s="169"/>
    </row>
    <row r="15824" spans="6:6" x14ac:dyDescent="0.2">
      <c r="F15824" s="169"/>
    </row>
    <row r="15825" spans="6:6" x14ac:dyDescent="0.2">
      <c r="F15825" s="169"/>
    </row>
    <row r="15826" spans="6:6" x14ac:dyDescent="0.2">
      <c r="F15826" s="169"/>
    </row>
    <row r="15827" spans="6:6" x14ac:dyDescent="0.2">
      <c r="F15827" s="169"/>
    </row>
    <row r="15828" spans="6:6" x14ac:dyDescent="0.2">
      <c r="F15828" s="169"/>
    </row>
    <row r="15829" spans="6:6" x14ac:dyDescent="0.2">
      <c r="F15829" s="169"/>
    </row>
    <row r="15830" spans="6:6" x14ac:dyDescent="0.2">
      <c r="F15830" s="169"/>
    </row>
    <row r="15831" spans="6:6" x14ac:dyDescent="0.2">
      <c r="F15831" s="169"/>
    </row>
    <row r="15832" spans="6:6" x14ac:dyDescent="0.2">
      <c r="F15832" s="169"/>
    </row>
    <row r="15833" spans="6:6" x14ac:dyDescent="0.2">
      <c r="F15833" s="169"/>
    </row>
    <row r="15834" spans="6:6" x14ac:dyDescent="0.2">
      <c r="F15834" s="169"/>
    </row>
    <row r="15835" spans="6:6" x14ac:dyDescent="0.2">
      <c r="F15835" s="169"/>
    </row>
    <row r="15836" spans="6:6" x14ac:dyDescent="0.2">
      <c r="F15836" s="169"/>
    </row>
    <row r="15837" spans="6:6" x14ac:dyDescent="0.2">
      <c r="F15837" s="169"/>
    </row>
    <row r="15838" spans="6:6" x14ac:dyDescent="0.2">
      <c r="F15838" s="169"/>
    </row>
    <row r="15839" spans="6:6" x14ac:dyDescent="0.2">
      <c r="F15839" s="169"/>
    </row>
    <row r="15840" spans="6:6" x14ac:dyDescent="0.2">
      <c r="F15840" s="169"/>
    </row>
    <row r="15841" spans="6:6" x14ac:dyDescent="0.2">
      <c r="F15841" s="169"/>
    </row>
    <row r="15842" spans="6:6" x14ac:dyDescent="0.2">
      <c r="F15842" s="169"/>
    </row>
    <row r="15843" spans="6:6" x14ac:dyDescent="0.2">
      <c r="F15843" s="169"/>
    </row>
    <row r="15844" spans="6:6" x14ac:dyDescent="0.2">
      <c r="F15844" s="169"/>
    </row>
    <row r="15845" spans="6:6" x14ac:dyDescent="0.2">
      <c r="F15845" s="169"/>
    </row>
    <row r="15846" spans="6:6" x14ac:dyDescent="0.2">
      <c r="F15846" s="169"/>
    </row>
    <row r="15847" spans="6:6" x14ac:dyDescent="0.2">
      <c r="F15847" s="169"/>
    </row>
    <row r="15848" spans="6:6" x14ac:dyDescent="0.2">
      <c r="F15848" s="169"/>
    </row>
    <row r="15849" spans="6:6" x14ac:dyDescent="0.2">
      <c r="F15849" s="169"/>
    </row>
    <row r="15850" spans="6:6" x14ac:dyDescent="0.2">
      <c r="F15850" s="169"/>
    </row>
    <row r="15851" spans="6:6" x14ac:dyDescent="0.2">
      <c r="F15851" s="169"/>
    </row>
    <row r="15852" spans="6:6" x14ac:dyDescent="0.2">
      <c r="F15852" s="169"/>
    </row>
    <row r="15853" spans="6:6" x14ac:dyDescent="0.2">
      <c r="F15853" s="169"/>
    </row>
    <row r="15854" spans="6:6" x14ac:dyDescent="0.2">
      <c r="F15854" s="169"/>
    </row>
    <row r="15855" spans="6:6" x14ac:dyDescent="0.2">
      <c r="F15855" s="169"/>
    </row>
    <row r="15856" spans="6:6" x14ac:dyDescent="0.2">
      <c r="F15856" s="169"/>
    </row>
    <row r="15857" spans="6:6" x14ac:dyDescent="0.2">
      <c r="F15857" s="169"/>
    </row>
    <row r="15858" spans="6:6" x14ac:dyDescent="0.2">
      <c r="F15858" s="169"/>
    </row>
    <row r="15859" spans="6:6" x14ac:dyDescent="0.2">
      <c r="F15859" s="169"/>
    </row>
    <row r="15860" spans="6:6" x14ac:dyDescent="0.2">
      <c r="F15860" s="169"/>
    </row>
    <row r="15861" spans="6:6" x14ac:dyDescent="0.2">
      <c r="F15861" s="169"/>
    </row>
    <row r="15862" spans="6:6" x14ac:dyDescent="0.2">
      <c r="F15862" s="169"/>
    </row>
    <row r="15863" spans="6:6" x14ac:dyDescent="0.2">
      <c r="F15863" s="169"/>
    </row>
    <row r="15864" spans="6:6" x14ac:dyDescent="0.2">
      <c r="F15864" s="169"/>
    </row>
    <row r="15865" spans="6:6" x14ac:dyDescent="0.2">
      <c r="F15865" s="169"/>
    </row>
    <row r="15866" spans="6:6" x14ac:dyDescent="0.2">
      <c r="F15866" s="169"/>
    </row>
    <row r="15867" spans="6:6" x14ac:dyDescent="0.2">
      <c r="F15867" s="169"/>
    </row>
    <row r="15868" spans="6:6" x14ac:dyDescent="0.2">
      <c r="F15868" s="169"/>
    </row>
    <row r="15869" spans="6:6" x14ac:dyDescent="0.2">
      <c r="F15869" s="169"/>
    </row>
    <row r="15870" spans="6:6" x14ac:dyDescent="0.2">
      <c r="F15870" s="169"/>
    </row>
    <row r="15871" spans="6:6" x14ac:dyDescent="0.2">
      <c r="F15871" s="169"/>
    </row>
    <row r="15872" spans="6:6" x14ac:dyDescent="0.2">
      <c r="F15872" s="169"/>
    </row>
    <row r="15873" spans="6:6" x14ac:dyDescent="0.2">
      <c r="F15873" s="169"/>
    </row>
    <row r="15874" spans="6:6" x14ac:dyDescent="0.2">
      <c r="F15874" s="169"/>
    </row>
    <row r="15875" spans="6:6" x14ac:dyDescent="0.2">
      <c r="F15875" s="169"/>
    </row>
    <row r="15876" spans="6:6" x14ac:dyDescent="0.2">
      <c r="F15876" s="169"/>
    </row>
    <row r="15877" spans="6:6" x14ac:dyDescent="0.2">
      <c r="F15877" s="169"/>
    </row>
    <row r="15878" spans="6:6" x14ac:dyDescent="0.2">
      <c r="F15878" s="169"/>
    </row>
    <row r="15879" spans="6:6" x14ac:dyDescent="0.2">
      <c r="F15879" s="169"/>
    </row>
    <row r="15880" spans="6:6" x14ac:dyDescent="0.2">
      <c r="F15880" s="169"/>
    </row>
    <row r="15881" spans="6:6" x14ac:dyDescent="0.2">
      <c r="F15881" s="169"/>
    </row>
    <row r="15882" spans="6:6" x14ac:dyDescent="0.2">
      <c r="F15882" s="169"/>
    </row>
    <row r="15883" spans="6:6" x14ac:dyDescent="0.2">
      <c r="F15883" s="169"/>
    </row>
    <row r="15884" spans="6:6" x14ac:dyDescent="0.2">
      <c r="F15884" s="169"/>
    </row>
    <row r="15885" spans="6:6" x14ac:dyDescent="0.2">
      <c r="F15885" s="169"/>
    </row>
    <row r="15886" spans="6:6" x14ac:dyDescent="0.2">
      <c r="F15886" s="169"/>
    </row>
    <row r="15887" spans="6:6" x14ac:dyDescent="0.2">
      <c r="F15887" s="169"/>
    </row>
    <row r="15888" spans="6:6" x14ac:dyDescent="0.2">
      <c r="F15888" s="169"/>
    </row>
    <row r="15889" spans="6:6" x14ac:dyDescent="0.2">
      <c r="F15889" s="169"/>
    </row>
    <row r="15890" spans="6:6" x14ac:dyDescent="0.2">
      <c r="F15890" s="169"/>
    </row>
    <row r="15891" spans="6:6" x14ac:dyDescent="0.2">
      <c r="F15891" s="169"/>
    </row>
    <row r="15892" spans="6:6" x14ac:dyDescent="0.2">
      <c r="F15892" s="169"/>
    </row>
    <row r="15893" spans="6:6" x14ac:dyDescent="0.2">
      <c r="F15893" s="169"/>
    </row>
    <row r="15894" spans="6:6" x14ac:dyDescent="0.2">
      <c r="F15894" s="169"/>
    </row>
    <row r="15895" spans="6:6" x14ac:dyDescent="0.2">
      <c r="F15895" s="169"/>
    </row>
    <row r="15896" spans="6:6" x14ac:dyDescent="0.2">
      <c r="F15896" s="169"/>
    </row>
    <row r="15897" spans="6:6" x14ac:dyDescent="0.2">
      <c r="F15897" s="169"/>
    </row>
    <row r="15898" spans="6:6" x14ac:dyDescent="0.2">
      <c r="F15898" s="169"/>
    </row>
    <row r="15899" spans="6:6" x14ac:dyDescent="0.2">
      <c r="F15899" s="169"/>
    </row>
    <row r="15900" spans="6:6" x14ac:dyDescent="0.2">
      <c r="F15900" s="169"/>
    </row>
    <row r="15901" spans="6:6" x14ac:dyDescent="0.2">
      <c r="F15901" s="169"/>
    </row>
    <row r="15902" spans="6:6" x14ac:dyDescent="0.2">
      <c r="F15902" s="169"/>
    </row>
    <row r="15903" spans="6:6" x14ac:dyDescent="0.2">
      <c r="F15903" s="169"/>
    </row>
    <row r="15904" spans="6:6" x14ac:dyDescent="0.2">
      <c r="F15904" s="169"/>
    </row>
    <row r="15905" spans="6:6" x14ac:dyDescent="0.2">
      <c r="F15905" s="169"/>
    </row>
    <row r="15906" spans="6:6" x14ac:dyDescent="0.2">
      <c r="F15906" s="169"/>
    </row>
    <row r="15907" spans="6:6" x14ac:dyDescent="0.2">
      <c r="F15907" s="169"/>
    </row>
    <row r="15908" spans="6:6" x14ac:dyDescent="0.2">
      <c r="F15908" s="169"/>
    </row>
    <row r="15909" spans="6:6" x14ac:dyDescent="0.2">
      <c r="F15909" s="169"/>
    </row>
    <row r="15910" spans="6:6" x14ac:dyDescent="0.2">
      <c r="F15910" s="169"/>
    </row>
    <row r="15911" spans="6:6" x14ac:dyDescent="0.2">
      <c r="F15911" s="169"/>
    </row>
    <row r="15912" spans="6:6" x14ac:dyDescent="0.2">
      <c r="F15912" s="169"/>
    </row>
    <row r="15913" spans="6:6" x14ac:dyDescent="0.2">
      <c r="F15913" s="169"/>
    </row>
    <row r="15914" spans="6:6" x14ac:dyDescent="0.2">
      <c r="F15914" s="169"/>
    </row>
    <row r="15915" spans="6:6" x14ac:dyDescent="0.2">
      <c r="F15915" s="169"/>
    </row>
    <row r="15916" spans="6:6" x14ac:dyDescent="0.2">
      <c r="F15916" s="169"/>
    </row>
    <row r="15917" spans="6:6" x14ac:dyDescent="0.2">
      <c r="F15917" s="169"/>
    </row>
    <row r="15918" spans="6:6" x14ac:dyDescent="0.2">
      <c r="F15918" s="169"/>
    </row>
    <row r="15919" spans="6:6" x14ac:dyDescent="0.2">
      <c r="F15919" s="169"/>
    </row>
    <row r="15920" spans="6:6" x14ac:dyDescent="0.2">
      <c r="F15920" s="169"/>
    </row>
    <row r="15921" spans="6:6" x14ac:dyDescent="0.2">
      <c r="F15921" s="169"/>
    </row>
    <row r="15922" spans="6:6" x14ac:dyDescent="0.2">
      <c r="F15922" s="169"/>
    </row>
    <row r="15923" spans="6:6" x14ac:dyDescent="0.2">
      <c r="F15923" s="169"/>
    </row>
    <row r="15924" spans="6:6" x14ac:dyDescent="0.2">
      <c r="F15924" s="169"/>
    </row>
    <row r="15925" spans="6:6" x14ac:dyDescent="0.2">
      <c r="F15925" s="169"/>
    </row>
    <row r="15926" spans="6:6" x14ac:dyDescent="0.2">
      <c r="F15926" s="169"/>
    </row>
    <row r="15927" spans="6:6" x14ac:dyDescent="0.2">
      <c r="F15927" s="169"/>
    </row>
    <row r="15928" spans="6:6" x14ac:dyDescent="0.2">
      <c r="F15928" s="169"/>
    </row>
    <row r="15929" spans="6:6" x14ac:dyDescent="0.2">
      <c r="F15929" s="169"/>
    </row>
    <row r="15930" spans="6:6" x14ac:dyDescent="0.2">
      <c r="F15930" s="169"/>
    </row>
    <row r="15931" spans="6:6" x14ac:dyDescent="0.2">
      <c r="F15931" s="169"/>
    </row>
    <row r="15932" spans="6:6" x14ac:dyDescent="0.2">
      <c r="F15932" s="169"/>
    </row>
    <row r="15933" spans="6:6" x14ac:dyDescent="0.2">
      <c r="F15933" s="169"/>
    </row>
    <row r="15934" spans="6:6" x14ac:dyDescent="0.2">
      <c r="F15934" s="169"/>
    </row>
    <row r="15935" spans="6:6" x14ac:dyDescent="0.2">
      <c r="F15935" s="169"/>
    </row>
    <row r="15936" spans="6:6" x14ac:dyDescent="0.2">
      <c r="F15936" s="169"/>
    </row>
    <row r="15937" spans="6:6" x14ac:dyDescent="0.2">
      <c r="F15937" s="169"/>
    </row>
    <row r="15938" spans="6:6" x14ac:dyDescent="0.2">
      <c r="F15938" s="169"/>
    </row>
    <row r="15939" spans="6:6" x14ac:dyDescent="0.2">
      <c r="F15939" s="169"/>
    </row>
    <row r="15940" spans="6:6" x14ac:dyDescent="0.2">
      <c r="F15940" s="169"/>
    </row>
    <row r="15941" spans="6:6" x14ac:dyDescent="0.2">
      <c r="F15941" s="169"/>
    </row>
    <row r="15942" spans="6:6" x14ac:dyDescent="0.2">
      <c r="F15942" s="169"/>
    </row>
    <row r="15943" spans="6:6" x14ac:dyDescent="0.2">
      <c r="F15943" s="169"/>
    </row>
    <row r="15944" spans="6:6" x14ac:dyDescent="0.2">
      <c r="F15944" s="169"/>
    </row>
    <row r="15945" spans="6:6" x14ac:dyDescent="0.2">
      <c r="F15945" s="169"/>
    </row>
    <row r="15946" spans="6:6" x14ac:dyDescent="0.2">
      <c r="F15946" s="169"/>
    </row>
    <row r="15947" spans="6:6" x14ac:dyDescent="0.2">
      <c r="F15947" s="169"/>
    </row>
    <row r="15948" spans="6:6" x14ac:dyDescent="0.2">
      <c r="F15948" s="169"/>
    </row>
    <row r="15949" spans="6:6" x14ac:dyDescent="0.2">
      <c r="F15949" s="169"/>
    </row>
    <row r="15950" spans="6:6" x14ac:dyDescent="0.2">
      <c r="F15950" s="169"/>
    </row>
    <row r="15951" spans="6:6" x14ac:dyDescent="0.2">
      <c r="F15951" s="169"/>
    </row>
    <row r="15952" spans="6:6" x14ac:dyDescent="0.2">
      <c r="F15952" s="169"/>
    </row>
    <row r="15953" spans="6:6" x14ac:dyDescent="0.2">
      <c r="F15953" s="169"/>
    </row>
    <row r="15954" spans="6:6" x14ac:dyDescent="0.2">
      <c r="F15954" s="169"/>
    </row>
    <row r="15955" spans="6:6" x14ac:dyDescent="0.2">
      <c r="F15955" s="169"/>
    </row>
    <row r="15956" spans="6:6" x14ac:dyDescent="0.2">
      <c r="F15956" s="169"/>
    </row>
    <row r="15957" spans="6:6" x14ac:dyDescent="0.2">
      <c r="F15957" s="169"/>
    </row>
    <row r="15958" spans="6:6" x14ac:dyDescent="0.2">
      <c r="F15958" s="169"/>
    </row>
    <row r="15959" spans="6:6" x14ac:dyDescent="0.2">
      <c r="F15959" s="169"/>
    </row>
    <row r="15960" spans="6:6" x14ac:dyDescent="0.2">
      <c r="F15960" s="169"/>
    </row>
    <row r="15961" spans="6:6" x14ac:dyDescent="0.2">
      <c r="F15961" s="169"/>
    </row>
    <row r="15962" spans="6:6" x14ac:dyDescent="0.2">
      <c r="F15962" s="169"/>
    </row>
    <row r="15963" spans="6:6" x14ac:dyDescent="0.2">
      <c r="F15963" s="169"/>
    </row>
    <row r="15964" spans="6:6" x14ac:dyDescent="0.2">
      <c r="F15964" s="169"/>
    </row>
    <row r="15965" spans="6:6" x14ac:dyDescent="0.2">
      <c r="F15965" s="169"/>
    </row>
    <row r="15966" spans="6:6" x14ac:dyDescent="0.2">
      <c r="F15966" s="169"/>
    </row>
    <row r="15967" spans="6:6" x14ac:dyDescent="0.2">
      <c r="F15967" s="169"/>
    </row>
    <row r="15968" spans="6:6" x14ac:dyDescent="0.2">
      <c r="F15968" s="169"/>
    </row>
    <row r="15969" spans="6:6" x14ac:dyDescent="0.2">
      <c r="F15969" s="169"/>
    </row>
    <row r="15970" spans="6:6" x14ac:dyDescent="0.2">
      <c r="F15970" s="169"/>
    </row>
    <row r="15971" spans="6:6" x14ac:dyDescent="0.2">
      <c r="F15971" s="169"/>
    </row>
    <row r="15972" spans="6:6" x14ac:dyDescent="0.2">
      <c r="F15972" s="169"/>
    </row>
    <row r="15973" spans="6:6" x14ac:dyDescent="0.2">
      <c r="F15973" s="169"/>
    </row>
    <row r="15974" spans="6:6" x14ac:dyDescent="0.2">
      <c r="F15974" s="169"/>
    </row>
    <row r="15975" spans="6:6" x14ac:dyDescent="0.2">
      <c r="F15975" s="169"/>
    </row>
    <row r="15976" spans="6:6" x14ac:dyDescent="0.2">
      <c r="F15976" s="169"/>
    </row>
    <row r="15977" spans="6:6" x14ac:dyDescent="0.2">
      <c r="F15977" s="169"/>
    </row>
    <row r="15978" spans="6:6" x14ac:dyDescent="0.2">
      <c r="F15978" s="169"/>
    </row>
    <row r="15979" spans="6:6" x14ac:dyDescent="0.2">
      <c r="F15979" s="169"/>
    </row>
    <row r="15980" spans="6:6" x14ac:dyDescent="0.2">
      <c r="F15980" s="169"/>
    </row>
    <row r="15981" spans="6:6" x14ac:dyDescent="0.2">
      <c r="F15981" s="169"/>
    </row>
    <row r="15982" spans="6:6" x14ac:dyDescent="0.2">
      <c r="F15982" s="169"/>
    </row>
    <row r="15983" spans="6:6" x14ac:dyDescent="0.2">
      <c r="F15983" s="169"/>
    </row>
    <row r="15984" spans="6:6" x14ac:dyDescent="0.2">
      <c r="F15984" s="169"/>
    </row>
    <row r="15985" spans="6:6" x14ac:dyDescent="0.2">
      <c r="F15985" s="169"/>
    </row>
    <row r="15986" spans="6:6" x14ac:dyDescent="0.2">
      <c r="F15986" s="169"/>
    </row>
    <row r="15987" spans="6:6" x14ac:dyDescent="0.2">
      <c r="F15987" s="169"/>
    </row>
    <row r="15988" spans="6:6" x14ac:dyDescent="0.2">
      <c r="F15988" s="169"/>
    </row>
    <row r="15989" spans="6:6" x14ac:dyDescent="0.2">
      <c r="F15989" s="169"/>
    </row>
    <row r="15990" spans="6:6" x14ac:dyDescent="0.2">
      <c r="F15990" s="169"/>
    </row>
    <row r="15991" spans="6:6" x14ac:dyDescent="0.2">
      <c r="F15991" s="169"/>
    </row>
    <row r="15992" spans="6:6" x14ac:dyDescent="0.2">
      <c r="F15992" s="169"/>
    </row>
    <row r="15993" spans="6:6" x14ac:dyDescent="0.2">
      <c r="F15993" s="169"/>
    </row>
    <row r="15994" spans="6:6" x14ac:dyDescent="0.2">
      <c r="F15994" s="169"/>
    </row>
    <row r="15995" spans="6:6" x14ac:dyDescent="0.2">
      <c r="F15995" s="169"/>
    </row>
    <row r="15996" spans="6:6" x14ac:dyDescent="0.2">
      <c r="F15996" s="169"/>
    </row>
    <row r="15997" spans="6:6" x14ac:dyDescent="0.2">
      <c r="F15997" s="169"/>
    </row>
    <row r="15998" spans="6:6" x14ac:dyDescent="0.2">
      <c r="F15998" s="169"/>
    </row>
    <row r="15999" spans="6:6" x14ac:dyDescent="0.2">
      <c r="F15999" s="169"/>
    </row>
    <row r="16000" spans="6:6" x14ac:dyDescent="0.2">
      <c r="F16000" s="169"/>
    </row>
    <row r="16001" spans="6:6" x14ac:dyDescent="0.2">
      <c r="F16001" s="169"/>
    </row>
    <row r="16002" spans="6:6" x14ac:dyDescent="0.2">
      <c r="F16002" s="169"/>
    </row>
    <row r="16003" spans="6:6" x14ac:dyDescent="0.2">
      <c r="F16003" s="169"/>
    </row>
    <row r="16004" spans="6:6" x14ac:dyDescent="0.2">
      <c r="F16004" s="169"/>
    </row>
    <row r="16005" spans="6:6" x14ac:dyDescent="0.2">
      <c r="F16005" s="169"/>
    </row>
    <row r="16006" spans="6:6" x14ac:dyDescent="0.2">
      <c r="F16006" s="169"/>
    </row>
    <row r="16007" spans="6:6" x14ac:dyDescent="0.2">
      <c r="F16007" s="169"/>
    </row>
    <row r="16008" spans="6:6" x14ac:dyDescent="0.2">
      <c r="F16008" s="169"/>
    </row>
    <row r="16009" spans="6:6" x14ac:dyDescent="0.2">
      <c r="F16009" s="169"/>
    </row>
    <row r="16010" spans="6:6" x14ac:dyDescent="0.2">
      <c r="F16010" s="169"/>
    </row>
    <row r="16011" spans="6:6" x14ac:dyDescent="0.2">
      <c r="F16011" s="169"/>
    </row>
    <row r="16012" spans="6:6" x14ac:dyDescent="0.2">
      <c r="F16012" s="169"/>
    </row>
    <row r="16013" spans="6:6" x14ac:dyDescent="0.2">
      <c r="F16013" s="169"/>
    </row>
    <row r="16014" spans="6:6" x14ac:dyDescent="0.2">
      <c r="F16014" s="169"/>
    </row>
    <row r="16015" spans="6:6" x14ac:dyDescent="0.2">
      <c r="F16015" s="169"/>
    </row>
    <row r="16016" spans="6:6" x14ac:dyDescent="0.2">
      <c r="F16016" s="169"/>
    </row>
    <row r="16017" spans="6:6" x14ac:dyDescent="0.2">
      <c r="F16017" s="169"/>
    </row>
    <row r="16018" spans="6:6" x14ac:dyDescent="0.2">
      <c r="F16018" s="169"/>
    </row>
    <row r="16019" spans="6:6" x14ac:dyDescent="0.2">
      <c r="F16019" s="169"/>
    </row>
    <row r="16020" spans="6:6" x14ac:dyDescent="0.2">
      <c r="F16020" s="169"/>
    </row>
    <row r="16021" spans="6:6" x14ac:dyDescent="0.2">
      <c r="F16021" s="169"/>
    </row>
    <row r="16022" spans="6:6" x14ac:dyDescent="0.2">
      <c r="F16022" s="169"/>
    </row>
    <row r="16023" spans="6:6" x14ac:dyDescent="0.2">
      <c r="F16023" s="169"/>
    </row>
    <row r="16024" spans="6:6" x14ac:dyDescent="0.2">
      <c r="F16024" s="169"/>
    </row>
    <row r="16025" spans="6:6" x14ac:dyDescent="0.2">
      <c r="F16025" s="169"/>
    </row>
    <row r="16026" spans="6:6" x14ac:dyDescent="0.2">
      <c r="F16026" s="169"/>
    </row>
    <row r="16027" spans="6:6" x14ac:dyDescent="0.2">
      <c r="F16027" s="169"/>
    </row>
    <row r="16028" spans="6:6" x14ac:dyDescent="0.2">
      <c r="F16028" s="169"/>
    </row>
    <row r="16029" spans="6:6" x14ac:dyDescent="0.2">
      <c r="F16029" s="169"/>
    </row>
    <row r="16030" spans="6:6" x14ac:dyDescent="0.2">
      <c r="F16030" s="169"/>
    </row>
    <row r="16031" spans="6:6" x14ac:dyDescent="0.2">
      <c r="F16031" s="169"/>
    </row>
    <row r="16032" spans="6:6" x14ac:dyDescent="0.2">
      <c r="F16032" s="169"/>
    </row>
    <row r="16033" spans="6:6" x14ac:dyDescent="0.2">
      <c r="F16033" s="169"/>
    </row>
    <row r="16034" spans="6:6" x14ac:dyDescent="0.2">
      <c r="F16034" s="169"/>
    </row>
    <row r="16035" spans="6:6" x14ac:dyDescent="0.2">
      <c r="F16035" s="169"/>
    </row>
    <row r="16036" spans="6:6" x14ac:dyDescent="0.2">
      <c r="F16036" s="169"/>
    </row>
    <row r="16037" spans="6:6" x14ac:dyDescent="0.2">
      <c r="F16037" s="169"/>
    </row>
    <row r="16038" spans="6:6" x14ac:dyDescent="0.2">
      <c r="F16038" s="169"/>
    </row>
    <row r="16039" spans="6:6" x14ac:dyDescent="0.2">
      <c r="F16039" s="169"/>
    </row>
    <row r="16040" spans="6:6" x14ac:dyDescent="0.2">
      <c r="F16040" s="169"/>
    </row>
    <row r="16041" spans="6:6" x14ac:dyDescent="0.2">
      <c r="F16041" s="169"/>
    </row>
    <row r="16042" spans="6:6" x14ac:dyDescent="0.2">
      <c r="F16042" s="169"/>
    </row>
    <row r="16043" spans="6:6" x14ac:dyDescent="0.2">
      <c r="F16043" s="169"/>
    </row>
    <row r="16044" spans="6:6" x14ac:dyDescent="0.2">
      <c r="F16044" s="169"/>
    </row>
    <row r="16045" spans="6:6" x14ac:dyDescent="0.2">
      <c r="F16045" s="169"/>
    </row>
    <row r="16046" spans="6:6" x14ac:dyDescent="0.2">
      <c r="F16046" s="169"/>
    </row>
    <row r="16047" spans="6:6" x14ac:dyDescent="0.2">
      <c r="F16047" s="169"/>
    </row>
    <row r="16048" spans="6:6" x14ac:dyDescent="0.2">
      <c r="F16048" s="169"/>
    </row>
    <row r="16049" spans="6:6" x14ac:dyDescent="0.2">
      <c r="F16049" s="169"/>
    </row>
    <row r="16050" spans="6:6" x14ac:dyDescent="0.2">
      <c r="F16050" s="169"/>
    </row>
    <row r="16051" spans="6:6" x14ac:dyDescent="0.2">
      <c r="F16051" s="169"/>
    </row>
    <row r="16052" spans="6:6" x14ac:dyDescent="0.2">
      <c r="F16052" s="169"/>
    </row>
    <row r="16053" spans="6:6" x14ac:dyDescent="0.2">
      <c r="F16053" s="169"/>
    </row>
    <row r="16054" spans="6:6" x14ac:dyDescent="0.2">
      <c r="F16054" s="169"/>
    </row>
    <row r="16055" spans="6:6" x14ac:dyDescent="0.2">
      <c r="F16055" s="169"/>
    </row>
    <row r="16056" spans="6:6" x14ac:dyDescent="0.2">
      <c r="F16056" s="169"/>
    </row>
    <row r="16057" spans="6:6" x14ac:dyDescent="0.2">
      <c r="F16057" s="169"/>
    </row>
    <row r="16058" spans="6:6" x14ac:dyDescent="0.2">
      <c r="F16058" s="169"/>
    </row>
    <row r="16059" spans="6:6" x14ac:dyDescent="0.2">
      <c r="F16059" s="169"/>
    </row>
    <row r="16060" spans="6:6" x14ac:dyDescent="0.2">
      <c r="F16060" s="169"/>
    </row>
    <row r="16061" spans="6:6" x14ac:dyDescent="0.2">
      <c r="F16061" s="169"/>
    </row>
    <row r="16062" spans="6:6" x14ac:dyDescent="0.2">
      <c r="F16062" s="169"/>
    </row>
    <row r="16063" spans="6:6" x14ac:dyDescent="0.2">
      <c r="F16063" s="169"/>
    </row>
    <row r="16064" spans="6:6" x14ac:dyDescent="0.2">
      <c r="F16064" s="169"/>
    </row>
    <row r="16065" spans="6:6" x14ac:dyDescent="0.2">
      <c r="F16065" s="169"/>
    </row>
    <row r="16066" spans="6:6" x14ac:dyDescent="0.2">
      <c r="F16066" s="169"/>
    </row>
    <row r="16067" spans="6:6" x14ac:dyDescent="0.2">
      <c r="F16067" s="169"/>
    </row>
    <row r="16068" spans="6:6" x14ac:dyDescent="0.2">
      <c r="F16068" s="169"/>
    </row>
    <row r="16069" spans="6:6" x14ac:dyDescent="0.2">
      <c r="F16069" s="169"/>
    </row>
    <row r="16070" spans="6:6" x14ac:dyDescent="0.2">
      <c r="F16070" s="169"/>
    </row>
    <row r="16071" spans="6:6" x14ac:dyDescent="0.2">
      <c r="F16071" s="169"/>
    </row>
    <row r="16072" spans="6:6" x14ac:dyDescent="0.2">
      <c r="F16072" s="169"/>
    </row>
    <row r="16073" spans="6:6" x14ac:dyDescent="0.2">
      <c r="F16073" s="169"/>
    </row>
    <row r="16074" spans="6:6" x14ac:dyDescent="0.2">
      <c r="F16074" s="169"/>
    </row>
    <row r="16075" spans="6:6" x14ac:dyDescent="0.2">
      <c r="F16075" s="169"/>
    </row>
    <row r="16076" spans="6:6" x14ac:dyDescent="0.2">
      <c r="F16076" s="169"/>
    </row>
    <row r="16077" spans="6:6" x14ac:dyDescent="0.2">
      <c r="F16077" s="169"/>
    </row>
    <row r="16078" spans="6:6" x14ac:dyDescent="0.2">
      <c r="F16078" s="169"/>
    </row>
    <row r="16079" spans="6:6" x14ac:dyDescent="0.2">
      <c r="F16079" s="169"/>
    </row>
    <row r="16080" spans="6:6" x14ac:dyDescent="0.2">
      <c r="F16080" s="169"/>
    </row>
    <row r="16081" spans="6:6" x14ac:dyDescent="0.2">
      <c r="F16081" s="169"/>
    </row>
    <row r="16082" spans="6:6" x14ac:dyDescent="0.2">
      <c r="F16082" s="169"/>
    </row>
    <row r="16083" spans="6:6" x14ac:dyDescent="0.2">
      <c r="F16083" s="169"/>
    </row>
    <row r="16084" spans="6:6" x14ac:dyDescent="0.2">
      <c r="F16084" s="169"/>
    </row>
    <row r="16085" spans="6:6" x14ac:dyDescent="0.2">
      <c r="F16085" s="169"/>
    </row>
    <row r="16086" spans="6:6" x14ac:dyDescent="0.2">
      <c r="F16086" s="169"/>
    </row>
    <row r="16087" spans="6:6" x14ac:dyDescent="0.2">
      <c r="F16087" s="169"/>
    </row>
    <row r="16088" spans="6:6" x14ac:dyDescent="0.2">
      <c r="F16088" s="169"/>
    </row>
    <row r="16089" spans="6:6" x14ac:dyDescent="0.2">
      <c r="F16089" s="169"/>
    </row>
    <row r="16090" spans="6:6" x14ac:dyDescent="0.2">
      <c r="F16090" s="169"/>
    </row>
    <row r="16091" spans="6:6" x14ac:dyDescent="0.2">
      <c r="F16091" s="169"/>
    </row>
    <row r="16092" spans="6:6" x14ac:dyDescent="0.2">
      <c r="F16092" s="169"/>
    </row>
    <row r="16093" spans="6:6" x14ac:dyDescent="0.2">
      <c r="F16093" s="169"/>
    </row>
    <row r="16094" spans="6:6" x14ac:dyDescent="0.2">
      <c r="F16094" s="169"/>
    </row>
    <row r="16095" spans="6:6" x14ac:dyDescent="0.2">
      <c r="F16095" s="169"/>
    </row>
    <row r="16096" spans="6:6" x14ac:dyDescent="0.2">
      <c r="F16096" s="169"/>
    </row>
    <row r="16097" spans="6:6" x14ac:dyDescent="0.2">
      <c r="F16097" s="169"/>
    </row>
    <row r="16098" spans="6:6" x14ac:dyDescent="0.2">
      <c r="F16098" s="169"/>
    </row>
    <row r="16099" spans="6:6" x14ac:dyDescent="0.2">
      <c r="F16099" s="169"/>
    </row>
    <row r="16100" spans="6:6" x14ac:dyDescent="0.2">
      <c r="F16100" s="169"/>
    </row>
    <row r="16101" spans="6:6" x14ac:dyDescent="0.2">
      <c r="F16101" s="169"/>
    </row>
    <row r="16102" spans="6:6" x14ac:dyDescent="0.2">
      <c r="F16102" s="169"/>
    </row>
    <row r="16103" spans="6:6" x14ac:dyDescent="0.2">
      <c r="F16103" s="169"/>
    </row>
    <row r="16104" spans="6:6" x14ac:dyDescent="0.2">
      <c r="F16104" s="169"/>
    </row>
    <row r="16105" spans="6:6" x14ac:dyDescent="0.2">
      <c r="F16105" s="169"/>
    </row>
    <row r="16106" spans="6:6" x14ac:dyDescent="0.2">
      <c r="F16106" s="169"/>
    </row>
    <row r="16107" spans="6:6" x14ac:dyDescent="0.2">
      <c r="F16107" s="169"/>
    </row>
    <row r="16108" spans="6:6" x14ac:dyDescent="0.2">
      <c r="F16108" s="169"/>
    </row>
    <row r="16109" spans="6:6" x14ac:dyDescent="0.2">
      <c r="F16109" s="169"/>
    </row>
    <row r="16110" spans="6:6" x14ac:dyDescent="0.2">
      <c r="F16110" s="169"/>
    </row>
    <row r="16111" spans="6:6" x14ac:dyDescent="0.2">
      <c r="F16111" s="169"/>
    </row>
    <row r="16112" spans="6:6" x14ac:dyDescent="0.2">
      <c r="F16112" s="169"/>
    </row>
    <row r="16113" spans="6:6" x14ac:dyDescent="0.2">
      <c r="F16113" s="169"/>
    </row>
    <row r="16114" spans="6:6" x14ac:dyDescent="0.2">
      <c r="F16114" s="169"/>
    </row>
    <row r="16115" spans="6:6" x14ac:dyDescent="0.2">
      <c r="F16115" s="169"/>
    </row>
    <row r="16116" spans="6:6" x14ac:dyDescent="0.2">
      <c r="F16116" s="169"/>
    </row>
    <row r="16117" spans="6:6" x14ac:dyDescent="0.2">
      <c r="F16117" s="169"/>
    </row>
    <row r="16118" spans="6:6" x14ac:dyDescent="0.2">
      <c r="F16118" s="169"/>
    </row>
    <row r="16119" spans="6:6" x14ac:dyDescent="0.2">
      <c r="F16119" s="169"/>
    </row>
    <row r="16120" spans="6:6" x14ac:dyDescent="0.2">
      <c r="F16120" s="169"/>
    </row>
    <row r="16121" spans="6:6" x14ac:dyDescent="0.2">
      <c r="F16121" s="169"/>
    </row>
    <row r="16122" spans="6:6" x14ac:dyDescent="0.2">
      <c r="F16122" s="169"/>
    </row>
    <row r="16123" spans="6:6" x14ac:dyDescent="0.2">
      <c r="F16123" s="169"/>
    </row>
    <row r="16124" spans="6:6" x14ac:dyDescent="0.2">
      <c r="F16124" s="169"/>
    </row>
    <row r="16125" spans="6:6" x14ac:dyDescent="0.2">
      <c r="F16125" s="169"/>
    </row>
    <row r="16126" spans="6:6" x14ac:dyDescent="0.2">
      <c r="F16126" s="169"/>
    </row>
    <row r="16127" spans="6:6" x14ac:dyDescent="0.2">
      <c r="F16127" s="169"/>
    </row>
    <row r="16128" spans="6:6" x14ac:dyDescent="0.2">
      <c r="F16128" s="169"/>
    </row>
    <row r="16129" spans="6:6" x14ac:dyDescent="0.2">
      <c r="F16129" s="169"/>
    </row>
    <row r="16130" spans="6:6" x14ac:dyDescent="0.2">
      <c r="F16130" s="169"/>
    </row>
    <row r="16131" spans="6:6" x14ac:dyDescent="0.2">
      <c r="F16131" s="169"/>
    </row>
    <row r="16132" spans="6:6" x14ac:dyDescent="0.2">
      <c r="F16132" s="169"/>
    </row>
    <row r="16133" spans="6:6" x14ac:dyDescent="0.2">
      <c r="F16133" s="169"/>
    </row>
    <row r="16134" spans="6:6" x14ac:dyDescent="0.2">
      <c r="F16134" s="169"/>
    </row>
    <row r="16135" spans="6:6" x14ac:dyDescent="0.2">
      <c r="F16135" s="169"/>
    </row>
    <row r="16136" spans="6:6" x14ac:dyDescent="0.2">
      <c r="F16136" s="169"/>
    </row>
    <row r="16137" spans="6:6" x14ac:dyDescent="0.2">
      <c r="F16137" s="169"/>
    </row>
    <row r="16138" spans="6:6" x14ac:dyDescent="0.2">
      <c r="F16138" s="169"/>
    </row>
    <row r="16139" spans="6:6" x14ac:dyDescent="0.2">
      <c r="F16139" s="169"/>
    </row>
    <row r="16140" spans="6:6" x14ac:dyDescent="0.2">
      <c r="F16140" s="169"/>
    </row>
    <row r="16141" spans="6:6" x14ac:dyDescent="0.2">
      <c r="F16141" s="169"/>
    </row>
    <row r="16142" spans="6:6" x14ac:dyDescent="0.2">
      <c r="F16142" s="169"/>
    </row>
    <row r="16143" spans="6:6" x14ac:dyDescent="0.2">
      <c r="F16143" s="169"/>
    </row>
    <row r="16144" spans="6:6" x14ac:dyDescent="0.2">
      <c r="F16144" s="169"/>
    </row>
    <row r="16145" spans="6:6" x14ac:dyDescent="0.2">
      <c r="F16145" s="169"/>
    </row>
    <row r="16146" spans="6:6" x14ac:dyDescent="0.2">
      <c r="F16146" s="169"/>
    </row>
    <row r="16147" spans="6:6" x14ac:dyDescent="0.2">
      <c r="F16147" s="169"/>
    </row>
    <row r="16148" spans="6:6" x14ac:dyDescent="0.2">
      <c r="F16148" s="169"/>
    </row>
    <row r="16149" spans="6:6" x14ac:dyDescent="0.2">
      <c r="F16149" s="169"/>
    </row>
    <row r="16150" spans="6:6" x14ac:dyDescent="0.2">
      <c r="F16150" s="169"/>
    </row>
    <row r="16151" spans="6:6" x14ac:dyDescent="0.2">
      <c r="F16151" s="169"/>
    </row>
    <row r="16152" spans="6:6" x14ac:dyDescent="0.2">
      <c r="F16152" s="169"/>
    </row>
    <row r="16153" spans="6:6" x14ac:dyDescent="0.2">
      <c r="F16153" s="169"/>
    </row>
    <row r="16154" spans="6:6" x14ac:dyDescent="0.2">
      <c r="F16154" s="169"/>
    </row>
    <row r="16155" spans="6:6" x14ac:dyDescent="0.2">
      <c r="F16155" s="169"/>
    </row>
    <row r="16156" spans="6:6" x14ac:dyDescent="0.2">
      <c r="F16156" s="169"/>
    </row>
    <row r="16157" spans="6:6" x14ac:dyDescent="0.2">
      <c r="F16157" s="169"/>
    </row>
    <row r="16158" spans="6:6" x14ac:dyDescent="0.2">
      <c r="F16158" s="169"/>
    </row>
    <row r="16159" spans="6:6" x14ac:dyDescent="0.2">
      <c r="F16159" s="169"/>
    </row>
    <row r="16160" spans="6:6" x14ac:dyDescent="0.2">
      <c r="F16160" s="169"/>
    </row>
    <row r="16161" spans="6:6" x14ac:dyDescent="0.2">
      <c r="F16161" s="169"/>
    </row>
    <row r="16162" spans="6:6" x14ac:dyDescent="0.2">
      <c r="F16162" s="169"/>
    </row>
    <row r="16163" spans="6:6" x14ac:dyDescent="0.2">
      <c r="F16163" s="169"/>
    </row>
    <row r="16164" spans="6:6" x14ac:dyDescent="0.2">
      <c r="F16164" s="169"/>
    </row>
    <row r="16165" spans="6:6" x14ac:dyDescent="0.2">
      <c r="F16165" s="169"/>
    </row>
    <row r="16166" spans="6:6" x14ac:dyDescent="0.2">
      <c r="F16166" s="169"/>
    </row>
    <row r="16167" spans="6:6" x14ac:dyDescent="0.2">
      <c r="F16167" s="169"/>
    </row>
    <row r="16168" spans="6:6" x14ac:dyDescent="0.2">
      <c r="F16168" s="169"/>
    </row>
    <row r="16169" spans="6:6" x14ac:dyDescent="0.2">
      <c r="F16169" s="169"/>
    </row>
    <row r="16170" spans="6:6" x14ac:dyDescent="0.2">
      <c r="F16170" s="169"/>
    </row>
    <row r="16171" spans="6:6" x14ac:dyDescent="0.2">
      <c r="F16171" s="169"/>
    </row>
    <row r="16172" spans="6:6" x14ac:dyDescent="0.2">
      <c r="F16172" s="169"/>
    </row>
    <row r="16173" spans="6:6" x14ac:dyDescent="0.2">
      <c r="F16173" s="169"/>
    </row>
    <row r="16174" spans="6:6" x14ac:dyDescent="0.2">
      <c r="F16174" s="169"/>
    </row>
    <row r="16175" spans="6:6" x14ac:dyDescent="0.2">
      <c r="F16175" s="169"/>
    </row>
    <row r="16176" spans="6:6" x14ac:dyDescent="0.2">
      <c r="F16176" s="169"/>
    </row>
    <row r="16177" spans="6:6" x14ac:dyDescent="0.2">
      <c r="F16177" s="169"/>
    </row>
    <row r="16178" spans="6:6" x14ac:dyDescent="0.2">
      <c r="F16178" s="169"/>
    </row>
    <row r="16179" spans="6:6" x14ac:dyDescent="0.2">
      <c r="F16179" s="169"/>
    </row>
    <row r="16180" spans="6:6" x14ac:dyDescent="0.2">
      <c r="F16180" s="169"/>
    </row>
    <row r="16181" spans="6:6" x14ac:dyDescent="0.2">
      <c r="F16181" s="169"/>
    </row>
    <row r="16182" spans="6:6" x14ac:dyDescent="0.2">
      <c r="F16182" s="169"/>
    </row>
    <row r="16183" spans="6:6" x14ac:dyDescent="0.2">
      <c r="F16183" s="169"/>
    </row>
    <row r="16184" spans="6:6" x14ac:dyDescent="0.2">
      <c r="F16184" s="169"/>
    </row>
    <row r="16185" spans="6:6" x14ac:dyDescent="0.2">
      <c r="F16185" s="169"/>
    </row>
    <row r="16186" spans="6:6" x14ac:dyDescent="0.2">
      <c r="F16186" s="169"/>
    </row>
    <row r="16187" spans="6:6" x14ac:dyDescent="0.2">
      <c r="F16187" s="169"/>
    </row>
    <row r="16188" spans="6:6" x14ac:dyDescent="0.2">
      <c r="F16188" s="169"/>
    </row>
    <row r="16189" spans="6:6" x14ac:dyDescent="0.2">
      <c r="F16189" s="169"/>
    </row>
    <row r="16190" spans="6:6" x14ac:dyDescent="0.2">
      <c r="F16190" s="169"/>
    </row>
    <row r="16191" spans="6:6" x14ac:dyDescent="0.2">
      <c r="F16191" s="169"/>
    </row>
    <row r="16192" spans="6:6" x14ac:dyDescent="0.2">
      <c r="F16192" s="169"/>
    </row>
    <row r="16193" spans="6:6" x14ac:dyDescent="0.2">
      <c r="F16193" s="169"/>
    </row>
    <row r="16194" spans="6:6" x14ac:dyDescent="0.2">
      <c r="F16194" s="169"/>
    </row>
    <row r="16195" spans="6:6" x14ac:dyDescent="0.2">
      <c r="F16195" s="169"/>
    </row>
    <row r="16196" spans="6:6" x14ac:dyDescent="0.2">
      <c r="F16196" s="169"/>
    </row>
    <row r="16197" spans="6:6" x14ac:dyDescent="0.2">
      <c r="F16197" s="169"/>
    </row>
    <row r="16198" spans="6:6" x14ac:dyDescent="0.2">
      <c r="F16198" s="169"/>
    </row>
    <row r="16199" spans="6:6" x14ac:dyDescent="0.2">
      <c r="F16199" s="169"/>
    </row>
    <row r="16200" spans="6:6" x14ac:dyDescent="0.2">
      <c r="F16200" s="169"/>
    </row>
    <row r="16201" spans="6:6" x14ac:dyDescent="0.2">
      <c r="F16201" s="169"/>
    </row>
    <row r="16202" spans="6:6" x14ac:dyDescent="0.2">
      <c r="F16202" s="169"/>
    </row>
    <row r="16203" spans="6:6" x14ac:dyDescent="0.2">
      <c r="F16203" s="169"/>
    </row>
    <row r="16204" spans="6:6" x14ac:dyDescent="0.2">
      <c r="F16204" s="169"/>
    </row>
    <row r="16205" spans="6:6" x14ac:dyDescent="0.2">
      <c r="F16205" s="169"/>
    </row>
    <row r="16206" spans="6:6" x14ac:dyDescent="0.2">
      <c r="F16206" s="169"/>
    </row>
    <row r="16207" spans="6:6" x14ac:dyDescent="0.2">
      <c r="F16207" s="169"/>
    </row>
    <row r="16208" spans="6:6" x14ac:dyDescent="0.2">
      <c r="F16208" s="169"/>
    </row>
    <row r="16209" spans="6:6" x14ac:dyDescent="0.2">
      <c r="F16209" s="169"/>
    </row>
    <row r="16210" spans="6:6" x14ac:dyDescent="0.2">
      <c r="F16210" s="169"/>
    </row>
    <row r="16211" spans="6:6" x14ac:dyDescent="0.2">
      <c r="F16211" s="169"/>
    </row>
    <row r="16212" spans="6:6" x14ac:dyDescent="0.2">
      <c r="F16212" s="169"/>
    </row>
    <row r="16213" spans="6:6" x14ac:dyDescent="0.2">
      <c r="F16213" s="169"/>
    </row>
    <row r="16214" spans="6:6" x14ac:dyDescent="0.2">
      <c r="F16214" s="169"/>
    </row>
    <row r="16215" spans="6:6" x14ac:dyDescent="0.2">
      <c r="F16215" s="169"/>
    </row>
    <row r="16216" spans="6:6" x14ac:dyDescent="0.2">
      <c r="F16216" s="169"/>
    </row>
    <row r="16217" spans="6:6" x14ac:dyDescent="0.2">
      <c r="F16217" s="169"/>
    </row>
    <row r="16218" spans="6:6" x14ac:dyDescent="0.2">
      <c r="F16218" s="169"/>
    </row>
    <row r="16219" spans="6:6" x14ac:dyDescent="0.2">
      <c r="F16219" s="169"/>
    </row>
    <row r="16220" spans="6:6" x14ac:dyDescent="0.2">
      <c r="F16220" s="169"/>
    </row>
    <row r="16221" spans="6:6" x14ac:dyDescent="0.2">
      <c r="F16221" s="169"/>
    </row>
    <row r="16222" spans="6:6" x14ac:dyDescent="0.2">
      <c r="F16222" s="169"/>
    </row>
    <row r="16223" spans="6:6" x14ac:dyDescent="0.2">
      <c r="F16223" s="169"/>
    </row>
    <row r="16224" spans="6:6" x14ac:dyDescent="0.2">
      <c r="F16224" s="169"/>
    </row>
    <row r="16225" spans="6:6" x14ac:dyDescent="0.2">
      <c r="F16225" s="169"/>
    </row>
    <row r="16226" spans="6:6" x14ac:dyDescent="0.2">
      <c r="F16226" s="169"/>
    </row>
    <row r="16227" spans="6:6" x14ac:dyDescent="0.2">
      <c r="F16227" s="169"/>
    </row>
    <row r="16228" spans="6:6" x14ac:dyDescent="0.2">
      <c r="F16228" s="169"/>
    </row>
    <row r="16229" spans="6:6" x14ac:dyDescent="0.2">
      <c r="F16229" s="169"/>
    </row>
    <row r="16230" spans="6:6" x14ac:dyDescent="0.2">
      <c r="F16230" s="169"/>
    </row>
    <row r="16231" spans="6:6" x14ac:dyDescent="0.2">
      <c r="F16231" s="169"/>
    </row>
    <row r="16232" spans="6:6" x14ac:dyDescent="0.2">
      <c r="F16232" s="169"/>
    </row>
    <row r="16233" spans="6:6" x14ac:dyDescent="0.2">
      <c r="F16233" s="169"/>
    </row>
    <row r="16234" spans="6:6" x14ac:dyDescent="0.2">
      <c r="F16234" s="169"/>
    </row>
    <row r="16235" spans="6:6" x14ac:dyDescent="0.2">
      <c r="F16235" s="169"/>
    </row>
    <row r="16236" spans="6:6" x14ac:dyDescent="0.2">
      <c r="F16236" s="169"/>
    </row>
    <row r="16237" spans="6:6" x14ac:dyDescent="0.2">
      <c r="F16237" s="169"/>
    </row>
    <row r="16238" spans="6:6" x14ac:dyDescent="0.2">
      <c r="F16238" s="169"/>
    </row>
    <row r="16239" spans="6:6" x14ac:dyDescent="0.2">
      <c r="F16239" s="169"/>
    </row>
    <row r="16240" spans="6:6" x14ac:dyDescent="0.2">
      <c r="F16240" s="169"/>
    </row>
    <row r="16241" spans="6:6" x14ac:dyDescent="0.2">
      <c r="F16241" s="169"/>
    </row>
    <row r="16242" spans="6:6" x14ac:dyDescent="0.2">
      <c r="F16242" s="169"/>
    </row>
    <row r="16243" spans="6:6" x14ac:dyDescent="0.2">
      <c r="F16243" s="169"/>
    </row>
    <row r="16244" spans="6:6" x14ac:dyDescent="0.2">
      <c r="F16244" s="169"/>
    </row>
    <row r="16245" spans="6:6" x14ac:dyDescent="0.2">
      <c r="F16245" s="169"/>
    </row>
    <row r="16246" spans="6:6" x14ac:dyDescent="0.2">
      <c r="F16246" s="169"/>
    </row>
    <row r="16247" spans="6:6" x14ac:dyDescent="0.2">
      <c r="F16247" s="169"/>
    </row>
    <row r="16248" spans="6:6" x14ac:dyDescent="0.2">
      <c r="F16248" s="169"/>
    </row>
    <row r="16249" spans="6:6" x14ac:dyDescent="0.2">
      <c r="F16249" s="169"/>
    </row>
    <row r="16250" spans="6:6" x14ac:dyDescent="0.2">
      <c r="F16250" s="169"/>
    </row>
    <row r="16251" spans="6:6" x14ac:dyDescent="0.2">
      <c r="F16251" s="169"/>
    </row>
    <row r="16252" spans="6:6" x14ac:dyDescent="0.2">
      <c r="F16252" s="169"/>
    </row>
    <row r="16253" spans="6:6" x14ac:dyDescent="0.2">
      <c r="F16253" s="169"/>
    </row>
    <row r="16254" spans="6:6" x14ac:dyDescent="0.2">
      <c r="F16254" s="169"/>
    </row>
    <row r="16255" spans="6:6" x14ac:dyDescent="0.2">
      <c r="F16255" s="169"/>
    </row>
    <row r="16256" spans="6:6" x14ac:dyDescent="0.2">
      <c r="F16256" s="169"/>
    </row>
    <row r="16257" spans="6:6" x14ac:dyDescent="0.2">
      <c r="F16257" s="169"/>
    </row>
    <row r="16258" spans="6:6" x14ac:dyDescent="0.2">
      <c r="F16258" s="169"/>
    </row>
    <row r="16259" spans="6:6" x14ac:dyDescent="0.2">
      <c r="F16259" s="169"/>
    </row>
    <row r="16260" spans="6:6" x14ac:dyDescent="0.2">
      <c r="F16260" s="169"/>
    </row>
    <row r="16261" spans="6:6" x14ac:dyDescent="0.2">
      <c r="F16261" s="169"/>
    </row>
    <row r="16262" spans="6:6" x14ac:dyDescent="0.2">
      <c r="F16262" s="169"/>
    </row>
    <row r="16263" spans="6:6" x14ac:dyDescent="0.2">
      <c r="F16263" s="169"/>
    </row>
    <row r="16264" spans="6:6" x14ac:dyDescent="0.2">
      <c r="F16264" s="169"/>
    </row>
    <row r="16265" spans="6:6" x14ac:dyDescent="0.2">
      <c r="F16265" s="169"/>
    </row>
    <row r="16266" spans="6:6" x14ac:dyDescent="0.2">
      <c r="F16266" s="169"/>
    </row>
    <row r="16267" spans="6:6" x14ac:dyDescent="0.2">
      <c r="F16267" s="169"/>
    </row>
    <row r="16268" spans="6:6" x14ac:dyDescent="0.2">
      <c r="F16268" s="169"/>
    </row>
    <row r="16269" spans="6:6" x14ac:dyDescent="0.2">
      <c r="F16269" s="169"/>
    </row>
    <row r="16270" spans="6:6" x14ac:dyDescent="0.2">
      <c r="F16270" s="169"/>
    </row>
    <row r="16271" spans="6:6" x14ac:dyDescent="0.2">
      <c r="F16271" s="169"/>
    </row>
    <row r="16272" spans="6:6" x14ac:dyDescent="0.2">
      <c r="F16272" s="169"/>
    </row>
    <row r="16273" spans="6:6" x14ac:dyDescent="0.2">
      <c r="F16273" s="169"/>
    </row>
    <row r="16274" spans="6:6" x14ac:dyDescent="0.2">
      <c r="F16274" s="169"/>
    </row>
    <row r="16275" spans="6:6" x14ac:dyDescent="0.2">
      <c r="F16275" s="169"/>
    </row>
    <row r="16276" spans="6:6" x14ac:dyDescent="0.2">
      <c r="F16276" s="169"/>
    </row>
    <row r="16277" spans="6:6" x14ac:dyDescent="0.2">
      <c r="F16277" s="169"/>
    </row>
    <row r="16278" spans="6:6" x14ac:dyDescent="0.2">
      <c r="F16278" s="169"/>
    </row>
    <row r="16279" spans="6:6" x14ac:dyDescent="0.2">
      <c r="F16279" s="169"/>
    </row>
    <row r="16280" spans="6:6" x14ac:dyDescent="0.2">
      <c r="F16280" s="169"/>
    </row>
    <row r="16281" spans="6:6" x14ac:dyDescent="0.2">
      <c r="F16281" s="169"/>
    </row>
    <row r="16282" spans="6:6" x14ac:dyDescent="0.2">
      <c r="F16282" s="169"/>
    </row>
    <row r="16283" spans="6:6" x14ac:dyDescent="0.2">
      <c r="F16283" s="169"/>
    </row>
    <row r="16284" spans="6:6" x14ac:dyDescent="0.2">
      <c r="F16284" s="169"/>
    </row>
    <row r="16285" spans="6:6" x14ac:dyDescent="0.2">
      <c r="F16285" s="169"/>
    </row>
    <row r="16286" spans="6:6" x14ac:dyDescent="0.2">
      <c r="F16286" s="169"/>
    </row>
    <row r="16287" spans="6:6" x14ac:dyDescent="0.2">
      <c r="F16287" s="169"/>
    </row>
    <row r="16288" spans="6:6" x14ac:dyDescent="0.2">
      <c r="F16288" s="169"/>
    </row>
    <row r="16289" spans="6:6" x14ac:dyDescent="0.2">
      <c r="F16289" s="169"/>
    </row>
    <row r="16290" spans="6:6" x14ac:dyDescent="0.2">
      <c r="F16290" s="169"/>
    </row>
    <row r="16291" spans="6:6" x14ac:dyDescent="0.2">
      <c r="F16291" s="169"/>
    </row>
    <row r="16292" spans="6:6" x14ac:dyDescent="0.2">
      <c r="F16292" s="169"/>
    </row>
    <row r="16293" spans="6:6" x14ac:dyDescent="0.2">
      <c r="F16293" s="169"/>
    </row>
    <row r="16294" spans="6:6" x14ac:dyDescent="0.2">
      <c r="F16294" s="169"/>
    </row>
    <row r="16295" spans="6:6" x14ac:dyDescent="0.2">
      <c r="F16295" s="169"/>
    </row>
    <row r="16296" spans="6:6" x14ac:dyDescent="0.2">
      <c r="F16296" s="169"/>
    </row>
    <row r="16297" spans="6:6" x14ac:dyDescent="0.2">
      <c r="F16297" s="169"/>
    </row>
    <row r="16298" spans="6:6" x14ac:dyDescent="0.2">
      <c r="F16298" s="169"/>
    </row>
    <row r="16299" spans="6:6" x14ac:dyDescent="0.2">
      <c r="F16299" s="169"/>
    </row>
    <row r="16300" spans="6:6" x14ac:dyDescent="0.2">
      <c r="F16300" s="169"/>
    </row>
    <row r="16301" spans="6:6" x14ac:dyDescent="0.2">
      <c r="F16301" s="169"/>
    </row>
    <row r="16302" spans="6:6" x14ac:dyDescent="0.2">
      <c r="F16302" s="169"/>
    </row>
    <row r="16303" spans="6:6" x14ac:dyDescent="0.2">
      <c r="F16303" s="169"/>
    </row>
    <row r="16304" spans="6:6" x14ac:dyDescent="0.2">
      <c r="F16304" s="169"/>
    </row>
    <row r="16305" spans="6:6" x14ac:dyDescent="0.2">
      <c r="F16305" s="169"/>
    </row>
    <row r="16306" spans="6:6" x14ac:dyDescent="0.2">
      <c r="F16306" s="169"/>
    </row>
    <row r="16307" spans="6:6" x14ac:dyDescent="0.2">
      <c r="F16307" s="169"/>
    </row>
    <row r="16308" spans="6:6" x14ac:dyDescent="0.2">
      <c r="F16308" s="169"/>
    </row>
    <row r="16309" spans="6:6" x14ac:dyDescent="0.2">
      <c r="F16309" s="169"/>
    </row>
    <row r="16310" spans="6:6" x14ac:dyDescent="0.2">
      <c r="F16310" s="169"/>
    </row>
    <row r="16311" spans="6:6" x14ac:dyDescent="0.2">
      <c r="F16311" s="169"/>
    </row>
    <row r="16312" spans="6:6" x14ac:dyDescent="0.2">
      <c r="F16312" s="169"/>
    </row>
    <row r="16313" spans="6:6" x14ac:dyDescent="0.2">
      <c r="F16313" s="169"/>
    </row>
    <row r="16314" spans="6:6" x14ac:dyDescent="0.2">
      <c r="F16314" s="169"/>
    </row>
    <row r="16315" spans="6:6" x14ac:dyDescent="0.2">
      <c r="F16315" s="169"/>
    </row>
    <row r="16316" spans="6:6" x14ac:dyDescent="0.2">
      <c r="F16316" s="169"/>
    </row>
    <row r="16317" spans="6:6" x14ac:dyDescent="0.2">
      <c r="F16317" s="169"/>
    </row>
    <row r="16318" spans="6:6" x14ac:dyDescent="0.2">
      <c r="F16318" s="169"/>
    </row>
    <row r="16319" spans="6:6" x14ac:dyDescent="0.2">
      <c r="F16319" s="169"/>
    </row>
    <row r="16320" spans="6:6" x14ac:dyDescent="0.2">
      <c r="F16320" s="169"/>
    </row>
    <row r="16321" spans="6:6" x14ac:dyDescent="0.2">
      <c r="F16321" s="169"/>
    </row>
    <row r="16322" spans="6:6" x14ac:dyDescent="0.2">
      <c r="F16322" s="169"/>
    </row>
    <row r="16323" spans="6:6" x14ac:dyDescent="0.2">
      <c r="F16323" s="169"/>
    </row>
    <row r="16324" spans="6:6" x14ac:dyDescent="0.2">
      <c r="F16324" s="169"/>
    </row>
    <row r="16325" spans="6:6" x14ac:dyDescent="0.2">
      <c r="F16325" s="169"/>
    </row>
    <row r="16326" spans="6:6" x14ac:dyDescent="0.2">
      <c r="F16326" s="169"/>
    </row>
    <row r="16327" spans="6:6" x14ac:dyDescent="0.2">
      <c r="F16327" s="169"/>
    </row>
    <row r="16328" spans="6:6" x14ac:dyDescent="0.2">
      <c r="F16328" s="169"/>
    </row>
    <row r="16329" spans="6:6" x14ac:dyDescent="0.2">
      <c r="F16329" s="169"/>
    </row>
    <row r="16330" spans="6:6" x14ac:dyDescent="0.2">
      <c r="F16330" s="169"/>
    </row>
    <row r="16331" spans="6:6" x14ac:dyDescent="0.2">
      <c r="F16331" s="169"/>
    </row>
    <row r="16332" spans="6:6" x14ac:dyDescent="0.2">
      <c r="F16332" s="169"/>
    </row>
    <row r="16333" spans="6:6" x14ac:dyDescent="0.2">
      <c r="F16333" s="169"/>
    </row>
    <row r="16334" spans="6:6" x14ac:dyDescent="0.2">
      <c r="F16334" s="169"/>
    </row>
    <row r="16335" spans="6:6" x14ac:dyDescent="0.2">
      <c r="F16335" s="169"/>
    </row>
    <row r="16336" spans="6:6" x14ac:dyDescent="0.2">
      <c r="F16336" s="169"/>
    </row>
    <row r="16337" spans="6:6" x14ac:dyDescent="0.2">
      <c r="F16337" s="169"/>
    </row>
    <row r="16338" spans="6:6" x14ac:dyDescent="0.2">
      <c r="F16338" s="169"/>
    </row>
    <row r="16339" spans="6:6" x14ac:dyDescent="0.2">
      <c r="F16339" s="169"/>
    </row>
    <row r="16340" spans="6:6" x14ac:dyDescent="0.2">
      <c r="F16340" s="169"/>
    </row>
    <row r="16341" spans="6:6" x14ac:dyDescent="0.2">
      <c r="F16341" s="169"/>
    </row>
    <row r="16342" spans="6:6" x14ac:dyDescent="0.2">
      <c r="F16342" s="169"/>
    </row>
    <row r="16343" spans="6:6" x14ac:dyDescent="0.2">
      <c r="F16343" s="169"/>
    </row>
    <row r="16344" spans="6:6" x14ac:dyDescent="0.2">
      <c r="F16344" s="169"/>
    </row>
    <row r="16345" spans="6:6" x14ac:dyDescent="0.2">
      <c r="F16345" s="169"/>
    </row>
    <row r="16346" spans="6:6" x14ac:dyDescent="0.2">
      <c r="F16346" s="169"/>
    </row>
    <row r="16347" spans="6:6" x14ac:dyDescent="0.2">
      <c r="F16347" s="169"/>
    </row>
    <row r="16348" spans="6:6" x14ac:dyDescent="0.2">
      <c r="F16348" s="169"/>
    </row>
    <row r="16349" spans="6:6" x14ac:dyDescent="0.2">
      <c r="F16349" s="169"/>
    </row>
    <row r="16350" spans="6:6" x14ac:dyDescent="0.2">
      <c r="F16350" s="169"/>
    </row>
    <row r="16351" spans="6:6" x14ac:dyDescent="0.2">
      <c r="F16351" s="169"/>
    </row>
    <row r="16352" spans="6:6" x14ac:dyDescent="0.2">
      <c r="F16352" s="169"/>
    </row>
    <row r="16353" spans="6:6" x14ac:dyDescent="0.2">
      <c r="F16353" s="169"/>
    </row>
    <row r="16354" spans="6:6" x14ac:dyDescent="0.2">
      <c r="F16354" s="169"/>
    </row>
    <row r="16355" spans="6:6" x14ac:dyDescent="0.2">
      <c r="F16355" s="169"/>
    </row>
    <row r="16356" spans="6:6" x14ac:dyDescent="0.2">
      <c r="F16356" s="169"/>
    </row>
    <row r="16357" spans="6:6" x14ac:dyDescent="0.2">
      <c r="F16357" s="169"/>
    </row>
    <row r="16358" spans="6:6" x14ac:dyDescent="0.2">
      <c r="F16358" s="169"/>
    </row>
  </sheetData>
  <pageMargins left="0" right="0" top="0" bottom="0" header="0.5" footer="0.5"/>
  <pageSetup orientation="portrait" horizont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G59"/>
  <sheetViews>
    <sheetView topLeftCell="C1" workbookViewId="0">
      <selection activeCell="H5" sqref="H5"/>
    </sheetView>
  </sheetViews>
  <sheetFormatPr defaultRowHeight="12.75" x14ac:dyDescent="0.2"/>
  <cols>
    <col min="1" max="2" width="3" style="2" hidden="1" customWidth="1"/>
    <col min="3" max="3" width="15.140625" style="2" customWidth="1"/>
    <col min="4" max="4" width="10.85546875" style="2" customWidth="1"/>
    <col min="5" max="5" width="9" style="2" customWidth="1"/>
    <col min="6" max="6" width="13.7109375" style="2" customWidth="1"/>
    <col min="7" max="7" width="11.7109375" style="2" customWidth="1"/>
    <col min="8" max="8" width="10.140625" style="2" customWidth="1"/>
    <col min="9" max="9" width="11" style="2" customWidth="1"/>
    <col min="10" max="10" width="12.28515625" style="2" customWidth="1"/>
    <col min="11" max="11" width="8.7109375" style="2" customWidth="1"/>
    <col min="12" max="12" width="10.140625" style="2" customWidth="1"/>
    <col min="13" max="13" width="8.7109375" style="2" customWidth="1"/>
    <col min="14" max="14" width="12.7109375" style="2" customWidth="1"/>
    <col min="15" max="15" width="8.7109375" style="2" customWidth="1"/>
    <col min="16" max="17" width="14.140625" style="2" customWidth="1"/>
    <col min="18" max="20" width="9.140625" style="2"/>
    <col min="21" max="23" width="9.28515625" style="2" customWidth="1"/>
    <col min="24" max="26" width="9.140625" style="2"/>
    <col min="27" max="32" width="0" style="2" hidden="1" customWidth="1"/>
    <col min="33" max="16384" width="9.140625" style="2"/>
  </cols>
  <sheetData>
    <row r="1" spans="1:33" ht="14.25" thickBot="1" x14ac:dyDescent="0.3">
      <c r="H1" s="214"/>
      <c r="I1" s="214"/>
      <c r="J1" s="214"/>
      <c r="K1" s="218"/>
    </row>
    <row r="2" spans="1:33" ht="13.5" x14ac:dyDescent="0.25">
      <c r="C2" s="200" t="s">
        <v>15</v>
      </c>
      <c r="D2" s="36">
        <v>2.5</v>
      </c>
      <c r="E2" s="201" t="s">
        <v>16</v>
      </c>
      <c r="F2" s="207">
        <v>36557</v>
      </c>
      <c r="G2" s="57"/>
      <c r="H2" s="210"/>
      <c r="I2" s="215"/>
      <c r="J2" s="215"/>
      <c r="K2" s="219"/>
      <c r="M2" s="42"/>
      <c r="N2" s="42"/>
    </row>
    <row r="3" spans="1:33" ht="13.5" x14ac:dyDescent="0.25">
      <c r="C3" s="202"/>
      <c r="D3" s="203"/>
      <c r="E3" s="204" t="s">
        <v>17</v>
      </c>
      <c r="F3" s="208">
        <v>36557</v>
      </c>
      <c r="G3" s="57"/>
      <c r="H3" s="211"/>
      <c r="I3" s="216"/>
      <c r="J3" s="216"/>
      <c r="K3" s="220"/>
      <c r="L3" s="19"/>
      <c r="M3" s="40"/>
      <c r="N3" s="40"/>
    </row>
    <row r="4" spans="1:33" ht="13.5" x14ac:dyDescent="0.25">
      <c r="C4" s="202" t="s">
        <v>18</v>
      </c>
      <c r="D4" s="37">
        <v>0.26500000000000001</v>
      </c>
      <c r="E4" s="204"/>
      <c r="F4" s="209"/>
      <c r="G4" s="57"/>
      <c r="H4" s="212"/>
      <c r="I4" s="217"/>
      <c r="J4" s="217"/>
      <c r="K4" s="221"/>
      <c r="L4" s="35"/>
      <c r="M4" s="45"/>
      <c r="N4" s="45"/>
      <c r="O4" s="97"/>
      <c r="P4" s="5"/>
    </row>
    <row r="5" spans="1:33" ht="14.25" thickBot="1" x14ac:dyDescent="0.3">
      <c r="C5" s="205" t="s">
        <v>19</v>
      </c>
      <c r="D5" s="109">
        <f ca="1">TODAY()</f>
        <v>36536</v>
      </c>
      <c r="E5" s="206" t="s">
        <v>20</v>
      </c>
      <c r="F5" s="256">
        <v>5000</v>
      </c>
      <c r="G5" s="57"/>
      <c r="H5" s="213"/>
      <c r="I5" s="1"/>
      <c r="J5" s="1"/>
      <c r="K5" s="1"/>
      <c r="L5" s="43"/>
      <c r="M5" s="41"/>
      <c r="N5" s="47"/>
      <c r="O5" s="99"/>
      <c r="P5" s="44"/>
    </row>
    <row r="6" spans="1:33" ht="13.5" x14ac:dyDescent="0.25">
      <c r="C6" s="11" t="s">
        <v>21</v>
      </c>
      <c r="D6" s="46">
        <f ca="1">U12/W12</f>
        <v>0.2084505614856953</v>
      </c>
      <c r="E6" s="11" t="s">
        <v>22</v>
      </c>
      <c r="F6" s="46">
        <f ca="1">V12/W12</f>
        <v>9.0326371730264383E-3</v>
      </c>
      <c r="G6" s="1"/>
      <c r="H6" s="1"/>
      <c r="I6" s="1"/>
      <c r="J6" s="1"/>
      <c r="K6" s="1"/>
      <c r="L6" s="34"/>
      <c r="M6" s="45"/>
      <c r="N6" s="47"/>
      <c r="O6" s="97"/>
      <c r="P6" s="5"/>
    </row>
    <row r="7" spans="1:33" ht="14.25" thickBot="1" x14ac:dyDescent="0.3">
      <c r="C7" s="13" t="s">
        <v>23</v>
      </c>
      <c r="D7" s="14">
        <f ca="1">U12</f>
        <v>30225.331415425819</v>
      </c>
      <c r="E7" s="13" t="s">
        <v>23</v>
      </c>
      <c r="F7" s="14">
        <f ca="1">V12</f>
        <v>1309.7323900888334</v>
      </c>
      <c r="G7" s="1"/>
      <c r="H7" s="1"/>
      <c r="I7" s="1"/>
      <c r="J7" s="1"/>
      <c r="K7" s="1"/>
      <c r="L7" s="98"/>
      <c r="M7" s="45"/>
      <c r="N7" s="47"/>
      <c r="O7" s="97"/>
      <c r="P7" s="5"/>
    </row>
    <row r="8" spans="1:33" x14ac:dyDescent="0.2">
      <c r="D8" s="11" t="s">
        <v>24</v>
      </c>
      <c r="E8" s="197">
        <f ca="1">D6+F6</f>
        <v>0.21748319865872173</v>
      </c>
      <c r="F8" s="1"/>
      <c r="G8" s="1"/>
      <c r="H8" s="1"/>
      <c r="I8" s="1"/>
      <c r="J8" s="1"/>
      <c r="K8" s="1"/>
      <c r="L8" s="5"/>
      <c r="M8" s="5"/>
      <c r="N8" s="5"/>
      <c r="O8" s="5"/>
      <c r="P8" s="5"/>
    </row>
    <row r="9" spans="1:33" ht="13.5" thickBot="1" x14ac:dyDescent="0.25">
      <c r="D9" s="198" t="s">
        <v>23</v>
      </c>
      <c r="E9" s="199">
        <f ca="1">D7+F7</f>
        <v>31535.063805514652</v>
      </c>
      <c r="F9" s="1"/>
      <c r="G9" s="1"/>
      <c r="H9" s="1"/>
      <c r="I9" s="1"/>
      <c r="J9" s="1"/>
      <c r="K9" s="1"/>
      <c r="L9" s="5"/>
      <c r="M9" s="5"/>
      <c r="N9" s="5"/>
      <c r="O9" s="5"/>
      <c r="P9" s="5"/>
    </row>
    <row r="10" spans="1:33" x14ac:dyDescent="0.2">
      <c r="F10" s="15"/>
      <c r="G10" s="16"/>
      <c r="H10" s="15"/>
      <c r="I10" s="16"/>
      <c r="J10" s="15"/>
      <c r="K10" s="16"/>
      <c r="L10" s="5"/>
      <c r="M10" s="5"/>
      <c r="N10" s="5"/>
      <c r="O10" s="5"/>
      <c r="P10" s="5"/>
    </row>
    <row r="11" spans="1:33" s="17" customFormat="1" ht="25.5" x14ac:dyDescent="0.2">
      <c r="A11" s="17">
        <v>0</v>
      </c>
      <c r="C11" s="222" t="s">
        <v>25</v>
      </c>
      <c r="D11" s="222" t="s">
        <v>26</v>
      </c>
      <c r="E11" s="222" t="s">
        <v>27</v>
      </c>
      <c r="F11" s="222" t="s">
        <v>28</v>
      </c>
      <c r="G11" s="222" t="s">
        <v>29</v>
      </c>
      <c r="H11" s="222" t="s">
        <v>30</v>
      </c>
      <c r="I11" s="222" t="s">
        <v>31</v>
      </c>
      <c r="J11" s="222" t="s">
        <v>32</v>
      </c>
      <c r="K11" s="222" t="s">
        <v>33</v>
      </c>
      <c r="L11" s="222" t="s">
        <v>34</v>
      </c>
      <c r="M11" s="222" t="s">
        <v>35</v>
      </c>
      <c r="N11" s="222" t="s">
        <v>36</v>
      </c>
      <c r="O11" s="222" t="s">
        <v>37</v>
      </c>
      <c r="P11" s="222" t="s">
        <v>38</v>
      </c>
      <c r="Q11" s="222" t="s">
        <v>39</v>
      </c>
      <c r="R11" s="222" t="s">
        <v>40</v>
      </c>
      <c r="S11" s="222" t="s">
        <v>41</v>
      </c>
      <c r="T11" s="222" t="s">
        <v>42</v>
      </c>
      <c r="U11" s="222" t="s">
        <v>43</v>
      </c>
      <c r="V11" s="222" t="s">
        <v>44</v>
      </c>
      <c r="W11" s="222" t="s">
        <v>45</v>
      </c>
      <c r="X11" s="222" t="s">
        <v>46</v>
      </c>
      <c r="Y11" s="222" t="s">
        <v>47</v>
      </c>
      <c r="Z11" s="222" t="s">
        <v>48</v>
      </c>
      <c r="AA11" s="17" t="s">
        <v>49</v>
      </c>
      <c r="AB11" s="17" t="s">
        <v>50</v>
      </c>
      <c r="AC11" s="17" t="s">
        <v>51</v>
      </c>
      <c r="AD11" s="17" t="s">
        <v>52</v>
      </c>
      <c r="AE11" s="17" t="s">
        <v>53</v>
      </c>
      <c r="AF11" s="17" t="s">
        <v>54</v>
      </c>
    </row>
    <row r="12" spans="1:33" x14ac:dyDescent="0.2">
      <c r="U12" s="18">
        <f ca="1">SUM($U$13:$U$38)</f>
        <v>30225.331415425819</v>
      </c>
      <c r="V12" s="18">
        <f ca="1">SUM(V13:V38)</f>
        <v>1309.7323900888334</v>
      </c>
      <c r="W12" s="19">
        <f>SUM(W13:W38)</f>
        <v>145000</v>
      </c>
      <c r="X12" s="19">
        <f>SUM(X13:X38)</f>
        <v>29</v>
      </c>
      <c r="Y12" s="20"/>
    </row>
    <row r="13" spans="1:33" s="196" customFormat="1" x14ac:dyDescent="0.2">
      <c r="A13" s="192" t="e">
        <f>#REF!+1</f>
        <v>#REF!</v>
      </c>
      <c r="B13" s="189" t="e">
        <f>#REF!+1</f>
        <v>#REF!</v>
      </c>
      <c r="C13" s="190">
        <v>36557</v>
      </c>
      <c r="D13" s="191">
        <f t="shared" ref="D13:D38" si="0">C14-C13</f>
        <v>29</v>
      </c>
      <c r="E13" s="252">
        <f t="shared" ref="E13:E34" si="1">$D$2</f>
        <v>2.5</v>
      </c>
      <c r="F13" s="321">
        <v>2.7</v>
      </c>
      <c r="G13" s="171">
        <f>'MIDS DATA'!C12</f>
        <v>5.0658903117911012E-2</v>
      </c>
      <c r="H13" s="194">
        <f>'MIDS DATA'!D14</f>
        <v>0.9885879800977454</v>
      </c>
      <c r="I13" s="195">
        <f t="shared" ref="I13:I24" ca="1" si="2">(C13-$D$5)/365</f>
        <v>5.7534246575342465E-2</v>
      </c>
      <c r="J13" s="171">
        <f t="shared" ref="J13:J57" si="3">$D$4</f>
        <v>0.26500000000000001</v>
      </c>
      <c r="K13" s="192">
        <f t="shared" ref="K13:K39" ca="1" si="4">((LN(F13/E13)+((J13^2)/2)*I13))/(J13*SQRT(I13))</f>
        <v>1.2425523836922996</v>
      </c>
      <c r="L13" s="193">
        <f t="shared" ref="L13:L39" ca="1" si="5">K13-(J13*SQRT(I13))</f>
        <v>1.17898869542806</v>
      </c>
      <c r="M13" s="192">
        <f t="shared" ref="M13:M39" ca="1" si="6">(J13*(SQRT(I13)))-K13</f>
        <v>-1.17898869542806</v>
      </c>
      <c r="N13" s="192">
        <f t="shared" ref="N13:N39" ca="1" si="7">NORMSDIST(K13)</f>
        <v>0.89298352200372377</v>
      </c>
      <c r="O13" s="192">
        <f t="shared" ref="O13:O39" ca="1" si="8">NORMSDIST(-K13)</f>
        <v>0.10701647799627623</v>
      </c>
      <c r="P13" s="192">
        <f t="shared" ref="P13:Q30" ca="1" si="9">NORMSDIST(L13)</f>
        <v>0.8807986028448328</v>
      </c>
      <c r="Q13" s="192">
        <f t="shared" ca="1" si="9"/>
        <v>0.1192013971551672</v>
      </c>
      <c r="R13" s="192">
        <f t="shared" ref="R13:R39" ca="1" si="10">(F13*(EXP(-G13*I13))*N13)-(E13*(EXP(-G13*I13))*P13)</f>
        <v>0.2084505614856953</v>
      </c>
      <c r="S13" s="192">
        <f t="shared" ref="S13:S39" ca="1" si="11">(-F13*(EXP(-G13*I13))*O13)+(E13*(EXP(-G13*I13)*Q13))</f>
        <v>9.0326371730264365E-3</v>
      </c>
      <c r="T13" s="192">
        <f t="shared" ref="T13:T24" si="12">IF(C13&gt;=$F$2,IF(C13&lt;=$F$3,$F$5,0),0)</f>
        <v>5000</v>
      </c>
      <c r="U13" s="192">
        <f t="shared" ref="U13:U39" ca="1" si="13">R13*T13*X13</f>
        <v>30225.331415425819</v>
      </c>
      <c r="V13" s="192">
        <f t="shared" ref="V13:V39" ca="1" si="14">S13*T13*X13</f>
        <v>1309.7323900888334</v>
      </c>
      <c r="W13" s="192">
        <f t="shared" ref="W13:W39" si="15">T13*X13</f>
        <v>145000</v>
      </c>
      <c r="X13" s="192">
        <f t="shared" ref="X13:X24" si="16">IF(C13&gt;=$F$2,IF(C13&lt;=$F$3,D13,0),0)</f>
        <v>29</v>
      </c>
      <c r="Y13" s="192">
        <f t="shared" ref="Y13:Y31" ca="1" si="17">N13</f>
        <v>0.89298352200372377</v>
      </c>
      <c r="Z13" s="192">
        <f t="shared" ref="Z13:Z39" ca="1" si="18">-O13</f>
        <v>-0.10701647799627623</v>
      </c>
      <c r="AA13" s="192"/>
    </row>
    <row r="14" spans="1:33" s="196" customFormat="1" x14ac:dyDescent="0.2">
      <c r="A14" s="192" t="e">
        <f t="shared" ref="A14:B18" si="19">A13+1</f>
        <v>#REF!</v>
      </c>
      <c r="B14" s="189" t="e">
        <f t="shared" si="19"/>
        <v>#REF!</v>
      </c>
      <c r="C14" s="190">
        <v>36586</v>
      </c>
      <c r="D14" s="191">
        <f t="shared" si="0"/>
        <v>31</v>
      </c>
      <c r="E14" s="252">
        <f t="shared" si="1"/>
        <v>2.5</v>
      </c>
      <c r="F14" s="321">
        <v>2.7250000000000001</v>
      </c>
      <c r="G14" s="171">
        <f>'MIDS DATA'!C13</f>
        <v>5.1220639352069997E-2</v>
      </c>
      <c r="H14" s="194">
        <f>'MIDS DATA'!D15</f>
        <v>0.98421621470219589</v>
      </c>
      <c r="I14" s="195">
        <f t="shared" ca="1" si="2"/>
        <v>0.13698630136986301</v>
      </c>
      <c r="J14" s="171">
        <f t="shared" si="3"/>
        <v>0.26500000000000001</v>
      </c>
      <c r="K14" s="192">
        <f t="shared" ca="1" si="4"/>
        <v>0.9276793689914834</v>
      </c>
      <c r="L14" s="193">
        <f t="shared" ca="1" si="5"/>
        <v>0.82959846864030073</v>
      </c>
      <c r="M14" s="192">
        <f t="shared" ca="1" si="6"/>
        <v>-0.82959846864030073</v>
      </c>
      <c r="N14" s="192">
        <f t="shared" ca="1" si="7"/>
        <v>0.82321306625461999</v>
      </c>
      <c r="O14" s="192">
        <f t="shared" ca="1" si="8"/>
        <v>0.17678693374538001</v>
      </c>
      <c r="P14" s="192">
        <f t="shared" ca="1" si="9"/>
        <v>0.79661713574101922</v>
      </c>
      <c r="Q14" s="192">
        <f t="shared" ca="1" si="9"/>
        <v>0.20338286425898078</v>
      </c>
      <c r="R14" s="192">
        <f t="shared" ca="1" si="10"/>
        <v>0.24995279868754494</v>
      </c>
      <c r="S14" s="192">
        <f t="shared" ca="1" si="11"/>
        <v>2.6525991395784487E-2</v>
      </c>
      <c r="T14" s="192">
        <f t="shared" si="12"/>
        <v>0</v>
      </c>
      <c r="U14" s="192">
        <f t="shared" ca="1" si="13"/>
        <v>0</v>
      </c>
      <c r="V14" s="192">
        <f t="shared" ca="1" si="14"/>
        <v>0</v>
      </c>
      <c r="W14" s="192">
        <f t="shared" si="15"/>
        <v>0</v>
      </c>
      <c r="X14" s="192">
        <f t="shared" si="16"/>
        <v>0</v>
      </c>
      <c r="Y14" s="192">
        <f t="shared" ca="1" si="17"/>
        <v>0.82321306625461999</v>
      </c>
      <c r="Z14" s="192">
        <f t="shared" ca="1" si="18"/>
        <v>-0.17678693374538001</v>
      </c>
      <c r="AA14" s="192"/>
    </row>
    <row r="15" spans="1:33" s="245" customFormat="1" x14ac:dyDescent="0.2">
      <c r="A15" s="238" t="e">
        <f t="shared" si="19"/>
        <v>#REF!</v>
      </c>
      <c r="B15" s="189" t="e">
        <f t="shared" si="19"/>
        <v>#REF!</v>
      </c>
      <c r="C15" s="239">
        <v>36617</v>
      </c>
      <c r="D15" s="240">
        <f t="shared" si="0"/>
        <v>30</v>
      </c>
      <c r="E15" s="251">
        <f t="shared" si="1"/>
        <v>2.5</v>
      </c>
      <c r="F15" s="322">
        <v>2.73</v>
      </c>
      <c r="G15" s="241">
        <f>'MIDS DATA'!C14</f>
        <v>5.1783504590529016E-2</v>
      </c>
      <c r="H15" s="242">
        <f>'MIDS DATA'!D16</f>
        <v>0.97956452358094759</v>
      </c>
      <c r="I15" s="243">
        <f t="shared" ca="1" si="2"/>
        <v>0.22191780821917809</v>
      </c>
      <c r="J15" s="297">
        <f t="shared" si="3"/>
        <v>0.26500000000000001</v>
      </c>
      <c r="K15" s="238">
        <f t="shared" ca="1" si="4"/>
        <v>0.76742687732587089</v>
      </c>
      <c r="L15" s="244">
        <f t="shared" ca="1" si="5"/>
        <v>0.64259027178810491</v>
      </c>
      <c r="M15" s="238">
        <f t="shared" ca="1" si="6"/>
        <v>-0.64259027178810491</v>
      </c>
      <c r="N15" s="238">
        <f t="shared" ca="1" si="7"/>
        <v>0.7785861938548686</v>
      </c>
      <c r="O15" s="238">
        <f t="shared" ca="1" si="8"/>
        <v>0.2214138061451314</v>
      </c>
      <c r="P15" s="238">
        <f t="shared" ca="1" si="9"/>
        <v>0.73975506692388926</v>
      </c>
      <c r="Q15" s="238">
        <f t="shared" ca="1" si="9"/>
        <v>0.26024493307611074</v>
      </c>
      <c r="R15" s="238">
        <f t="shared" ca="1" si="10"/>
        <v>0.27299734815334942</v>
      </c>
      <c r="S15" s="238">
        <f t="shared" ca="1" si="11"/>
        <v>4.5625306227316087E-2</v>
      </c>
      <c r="T15" s="238">
        <f t="shared" si="12"/>
        <v>0</v>
      </c>
      <c r="U15" s="238">
        <f t="shared" ca="1" si="13"/>
        <v>0</v>
      </c>
      <c r="V15" s="238">
        <f t="shared" ca="1" si="14"/>
        <v>0</v>
      </c>
      <c r="W15" s="238">
        <f t="shared" si="15"/>
        <v>0</v>
      </c>
      <c r="X15" s="238">
        <f t="shared" si="16"/>
        <v>0</v>
      </c>
      <c r="Y15" s="238">
        <f t="shared" ca="1" si="17"/>
        <v>0.7785861938548686</v>
      </c>
      <c r="Z15" s="238">
        <f t="shared" ca="1" si="18"/>
        <v>-0.2214138061451314</v>
      </c>
      <c r="AA15" s="238"/>
      <c r="AG15" s="263"/>
    </row>
    <row r="16" spans="1:33" s="245" customFormat="1" x14ac:dyDescent="0.2">
      <c r="A16" s="238" t="e">
        <f t="shared" si="19"/>
        <v>#REF!</v>
      </c>
      <c r="B16" s="189" t="e">
        <f t="shared" si="19"/>
        <v>#REF!</v>
      </c>
      <c r="C16" s="239">
        <v>36647</v>
      </c>
      <c r="D16" s="240">
        <f t="shared" si="0"/>
        <v>31</v>
      </c>
      <c r="E16" s="251">
        <f t="shared" si="1"/>
        <v>2.5</v>
      </c>
      <c r="F16" s="322">
        <v>2.74</v>
      </c>
      <c r="G16" s="241">
        <f>'MIDS DATA'!C15</f>
        <v>5.2562854394100009E-2</v>
      </c>
      <c r="H16" s="242">
        <f>'MIDS DATA'!D17</f>
        <v>0.97494819858925086</v>
      </c>
      <c r="I16" s="243">
        <f t="shared" ca="1" si="2"/>
        <v>0.30410958904109592</v>
      </c>
      <c r="J16" s="297">
        <f t="shared" si="3"/>
        <v>0.26500000000000001</v>
      </c>
      <c r="K16" s="238">
        <f t="shared" ca="1" si="4"/>
        <v>0.70033640529294205</v>
      </c>
      <c r="L16" s="244">
        <f t="shared" ca="1" si="5"/>
        <v>0.55419915511212414</v>
      </c>
      <c r="M16" s="238">
        <f t="shared" ca="1" si="6"/>
        <v>-0.55419915511212414</v>
      </c>
      <c r="N16" s="238">
        <f t="shared" ca="1" si="7"/>
        <v>0.75814145303996539</v>
      </c>
      <c r="O16" s="238">
        <f t="shared" ca="1" si="8"/>
        <v>0.24185854696003461</v>
      </c>
      <c r="P16" s="238">
        <f t="shared" ca="1" si="9"/>
        <v>0.71027875550273745</v>
      </c>
      <c r="Q16" s="238">
        <f t="shared" ca="1" si="9"/>
        <v>0.28972124449726255</v>
      </c>
      <c r="R16" s="238">
        <f t="shared" ca="1" si="10"/>
        <v>0.2968278141316214</v>
      </c>
      <c r="S16" s="238">
        <f t="shared" ca="1" si="11"/>
        <v>6.0633683267289018E-2</v>
      </c>
      <c r="T16" s="238">
        <f t="shared" si="12"/>
        <v>0</v>
      </c>
      <c r="U16" s="238">
        <f t="shared" ca="1" si="13"/>
        <v>0</v>
      </c>
      <c r="V16" s="238">
        <f t="shared" ca="1" si="14"/>
        <v>0</v>
      </c>
      <c r="W16" s="238">
        <f t="shared" si="15"/>
        <v>0</v>
      </c>
      <c r="X16" s="238">
        <f t="shared" si="16"/>
        <v>0</v>
      </c>
      <c r="Y16" s="238">
        <f t="shared" ca="1" si="17"/>
        <v>0.75814145303996539</v>
      </c>
      <c r="Z16" s="238">
        <f t="shared" ca="1" si="18"/>
        <v>-0.24185854696003461</v>
      </c>
      <c r="AA16" s="238"/>
      <c r="AG16" s="263"/>
    </row>
    <row r="17" spans="1:33" s="245" customFormat="1" x14ac:dyDescent="0.2">
      <c r="A17" s="238" t="e">
        <f t="shared" si="19"/>
        <v>#REF!</v>
      </c>
      <c r="B17" s="189" t="e">
        <f t="shared" si="19"/>
        <v>#REF!</v>
      </c>
      <c r="C17" s="239">
        <v>36678</v>
      </c>
      <c r="D17" s="240">
        <f t="shared" si="0"/>
        <v>30</v>
      </c>
      <c r="E17" s="251">
        <f t="shared" si="1"/>
        <v>2.5</v>
      </c>
      <c r="F17" s="322">
        <v>2.76</v>
      </c>
      <c r="G17" s="241">
        <f>'MIDS DATA'!C16</f>
        <v>5.3438361717923002E-2</v>
      </c>
      <c r="H17" s="242">
        <f>'MIDS DATA'!D18</f>
        <v>0.97015347173348787</v>
      </c>
      <c r="I17" s="243">
        <f t="shared" ca="1" si="2"/>
        <v>0.38904109589041097</v>
      </c>
      <c r="J17" s="297">
        <f t="shared" si="3"/>
        <v>0.26500000000000001</v>
      </c>
      <c r="K17" s="238">
        <f t="shared" ca="1" si="4"/>
        <v>0.68123251422323006</v>
      </c>
      <c r="L17" s="244">
        <f t="shared" ca="1" si="5"/>
        <v>0.51594364297381978</v>
      </c>
      <c r="M17" s="238">
        <f t="shared" ca="1" si="6"/>
        <v>-0.51594364297381978</v>
      </c>
      <c r="N17" s="238">
        <f t="shared" ca="1" si="7"/>
        <v>0.75213788341774057</v>
      </c>
      <c r="O17" s="238">
        <f t="shared" ca="1" si="8"/>
        <v>0.24786211658225943</v>
      </c>
      <c r="P17" s="238">
        <f t="shared" ca="1" si="9"/>
        <v>0.69705312896902671</v>
      </c>
      <c r="Q17" s="238">
        <f t="shared" ca="1" si="9"/>
        <v>0.30294687103097329</v>
      </c>
      <c r="R17" s="238">
        <f t="shared" ca="1" si="10"/>
        <v>0.32641071800426213</v>
      </c>
      <c r="S17" s="238">
        <f t="shared" ca="1" si="11"/>
        <v>7.1760244640136195E-2</v>
      </c>
      <c r="T17" s="238">
        <f t="shared" si="12"/>
        <v>0</v>
      </c>
      <c r="U17" s="238">
        <f t="shared" ca="1" si="13"/>
        <v>0</v>
      </c>
      <c r="V17" s="238">
        <f t="shared" ca="1" si="14"/>
        <v>0</v>
      </c>
      <c r="W17" s="238">
        <f t="shared" si="15"/>
        <v>0</v>
      </c>
      <c r="X17" s="238">
        <f t="shared" si="16"/>
        <v>0</v>
      </c>
      <c r="Y17" s="238">
        <f t="shared" ca="1" si="17"/>
        <v>0.75213788341774057</v>
      </c>
      <c r="Z17" s="238">
        <f t="shared" ca="1" si="18"/>
        <v>-0.24786211658225943</v>
      </c>
      <c r="AA17" s="238"/>
      <c r="AG17" s="263"/>
    </row>
    <row r="18" spans="1:33" s="245" customFormat="1" x14ac:dyDescent="0.2">
      <c r="A18" s="238" t="e">
        <f t="shared" si="19"/>
        <v>#REF!</v>
      </c>
      <c r="B18" s="189" t="e">
        <f t="shared" si="19"/>
        <v>#REF!</v>
      </c>
      <c r="C18" s="239">
        <v>36708</v>
      </c>
      <c r="D18" s="240">
        <f t="shared" si="0"/>
        <v>31</v>
      </c>
      <c r="E18" s="251">
        <f t="shared" si="1"/>
        <v>2.5</v>
      </c>
      <c r="F18" s="322">
        <v>2.78</v>
      </c>
      <c r="G18" s="241">
        <f>'MIDS DATA'!C17</f>
        <v>5.4288692650282001E-2</v>
      </c>
      <c r="H18" s="242">
        <f>'MIDS DATA'!D19</f>
        <v>0.96526986361396838</v>
      </c>
      <c r="I18" s="243">
        <f t="shared" ca="1" si="2"/>
        <v>0.47123287671232877</v>
      </c>
      <c r="J18" s="297">
        <f t="shared" si="3"/>
        <v>0.26500000000000001</v>
      </c>
      <c r="K18" s="238">
        <f t="shared" ca="1" si="4"/>
        <v>0.67453332218494988</v>
      </c>
      <c r="L18" s="244">
        <f t="shared" ca="1" si="5"/>
        <v>0.49262035187463005</v>
      </c>
      <c r="M18" s="238">
        <f t="shared" ca="1" si="6"/>
        <v>-0.49262035187463005</v>
      </c>
      <c r="N18" s="238">
        <f t="shared" ca="1" si="7"/>
        <v>0.75001391730945299</v>
      </c>
      <c r="O18" s="238">
        <f t="shared" ca="1" si="8"/>
        <v>0.24998608269054701</v>
      </c>
      <c r="P18" s="238">
        <f t="shared" ca="1" si="9"/>
        <v>0.68885956958521788</v>
      </c>
      <c r="Q18" s="238">
        <f t="shared" ca="1" si="9"/>
        <v>0.31114043041478212</v>
      </c>
      <c r="R18" s="238">
        <f t="shared" ca="1" si="10"/>
        <v>0.35372384040499827</v>
      </c>
      <c r="S18" s="238">
        <f t="shared" ca="1" si="11"/>
        <v>8.0796123643523732E-2</v>
      </c>
      <c r="T18" s="238">
        <f t="shared" si="12"/>
        <v>0</v>
      </c>
      <c r="U18" s="238">
        <f t="shared" ca="1" si="13"/>
        <v>0</v>
      </c>
      <c r="V18" s="238">
        <f t="shared" ca="1" si="14"/>
        <v>0</v>
      </c>
      <c r="W18" s="238">
        <f t="shared" si="15"/>
        <v>0</v>
      </c>
      <c r="X18" s="238">
        <f t="shared" si="16"/>
        <v>0</v>
      </c>
      <c r="Y18" s="238">
        <f t="shared" ca="1" si="17"/>
        <v>0.75001391730945299</v>
      </c>
      <c r="Z18" s="238">
        <f t="shared" ca="1" si="18"/>
        <v>-0.24998608269054701</v>
      </c>
      <c r="AA18" s="238"/>
      <c r="AG18" s="263"/>
    </row>
    <row r="19" spans="1:33" s="245" customFormat="1" x14ac:dyDescent="0.2">
      <c r="A19" s="238" t="e">
        <f t="shared" ref="A19:B39" si="20">A18+1</f>
        <v>#REF!</v>
      </c>
      <c r="B19" s="189" t="e">
        <f t="shared" si="20"/>
        <v>#REF!</v>
      </c>
      <c r="C19" s="239">
        <v>36739</v>
      </c>
      <c r="D19" s="240">
        <f t="shared" si="0"/>
        <v>31</v>
      </c>
      <c r="E19" s="251">
        <f t="shared" si="1"/>
        <v>2.5</v>
      </c>
      <c r="F19" s="322">
        <v>2.81</v>
      </c>
      <c r="G19" s="241">
        <f>'MIDS DATA'!C18</f>
        <v>5.4994684120162E-2</v>
      </c>
      <c r="H19" s="242">
        <f>'MIDS DATA'!D20</f>
        <v>0.96048272223250841</v>
      </c>
      <c r="I19" s="243">
        <f t="shared" ca="1" si="2"/>
        <v>0.55616438356164388</v>
      </c>
      <c r="J19" s="297">
        <f t="shared" si="3"/>
        <v>0.26500000000000001</v>
      </c>
      <c r="K19" s="238">
        <f t="shared" ca="1" si="4"/>
        <v>0.69029890604156285</v>
      </c>
      <c r="L19" s="244">
        <f t="shared" ca="1" si="5"/>
        <v>0.49267136789058441</v>
      </c>
      <c r="M19" s="238">
        <f t="shared" ca="1" si="6"/>
        <v>-0.49267136789058441</v>
      </c>
      <c r="N19" s="238">
        <f t="shared" ca="1" si="7"/>
        <v>0.75499695522551846</v>
      </c>
      <c r="O19" s="238">
        <f t="shared" ca="1" si="8"/>
        <v>0.24500304477448154</v>
      </c>
      <c r="P19" s="238">
        <f t="shared" ca="1" si="9"/>
        <v>0.68887759626109579</v>
      </c>
      <c r="Q19" s="238">
        <f t="shared" ca="1" si="9"/>
        <v>0.31112240373890421</v>
      </c>
      <c r="R19" s="238">
        <f t="shared" ca="1" si="10"/>
        <v>0.38731788503423603</v>
      </c>
      <c r="S19" s="238">
        <f t="shared" ca="1" si="11"/>
        <v>8.6656034560454454E-2</v>
      </c>
      <c r="T19" s="238">
        <f t="shared" si="12"/>
        <v>0</v>
      </c>
      <c r="U19" s="238">
        <f t="shared" ca="1" si="13"/>
        <v>0</v>
      </c>
      <c r="V19" s="238">
        <f t="shared" ca="1" si="14"/>
        <v>0</v>
      </c>
      <c r="W19" s="238">
        <f t="shared" si="15"/>
        <v>0</v>
      </c>
      <c r="X19" s="238">
        <f t="shared" si="16"/>
        <v>0</v>
      </c>
      <c r="Y19" s="238">
        <f t="shared" ca="1" si="17"/>
        <v>0.75499695522551846</v>
      </c>
      <c r="Z19" s="238">
        <f t="shared" ca="1" si="18"/>
        <v>-0.24500304477448154</v>
      </c>
      <c r="AA19" s="238"/>
      <c r="AG19" s="263"/>
    </row>
    <row r="20" spans="1:33" s="245" customFormat="1" x14ac:dyDescent="0.2">
      <c r="A20" s="238" t="e">
        <f t="shared" si="20"/>
        <v>#REF!</v>
      </c>
      <c r="B20" s="189" t="e">
        <f t="shared" si="20"/>
        <v>#REF!</v>
      </c>
      <c r="C20" s="239">
        <v>36770</v>
      </c>
      <c r="D20" s="240">
        <f t="shared" si="0"/>
        <v>30</v>
      </c>
      <c r="E20" s="251">
        <f t="shared" si="1"/>
        <v>2.5</v>
      </c>
      <c r="F20" s="322">
        <v>2.83</v>
      </c>
      <c r="G20" s="241">
        <f>'MIDS DATA'!C19</f>
        <v>5.5700675756054016E-2</v>
      </c>
      <c r="H20" s="242">
        <f>'MIDS DATA'!D21</f>
        <v>0.95549116121189426</v>
      </c>
      <c r="I20" s="243">
        <f t="shared" ca="1" si="2"/>
        <v>0.64109589041095894</v>
      </c>
      <c r="J20" s="297">
        <f t="shared" si="3"/>
        <v>0.26500000000000001</v>
      </c>
      <c r="K20" s="238">
        <f t="shared" ca="1" si="4"/>
        <v>0.69043016523359291</v>
      </c>
      <c r="L20" s="244">
        <f t="shared" ca="1" si="5"/>
        <v>0.47824873601767498</v>
      </c>
      <c r="M20" s="238">
        <f t="shared" ca="1" si="6"/>
        <v>-0.47824873601767498</v>
      </c>
      <c r="N20" s="238">
        <f t="shared" ca="1" si="7"/>
        <v>0.75503821689917383</v>
      </c>
      <c r="O20" s="238">
        <f t="shared" ca="1" si="8"/>
        <v>0.24496178310082617</v>
      </c>
      <c r="P20" s="238">
        <f t="shared" ca="1" si="9"/>
        <v>0.68376340499040378</v>
      </c>
      <c r="Q20" s="238">
        <f t="shared" ca="1" si="9"/>
        <v>0.31623659500959622</v>
      </c>
      <c r="R20" s="238">
        <f t="shared" ca="1" si="10"/>
        <v>0.41235846677339483</v>
      </c>
      <c r="S20" s="238">
        <f t="shared" ca="1" si="11"/>
        <v>9.3934673071878527E-2</v>
      </c>
      <c r="T20" s="238">
        <f t="shared" si="12"/>
        <v>0</v>
      </c>
      <c r="U20" s="238">
        <f t="shared" ca="1" si="13"/>
        <v>0</v>
      </c>
      <c r="V20" s="238">
        <f t="shared" ca="1" si="14"/>
        <v>0</v>
      </c>
      <c r="W20" s="238">
        <f t="shared" si="15"/>
        <v>0</v>
      </c>
      <c r="X20" s="238">
        <f t="shared" si="16"/>
        <v>0</v>
      </c>
      <c r="Y20" s="238">
        <f t="shared" ca="1" si="17"/>
        <v>0.75503821689917383</v>
      </c>
      <c r="Z20" s="238">
        <f t="shared" ca="1" si="18"/>
        <v>-0.24496178310082617</v>
      </c>
      <c r="AA20" s="238"/>
      <c r="AG20" s="263"/>
    </row>
    <row r="21" spans="1:33" s="245" customFormat="1" x14ac:dyDescent="0.2">
      <c r="A21" s="238" t="e">
        <f t="shared" si="20"/>
        <v>#REF!</v>
      </c>
      <c r="B21" s="189" t="e">
        <f t="shared" si="20"/>
        <v>#REF!</v>
      </c>
      <c r="C21" s="239">
        <v>36800</v>
      </c>
      <c r="D21" s="240">
        <f t="shared" si="0"/>
        <v>31</v>
      </c>
      <c r="E21" s="251">
        <f t="shared" si="1"/>
        <v>2.5</v>
      </c>
      <c r="F21" s="322">
        <v>2.89</v>
      </c>
      <c r="G21" s="241">
        <f>'MIDS DATA'!C20</f>
        <v>5.6351413644208002E-2</v>
      </c>
      <c r="H21" s="242">
        <f>'MIDS DATA'!D22</f>
        <v>0.95059183349367049</v>
      </c>
      <c r="I21" s="243">
        <f t="shared" ca="1" si="2"/>
        <v>0.72328767123287674</v>
      </c>
      <c r="J21" s="297">
        <f t="shared" si="3"/>
        <v>0.26500000000000001</v>
      </c>
      <c r="K21" s="238">
        <f t="shared" ca="1" si="4"/>
        <v>0.75591307358118709</v>
      </c>
      <c r="L21" s="244">
        <f t="shared" ca="1" si="5"/>
        <v>0.53054032298269793</v>
      </c>
      <c r="M21" s="238">
        <f t="shared" ca="1" si="6"/>
        <v>-0.53054032298269793</v>
      </c>
      <c r="N21" s="238">
        <f t="shared" ca="1" si="7"/>
        <v>0.77514941453189334</v>
      </c>
      <c r="O21" s="238">
        <f t="shared" ca="1" si="8"/>
        <v>0.22485058546810666</v>
      </c>
      <c r="P21" s="238">
        <f t="shared" ca="1" si="9"/>
        <v>0.70213134248168507</v>
      </c>
      <c r="Q21" s="238">
        <f t="shared" ca="1" si="9"/>
        <v>0.29786865751831493</v>
      </c>
      <c r="R21" s="238">
        <f t="shared" ca="1" si="10"/>
        <v>0.46548896990495514</v>
      </c>
      <c r="S21" s="238">
        <f t="shared" ca="1" si="11"/>
        <v>9.1065115456552492E-2</v>
      </c>
      <c r="T21" s="238">
        <f t="shared" si="12"/>
        <v>0</v>
      </c>
      <c r="U21" s="238">
        <f t="shared" ca="1" si="13"/>
        <v>0</v>
      </c>
      <c r="V21" s="238">
        <f t="shared" ca="1" si="14"/>
        <v>0</v>
      </c>
      <c r="W21" s="238">
        <f t="shared" si="15"/>
        <v>0</v>
      </c>
      <c r="X21" s="238">
        <f t="shared" si="16"/>
        <v>0</v>
      </c>
      <c r="Y21" s="238">
        <f t="shared" ca="1" si="17"/>
        <v>0.77514941453189334</v>
      </c>
      <c r="Z21" s="238">
        <f t="shared" ca="1" si="18"/>
        <v>-0.22485058546810666</v>
      </c>
      <c r="AA21" s="238"/>
      <c r="AG21" s="263"/>
    </row>
    <row r="22" spans="1:33" s="196" customFormat="1" x14ac:dyDescent="0.2">
      <c r="A22" s="192" t="e">
        <f t="shared" si="20"/>
        <v>#REF!</v>
      </c>
      <c r="B22" s="189" t="e">
        <f t="shared" si="20"/>
        <v>#REF!</v>
      </c>
      <c r="C22" s="190">
        <v>36831</v>
      </c>
      <c r="D22" s="191">
        <f t="shared" si="0"/>
        <v>30</v>
      </c>
      <c r="E22" s="252">
        <f t="shared" si="1"/>
        <v>2.5</v>
      </c>
      <c r="F22" s="321">
        <v>3.0327946613471939</v>
      </c>
      <c r="G22" s="171">
        <f>'MIDS DATA'!C21</f>
        <v>5.6978110871987009E-2</v>
      </c>
      <c r="H22" s="194">
        <f>'MIDS DATA'!D23</f>
        <v>0.94549838939385145</v>
      </c>
      <c r="I22" s="195">
        <f t="shared" ca="1" si="2"/>
        <v>0.80821917808219179</v>
      </c>
      <c r="J22" s="171">
        <f t="shared" si="3"/>
        <v>0.26500000000000001</v>
      </c>
      <c r="K22" s="192">
        <f t="shared" ca="1" si="4"/>
        <v>0.93004763013511671</v>
      </c>
      <c r="L22" s="193">
        <f t="shared" ca="1" si="5"/>
        <v>0.69180995095564279</v>
      </c>
      <c r="M22" s="192">
        <f t="shared" ca="1" si="6"/>
        <v>-0.69180995095564279</v>
      </c>
      <c r="N22" s="192">
        <f t="shared" ca="1" si="7"/>
        <v>0.82382680999684799</v>
      </c>
      <c r="O22" s="192">
        <f t="shared" ca="1" si="8"/>
        <v>0.17617319000315201</v>
      </c>
      <c r="P22" s="192">
        <f t="shared" ca="1" si="9"/>
        <v>0.75547172986671107</v>
      </c>
      <c r="Q22" s="192">
        <f t="shared" ca="1" si="9"/>
        <v>0.24452827013328893</v>
      </c>
      <c r="R22" s="192">
        <f t="shared" ca="1" si="10"/>
        <v>0.58237240928125855</v>
      </c>
      <c r="S22" s="192">
        <f t="shared" ca="1" si="11"/>
        <v>7.3556999928785394E-2</v>
      </c>
      <c r="T22" s="192">
        <f t="shared" si="12"/>
        <v>0</v>
      </c>
      <c r="U22" s="192">
        <f t="shared" ca="1" si="13"/>
        <v>0</v>
      </c>
      <c r="V22" s="192">
        <f t="shared" ca="1" si="14"/>
        <v>0</v>
      </c>
      <c r="W22" s="192">
        <f t="shared" si="15"/>
        <v>0</v>
      </c>
      <c r="X22" s="192">
        <f t="shared" si="16"/>
        <v>0</v>
      </c>
      <c r="Y22" s="192">
        <f t="shared" ca="1" si="17"/>
        <v>0.82382680999684799</v>
      </c>
      <c r="Z22" s="192">
        <f t="shared" ca="1" si="18"/>
        <v>-0.17617319000315201</v>
      </c>
      <c r="AA22" s="192"/>
    </row>
    <row r="23" spans="1:33" s="196" customFormat="1" x14ac:dyDescent="0.2">
      <c r="A23" s="192" t="e">
        <f t="shared" si="20"/>
        <v>#REF!</v>
      </c>
      <c r="B23" s="189" t="e">
        <f t="shared" si="20"/>
        <v>#REF!</v>
      </c>
      <c r="C23" s="190">
        <v>36861</v>
      </c>
      <c r="D23" s="191">
        <f t="shared" si="0"/>
        <v>31</v>
      </c>
      <c r="E23" s="252">
        <f t="shared" si="1"/>
        <v>2.5</v>
      </c>
      <c r="F23" s="321">
        <v>3.2095487335265682</v>
      </c>
      <c r="G23" s="171">
        <f>'MIDS DATA'!C22</f>
        <v>5.7584592184594011E-2</v>
      </c>
      <c r="H23" s="194">
        <f>'MIDS DATA'!D24</f>
        <v>0.94039285216896795</v>
      </c>
      <c r="I23" s="195">
        <f t="shared" ca="1" si="2"/>
        <v>0.8904109589041096</v>
      </c>
      <c r="J23" s="171">
        <f t="shared" si="3"/>
        <v>0.26500000000000001</v>
      </c>
      <c r="K23" s="192">
        <f t="shared" ca="1" si="4"/>
        <v>1.1241549158698592</v>
      </c>
      <c r="L23" s="193">
        <f t="shared" ca="1" si="5"/>
        <v>0.87409670346914414</v>
      </c>
      <c r="M23" s="192">
        <f t="shared" ca="1" si="6"/>
        <v>-0.87409670346914414</v>
      </c>
      <c r="N23" s="192">
        <f t="shared" ca="1" si="7"/>
        <v>0.86952629703743745</v>
      </c>
      <c r="O23" s="192">
        <f t="shared" ca="1" si="8"/>
        <v>0.13047370296256255</v>
      </c>
      <c r="P23" s="192">
        <f t="shared" ca="1" si="9"/>
        <v>0.80896724673886411</v>
      </c>
      <c r="Q23" s="192">
        <f t="shared" ca="1" si="9"/>
        <v>0.19103275326113589</v>
      </c>
      <c r="R23" s="192">
        <f t="shared" ca="1" si="10"/>
        <v>0.72996458230983507</v>
      </c>
      <c r="S23" s="192">
        <f t="shared" ca="1" si="11"/>
        <v>5.5880247148290707E-2</v>
      </c>
      <c r="T23" s="192">
        <f t="shared" si="12"/>
        <v>0</v>
      </c>
      <c r="U23" s="192">
        <f t="shared" ca="1" si="13"/>
        <v>0</v>
      </c>
      <c r="V23" s="192">
        <f t="shared" ca="1" si="14"/>
        <v>0</v>
      </c>
      <c r="W23" s="192">
        <f t="shared" si="15"/>
        <v>0</v>
      </c>
      <c r="X23" s="192">
        <f t="shared" si="16"/>
        <v>0</v>
      </c>
      <c r="Y23" s="192">
        <f t="shared" ca="1" si="17"/>
        <v>0.86952629703743745</v>
      </c>
      <c r="Z23" s="192">
        <f t="shared" ca="1" si="18"/>
        <v>-0.13047370296256255</v>
      </c>
      <c r="AA23" s="192"/>
    </row>
    <row r="24" spans="1:33" s="196" customFormat="1" x14ac:dyDescent="0.2">
      <c r="A24" s="192" t="e">
        <f t="shared" si="20"/>
        <v>#REF!</v>
      </c>
      <c r="B24" s="189" t="e">
        <f t="shared" si="20"/>
        <v>#REF!</v>
      </c>
      <c r="C24" s="190">
        <v>36892</v>
      </c>
      <c r="D24" s="191">
        <f t="shared" si="0"/>
        <v>31</v>
      </c>
      <c r="E24" s="252">
        <f t="shared" si="1"/>
        <v>2.5</v>
      </c>
      <c r="F24" s="321">
        <v>3.2545996072033794</v>
      </c>
      <c r="G24" s="171">
        <f>'MIDS DATA'!C23</f>
        <v>5.8168036539584016E-2</v>
      </c>
      <c r="H24" s="194">
        <f>'MIDS DATA'!D25</f>
        <v>0.93573479226264322</v>
      </c>
      <c r="I24" s="195">
        <f t="shared" ca="1" si="2"/>
        <v>0.97534246575342465</v>
      </c>
      <c r="J24" s="171">
        <f t="shared" si="3"/>
        <v>0.26500000000000001</v>
      </c>
      <c r="K24" s="192">
        <f t="shared" ca="1" si="4"/>
        <v>1.138750565644038</v>
      </c>
      <c r="L24" s="193">
        <f t="shared" ca="1" si="5"/>
        <v>0.87703808092553204</v>
      </c>
      <c r="M24" s="192">
        <f t="shared" ca="1" si="6"/>
        <v>-0.87703808092553204</v>
      </c>
      <c r="N24" s="192">
        <f t="shared" ca="1" si="7"/>
        <v>0.87259634651497453</v>
      </c>
      <c r="O24" s="192">
        <f t="shared" ca="1" si="8"/>
        <v>0.12740365348502547</v>
      </c>
      <c r="P24" s="192">
        <f t="shared" ca="1" si="9"/>
        <v>0.80976706476490612</v>
      </c>
      <c r="Q24" s="192">
        <f t="shared" ca="1" si="9"/>
        <v>0.19023293523509388</v>
      </c>
      <c r="R24" s="192">
        <f t="shared" ca="1" si="10"/>
        <v>0.77055376874996573</v>
      </c>
      <c r="S24" s="192">
        <f t="shared" ca="1" si="11"/>
        <v>5.7573653762448496E-2</v>
      </c>
      <c r="T24" s="192">
        <f t="shared" si="12"/>
        <v>0</v>
      </c>
      <c r="U24" s="192">
        <f t="shared" ca="1" si="13"/>
        <v>0</v>
      </c>
      <c r="V24" s="192">
        <f t="shared" ca="1" si="14"/>
        <v>0</v>
      </c>
      <c r="W24" s="192">
        <f t="shared" si="15"/>
        <v>0</v>
      </c>
      <c r="X24" s="192">
        <f t="shared" si="16"/>
        <v>0</v>
      </c>
      <c r="Y24" s="192">
        <f t="shared" ca="1" si="17"/>
        <v>0.87259634651497453</v>
      </c>
      <c r="Z24" s="192">
        <f t="shared" ca="1" si="18"/>
        <v>-0.12740365348502547</v>
      </c>
      <c r="AA24" s="192"/>
    </row>
    <row r="25" spans="1:33" s="196" customFormat="1" x14ac:dyDescent="0.2">
      <c r="A25" s="192" t="e">
        <f t="shared" si="20"/>
        <v>#REF!</v>
      </c>
      <c r="B25" s="189" t="e">
        <f t="shared" si="20"/>
        <v>#REF!</v>
      </c>
      <c r="C25" s="190">
        <v>36923</v>
      </c>
      <c r="D25" s="191">
        <f t="shared" si="0"/>
        <v>28</v>
      </c>
      <c r="E25" s="252">
        <f t="shared" si="1"/>
        <v>2.5</v>
      </c>
      <c r="F25" s="321">
        <v>3.1010694781486676</v>
      </c>
      <c r="G25" s="171">
        <f>'MIDS DATA'!C24</f>
        <v>5.8698959340675004E-2</v>
      </c>
      <c r="H25" s="194">
        <f>'MIDS DATA'!D26</f>
        <v>0.93061689053050289</v>
      </c>
      <c r="I25" s="195">
        <f t="shared" ref="I25:I57" ca="1" si="21">(C25-$D$5)/365</f>
        <v>1.0602739726027397</v>
      </c>
      <c r="J25" s="171">
        <f t="shared" si="3"/>
        <v>0.26500000000000001</v>
      </c>
      <c r="K25" s="192">
        <f t="shared" ca="1" si="4"/>
        <v>0.92602956422407046</v>
      </c>
      <c r="L25" s="193">
        <f t="shared" ca="1" si="5"/>
        <v>0.65316010875859076</v>
      </c>
      <c r="M25" s="192">
        <f t="shared" ca="1" si="6"/>
        <v>-0.65316010875859076</v>
      </c>
      <c r="N25" s="192">
        <f t="shared" ca="1" si="7"/>
        <v>0.82278471541797704</v>
      </c>
      <c r="O25" s="192">
        <f t="shared" ca="1" si="8"/>
        <v>0.17721528458202296</v>
      </c>
      <c r="P25" s="192">
        <f t="shared" ca="1" si="9"/>
        <v>0.7431735355566883</v>
      </c>
      <c r="Q25" s="192">
        <f t="shared" ca="1" si="9"/>
        <v>0.2568264644433117</v>
      </c>
      <c r="R25" s="192">
        <f t="shared" ca="1" si="10"/>
        <v>0.65172831409639653</v>
      </c>
      <c r="S25" s="192">
        <f t="shared" ca="1" si="11"/>
        <v>8.6927259553125635E-2</v>
      </c>
      <c r="T25" s="192">
        <f t="shared" ref="T25:T57" si="22">IF(C25&gt;=$F$2,IF(C25&lt;=$F$3,$F$5,0),0)</f>
        <v>0</v>
      </c>
      <c r="U25" s="192">
        <f t="shared" ca="1" si="13"/>
        <v>0</v>
      </c>
      <c r="V25" s="192">
        <f t="shared" ca="1" si="14"/>
        <v>0</v>
      </c>
      <c r="W25" s="192">
        <f t="shared" si="15"/>
        <v>0</v>
      </c>
      <c r="X25" s="192">
        <f t="shared" ref="X25:X57" si="23">IF(C25&gt;=$F$2,IF(C25&lt;=$F$3,D25,0),0)</f>
        <v>0</v>
      </c>
      <c r="Y25" s="192">
        <f t="shared" ca="1" si="17"/>
        <v>0.82278471541797704</v>
      </c>
      <c r="Z25" s="192">
        <f t="shared" ca="1" si="18"/>
        <v>-0.17721528458202296</v>
      </c>
      <c r="AA25" s="192"/>
    </row>
    <row r="26" spans="1:33" s="196" customFormat="1" x14ac:dyDescent="0.2">
      <c r="A26" s="192" t="e">
        <f t="shared" si="20"/>
        <v>#REF!</v>
      </c>
      <c r="B26" s="189" t="e">
        <f t="shared" si="20"/>
        <v>#REF!</v>
      </c>
      <c r="C26" s="190">
        <v>36951</v>
      </c>
      <c r="D26" s="191">
        <f t="shared" si="0"/>
        <v>31</v>
      </c>
      <c r="E26" s="252">
        <f t="shared" si="1"/>
        <v>2.5</v>
      </c>
      <c r="F26" s="321">
        <v>2.9547206923969407</v>
      </c>
      <c r="G26" s="171">
        <f>'MIDS DATA'!C25</f>
        <v>5.9178502596408E-2</v>
      </c>
      <c r="H26" s="194">
        <f>'MIDS DATA'!D27</f>
        <v>0.92575306751662079</v>
      </c>
      <c r="I26" s="195">
        <f t="shared" ca="1" si="21"/>
        <v>1.1369863013698631</v>
      </c>
      <c r="J26" s="171">
        <f t="shared" si="3"/>
        <v>0.26500000000000001</v>
      </c>
      <c r="K26" s="192">
        <f t="shared" ca="1" si="4"/>
        <v>0.73269294979912825</v>
      </c>
      <c r="L26" s="193">
        <f t="shared" ca="1" si="5"/>
        <v>0.45012461644647062</v>
      </c>
      <c r="M26" s="192">
        <f t="shared" ca="1" si="6"/>
        <v>-0.45012461644647062</v>
      </c>
      <c r="N26" s="192">
        <f t="shared" ca="1" si="7"/>
        <v>0.76812721138168549</v>
      </c>
      <c r="O26" s="192">
        <f t="shared" ca="1" si="8"/>
        <v>0.23187278861831451</v>
      </c>
      <c r="P26" s="192">
        <f t="shared" ca="1" si="9"/>
        <v>0.67368968516964356</v>
      </c>
      <c r="Q26" s="192">
        <f t="shared" ca="1" si="9"/>
        <v>0.32631031483035644</v>
      </c>
      <c r="R26" s="192">
        <f t="shared" ca="1" si="10"/>
        <v>0.54728582535357106</v>
      </c>
      <c r="S26" s="192">
        <f t="shared" ca="1" si="11"/>
        <v>0.12215445800424496</v>
      </c>
      <c r="T26" s="192">
        <f t="shared" si="22"/>
        <v>0</v>
      </c>
      <c r="U26" s="192">
        <f t="shared" ca="1" si="13"/>
        <v>0</v>
      </c>
      <c r="V26" s="192">
        <f t="shared" ca="1" si="14"/>
        <v>0</v>
      </c>
      <c r="W26" s="192">
        <f t="shared" si="15"/>
        <v>0</v>
      </c>
      <c r="X26" s="192">
        <f t="shared" si="23"/>
        <v>0</v>
      </c>
      <c r="Y26" s="192">
        <f t="shared" ca="1" si="17"/>
        <v>0.76812721138168549</v>
      </c>
      <c r="Z26" s="192">
        <f t="shared" ca="1" si="18"/>
        <v>-0.23187278861831451</v>
      </c>
      <c r="AA26" s="192"/>
    </row>
    <row r="27" spans="1:33" s="188" customFormat="1" x14ac:dyDescent="0.2">
      <c r="A27" s="181" t="e">
        <f t="shared" si="20"/>
        <v>#REF!</v>
      </c>
      <c r="B27" s="189" t="e">
        <f t="shared" si="20"/>
        <v>#REF!</v>
      </c>
      <c r="C27" s="182">
        <v>36982</v>
      </c>
      <c r="D27" s="183">
        <f t="shared" si="0"/>
        <v>30</v>
      </c>
      <c r="E27" s="250">
        <f t="shared" si="1"/>
        <v>2.5</v>
      </c>
      <c r="F27" s="323">
        <v>2.79462579723933</v>
      </c>
      <c r="G27" s="184">
        <f>'MIDS DATA'!C26</f>
        <v>5.9628306979612015E-2</v>
      </c>
      <c r="H27" s="185">
        <f>'MIDS DATA'!D28</f>
        <v>0.92070349995761158</v>
      </c>
      <c r="I27" s="186">
        <f t="shared" ca="1" si="21"/>
        <v>1.2219178082191782</v>
      </c>
      <c r="J27" s="184">
        <f t="shared" si="3"/>
        <v>0.26500000000000001</v>
      </c>
      <c r="K27" s="181">
        <f t="shared" ca="1" si="4"/>
        <v>0.52678455271815183</v>
      </c>
      <c r="L27" s="187">
        <f t="shared" ca="1" si="5"/>
        <v>0.23385251609157903</v>
      </c>
      <c r="M27" s="181">
        <f t="shared" ca="1" si="6"/>
        <v>-0.23385251609157903</v>
      </c>
      <c r="N27" s="181">
        <f t="shared" ca="1" si="7"/>
        <v>0.70082841463081746</v>
      </c>
      <c r="O27" s="181">
        <f t="shared" ca="1" si="8"/>
        <v>0.29917158536918254</v>
      </c>
      <c r="P27" s="181">
        <f t="shared" ca="1" si="9"/>
        <v>0.59245021704743051</v>
      </c>
      <c r="Q27" s="181">
        <f t="shared" ca="1" si="9"/>
        <v>0.40754978295256949</v>
      </c>
      <c r="R27" s="181">
        <f t="shared" ca="1" si="10"/>
        <v>0.44387885948722805</v>
      </c>
      <c r="S27" s="181">
        <f t="shared" ca="1" si="11"/>
        <v>0.16995637116668427</v>
      </c>
      <c r="T27" s="181">
        <f t="shared" si="22"/>
        <v>0</v>
      </c>
      <c r="U27" s="181">
        <f t="shared" ca="1" si="13"/>
        <v>0</v>
      </c>
      <c r="V27" s="181">
        <f t="shared" ca="1" si="14"/>
        <v>0</v>
      </c>
      <c r="W27" s="181">
        <f t="shared" si="15"/>
        <v>0</v>
      </c>
      <c r="X27" s="181">
        <f t="shared" si="23"/>
        <v>0</v>
      </c>
      <c r="Y27" s="181">
        <f t="shared" ca="1" si="17"/>
        <v>0.70082841463081746</v>
      </c>
      <c r="Z27" s="181">
        <f t="shared" ca="1" si="18"/>
        <v>-0.29917158536918254</v>
      </c>
      <c r="AA27" s="181"/>
    </row>
    <row r="28" spans="1:33" s="188" customFormat="1" x14ac:dyDescent="0.2">
      <c r="A28" s="181" t="e">
        <f t="shared" si="20"/>
        <v>#REF!</v>
      </c>
      <c r="B28" s="189" t="e">
        <f t="shared" si="20"/>
        <v>#REF!</v>
      </c>
      <c r="C28" s="182">
        <v>37012</v>
      </c>
      <c r="D28" s="183">
        <f t="shared" si="0"/>
        <v>31</v>
      </c>
      <c r="E28" s="250">
        <f t="shared" si="1"/>
        <v>2.5</v>
      </c>
      <c r="F28" s="323">
        <v>2.7604428780659087</v>
      </c>
      <c r="G28" s="184">
        <f>'MIDS DATA'!C27</f>
        <v>5.9954906702513008E-2</v>
      </c>
      <c r="H28" s="185">
        <f>'MIDS DATA'!D29</f>
        <v>0.91579462128344791</v>
      </c>
      <c r="I28" s="186">
        <f t="shared" ca="1" si="21"/>
        <v>1.3041095890410959</v>
      </c>
      <c r="J28" s="184">
        <f t="shared" si="3"/>
        <v>0.26500000000000001</v>
      </c>
      <c r="K28" s="181">
        <f t="shared" ca="1" si="4"/>
        <v>0.47878256809656594</v>
      </c>
      <c r="L28" s="187">
        <f t="shared" ca="1" si="5"/>
        <v>0.17615888116771539</v>
      </c>
      <c r="M28" s="181">
        <f t="shared" ca="1" si="6"/>
        <v>-0.17615888116771539</v>
      </c>
      <c r="N28" s="181">
        <f t="shared" ca="1" si="7"/>
        <v>0.68395333501349043</v>
      </c>
      <c r="O28" s="181">
        <f t="shared" ca="1" si="8"/>
        <v>0.31604666498650957</v>
      </c>
      <c r="P28" s="181">
        <f t="shared" ca="1" si="9"/>
        <v>0.56991543479147411</v>
      </c>
      <c r="Q28" s="181">
        <f t="shared" ca="1" si="9"/>
        <v>0.43008456520852589</v>
      </c>
      <c r="R28" s="181">
        <f t="shared" ca="1" si="10"/>
        <v>0.42838668745531727</v>
      </c>
      <c r="S28" s="181">
        <f t="shared" ca="1" si="11"/>
        <v>0.18753151941554902</v>
      </c>
      <c r="T28" s="181">
        <f t="shared" si="22"/>
        <v>0</v>
      </c>
      <c r="U28" s="181">
        <f t="shared" ca="1" si="13"/>
        <v>0</v>
      </c>
      <c r="V28" s="181">
        <f t="shared" ca="1" si="14"/>
        <v>0</v>
      </c>
      <c r="W28" s="181">
        <f t="shared" si="15"/>
        <v>0</v>
      </c>
      <c r="X28" s="181">
        <f t="shared" si="23"/>
        <v>0</v>
      </c>
      <c r="Y28" s="181">
        <f t="shared" ca="1" si="17"/>
        <v>0.68395333501349043</v>
      </c>
      <c r="Z28" s="181">
        <f t="shared" ca="1" si="18"/>
        <v>-0.31604666498650957</v>
      </c>
      <c r="AA28" s="181"/>
    </row>
    <row r="29" spans="1:33" s="188" customFormat="1" x14ac:dyDescent="0.2">
      <c r="A29" s="181" t="e">
        <f t="shared" si="20"/>
        <v>#REF!</v>
      </c>
      <c r="B29" s="189" t="e">
        <f t="shared" si="20"/>
        <v>#REF!</v>
      </c>
      <c r="C29" s="182">
        <v>37043</v>
      </c>
      <c r="D29" s="183">
        <f t="shared" si="0"/>
        <v>30</v>
      </c>
      <c r="E29" s="250">
        <f t="shared" si="1"/>
        <v>2.5</v>
      </c>
      <c r="F29" s="323">
        <v>2.7782056448836183</v>
      </c>
      <c r="G29" s="184">
        <f>'MIDS DATA'!C28</f>
        <v>6.0292393120079009E-2</v>
      </c>
      <c r="H29" s="185">
        <f>'MIDS DATA'!D30</f>
        <v>0.91069985687575938</v>
      </c>
      <c r="I29" s="186">
        <f t="shared" ca="1" si="21"/>
        <v>1.3890410958904109</v>
      </c>
      <c r="J29" s="184">
        <f t="shared" si="3"/>
        <v>0.26500000000000001</v>
      </c>
      <c r="K29" s="181">
        <f t="shared" ca="1" si="4"/>
        <v>0.49399959491950018</v>
      </c>
      <c r="L29" s="187">
        <f t="shared" ca="1" si="5"/>
        <v>0.18167698773439084</v>
      </c>
      <c r="M29" s="181">
        <f t="shared" ca="1" si="6"/>
        <v>-0.18167698773439084</v>
      </c>
      <c r="N29" s="181">
        <f t="shared" ca="1" si="7"/>
        <v>0.68934677005876743</v>
      </c>
      <c r="O29" s="181">
        <f t="shared" ca="1" si="8"/>
        <v>0.31065322994123257</v>
      </c>
      <c r="P29" s="181">
        <f t="shared" ca="1" si="9"/>
        <v>0.5720818787742874</v>
      </c>
      <c r="Q29" s="181">
        <f t="shared" ca="1" si="9"/>
        <v>0.4279181212257126</v>
      </c>
      <c r="R29" s="181">
        <f t="shared" ca="1" si="10"/>
        <v>0.44598329246103341</v>
      </c>
      <c r="S29" s="181">
        <f t="shared" ca="1" si="11"/>
        <v>0.19012801602279061</v>
      </c>
      <c r="T29" s="181">
        <f t="shared" si="22"/>
        <v>0</v>
      </c>
      <c r="U29" s="181">
        <f t="shared" ca="1" si="13"/>
        <v>0</v>
      </c>
      <c r="V29" s="181">
        <f t="shared" ca="1" si="14"/>
        <v>0</v>
      </c>
      <c r="W29" s="181">
        <f t="shared" si="15"/>
        <v>0</v>
      </c>
      <c r="X29" s="181">
        <f t="shared" si="23"/>
        <v>0</v>
      </c>
      <c r="Y29" s="181">
        <f t="shared" ca="1" si="17"/>
        <v>0.68934677005876743</v>
      </c>
      <c r="Z29" s="181">
        <f t="shared" ca="1" si="18"/>
        <v>-0.31065322994123257</v>
      </c>
      <c r="AA29" s="181"/>
    </row>
    <row r="30" spans="1:33" s="188" customFormat="1" x14ac:dyDescent="0.2">
      <c r="A30" s="181" t="e">
        <f t="shared" si="20"/>
        <v>#REF!</v>
      </c>
      <c r="B30" s="189" t="e">
        <f t="shared" si="20"/>
        <v>#REF!</v>
      </c>
      <c r="C30" s="182">
        <v>37073</v>
      </c>
      <c r="D30" s="183">
        <f t="shared" si="0"/>
        <v>31</v>
      </c>
      <c r="E30" s="250">
        <f t="shared" si="1"/>
        <v>2.5</v>
      </c>
      <c r="F30" s="323">
        <v>2.7933418865617559</v>
      </c>
      <c r="G30" s="184">
        <f>'MIDS DATA'!C29</f>
        <v>6.0618992915041012E-2</v>
      </c>
      <c r="H30" s="185">
        <f>'MIDS DATA'!D31</f>
        <v>0.90558316599685795</v>
      </c>
      <c r="I30" s="186">
        <f t="shared" ca="1" si="21"/>
        <v>1.4712328767123288</v>
      </c>
      <c r="J30" s="184">
        <f t="shared" si="3"/>
        <v>0.26500000000000001</v>
      </c>
      <c r="K30" s="181">
        <f t="shared" ca="1" si="4"/>
        <v>0.50588480959505611</v>
      </c>
      <c r="L30" s="187">
        <f t="shared" ca="1" si="5"/>
        <v>0.1844546791356928</v>
      </c>
      <c r="M30" s="181">
        <f t="shared" ca="1" si="6"/>
        <v>-0.1844546791356928</v>
      </c>
      <c r="N30" s="181">
        <f t="shared" ca="1" si="7"/>
        <v>0.69353125090609091</v>
      </c>
      <c r="O30" s="181">
        <f t="shared" ca="1" si="8"/>
        <v>0.30646874909390909</v>
      </c>
      <c r="P30" s="181">
        <f t="shared" ca="1" si="9"/>
        <v>0.57317160084741448</v>
      </c>
      <c r="Q30" s="181">
        <f t="shared" ca="1" si="9"/>
        <v>0.42682839915258552</v>
      </c>
      <c r="R30" s="181">
        <f t="shared" ca="1" si="10"/>
        <v>0.46130884040715769</v>
      </c>
      <c r="S30" s="181">
        <f t="shared" ca="1" si="11"/>
        <v>0.19299586393801027</v>
      </c>
      <c r="T30" s="181">
        <f t="shared" si="22"/>
        <v>0</v>
      </c>
      <c r="U30" s="181">
        <f t="shared" ca="1" si="13"/>
        <v>0</v>
      </c>
      <c r="V30" s="181">
        <f t="shared" ca="1" si="14"/>
        <v>0</v>
      </c>
      <c r="W30" s="181">
        <f t="shared" si="15"/>
        <v>0</v>
      </c>
      <c r="X30" s="181">
        <f t="shared" si="23"/>
        <v>0</v>
      </c>
      <c r="Y30" s="181">
        <f t="shared" ca="1" si="17"/>
        <v>0.69353125090609091</v>
      </c>
      <c r="Z30" s="181">
        <f t="shared" ca="1" si="18"/>
        <v>-0.30646874909390909</v>
      </c>
      <c r="AA30" s="181"/>
    </row>
    <row r="31" spans="1:33" s="188" customFormat="1" x14ac:dyDescent="0.2">
      <c r="A31" s="181" t="e">
        <f t="shared" si="20"/>
        <v>#REF!</v>
      </c>
      <c r="B31" s="189" t="e">
        <f t="shared" si="20"/>
        <v>#REF!</v>
      </c>
      <c r="C31" s="182">
        <v>37104</v>
      </c>
      <c r="D31" s="183">
        <f t="shared" si="0"/>
        <v>31</v>
      </c>
      <c r="E31" s="250">
        <f t="shared" si="1"/>
        <v>2.5</v>
      </c>
      <c r="F31" s="323">
        <v>2.8099242787726793</v>
      </c>
      <c r="G31" s="184">
        <f>'MIDS DATA'!C30</f>
        <v>6.0956479407057014E-2</v>
      </c>
      <c r="H31" s="185">
        <f>'MIDS DATA'!D32</f>
        <v>0.90061131385220494</v>
      </c>
      <c r="I31" s="186">
        <f t="shared" ca="1" si="21"/>
        <v>1.5561643835616439</v>
      </c>
      <c r="J31" s="184">
        <f t="shared" si="3"/>
        <v>0.26500000000000001</v>
      </c>
      <c r="K31" s="181">
        <f t="shared" ca="1" si="4"/>
        <v>0.51881177684203883</v>
      </c>
      <c r="L31" s="187">
        <f t="shared" ca="1" si="5"/>
        <v>0.18823403434321834</v>
      </c>
      <c r="M31" s="181">
        <f t="shared" ca="1" si="6"/>
        <v>-0.18823403434321834</v>
      </c>
      <c r="N31" s="181">
        <f t="shared" ca="1" si="7"/>
        <v>0.69805401383201482</v>
      </c>
      <c r="O31" s="181">
        <f t="shared" ca="1" si="8"/>
        <v>0.30194598616798518</v>
      </c>
      <c r="P31" s="181">
        <f t="shared" ref="P31:Q46" ca="1" si="24">NORMSDIST(L31)</f>
        <v>0.57465338986760539</v>
      </c>
      <c r="Q31" s="181">
        <f t="shared" ca="1" si="24"/>
        <v>0.42534661013239461</v>
      </c>
      <c r="R31" s="181">
        <f t="shared" ca="1" si="10"/>
        <v>0.47734787835284465</v>
      </c>
      <c r="S31" s="181">
        <f t="shared" ca="1" si="11"/>
        <v>0.19547118902545912</v>
      </c>
      <c r="T31" s="181">
        <f t="shared" si="22"/>
        <v>0</v>
      </c>
      <c r="U31" s="181">
        <f t="shared" ca="1" si="13"/>
        <v>0</v>
      </c>
      <c r="V31" s="181">
        <f t="shared" ca="1" si="14"/>
        <v>0</v>
      </c>
      <c r="W31" s="181">
        <f t="shared" si="15"/>
        <v>0</v>
      </c>
      <c r="X31" s="181">
        <f t="shared" si="23"/>
        <v>0</v>
      </c>
      <c r="Y31" s="181">
        <f t="shared" ca="1" si="17"/>
        <v>0.69805401383201482</v>
      </c>
      <c r="Z31" s="181">
        <f t="shared" ca="1" si="18"/>
        <v>-0.30194598616798518</v>
      </c>
      <c r="AA31" s="181"/>
    </row>
    <row r="32" spans="1:33" s="188" customFormat="1" x14ac:dyDescent="0.2">
      <c r="A32" s="181" t="e">
        <f t="shared" si="20"/>
        <v>#REF!</v>
      </c>
      <c r="B32" s="189" t="e">
        <f t="shared" si="20"/>
        <v>#REF!</v>
      </c>
      <c r="C32" s="182">
        <v>37135</v>
      </c>
      <c r="D32" s="183">
        <f t="shared" si="0"/>
        <v>30</v>
      </c>
      <c r="E32" s="250">
        <f t="shared" si="1"/>
        <v>2.5</v>
      </c>
      <c r="F32" s="323">
        <v>2.8224449530438358</v>
      </c>
      <c r="G32" s="184">
        <f>'MIDS DATA'!C31</f>
        <v>6.1293965936900015E-2</v>
      </c>
      <c r="H32" s="185">
        <f>'MIDS DATA'!D33</f>
        <v>0.89545352615108886</v>
      </c>
      <c r="I32" s="186">
        <f t="shared" ca="1" si="21"/>
        <v>1.6410958904109589</v>
      </c>
      <c r="J32" s="184">
        <f t="shared" si="3"/>
        <v>0.26500000000000001</v>
      </c>
      <c r="K32" s="181">
        <f t="shared" ca="1" si="4"/>
        <v>0.52708941283867816</v>
      </c>
      <c r="L32" s="187">
        <f t="shared" ca="1" si="5"/>
        <v>0.18761046076048288</v>
      </c>
      <c r="M32" s="181">
        <f t="shared" ca="1" si="6"/>
        <v>-0.18761046076048288</v>
      </c>
      <c r="N32" s="181">
        <f t="shared" ca="1" si="7"/>
        <v>0.70093427116238249</v>
      </c>
      <c r="O32" s="181">
        <f t="shared" ca="1" si="8"/>
        <v>0.29906572883761751</v>
      </c>
      <c r="P32" s="181">
        <f t="shared" ca="1" si="24"/>
        <v>0.57440897457137374</v>
      </c>
      <c r="Q32" s="181">
        <f t="shared" ca="1" si="24"/>
        <v>0.42559102542862626</v>
      </c>
      <c r="R32" s="181">
        <f t="shared" ca="1" si="10"/>
        <v>0.49042773877565904</v>
      </c>
      <c r="S32" s="181">
        <f t="shared" ca="1" si="11"/>
        <v>0.198839356561748</v>
      </c>
      <c r="T32" s="181">
        <f t="shared" si="22"/>
        <v>0</v>
      </c>
      <c r="U32" s="181">
        <f t="shared" ca="1" si="13"/>
        <v>0</v>
      </c>
      <c r="V32" s="181">
        <f t="shared" ca="1" si="14"/>
        <v>0</v>
      </c>
      <c r="W32" s="181">
        <f t="shared" si="15"/>
        <v>0</v>
      </c>
      <c r="X32" s="181">
        <f t="shared" si="23"/>
        <v>0</v>
      </c>
      <c r="Y32" s="181">
        <f t="shared" ref="Y32:Y57" ca="1" si="25">N32</f>
        <v>0.70093427116238249</v>
      </c>
      <c r="Z32" s="181">
        <f t="shared" ca="1" si="18"/>
        <v>-0.29906572883761751</v>
      </c>
      <c r="AA32" s="181"/>
    </row>
    <row r="33" spans="1:27" s="188" customFormat="1" x14ac:dyDescent="0.2">
      <c r="A33" s="181" t="e">
        <f t="shared" si="20"/>
        <v>#REF!</v>
      </c>
      <c r="B33" s="189" t="e">
        <f t="shared" si="20"/>
        <v>#REF!</v>
      </c>
      <c r="C33" s="182">
        <v>37165</v>
      </c>
      <c r="D33" s="183">
        <f t="shared" si="0"/>
        <v>31</v>
      </c>
      <c r="E33" s="250">
        <f t="shared" si="1"/>
        <v>2.5</v>
      </c>
      <c r="F33" s="323">
        <v>2.8623920375885739</v>
      </c>
      <c r="G33" s="184">
        <f>'MIDS DATA'!C32</f>
        <v>6.162056584049902E-2</v>
      </c>
      <c r="H33" s="185">
        <f>'MIDS DATA'!D34</f>
        <v>0.8904432159775203</v>
      </c>
      <c r="I33" s="186">
        <f t="shared" ca="1" si="21"/>
        <v>1.7232876712328766</v>
      </c>
      <c r="J33" s="184">
        <f t="shared" si="3"/>
        <v>0.26500000000000001</v>
      </c>
      <c r="K33" s="181">
        <f t="shared" ca="1" si="4"/>
        <v>0.56306190918778221</v>
      </c>
      <c r="L33" s="187">
        <f t="shared" ca="1" si="5"/>
        <v>0.21518567155099166</v>
      </c>
      <c r="M33" s="181">
        <f t="shared" ca="1" si="6"/>
        <v>-0.21518567155099166</v>
      </c>
      <c r="N33" s="181">
        <f t="shared" ca="1" si="7"/>
        <v>0.71330367380802251</v>
      </c>
      <c r="O33" s="181">
        <f t="shared" ca="1" si="8"/>
        <v>0.28669632619197749</v>
      </c>
      <c r="P33" s="181">
        <f t="shared" ca="1" si="24"/>
        <v>0.58518868625633025</v>
      </c>
      <c r="Q33" s="181">
        <f t="shared" ca="1" si="24"/>
        <v>0.41481131374366975</v>
      </c>
      <c r="R33" s="181">
        <f t="shared" ca="1" si="10"/>
        <v>0.52047285350184169</v>
      </c>
      <c r="S33" s="181">
        <f t="shared" ca="1" si="11"/>
        <v>0.1945904335914912</v>
      </c>
      <c r="T33" s="181">
        <f t="shared" si="22"/>
        <v>0</v>
      </c>
      <c r="U33" s="181">
        <f t="shared" ca="1" si="13"/>
        <v>0</v>
      </c>
      <c r="V33" s="181">
        <f t="shared" ca="1" si="14"/>
        <v>0</v>
      </c>
      <c r="W33" s="181">
        <f t="shared" si="15"/>
        <v>0</v>
      </c>
      <c r="X33" s="181">
        <f t="shared" si="23"/>
        <v>0</v>
      </c>
      <c r="Y33" s="181">
        <f t="shared" ca="1" si="25"/>
        <v>0.71330367380802251</v>
      </c>
      <c r="Z33" s="181">
        <f t="shared" ca="1" si="18"/>
        <v>-0.28669632619197749</v>
      </c>
      <c r="AA33" s="181"/>
    </row>
    <row r="34" spans="1:27" x14ac:dyDescent="0.2">
      <c r="A34" s="20" t="e">
        <f t="shared" si="20"/>
        <v>#REF!</v>
      </c>
      <c r="B34" s="189" t="e">
        <f t="shared" si="20"/>
        <v>#REF!</v>
      </c>
      <c r="C34" s="21">
        <v>37196</v>
      </c>
      <c r="D34" s="22">
        <f t="shared" si="0"/>
        <v>30</v>
      </c>
      <c r="E34" s="253">
        <f t="shared" si="1"/>
        <v>2.5</v>
      </c>
      <c r="F34" s="68">
        <v>3.0429378723335376</v>
      </c>
      <c r="G34" s="25">
        <f>'MIDS DATA'!C33</f>
        <v>6.1958052444756016E-2</v>
      </c>
      <c r="H34" s="26">
        <f>'MIDS DATA'!D35</f>
        <v>0.88524704349153105</v>
      </c>
      <c r="I34" s="27">
        <f t="shared" ca="1" si="21"/>
        <v>1.8082191780821917</v>
      </c>
      <c r="J34" s="25">
        <f t="shared" si="3"/>
        <v>0.26500000000000001</v>
      </c>
      <c r="K34" s="20">
        <f t="shared" ca="1" si="4"/>
        <v>0.72969559010716201</v>
      </c>
      <c r="L34" s="28">
        <f t="shared" ca="1" si="5"/>
        <v>0.37334998289301108</v>
      </c>
      <c r="M34" s="20">
        <f t="shared" ca="1" si="6"/>
        <v>-0.37334998289301108</v>
      </c>
      <c r="N34" s="20">
        <f t="shared" ca="1" si="7"/>
        <v>0.76721193533863608</v>
      </c>
      <c r="O34" s="20">
        <f t="shared" ca="1" si="8"/>
        <v>0.23278806466136392</v>
      </c>
      <c r="P34" s="20">
        <f t="shared" ca="1" si="24"/>
        <v>0.64555595485662365</v>
      </c>
      <c r="Q34" s="20">
        <f t="shared" ca="1" si="24"/>
        <v>0.35444404514337635</v>
      </c>
      <c r="R34" s="20">
        <f t="shared" ca="1" si="10"/>
        <v>0.64430555759212549</v>
      </c>
      <c r="S34" s="20">
        <f t="shared" ca="1" si="11"/>
        <v>0.15891144747948505</v>
      </c>
      <c r="T34" s="20">
        <f t="shared" si="22"/>
        <v>0</v>
      </c>
      <c r="U34" s="20">
        <f t="shared" ca="1" si="13"/>
        <v>0</v>
      </c>
      <c r="V34" s="20">
        <f t="shared" ca="1" si="14"/>
        <v>0</v>
      </c>
      <c r="W34" s="20">
        <f t="shared" si="15"/>
        <v>0</v>
      </c>
      <c r="X34" s="20">
        <f t="shared" si="23"/>
        <v>0</v>
      </c>
      <c r="Y34" s="20">
        <f t="shared" ca="1" si="25"/>
        <v>0.76721193533863608</v>
      </c>
      <c r="Z34" s="20">
        <f t="shared" ca="1" si="18"/>
        <v>-0.23278806466136392</v>
      </c>
      <c r="AA34" s="20"/>
    </row>
    <row r="35" spans="1:27" x14ac:dyDescent="0.2">
      <c r="A35" s="20" t="e">
        <f t="shared" si="20"/>
        <v>#REF!</v>
      </c>
      <c r="B35" s="189" t="e">
        <f t="shared" si="20"/>
        <v>#REF!</v>
      </c>
      <c r="C35" s="21">
        <v>37226</v>
      </c>
      <c r="D35" s="22">
        <f t="shared" si="0"/>
        <v>31</v>
      </c>
      <c r="E35" s="253">
        <f t="shared" ref="E35:E57" si="26">$D$2</f>
        <v>2.5</v>
      </c>
      <c r="F35" s="68">
        <v>3.2125684180295431</v>
      </c>
      <c r="G35" s="25">
        <f>'MIDS DATA'!C34</f>
        <v>6.2284652420357002E-2</v>
      </c>
      <c r="H35" s="26">
        <f>'MIDS DATA'!D36</f>
        <v>0.88027575547908765</v>
      </c>
      <c r="I35" s="27">
        <f t="shared" ca="1" si="21"/>
        <v>1.8904109589041096</v>
      </c>
      <c r="J35" s="25">
        <f t="shared" si="3"/>
        <v>0.26500000000000001</v>
      </c>
      <c r="K35" s="20">
        <f t="shared" ca="1" si="4"/>
        <v>0.87046318996912697</v>
      </c>
      <c r="L35" s="28">
        <f t="shared" ca="1" si="5"/>
        <v>0.5061088163312617</v>
      </c>
      <c r="M35" s="20">
        <f t="shared" ca="1" si="6"/>
        <v>-0.5061088163312617</v>
      </c>
      <c r="N35" s="20">
        <f t="shared" ca="1" si="7"/>
        <v>0.80797638077277911</v>
      </c>
      <c r="O35" s="20">
        <f t="shared" ca="1" si="8"/>
        <v>0.19202361922722089</v>
      </c>
      <c r="P35" s="20">
        <f t="shared" ca="1" si="24"/>
        <v>0.69360987850177958</v>
      </c>
      <c r="Q35" s="20">
        <f t="shared" ca="1" si="24"/>
        <v>0.30639012149822042</v>
      </c>
      <c r="R35" s="20">
        <f t="shared" ca="1" si="10"/>
        <v>0.76594550823171925</v>
      </c>
      <c r="S35" s="20">
        <f t="shared" ca="1" si="11"/>
        <v>0.13252637341908957</v>
      </c>
      <c r="T35" s="20">
        <f t="shared" si="22"/>
        <v>0</v>
      </c>
      <c r="U35" s="20">
        <f t="shared" ca="1" si="13"/>
        <v>0</v>
      </c>
      <c r="V35" s="20">
        <f t="shared" ca="1" si="14"/>
        <v>0</v>
      </c>
      <c r="W35" s="20">
        <f t="shared" si="15"/>
        <v>0</v>
      </c>
      <c r="X35" s="20">
        <f t="shared" si="23"/>
        <v>0</v>
      </c>
      <c r="Y35" s="20">
        <f t="shared" ca="1" si="25"/>
        <v>0.80797638077277911</v>
      </c>
      <c r="Z35" s="20">
        <f t="shared" ca="1" si="18"/>
        <v>-0.19202361922722089</v>
      </c>
      <c r="AA35" s="20"/>
    </row>
    <row r="36" spans="1:27" x14ac:dyDescent="0.2">
      <c r="A36" s="20" t="e">
        <f t="shared" si="20"/>
        <v>#REF!</v>
      </c>
      <c r="B36" s="189" t="e">
        <f t="shared" si="20"/>
        <v>#REF!</v>
      </c>
      <c r="C36" s="21">
        <v>37257</v>
      </c>
      <c r="D36" s="22">
        <f t="shared" si="0"/>
        <v>31</v>
      </c>
      <c r="E36" s="253">
        <f t="shared" si="26"/>
        <v>2.5</v>
      </c>
      <c r="F36" s="68">
        <v>3.2486041414326814</v>
      </c>
      <c r="G36" s="25">
        <f>'MIDS DATA'!C35</f>
        <v>6.2622139099005006E-2</v>
      </c>
      <c r="H36" s="26">
        <f>'MIDS DATA'!D37</f>
        <v>0.87587771719882768</v>
      </c>
      <c r="I36" s="27">
        <f t="shared" ca="1" si="21"/>
        <v>1.9753424657534246</v>
      </c>
      <c r="J36" s="25">
        <f t="shared" si="3"/>
        <v>0.26500000000000001</v>
      </c>
      <c r="K36" s="20">
        <f t="shared" ca="1" si="4"/>
        <v>0.88950081784858215</v>
      </c>
      <c r="L36" s="28">
        <f t="shared" ca="1" si="5"/>
        <v>0.51705159358098585</v>
      </c>
      <c r="M36" s="20">
        <f t="shared" ca="1" si="6"/>
        <v>-0.51705159358098585</v>
      </c>
      <c r="N36" s="20">
        <f t="shared" ca="1" si="7"/>
        <v>0.81313304558208443</v>
      </c>
      <c r="O36" s="20">
        <f t="shared" ca="1" si="8"/>
        <v>0.18686695441791557</v>
      </c>
      <c r="P36" s="20">
        <f t="shared" ca="1" si="24"/>
        <v>0.69743994349982774</v>
      </c>
      <c r="Q36" s="20">
        <f t="shared" ca="1" si="24"/>
        <v>0.30256005650017226</v>
      </c>
      <c r="R36" s="20">
        <f t="shared" ca="1" si="10"/>
        <v>0.7934666068337084</v>
      </c>
      <c r="S36" s="20">
        <f t="shared" ca="1" si="11"/>
        <v>0.1319664920776592</v>
      </c>
      <c r="T36" s="20">
        <f t="shared" si="22"/>
        <v>0</v>
      </c>
      <c r="U36" s="20">
        <f t="shared" ca="1" si="13"/>
        <v>0</v>
      </c>
      <c r="V36" s="20">
        <f t="shared" ca="1" si="14"/>
        <v>0</v>
      </c>
      <c r="W36" s="20">
        <f t="shared" si="15"/>
        <v>0</v>
      </c>
      <c r="X36" s="20">
        <f t="shared" si="23"/>
        <v>0</v>
      </c>
      <c r="Y36" s="20">
        <f t="shared" ca="1" si="25"/>
        <v>0.81313304558208443</v>
      </c>
      <c r="Z36" s="20">
        <f t="shared" ca="1" si="18"/>
        <v>-0.18686695441791557</v>
      </c>
      <c r="AA36" s="20"/>
    </row>
    <row r="37" spans="1:27" x14ac:dyDescent="0.2">
      <c r="A37" s="20" t="e">
        <f t="shared" si="20"/>
        <v>#REF!</v>
      </c>
      <c r="B37" s="189" t="e">
        <f t="shared" si="20"/>
        <v>#REF!</v>
      </c>
      <c r="C37" s="21">
        <v>37288</v>
      </c>
      <c r="D37" s="22">
        <f t="shared" si="0"/>
        <v>28</v>
      </c>
      <c r="E37" s="253">
        <f t="shared" si="26"/>
        <v>2.5</v>
      </c>
      <c r="F37" s="68">
        <v>3.1039977443088982</v>
      </c>
      <c r="G37" s="25">
        <f>'MIDS DATA'!C36</f>
        <v>6.2821293949421028E-2</v>
      </c>
      <c r="H37" s="26">
        <f>'MIDS DATA'!D38</f>
        <v>0.87101465735920025</v>
      </c>
      <c r="I37" s="27">
        <f t="shared" ca="1" si="21"/>
        <v>2.0602739726027397</v>
      </c>
      <c r="J37" s="25">
        <f t="shared" si="3"/>
        <v>0.26500000000000001</v>
      </c>
      <c r="K37" s="20">
        <f t="shared" ca="1" si="4"/>
        <v>0.75910327786231047</v>
      </c>
      <c r="L37" s="28">
        <f t="shared" ca="1" si="5"/>
        <v>0.37873143383856128</v>
      </c>
      <c r="M37" s="20">
        <f t="shared" ca="1" si="6"/>
        <v>-0.37873143383856128</v>
      </c>
      <c r="N37" s="20">
        <f t="shared" ca="1" si="7"/>
        <v>0.77610468242230746</v>
      </c>
      <c r="O37" s="20">
        <f t="shared" ca="1" si="8"/>
        <v>0.22389531757769254</v>
      </c>
      <c r="P37" s="20">
        <f t="shared" ca="1" si="24"/>
        <v>0.6475562926213021</v>
      </c>
      <c r="Q37" s="20">
        <f t="shared" ca="1" si="24"/>
        <v>0.3524437073786979</v>
      </c>
      <c r="R37" s="20">
        <f t="shared" ca="1" si="10"/>
        <v>0.69421143659608564</v>
      </c>
      <c r="S37" s="20">
        <f t="shared" ca="1" si="11"/>
        <v>0.16354089140286387</v>
      </c>
      <c r="T37" s="20">
        <f t="shared" si="22"/>
        <v>0</v>
      </c>
      <c r="U37" s="20">
        <f t="shared" ca="1" si="13"/>
        <v>0</v>
      </c>
      <c r="V37" s="20">
        <f t="shared" ca="1" si="14"/>
        <v>0</v>
      </c>
      <c r="W37" s="20">
        <f t="shared" si="15"/>
        <v>0</v>
      </c>
      <c r="X37" s="20">
        <f t="shared" si="23"/>
        <v>0</v>
      </c>
      <c r="Y37" s="20">
        <f t="shared" ca="1" si="25"/>
        <v>0.77610468242230746</v>
      </c>
      <c r="Z37" s="20">
        <f t="shared" ca="1" si="18"/>
        <v>-0.22389531757769254</v>
      </c>
      <c r="AA37" s="20"/>
    </row>
    <row r="38" spans="1:27" x14ac:dyDescent="0.2">
      <c r="A38" s="20" t="e">
        <f t="shared" si="20"/>
        <v>#REF!</v>
      </c>
      <c r="B38" s="189" t="e">
        <f t="shared" si="20"/>
        <v>#REF!</v>
      </c>
      <c r="C38" s="21">
        <v>37316</v>
      </c>
      <c r="D38" s="22">
        <f t="shared" si="0"/>
        <v>31</v>
      </c>
      <c r="E38" s="253">
        <f t="shared" si="26"/>
        <v>2.5</v>
      </c>
      <c r="F38" s="68">
        <v>2.9593568262795888</v>
      </c>
      <c r="G38" s="25">
        <f>'MIDS DATA'!C37</f>
        <v>6.2950061932334989E-2</v>
      </c>
      <c r="H38" s="26">
        <f>'MIDS DATA'!D39</f>
        <v>0.8663148467747398</v>
      </c>
      <c r="I38" s="27">
        <f t="shared" ca="1" si="21"/>
        <v>2.1369863013698631</v>
      </c>
      <c r="J38" s="25">
        <f t="shared" si="3"/>
        <v>0.26500000000000001</v>
      </c>
      <c r="K38" s="20">
        <f t="shared" ca="1" si="4"/>
        <v>0.62912591704917031</v>
      </c>
      <c r="L38" s="28">
        <f t="shared" ca="1" si="5"/>
        <v>0.24173740016502382</v>
      </c>
      <c r="M38" s="20">
        <f t="shared" ca="1" si="6"/>
        <v>-0.24173740016502382</v>
      </c>
      <c r="N38" s="20">
        <f t="shared" ca="1" si="7"/>
        <v>0.73536674987571971</v>
      </c>
      <c r="O38" s="20">
        <f t="shared" ca="1" si="8"/>
        <v>0.26463325012428029</v>
      </c>
      <c r="P38" s="20">
        <f t="shared" ca="1" si="24"/>
        <v>0.59550812802832653</v>
      </c>
      <c r="Q38" s="20">
        <f t="shared" ca="1" si="24"/>
        <v>0.40449187197167347</v>
      </c>
      <c r="R38" s="20">
        <f t="shared" ca="1" si="10"/>
        <v>0.60091558411330581</v>
      </c>
      <c r="S38" s="20">
        <f t="shared" ca="1" si="11"/>
        <v>0.19937689614353615</v>
      </c>
      <c r="T38" s="20">
        <f t="shared" si="22"/>
        <v>0</v>
      </c>
      <c r="U38" s="20">
        <f t="shared" ca="1" si="13"/>
        <v>0</v>
      </c>
      <c r="V38" s="20">
        <f t="shared" ca="1" si="14"/>
        <v>0</v>
      </c>
      <c r="W38" s="20">
        <f t="shared" si="15"/>
        <v>0</v>
      </c>
      <c r="X38" s="20">
        <f t="shared" si="23"/>
        <v>0</v>
      </c>
      <c r="Y38" s="20">
        <f t="shared" ca="1" si="25"/>
        <v>0.73536674987571971</v>
      </c>
      <c r="Z38" s="20">
        <f t="shared" ca="1" si="18"/>
        <v>-0.26463325012428029</v>
      </c>
      <c r="AA38" s="20"/>
    </row>
    <row r="39" spans="1:27" x14ac:dyDescent="0.2">
      <c r="A39" s="20" t="e">
        <f t="shared" si="20"/>
        <v>#REF!</v>
      </c>
      <c r="B39" s="189" t="e">
        <f t="shared" si="20"/>
        <v>#REF!</v>
      </c>
      <c r="C39" s="21">
        <v>37347</v>
      </c>
      <c r="D39" s="22">
        <f t="shared" ref="D39:D54" si="27">C40-C39</f>
        <v>30</v>
      </c>
      <c r="E39" s="253">
        <f t="shared" si="26"/>
        <v>2.5</v>
      </c>
      <c r="F39" s="68">
        <v>2.8134582952389451</v>
      </c>
      <c r="G39" s="25">
        <f>'MIDS DATA'!C38</f>
        <v>6.3092626491263001E-2</v>
      </c>
      <c r="H39" s="26">
        <f>'MIDS DATA'!D40</f>
        <v>0.86146515139838631</v>
      </c>
      <c r="I39" s="27">
        <f t="shared" ca="1" si="21"/>
        <v>2.2219178082191782</v>
      </c>
      <c r="J39" s="25">
        <f t="shared" si="3"/>
        <v>0.26500000000000001</v>
      </c>
      <c r="K39" s="20">
        <f t="shared" ca="1" si="4"/>
        <v>0.49654436753976966</v>
      </c>
      <c r="L39" s="28">
        <f t="shared" ca="1" si="5"/>
        <v>0.10153274988505834</v>
      </c>
      <c r="M39" s="20">
        <f t="shared" ca="1" si="6"/>
        <v>-0.10153274988505834</v>
      </c>
      <c r="N39" s="20">
        <f t="shared" ca="1" si="7"/>
        <v>0.69024480790553544</v>
      </c>
      <c r="O39" s="20">
        <f t="shared" ca="1" si="8"/>
        <v>0.30975519209446456</v>
      </c>
      <c r="P39" s="20">
        <f t="shared" ca="1" si="24"/>
        <v>0.54043627670253302</v>
      </c>
      <c r="Q39" s="20">
        <f t="shared" ca="1" si="24"/>
        <v>0.45956372329746698</v>
      </c>
      <c r="R39" s="20">
        <f t="shared" ca="1" si="10"/>
        <v>0.51359426139714626</v>
      </c>
      <c r="S39" s="20">
        <f t="shared" ca="1" si="11"/>
        <v>0.24113756441604139</v>
      </c>
      <c r="T39" s="20">
        <f t="shared" si="22"/>
        <v>0</v>
      </c>
      <c r="U39" s="20">
        <f t="shared" ca="1" si="13"/>
        <v>0</v>
      </c>
      <c r="V39" s="20">
        <f t="shared" ca="1" si="14"/>
        <v>0</v>
      </c>
      <c r="W39" s="20">
        <f t="shared" si="15"/>
        <v>0</v>
      </c>
      <c r="X39" s="20">
        <f t="shared" si="23"/>
        <v>0</v>
      </c>
      <c r="Y39" s="20">
        <f t="shared" ca="1" si="25"/>
        <v>0.69024480790553544</v>
      </c>
      <c r="Z39" s="20">
        <f t="shared" ca="1" si="18"/>
        <v>-0.30975519209446456</v>
      </c>
      <c r="AA39" s="20"/>
    </row>
    <row r="40" spans="1:27" x14ac:dyDescent="0.2">
      <c r="A40" s="20" t="e">
        <f t="shared" ref="A40:B55" si="28">A39+1</f>
        <v>#REF!</v>
      </c>
      <c r="B40" s="189" t="e">
        <f t="shared" si="28"/>
        <v>#REF!</v>
      </c>
      <c r="C40" s="21">
        <v>37377</v>
      </c>
      <c r="D40" s="22">
        <f t="shared" si="27"/>
        <v>31</v>
      </c>
      <c r="E40" s="253">
        <f t="shared" si="26"/>
        <v>2.5</v>
      </c>
      <c r="F40" s="68">
        <v>2.7835869244599167</v>
      </c>
      <c r="G40" s="25">
        <f>'MIDS DATA'!C39</f>
        <v>6.323059219987201E-2</v>
      </c>
      <c r="H40" s="26">
        <f>'MIDS DATA'!D41</f>
        <v>0.85677863201936388</v>
      </c>
      <c r="I40" s="27">
        <f t="shared" ca="1" si="21"/>
        <v>2.3041095890410959</v>
      </c>
      <c r="J40" s="25">
        <f t="shared" si="3"/>
        <v>0.26500000000000001</v>
      </c>
      <c r="K40" s="20">
        <f t="shared" ref="K40:K55" ca="1" si="29">((LN(F40/E40)+((J40^2)/2)*I40))/(J40*SQRT(I40))</f>
        <v>0.4682462926848282</v>
      </c>
      <c r="L40" s="28">
        <f t="shared" ref="L40:L55" ca="1" si="30">K40-(J40*SQRT(I40))</f>
        <v>6.599500817424897E-2</v>
      </c>
      <c r="M40" s="20">
        <f t="shared" ref="M40:M55" ca="1" si="31">(J40*(SQRT(I40)))-K40</f>
        <v>-6.599500817424897E-2</v>
      </c>
      <c r="N40" s="20">
        <f t="shared" ref="N40:N55" ca="1" si="32">NORMSDIST(K40)</f>
        <v>0.68019575345129102</v>
      </c>
      <c r="O40" s="20">
        <f t="shared" ref="O40:O55" ca="1" si="33">NORMSDIST(-K40)</f>
        <v>0.31980424654870898</v>
      </c>
      <c r="P40" s="20">
        <f t="shared" ca="1" si="24"/>
        <v>0.5263091703461702</v>
      </c>
      <c r="Q40" s="20">
        <f t="shared" ca="1" si="24"/>
        <v>0.4736908296538298</v>
      </c>
      <c r="R40" s="20">
        <f t="shared" ref="R40:R55" ca="1" si="34">(F40*(EXP(-G40*I40))*N40)-(E40*(EXP(-G40*I40))*P40)</f>
        <v>0.49930171662879475</v>
      </c>
      <c r="S40" s="20">
        <f t="shared" ref="S40:S55" ca="1" si="35">(-F40*(EXP(-G40*I40))*O40)+(E40*(EXP(-G40*I40)*Q40))</f>
        <v>0.25416196218490328</v>
      </c>
      <c r="T40" s="20">
        <f t="shared" si="22"/>
        <v>0</v>
      </c>
      <c r="U40" s="20">
        <f t="shared" ref="U40:U55" ca="1" si="36">R40*T40*X40</f>
        <v>0</v>
      </c>
      <c r="V40" s="20">
        <f t="shared" ref="V40:V55" ca="1" si="37">S40*T40*X40</f>
        <v>0</v>
      </c>
      <c r="W40" s="20">
        <f t="shared" ref="W40:W55" si="38">T40*X40</f>
        <v>0</v>
      </c>
      <c r="X40" s="20">
        <f t="shared" si="23"/>
        <v>0</v>
      </c>
      <c r="Y40" s="20">
        <f t="shared" ca="1" si="25"/>
        <v>0.68019575345129102</v>
      </c>
      <c r="Z40" s="20">
        <f t="shared" ref="Z40:Z55" ca="1" si="39">-O40</f>
        <v>-0.31980424654870898</v>
      </c>
      <c r="AA40" s="20"/>
    </row>
    <row r="41" spans="1:27" x14ac:dyDescent="0.2">
      <c r="A41" s="20" t="e">
        <f t="shared" si="28"/>
        <v>#REF!</v>
      </c>
      <c r="B41" s="189" t="e">
        <f t="shared" si="28"/>
        <v>#REF!</v>
      </c>
      <c r="C41" s="21">
        <v>37408</v>
      </c>
      <c r="D41" s="22">
        <f t="shared" si="27"/>
        <v>30</v>
      </c>
      <c r="E41" s="253">
        <f t="shared" si="26"/>
        <v>2.5</v>
      </c>
      <c r="F41" s="68">
        <v>2.7917830848282996</v>
      </c>
      <c r="G41" s="25">
        <f>'MIDS DATA'!C40</f>
        <v>6.337315677206902E-2</v>
      </c>
      <c r="H41" s="26">
        <f>'MIDS DATA'!D42</f>
        <v>0.85194303761779566</v>
      </c>
      <c r="I41" s="27">
        <f t="shared" ca="1" si="21"/>
        <v>2.3890410958904109</v>
      </c>
      <c r="J41" s="25">
        <f t="shared" si="3"/>
        <v>0.26500000000000001</v>
      </c>
      <c r="K41" s="20">
        <f t="shared" ca="1" si="29"/>
        <v>0.47430658320918001</v>
      </c>
      <c r="L41" s="28">
        <f t="shared" ca="1" si="30"/>
        <v>6.4708718274676114E-2</v>
      </c>
      <c r="M41" s="20">
        <f t="shared" ca="1" si="31"/>
        <v>-6.4708718274676114E-2</v>
      </c>
      <c r="N41" s="20">
        <f t="shared" ca="1" si="32"/>
        <v>0.68235934327372583</v>
      </c>
      <c r="O41" s="20">
        <f t="shared" ca="1" si="33"/>
        <v>0.31764065672627417</v>
      </c>
      <c r="P41" s="20">
        <f t="shared" ca="1" si="24"/>
        <v>0.52579710961812709</v>
      </c>
      <c r="Q41" s="20">
        <f t="shared" ca="1" si="24"/>
        <v>0.47420289038187291</v>
      </c>
      <c r="R41" s="20">
        <f t="shared" ca="1" si="34"/>
        <v>0.50754204987565732</v>
      </c>
      <c r="S41" s="20">
        <f t="shared" ca="1" si="35"/>
        <v>0.25675364124010602</v>
      </c>
      <c r="T41" s="20">
        <f t="shared" si="22"/>
        <v>0</v>
      </c>
      <c r="U41" s="20">
        <f t="shared" ca="1" si="36"/>
        <v>0</v>
      </c>
      <c r="V41" s="20">
        <f t="shared" ca="1" si="37"/>
        <v>0</v>
      </c>
      <c r="W41" s="20">
        <f t="shared" si="38"/>
        <v>0</v>
      </c>
      <c r="X41" s="20">
        <f t="shared" si="23"/>
        <v>0</v>
      </c>
      <c r="Y41" s="20">
        <f t="shared" ca="1" si="25"/>
        <v>0.68235934327372583</v>
      </c>
      <c r="Z41" s="20">
        <f t="shared" ca="1" si="39"/>
        <v>-0.31764065672627417</v>
      </c>
      <c r="AA41" s="20"/>
    </row>
    <row r="42" spans="1:27" x14ac:dyDescent="0.2">
      <c r="A42" s="20" t="e">
        <f t="shared" si="28"/>
        <v>#REF!</v>
      </c>
      <c r="B42" s="189" t="e">
        <f t="shared" si="28"/>
        <v>#REF!</v>
      </c>
      <c r="C42" s="21">
        <v>37438</v>
      </c>
      <c r="D42" s="22">
        <f t="shared" si="27"/>
        <v>31</v>
      </c>
      <c r="E42" s="253">
        <f t="shared" si="26"/>
        <v>2.5</v>
      </c>
      <c r="F42" s="68">
        <v>2.7987195979945199</v>
      </c>
      <c r="G42" s="25">
        <f>'MIDS DATA'!C41</f>
        <v>6.3511122493518007E-2</v>
      </c>
      <c r="H42" s="26">
        <f>'MIDS DATA'!D43</f>
        <v>0.847114887631504</v>
      </c>
      <c r="I42" s="27">
        <f t="shared" ca="1" si="21"/>
        <v>2.4712328767123286</v>
      </c>
      <c r="J42" s="25">
        <f t="shared" si="3"/>
        <v>0.26500000000000001</v>
      </c>
      <c r="K42" s="20">
        <f t="shared" ca="1" si="29"/>
        <v>0.47923684375551506</v>
      </c>
      <c r="L42" s="28">
        <f t="shared" ca="1" si="30"/>
        <v>6.2652724078440358E-2</v>
      </c>
      <c r="M42" s="20">
        <f t="shared" ca="1" si="31"/>
        <v>-6.2652724078440358E-2</v>
      </c>
      <c r="N42" s="20">
        <f t="shared" ca="1" si="32"/>
        <v>0.68411492174486055</v>
      </c>
      <c r="O42" s="20">
        <f t="shared" ca="1" si="33"/>
        <v>0.31588507825513945</v>
      </c>
      <c r="P42" s="20">
        <f t="shared" ca="1" si="24"/>
        <v>0.52497854811726286</v>
      </c>
      <c r="Q42" s="20">
        <f t="shared" ca="1" si="24"/>
        <v>0.47502145188273714</v>
      </c>
      <c r="R42" s="20">
        <f t="shared" ca="1" si="34"/>
        <v>0.51472766731306874</v>
      </c>
      <c r="S42" s="20">
        <f t="shared" ca="1" si="35"/>
        <v>0.25939824590743688</v>
      </c>
      <c r="T42" s="20">
        <f t="shared" si="22"/>
        <v>0</v>
      </c>
      <c r="U42" s="20">
        <f t="shared" ca="1" si="36"/>
        <v>0</v>
      </c>
      <c r="V42" s="20">
        <f t="shared" ca="1" si="37"/>
        <v>0</v>
      </c>
      <c r="W42" s="20">
        <f t="shared" si="38"/>
        <v>0</v>
      </c>
      <c r="X42" s="20">
        <f t="shared" si="23"/>
        <v>0</v>
      </c>
      <c r="Y42" s="20">
        <f t="shared" ca="1" si="25"/>
        <v>0.68411492174486055</v>
      </c>
      <c r="Z42" s="20">
        <f t="shared" ca="1" si="39"/>
        <v>-0.31588507825513945</v>
      </c>
      <c r="AA42" s="20"/>
    </row>
    <row r="43" spans="1:27" x14ac:dyDescent="0.2">
      <c r="A43" s="20" t="e">
        <f t="shared" si="28"/>
        <v>#REF!</v>
      </c>
      <c r="B43" s="189" t="e">
        <f t="shared" si="28"/>
        <v>#REF!</v>
      </c>
      <c r="C43" s="21">
        <v>37469</v>
      </c>
      <c r="D43" s="22">
        <f t="shared" si="27"/>
        <v>31</v>
      </c>
      <c r="E43" s="253">
        <f t="shared" si="26"/>
        <v>2.5</v>
      </c>
      <c r="F43" s="68">
        <v>2.8084367950498512</v>
      </c>
      <c r="G43" s="25">
        <f>'MIDS DATA'!C42</f>
        <v>6.3653687078981017E-2</v>
      </c>
      <c r="H43" s="26">
        <f>'MIDS DATA'!D44</f>
        <v>0.84244974717836352</v>
      </c>
      <c r="I43" s="27">
        <f t="shared" ca="1" si="21"/>
        <v>2.5561643835616437</v>
      </c>
      <c r="J43" s="25">
        <f t="shared" si="3"/>
        <v>0.26500000000000001</v>
      </c>
      <c r="K43" s="20">
        <f t="shared" ca="1" si="29"/>
        <v>0.48642731869746253</v>
      </c>
      <c r="L43" s="28">
        <f t="shared" ca="1" si="30"/>
        <v>6.2745074750874152E-2</v>
      </c>
      <c r="M43" s="20">
        <f t="shared" ca="1" si="31"/>
        <v>-6.2745074750874152E-2</v>
      </c>
      <c r="N43" s="20">
        <f t="shared" ca="1" si="32"/>
        <v>0.68666788607313389</v>
      </c>
      <c r="O43" s="20">
        <f t="shared" ca="1" si="33"/>
        <v>0.31333211392686611</v>
      </c>
      <c r="P43" s="20">
        <f t="shared" ca="1" si="24"/>
        <v>0.52501531836350601</v>
      </c>
      <c r="Q43" s="20">
        <f t="shared" ca="1" si="24"/>
        <v>0.47498468163649399</v>
      </c>
      <c r="R43" s="20">
        <f t="shared" ca="1" si="34"/>
        <v>0.52343665212699708</v>
      </c>
      <c r="S43" s="20">
        <f t="shared" ca="1" si="35"/>
        <v>0.26131527806216093</v>
      </c>
      <c r="T43" s="20">
        <f t="shared" si="22"/>
        <v>0</v>
      </c>
      <c r="U43" s="20">
        <f t="shared" ca="1" si="36"/>
        <v>0</v>
      </c>
      <c r="V43" s="20">
        <f t="shared" ca="1" si="37"/>
        <v>0</v>
      </c>
      <c r="W43" s="20">
        <f t="shared" si="38"/>
        <v>0</v>
      </c>
      <c r="X43" s="20">
        <f t="shared" si="23"/>
        <v>0</v>
      </c>
      <c r="Y43" s="20">
        <f t="shared" ca="1" si="25"/>
        <v>0.68666788607313389</v>
      </c>
      <c r="Z43" s="20">
        <f t="shared" ca="1" si="39"/>
        <v>-0.31333211392686611</v>
      </c>
      <c r="AA43" s="20"/>
    </row>
    <row r="44" spans="1:27" x14ac:dyDescent="0.2">
      <c r="A44" s="20" t="e">
        <f t="shared" si="28"/>
        <v>#REF!</v>
      </c>
      <c r="B44" s="189" t="e">
        <f t="shared" si="28"/>
        <v>#REF!</v>
      </c>
      <c r="C44" s="21">
        <v>37500</v>
      </c>
      <c r="D44" s="22">
        <f t="shared" si="27"/>
        <v>30</v>
      </c>
      <c r="E44" s="253">
        <f t="shared" si="26"/>
        <v>2.5</v>
      </c>
      <c r="F44" s="68">
        <v>2.8113728187340858</v>
      </c>
      <c r="G44" s="25">
        <f>'MIDS DATA'!C43</f>
        <v>6.3796251671185009E-2</v>
      </c>
      <c r="H44" s="26">
        <f>'MIDS DATA'!D45</f>
        <v>0.83763678583520185</v>
      </c>
      <c r="I44" s="27">
        <f t="shared" ca="1" si="21"/>
        <v>2.6410958904109587</v>
      </c>
      <c r="J44" s="25">
        <f t="shared" si="3"/>
        <v>0.26500000000000001</v>
      </c>
      <c r="K44" s="20">
        <f t="shared" ca="1" si="29"/>
        <v>0.48789300915323758</v>
      </c>
      <c r="L44" s="28">
        <f t="shared" ca="1" si="30"/>
        <v>5.7229615185153071E-2</v>
      </c>
      <c r="M44" s="20">
        <f t="shared" ca="1" si="31"/>
        <v>-5.7229615185153071E-2</v>
      </c>
      <c r="N44" s="20">
        <f t="shared" ca="1" si="32"/>
        <v>0.68718718627222386</v>
      </c>
      <c r="O44" s="20">
        <f t="shared" ca="1" si="33"/>
        <v>0.31281281372777614</v>
      </c>
      <c r="P44" s="20">
        <f t="shared" ca="1" si="24"/>
        <v>0.52281892589645684</v>
      </c>
      <c r="Q44" s="20">
        <f t="shared" ca="1" si="24"/>
        <v>0.47718107410354316</v>
      </c>
      <c r="R44" s="20">
        <f t="shared" ca="1" si="34"/>
        <v>0.52799505393374391</v>
      </c>
      <c r="S44" s="20">
        <f t="shared" ca="1" si="35"/>
        <v>0.26490432485418758</v>
      </c>
      <c r="T44" s="20">
        <f t="shared" si="22"/>
        <v>0</v>
      </c>
      <c r="U44" s="20">
        <f t="shared" ca="1" si="36"/>
        <v>0</v>
      </c>
      <c r="V44" s="20">
        <f t="shared" ca="1" si="37"/>
        <v>0</v>
      </c>
      <c r="W44" s="20">
        <f t="shared" si="38"/>
        <v>0</v>
      </c>
      <c r="X44" s="20">
        <f t="shared" si="23"/>
        <v>0</v>
      </c>
      <c r="Y44" s="20">
        <f t="shared" ca="1" si="25"/>
        <v>0.68718718627222386</v>
      </c>
      <c r="Z44" s="20">
        <f t="shared" ca="1" si="39"/>
        <v>-0.31281281372777614</v>
      </c>
      <c r="AA44" s="20"/>
    </row>
    <row r="45" spans="1:27" x14ac:dyDescent="0.2">
      <c r="A45" s="20" t="e">
        <f t="shared" si="28"/>
        <v>#REF!</v>
      </c>
      <c r="B45" s="189" t="e">
        <f t="shared" si="28"/>
        <v>#REF!</v>
      </c>
      <c r="C45" s="21">
        <v>37530</v>
      </c>
      <c r="D45" s="22">
        <f t="shared" si="27"/>
        <v>31</v>
      </c>
      <c r="E45" s="253">
        <f t="shared" si="26"/>
        <v>2.5</v>
      </c>
      <c r="F45" s="68">
        <v>2.8551416479302087</v>
      </c>
      <c r="G45" s="25">
        <f>'MIDS DATA'!C44</f>
        <v>6.3934217412000005E-2</v>
      </c>
      <c r="H45" s="26">
        <f>'MIDS DATA'!D46</f>
        <v>0.83298668702797074</v>
      </c>
      <c r="I45" s="27">
        <f t="shared" ca="1" si="21"/>
        <v>2.7232876712328768</v>
      </c>
      <c r="J45" s="25">
        <f t="shared" si="3"/>
        <v>0.26500000000000001</v>
      </c>
      <c r="K45" s="20">
        <f t="shared" ca="1" si="29"/>
        <v>0.52239936358675165</v>
      </c>
      <c r="L45" s="28">
        <f t="shared" ca="1" si="30"/>
        <v>8.5086115774238191E-2</v>
      </c>
      <c r="M45" s="20">
        <f t="shared" ca="1" si="31"/>
        <v>-8.5086115774238191E-2</v>
      </c>
      <c r="N45" s="20">
        <f t="shared" ca="1" si="32"/>
        <v>0.69930386846842929</v>
      </c>
      <c r="O45" s="20">
        <f t="shared" ca="1" si="33"/>
        <v>0.30069613153157071</v>
      </c>
      <c r="P45" s="20">
        <f t="shared" ca="1" si="24"/>
        <v>0.53390360169512485</v>
      </c>
      <c r="Q45" s="20">
        <f t="shared" ca="1" si="24"/>
        <v>0.46609639830487515</v>
      </c>
      <c r="R45" s="20">
        <f t="shared" ca="1" si="34"/>
        <v>0.55609080497265095</v>
      </c>
      <c r="S45" s="20">
        <f t="shared" ca="1" si="35"/>
        <v>0.25769958264679682</v>
      </c>
      <c r="T45" s="20">
        <f t="shared" si="22"/>
        <v>0</v>
      </c>
      <c r="U45" s="20">
        <f t="shared" ca="1" si="36"/>
        <v>0</v>
      </c>
      <c r="V45" s="20">
        <f t="shared" ca="1" si="37"/>
        <v>0</v>
      </c>
      <c r="W45" s="20">
        <f t="shared" si="38"/>
        <v>0</v>
      </c>
      <c r="X45" s="20">
        <f t="shared" si="23"/>
        <v>0</v>
      </c>
      <c r="Y45" s="20">
        <f t="shared" ca="1" si="25"/>
        <v>0.69930386846842929</v>
      </c>
      <c r="Z45" s="20">
        <f t="shared" ca="1" si="39"/>
        <v>-0.30069613153157071</v>
      </c>
      <c r="AA45" s="20"/>
    </row>
    <row r="46" spans="1:27" x14ac:dyDescent="0.2">
      <c r="A46" s="20" t="e">
        <f t="shared" si="28"/>
        <v>#REF!</v>
      </c>
      <c r="B46" s="189" t="e">
        <f t="shared" si="28"/>
        <v>#REF!</v>
      </c>
      <c r="C46" s="21">
        <v>37561</v>
      </c>
      <c r="D46" s="22">
        <f t="shared" si="27"/>
        <v>30</v>
      </c>
      <c r="E46" s="253">
        <f t="shared" si="26"/>
        <v>2.5</v>
      </c>
      <c r="F46" s="68">
        <v>3.0468766007256631</v>
      </c>
      <c r="G46" s="25">
        <f>'MIDS DATA'!C45</f>
        <v>6.4076782017462003E-2</v>
      </c>
      <c r="H46" s="26">
        <f>'MIDS DATA'!D47</f>
        <v>0.82818961997938567</v>
      </c>
      <c r="I46" s="27">
        <f t="shared" ca="1" si="21"/>
        <v>2.8082191780821919</v>
      </c>
      <c r="J46" s="25">
        <f t="shared" si="3"/>
        <v>0.26500000000000001</v>
      </c>
      <c r="K46" s="20">
        <f t="shared" ca="1" si="29"/>
        <v>0.66751431121135041</v>
      </c>
      <c r="L46" s="28">
        <f t="shared" ca="1" si="30"/>
        <v>0.22343414752373197</v>
      </c>
      <c r="M46" s="20">
        <f t="shared" ca="1" si="31"/>
        <v>-0.22343414752373197</v>
      </c>
      <c r="N46" s="20">
        <f t="shared" ca="1" si="32"/>
        <v>0.74777823462626269</v>
      </c>
      <c r="O46" s="20">
        <f t="shared" ca="1" si="33"/>
        <v>0.25222176537373731</v>
      </c>
      <c r="P46" s="20">
        <f t="shared" ca="1" si="24"/>
        <v>0.58840114684140565</v>
      </c>
      <c r="Q46" s="20">
        <f t="shared" ca="1" si="24"/>
        <v>0.41159885315859435</v>
      </c>
      <c r="R46" s="20">
        <f t="shared" ca="1" si="34"/>
        <v>0.6744241080934481</v>
      </c>
      <c r="S46" s="20">
        <f t="shared" ca="1" si="35"/>
        <v>0.2176077188771508</v>
      </c>
      <c r="T46" s="20">
        <f t="shared" si="22"/>
        <v>0</v>
      </c>
      <c r="U46" s="20">
        <f t="shared" ca="1" si="36"/>
        <v>0</v>
      </c>
      <c r="V46" s="20">
        <f t="shared" ca="1" si="37"/>
        <v>0</v>
      </c>
      <c r="W46" s="20">
        <f t="shared" si="38"/>
        <v>0</v>
      </c>
      <c r="X46" s="20">
        <f t="shared" si="23"/>
        <v>0</v>
      </c>
      <c r="Y46" s="20">
        <f t="shared" ca="1" si="25"/>
        <v>0.74777823462626269</v>
      </c>
      <c r="Z46" s="20">
        <f t="shared" ca="1" si="39"/>
        <v>-0.25222176537373731</v>
      </c>
      <c r="AA46" s="20"/>
    </row>
    <row r="47" spans="1:27" x14ac:dyDescent="0.2">
      <c r="A47" s="20" t="e">
        <f t="shared" si="28"/>
        <v>#REF!</v>
      </c>
      <c r="B47" s="189" t="e">
        <f t="shared" si="28"/>
        <v>#REF!</v>
      </c>
      <c r="C47" s="21">
        <v>37591</v>
      </c>
      <c r="D47" s="22">
        <f t="shared" si="27"/>
        <v>31</v>
      </c>
      <c r="E47" s="253">
        <f t="shared" si="26"/>
        <v>2.5</v>
      </c>
      <c r="F47" s="68">
        <v>3.2127653843961128</v>
      </c>
      <c r="G47" s="25">
        <f>'MIDS DATA'!C46</f>
        <v>6.4214747771106029E-2</v>
      </c>
      <c r="H47" s="26">
        <f>'MIDS DATA'!D48</f>
        <v>0.82352089224059877</v>
      </c>
      <c r="I47" s="27">
        <f t="shared" ca="1" si="21"/>
        <v>2.8904109589041096</v>
      </c>
      <c r="J47" s="25">
        <f t="shared" si="3"/>
        <v>0.26500000000000001</v>
      </c>
      <c r="K47" s="20">
        <f t="shared" ca="1" si="29"/>
        <v>0.78203292241762956</v>
      </c>
      <c r="L47" s="28">
        <f t="shared" ca="1" si="30"/>
        <v>0.33150089293577228</v>
      </c>
      <c r="M47" s="20">
        <f t="shared" ca="1" si="31"/>
        <v>-0.33150089293577228</v>
      </c>
      <c r="N47" s="20">
        <f t="shared" ca="1" si="32"/>
        <v>0.78290245543118853</v>
      </c>
      <c r="O47" s="20">
        <f t="shared" ca="1" si="33"/>
        <v>0.21709754456881147</v>
      </c>
      <c r="P47" s="20">
        <f t="shared" ref="P47:Q57" ca="1" si="40">NORMSDIST(L47)</f>
        <v>0.62986685245468954</v>
      </c>
      <c r="Q47" s="20">
        <f t="shared" ca="1" si="40"/>
        <v>0.37013314754531046</v>
      </c>
      <c r="R47" s="20">
        <f t="shared" ca="1" si="34"/>
        <v>0.78127458466364708</v>
      </c>
      <c r="S47" s="20">
        <f t="shared" ca="1" si="35"/>
        <v>0.18925169361974392</v>
      </c>
      <c r="T47" s="20">
        <f t="shared" si="22"/>
        <v>0</v>
      </c>
      <c r="U47" s="20">
        <f t="shared" ca="1" si="36"/>
        <v>0</v>
      </c>
      <c r="V47" s="20">
        <f t="shared" ca="1" si="37"/>
        <v>0</v>
      </c>
      <c r="W47" s="20">
        <f t="shared" si="38"/>
        <v>0</v>
      </c>
      <c r="X47" s="20">
        <f t="shared" si="23"/>
        <v>0</v>
      </c>
      <c r="Y47" s="20">
        <f t="shared" ca="1" si="25"/>
        <v>0.78290245543118853</v>
      </c>
      <c r="Z47" s="20">
        <f t="shared" ca="1" si="39"/>
        <v>-0.21709754456881147</v>
      </c>
      <c r="AA47" s="20"/>
    </row>
    <row r="48" spans="1:27" x14ac:dyDescent="0.2">
      <c r="A48" s="20" t="e">
        <f t="shared" si="28"/>
        <v>#REF!</v>
      </c>
      <c r="B48" s="189" t="e">
        <f t="shared" si="28"/>
        <v>#REF!</v>
      </c>
      <c r="C48" s="21">
        <v>37622</v>
      </c>
      <c r="D48" s="22">
        <f t="shared" si="27"/>
        <v>31</v>
      </c>
      <c r="E48" s="253">
        <f t="shared" si="26"/>
        <v>2.5</v>
      </c>
      <c r="F48" s="68">
        <v>3.2524030932501322</v>
      </c>
      <c r="G48" s="25">
        <f>'MIDS DATA'!C47</f>
        <v>6.4357312389834997E-2</v>
      </c>
      <c r="H48" s="26">
        <f>'MIDS DATA'!D49</f>
        <v>0.81936101261229055</v>
      </c>
      <c r="I48" s="27">
        <f t="shared" ca="1" si="21"/>
        <v>2.9753424657534246</v>
      </c>
      <c r="J48" s="25">
        <f t="shared" si="3"/>
        <v>0.26500000000000001</v>
      </c>
      <c r="K48" s="20">
        <f t="shared" ca="1" si="29"/>
        <v>0.80414015567056252</v>
      </c>
      <c r="L48" s="28">
        <f t="shared" ca="1" si="30"/>
        <v>0.34703685809162987</v>
      </c>
      <c r="M48" s="20">
        <f t="shared" ca="1" si="31"/>
        <v>-0.34703685809162987</v>
      </c>
      <c r="N48" s="20">
        <f t="shared" ca="1" si="32"/>
        <v>0.78934204579799527</v>
      </c>
      <c r="O48" s="20">
        <f t="shared" ca="1" si="33"/>
        <v>0.21065795420200473</v>
      </c>
      <c r="P48" s="20">
        <f t="shared" ca="1" si="40"/>
        <v>0.63571812379889758</v>
      </c>
      <c r="Q48" s="20">
        <f t="shared" ca="1" si="40"/>
        <v>0.36428187620110242</v>
      </c>
      <c r="R48" s="20">
        <f t="shared" ca="1" si="34"/>
        <v>0.80753548540953313</v>
      </c>
      <c r="S48" s="20">
        <f t="shared" ca="1" si="35"/>
        <v>0.1862521938111793</v>
      </c>
      <c r="T48" s="20">
        <f t="shared" si="22"/>
        <v>0</v>
      </c>
      <c r="U48" s="20">
        <f t="shared" ca="1" si="36"/>
        <v>0</v>
      </c>
      <c r="V48" s="20">
        <f t="shared" ca="1" si="37"/>
        <v>0</v>
      </c>
      <c r="W48" s="20">
        <f t="shared" si="38"/>
        <v>0</v>
      </c>
      <c r="X48" s="20">
        <f t="shared" si="23"/>
        <v>0</v>
      </c>
      <c r="Y48" s="20">
        <f t="shared" ca="1" si="25"/>
        <v>0.78934204579799527</v>
      </c>
      <c r="Z48" s="20">
        <f t="shared" ca="1" si="39"/>
        <v>-0.21065795420200473</v>
      </c>
      <c r="AA48" s="20"/>
    </row>
    <row r="49" spans="1:27" x14ac:dyDescent="0.2">
      <c r="A49" s="20" t="e">
        <f t="shared" si="28"/>
        <v>#REF!</v>
      </c>
      <c r="B49" s="189" t="e">
        <f t="shared" si="28"/>
        <v>#REF!</v>
      </c>
      <c r="C49" s="21">
        <v>37653</v>
      </c>
      <c r="D49" s="22">
        <f t="shared" si="27"/>
        <v>28</v>
      </c>
      <c r="E49" s="253">
        <f t="shared" si="26"/>
        <v>2.5</v>
      </c>
      <c r="F49" s="68">
        <v>3.1390509037467837</v>
      </c>
      <c r="G49" s="25">
        <f>'MIDS DATA'!C48</f>
        <v>6.4450735341223017E-2</v>
      </c>
      <c r="H49" s="26">
        <f>'MIDS DATA'!D50</f>
        <v>0.81477059568851606</v>
      </c>
      <c r="I49" s="27">
        <f t="shared" ca="1" si="21"/>
        <v>3.0602739726027397</v>
      </c>
      <c r="J49" s="25">
        <f t="shared" si="3"/>
        <v>0.26500000000000001</v>
      </c>
      <c r="K49" s="20">
        <f t="shared" ca="1" si="29"/>
        <v>0.72281504940042385</v>
      </c>
      <c r="L49" s="28">
        <f t="shared" ca="1" si="30"/>
        <v>0.25923362211280332</v>
      </c>
      <c r="M49" s="20">
        <f t="shared" ca="1" si="31"/>
        <v>-0.25923362211280332</v>
      </c>
      <c r="N49" s="20">
        <f t="shared" ca="1" si="32"/>
        <v>0.76510331409621046</v>
      </c>
      <c r="O49" s="20">
        <f t="shared" ca="1" si="33"/>
        <v>0.23489668590378954</v>
      </c>
      <c r="P49" s="20">
        <f t="shared" ca="1" si="40"/>
        <v>0.60227244899632759</v>
      </c>
      <c r="Q49" s="20">
        <f t="shared" ca="1" si="40"/>
        <v>0.39772755100367241</v>
      </c>
      <c r="R49" s="20">
        <f t="shared" ca="1" si="34"/>
        <v>0.73562657567022471</v>
      </c>
      <c r="S49" s="20">
        <f t="shared" ca="1" si="35"/>
        <v>0.21096826971476457</v>
      </c>
      <c r="T49" s="20">
        <f t="shared" si="22"/>
        <v>0</v>
      </c>
      <c r="U49" s="20">
        <f t="shared" ca="1" si="36"/>
        <v>0</v>
      </c>
      <c r="V49" s="20">
        <f t="shared" ca="1" si="37"/>
        <v>0</v>
      </c>
      <c r="W49" s="20">
        <f t="shared" si="38"/>
        <v>0</v>
      </c>
      <c r="X49" s="20">
        <f t="shared" si="23"/>
        <v>0</v>
      </c>
      <c r="Y49" s="20">
        <f t="shared" ca="1" si="25"/>
        <v>0.76510331409621046</v>
      </c>
      <c r="Z49" s="20">
        <f t="shared" ca="1" si="39"/>
        <v>-0.23489668590378954</v>
      </c>
      <c r="AA49" s="20"/>
    </row>
    <row r="50" spans="1:27" x14ac:dyDescent="0.2">
      <c r="A50" s="20" t="e">
        <f t="shared" si="28"/>
        <v>#REF!</v>
      </c>
      <c r="B50" s="189" t="e">
        <f t="shared" si="28"/>
        <v>#REF!</v>
      </c>
      <c r="C50" s="21">
        <v>37681</v>
      </c>
      <c r="D50" s="22">
        <f t="shared" si="27"/>
        <v>31</v>
      </c>
      <c r="E50" s="253">
        <f t="shared" si="26"/>
        <v>2.5</v>
      </c>
      <c r="F50" s="68">
        <v>2.9952870161080356</v>
      </c>
      <c r="G50" s="25">
        <f>'MIDS DATA'!C49</f>
        <v>6.4516959443386007E-2</v>
      </c>
      <c r="H50" s="26">
        <f>'MIDS DATA'!D51</f>
        <v>0.81034344874560726</v>
      </c>
      <c r="I50" s="27">
        <f t="shared" ca="1" si="21"/>
        <v>3.1369863013698631</v>
      </c>
      <c r="J50" s="25">
        <f t="shared" si="3"/>
        <v>0.26500000000000001</v>
      </c>
      <c r="K50" s="20">
        <f t="shared" ca="1" si="29"/>
        <v>0.61977877122616765</v>
      </c>
      <c r="L50" s="28">
        <f t="shared" ca="1" si="30"/>
        <v>0.15042297546595901</v>
      </c>
      <c r="M50" s="20">
        <f t="shared" ca="1" si="31"/>
        <v>-0.15042297546595901</v>
      </c>
      <c r="N50" s="20">
        <f t="shared" ca="1" si="32"/>
        <v>0.7322983359312305</v>
      </c>
      <c r="O50" s="20">
        <f t="shared" ca="1" si="33"/>
        <v>0.2677016640687695</v>
      </c>
      <c r="P50" s="20">
        <f t="shared" ca="1" si="40"/>
        <v>0.55978456091396567</v>
      </c>
      <c r="Q50" s="20">
        <f t="shared" ca="1" si="40"/>
        <v>0.44021543908603433</v>
      </c>
      <c r="R50" s="20">
        <f t="shared" ca="1" si="34"/>
        <v>0.64850670622832363</v>
      </c>
      <c r="S50" s="20">
        <f t="shared" ca="1" si="35"/>
        <v>0.24396752018289014</v>
      </c>
      <c r="T50" s="20">
        <f t="shared" si="22"/>
        <v>0</v>
      </c>
      <c r="U50" s="20">
        <f t="shared" ca="1" si="36"/>
        <v>0</v>
      </c>
      <c r="V50" s="20">
        <f t="shared" ca="1" si="37"/>
        <v>0</v>
      </c>
      <c r="W50" s="20">
        <f t="shared" si="38"/>
        <v>0</v>
      </c>
      <c r="X50" s="20">
        <f t="shared" si="23"/>
        <v>0</v>
      </c>
      <c r="Y50" s="20">
        <f t="shared" ca="1" si="25"/>
        <v>0.7322983359312305</v>
      </c>
      <c r="Z50" s="20">
        <f t="shared" ca="1" si="39"/>
        <v>-0.2677016640687695</v>
      </c>
      <c r="AA50" s="20"/>
    </row>
    <row r="51" spans="1:27" x14ac:dyDescent="0.2">
      <c r="A51" s="20" t="e">
        <f t="shared" si="28"/>
        <v>#REF!</v>
      </c>
      <c r="B51" s="189" t="e">
        <f t="shared" si="28"/>
        <v>#REF!</v>
      </c>
      <c r="C51" s="21">
        <v>37712</v>
      </c>
      <c r="D51" s="22">
        <f t="shared" si="27"/>
        <v>30</v>
      </c>
      <c r="E51" s="253">
        <f t="shared" si="26"/>
        <v>2.5</v>
      </c>
      <c r="F51" s="68">
        <v>2.7622071047580445</v>
      </c>
      <c r="G51" s="25">
        <f>'MIDS DATA'!C50</f>
        <v>6.4590278986762006E-2</v>
      </c>
      <c r="H51" s="26">
        <f>'MIDS DATA'!D52</f>
        <v>0.80578444895971357</v>
      </c>
      <c r="I51" s="27">
        <f t="shared" ca="1" si="21"/>
        <v>3.2219178082191782</v>
      </c>
      <c r="J51" s="25">
        <f t="shared" si="3"/>
        <v>0.26500000000000001</v>
      </c>
      <c r="K51" s="20">
        <f t="shared" ca="1" si="29"/>
        <v>0.4475165479797904</v>
      </c>
      <c r="L51" s="28">
        <f t="shared" ca="1" si="30"/>
        <v>-2.8150539469185609E-2</v>
      </c>
      <c r="M51" s="20">
        <f t="shared" ca="1" si="31"/>
        <v>2.8150539469185609E-2</v>
      </c>
      <c r="N51" s="20">
        <f t="shared" ca="1" si="32"/>
        <v>0.67274890648995389</v>
      </c>
      <c r="O51" s="20">
        <f t="shared" ca="1" si="33"/>
        <v>0.32725109351004611</v>
      </c>
      <c r="P51" s="20">
        <f t="shared" ca="1" si="40"/>
        <v>0.48877099166522298</v>
      </c>
      <c r="Q51" s="20">
        <f t="shared" ca="1" si="40"/>
        <v>0.51122900833477702</v>
      </c>
      <c r="R51" s="20">
        <f t="shared" ca="1" si="34"/>
        <v>0.51678929911081395</v>
      </c>
      <c r="S51" s="20">
        <f t="shared" ca="1" si="35"/>
        <v>0.30384511231080369</v>
      </c>
      <c r="T51" s="20">
        <f t="shared" si="22"/>
        <v>0</v>
      </c>
      <c r="U51" s="20">
        <f t="shared" ca="1" si="36"/>
        <v>0</v>
      </c>
      <c r="V51" s="20">
        <f t="shared" ca="1" si="37"/>
        <v>0</v>
      </c>
      <c r="W51" s="20">
        <f t="shared" si="38"/>
        <v>0</v>
      </c>
      <c r="X51" s="20">
        <f t="shared" si="23"/>
        <v>0</v>
      </c>
      <c r="Y51" s="20">
        <f t="shared" ca="1" si="25"/>
        <v>0.67274890648995389</v>
      </c>
      <c r="Z51" s="20">
        <f t="shared" ca="1" si="39"/>
        <v>-0.32725109351004611</v>
      </c>
      <c r="AA51" s="20"/>
    </row>
    <row r="52" spans="1:27" x14ac:dyDescent="0.2">
      <c r="A52" s="20" t="e">
        <f t="shared" si="28"/>
        <v>#REF!</v>
      </c>
      <c r="B52" s="189" t="e">
        <f t="shared" si="28"/>
        <v>#REF!</v>
      </c>
      <c r="C52" s="21">
        <v>37742</v>
      </c>
      <c r="D52" s="22">
        <f t="shared" si="27"/>
        <v>31</v>
      </c>
      <c r="E52" s="253">
        <f t="shared" si="26"/>
        <v>2.5</v>
      </c>
      <c r="F52" s="68">
        <v>2.7325659369361319</v>
      </c>
      <c r="G52" s="25">
        <f>'MIDS DATA'!C51</f>
        <v>6.466123338527402E-2</v>
      </c>
      <c r="H52" s="26">
        <f>'MIDS DATA'!D53</f>
        <v>0.80138774414296676</v>
      </c>
      <c r="I52" s="27">
        <f t="shared" ca="1" si="21"/>
        <v>3.3041095890410959</v>
      </c>
      <c r="J52" s="25">
        <f t="shared" si="3"/>
        <v>0.26500000000000001</v>
      </c>
      <c r="K52" s="20">
        <f t="shared" ca="1" si="29"/>
        <v>0.42550874660816085</v>
      </c>
      <c r="L52" s="28">
        <f t="shared" ca="1" si="30"/>
        <v>-5.618731512621844E-2</v>
      </c>
      <c r="M52" s="20">
        <f t="shared" ca="1" si="31"/>
        <v>5.618731512621844E-2</v>
      </c>
      <c r="N52" s="20">
        <f t="shared" ca="1" si="32"/>
        <v>0.66476704317801905</v>
      </c>
      <c r="O52" s="20">
        <f t="shared" ca="1" si="33"/>
        <v>0.33523295682198095</v>
      </c>
      <c r="P52" s="20">
        <f t="shared" ca="1" si="40"/>
        <v>0.47759622378774913</v>
      </c>
      <c r="Q52" s="20">
        <f t="shared" ca="1" si="40"/>
        <v>0.52240377621225087</v>
      </c>
      <c r="R52" s="20">
        <f t="shared" ca="1" si="34"/>
        <v>0.50277500490032212</v>
      </c>
      <c r="S52" s="20">
        <f t="shared" ca="1" si="35"/>
        <v>0.31494713021234555</v>
      </c>
      <c r="T52" s="20">
        <f t="shared" si="22"/>
        <v>0</v>
      </c>
      <c r="U52" s="20">
        <f t="shared" ca="1" si="36"/>
        <v>0</v>
      </c>
      <c r="V52" s="20">
        <f t="shared" ca="1" si="37"/>
        <v>0</v>
      </c>
      <c r="W52" s="20">
        <f t="shared" si="38"/>
        <v>0</v>
      </c>
      <c r="X52" s="20">
        <f t="shared" si="23"/>
        <v>0</v>
      </c>
      <c r="Y52" s="20">
        <f t="shared" ca="1" si="25"/>
        <v>0.66476704317801905</v>
      </c>
      <c r="Z52" s="20">
        <f t="shared" ca="1" si="39"/>
        <v>-0.33523295682198095</v>
      </c>
      <c r="AA52" s="20"/>
    </row>
    <row r="53" spans="1:27" x14ac:dyDescent="0.2">
      <c r="A53" s="20" t="e">
        <f t="shared" si="28"/>
        <v>#REF!</v>
      </c>
      <c r="B53" s="189" t="e">
        <f t="shared" si="28"/>
        <v>#REF!</v>
      </c>
      <c r="C53" s="21">
        <v>37773</v>
      </c>
      <c r="D53" s="22">
        <f t="shared" si="27"/>
        <v>30</v>
      </c>
      <c r="E53" s="253">
        <f t="shared" si="26"/>
        <v>2.5</v>
      </c>
      <c r="F53" s="68">
        <v>2.7408032199759877</v>
      </c>
      <c r="G53" s="25">
        <f>'MIDS DATA'!C52</f>
        <v>6.4734552932157005E-2</v>
      </c>
      <c r="H53" s="26">
        <f>'MIDS DATA'!D54</f>
        <v>0.79686023960519814</v>
      </c>
      <c r="I53" s="27">
        <f t="shared" ca="1" si="21"/>
        <v>3.3890410958904109</v>
      </c>
      <c r="J53" s="25">
        <f t="shared" si="3"/>
        <v>0.26500000000000001</v>
      </c>
      <c r="K53" s="20">
        <f t="shared" ca="1" si="29"/>
        <v>0.43242590380340146</v>
      </c>
      <c r="L53" s="28">
        <f t="shared" ca="1" si="30"/>
        <v>-5.5421829571372094E-2</v>
      </c>
      <c r="M53" s="20">
        <f t="shared" ca="1" si="31"/>
        <v>5.5421829571372094E-2</v>
      </c>
      <c r="N53" s="20">
        <f t="shared" ca="1" si="32"/>
        <v>0.66728402272407927</v>
      </c>
      <c r="O53" s="20">
        <f t="shared" ca="1" si="33"/>
        <v>0.33271597727592073</v>
      </c>
      <c r="P53" s="20">
        <f t="shared" ca="1" si="40"/>
        <v>0.47790113336707241</v>
      </c>
      <c r="Q53" s="20">
        <f t="shared" ca="1" si="40"/>
        <v>0.52209886663292759</v>
      </c>
      <c r="R53" s="20">
        <f t="shared" ca="1" si="34"/>
        <v>0.50922188354683373</v>
      </c>
      <c r="S53" s="20">
        <f t="shared" ca="1" si="35"/>
        <v>0.31585447989584492</v>
      </c>
      <c r="T53" s="20">
        <f t="shared" si="22"/>
        <v>0</v>
      </c>
      <c r="U53" s="20">
        <f t="shared" ca="1" si="36"/>
        <v>0</v>
      </c>
      <c r="V53" s="20">
        <f t="shared" ca="1" si="37"/>
        <v>0</v>
      </c>
      <c r="W53" s="20">
        <f t="shared" si="38"/>
        <v>0</v>
      </c>
      <c r="X53" s="20">
        <f t="shared" si="23"/>
        <v>0</v>
      </c>
      <c r="Y53" s="20">
        <f t="shared" ca="1" si="25"/>
        <v>0.66728402272407927</v>
      </c>
      <c r="Z53" s="20">
        <f t="shared" ca="1" si="39"/>
        <v>-0.33271597727592073</v>
      </c>
      <c r="AA53" s="20"/>
    </row>
    <row r="54" spans="1:27" x14ac:dyDescent="0.2">
      <c r="A54" s="20" t="e">
        <f t="shared" si="28"/>
        <v>#REF!</v>
      </c>
      <c r="B54" s="189" t="e">
        <f t="shared" si="28"/>
        <v>#REF!</v>
      </c>
      <c r="C54" s="21">
        <v>37803</v>
      </c>
      <c r="D54" s="22">
        <f t="shared" si="27"/>
        <v>31</v>
      </c>
      <c r="E54" s="253">
        <f t="shared" si="26"/>
        <v>2.5</v>
      </c>
      <c r="F54" s="68">
        <v>2.7477502457489087</v>
      </c>
      <c r="G54" s="25">
        <f>'MIDS DATA'!C53</f>
        <v>6.4805507334062026E-2</v>
      </c>
      <c r="H54" s="26">
        <f>'MIDS DATA'!D55</f>
        <v>0.79234876907918406</v>
      </c>
      <c r="I54" s="27">
        <f t="shared" ca="1" si="21"/>
        <v>3.4712328767123286</v>
      </c>
      <c r="J54" s="25">
        <f t="shared" si="3"/>
        <v>0.26500000000000001</v>
      </c>
      <c r="K54" s="20">
        <f t="shared" ca="1" si="29"/>
        <v>0.43824822777578432</v>
      </c>
      <c r="L54" s="28">
        <f t="shared" ca="1" si="30"/>
        <v>-5.5479762890253692E-2</v>
      </c>
      <c r="M54" s="20">
        <f t="shared" ca="1" si="31"/>
        <v>5.5479762890253692E-2</v>
      </c>
      <c r="N54" s="20">
        <f t="shared" ca="1" si="32"/>
        <v>0.66939679725100742</v>
      </c>
      <c r="O54" s="20">
        <f t="shared" ca="1" si="33"/>
        <v>0.33060320274899258</v>
      </c>
      <c r="P54" s="20">
        <f t="shared" ca="1" si="40"/>
        <v>0.47787805680832196</v>
      </c>
      <c r="Q54" s="20">
        <f t="shared" ca="1" si="40"/>
        <v>0.52212194319167804</v>
      </c>
      <c r="R54" s="20">
        <f t="shared" ca="1" si="34"/>
        <v>0.51477871344037751</v>
      </c>
      <c r="S54" s="20">
        <f t="shared" ca="1" si="35"/>
        <v>0.31693722285491055</v>
      </c>
      <c r="T54" s="20">
        <f t="shared" si="22"/>
        <v>0</v>
      </c>
      <c r="U54" s="20">
        <f t="shared" ca="1" si="36"/>
        <v>0</v>
      </c>
      <c r="V54" s="20">
        <f t="shared" ca="1" si="37"/>
        <v>0</v>
      </c>
      <c r="W54" s="20">
        <f t="shared" si="38"/>
        <v>0</v>
      </c>
      <c r="X54" s="20">
        <f t="shared" si="23"/>
        <v>0</v>
      </c>
      <c r="Y54" s="20">
        <f t="shared" ca="1" si="25"/>
        <v>0.66939679725100742</v>
      </c>
      <c r="Z54" s="20">
        <f t="shared" ca="1" si="39"/>
        <v>-0.33060320274899258</v>
      </c>
      <c r="AA54" s="20"/>
    </row>
    <row r="55" spans="1:27" x14ac:dyDescent="0.2">
      <c r="A55" s="20" t="e">
        <f t="shared" si="28"/>
        <v>#REF!</v>
      </c>
      <c r="B55" s="189" t="e">
        <f t="shared" si="28"/>
        <v>#REF!</v>
      </c>
      <c r="C55" s="21">
        <v>37834</v>
      </c>
      <c r="D55" s="22">
        <f>C56-C55</f>
        <v>31</v>
      </c>
      <c r="E55" s="253">
        <f t="shared" si="26"/>
        <v>2.5</v>
      </c>
      <c r="F55" s="68">
        <v>2.7573997604486431</v>
      </c>
      <c r="G55" s="25">
        <f>'MIDS DATA'!C54</f>
        <v>6.4878826884451013E-2</v>
      </c>
      <c r="H55" s="26">
        <f>'MIDS DATA'!D56</f>
        <v>0.78799811343564818</v>
      </c>
      <c r="I55" s="27">
        <f t="shared" ca="1" si="21"/>
        <v>3.5561643835616437</v>
      </c>
      <c r="J55" s="25">
        <f t="shared" si="3"/>
        <v>0.26500000000000001</v>
      </c>
      <c r="K55" s="20">
        <f t="shared" ca="1" si="29"/>
        <v>0.44596583947770485</v>
      </c>
      <c r="L55" s="28">
        <f t="shared" ca="1" si="30"/>
        <v>-5.376573230420334E-2</v>
      </c>
      <c r="M55" s="20">
        <f t="shared" ca="1" si="31"/>
        <v>5.376573230420334E-2</v>
      </c>
      <c r="N55" s="20">
        <f t="shared" ca="1" si="32"/>
        <v>0.67218901601094383</v>
      </c>
      <c r="O55" s="20">
        <f t="shared" ca="1" si="33"/>
        <v>0.32781098398905617</v>
      </c>
      <c r="P55" s="20">
        <f t="shared" ca="1" si="40"/>
        <v>0.47856083708694452</v>
      </c>
      <c r="Q55" s="20">
        <f t="shared" ca="1" si="40"/>
        <v>0.52143916291305548</v>
      </c>
      <c r="R55" s="20">
        <f t="shared" ca="1" si="34"/>
        <v>0.52170582141521837</v>
      </c>
      <c r="S55" s="20">
        <f t="shared" ca="1" si="35"/>
        <v>0.31734021234548937</v>
      </c>
      <c r="T55" s="20">
        <f t="shared" si="22"/>
        <v>0</v>
      </c>
      <c r="U55" s="20">
        <f t="shared" ca="1" si="36"/>
        <v>0</v>
      </c>
      <c r="V55" s="20">
        <f t="shared" ca="1" si="37"/>
        <v>0</v>
      </c>
      <c r="W55" s="20">
        <f t="shared" si="38"/>
        <v>0</v>
      </c>
      <c r="X55" s="20">
        <f t="shared" si="23"/>
        <v>0</v>
      </c>
      <c r="Y55" s="20">
        <f t="shared" ca="1" si="25"/>
        <v>0.67218901601094383</v>
      </c>
      <c r="Z55" s="20">
        <f t="shared" ca="1" si="39"/>
        <v>-0.32781098398905617</v>
      </c>
      <c r="AA55" s="20"/>
    </row>
    <row r="56" spans="1:27" x14ac:dyDescent="0.2">
      <c r="A56" s="20" t="e">
        <f t="shared" ref="A56:B58" si="41">A55+1</f>
        <v>#REF!</v>
      </c>
      <c r="B56" s="189" t="e">
        <f t="shared" si="41"/>
        <v>#REF!</v>
      </c>
      <c r="C56" s="21">
        <v>37865</v>
      </c>
      <c r="D56" s="22">
        <f>C57-C56</f>
        <v>30</v>
      </c>
      <c r="E56" s="253">
        <f t="shared" si="26"/>
        <v>2.5</v>
      </c>
      <c r="F56" s="68">
        <v>2.7602911219886366</v>
      </c>
      <c r="G56" s="25">
        <f>'MIDS DATA'!C55</f>
        <v>6.4952146436623004E-2</v>
      </c>
      <c r="H56" s="26">
        <f>'MIDS DATA'!D57</f>
        <v>0.78351824592812824</v>
      </c>
      <c r="I56" s="27">
        <f t="shared" ca="1" si="21"/>
        <v>3.6410958904109587</v>
      </c>
      <c r="J56" s="25">
        <f t="shared" si="3"/>
        <v>0.26500000000000001</v>
      </c>
      <c r="K56" s="20">
        <f ca="1">((LN(F56/E56)+((J56^2)/2)*I56))/(J56*SQRT(I56))</f>
        <v>0.44870399089307733</v>
      </c>
      <c r="L56" s="28">
        <f ca="1">K56-(J56*SQRT(I56))</f>
        <v>-5.6959888481462939E-2</v>
      </c>
      <c r="M56" s="20">
        <f ca="1">(J56*(SQRT(I56)))-K56</f>
        <v>5.6959888481462939E-2</v>
      </c>
      <c r="N56" s="20">
        <f ca="1">NORMSDIST(K56)</f>
        <v>0.67317737572076985</v>
      </c>
      <c r="O56" s="20">
        <f ca="1">NORMSDIST(-K56)</f>
        <v>0.32682262427923015</v>
      </c>
      <c r="P56" s="20">
        <f t="shared" ca="1" si="40"/>
        <v>0.47728850429645031</v>
      </c>
      <c r="Q56" s="20">
        <f t="shared" ca="1" si="40"/>
        <v>0.52271149570354969</v>
      </c>
      <c r="R56" s="20">
        <f ca="1">(F56*(EXP(-G56*I56))*N56)-(E56*(EXP(-G56*I56))*P56)</f>
        <v>0.52489919973762444</v>
      </c>
      <c r="S56" s="20">
        <f ca="1">(-F56*(EXP(-G56*I56))*O56)+(E56*(EXP(-G56*I56)*Q56))</f>
        <v>0.31942844499691303</v>
      </c>
      <c r="T56" s="20">
        <f t="shared" si="22"/>
        <v>0</v>
      </c>
      <c r="U56" s="20">
        <f ca="1">R56*T56*X56</f>
        <v>0</v>
      </c>
      <c r="V56" s="20">
        <f ca="1">S56*T56*X56</f>
        <v>0</v>
      </c>
      <c r="W56" s="20">
        <f>T56*X56</f>
        <v>0</v>
      </c>
      <c r="X56" s="20">
        <f t="shared" si="23"/>
        <v>0</v>
      </c>
      <c r="Y56" s="20">
        <f t="shared" ca="1" si="25"/>
        <v>0.67317737572076985</v>
      </c>
      <c r="Z56" s="20">
        <f ca="1">-O56</f>
        <v>-0.32682262427923015</v>
      </c>
      <c r="AA56" s="20"/>
    </row>
    <row r="57" spans="1:27" x14ac:dyDescent="0.2">
      <c r="A57" s="20" t="e">
        <f t="shared" si="41"/>
        <v>#REF!</v>
      </c>
      <c r="B57" s="189" t="e">
        <f t="shared" si="41"/>
        <v>#REF!</v>
      </c>
      <c r="C57" s="21">
        <v>37895</v>
      </c>
      <c r="D57" s="22">
        <f>C58-C57</f>
        <v>31</v>
      </c>
      <c r="E57" s="253">
        <f t="shared" si="26"/>
        <v>2.5</v>
      </c>
      <c r="F57" s="68">
        <v>2.8037737790850641</v>
      </c>
      <c r="G57" s="25">
        <f>'MIDS DATA'!C56</f>
        <v>6.5023100843646001E-2</v>
      </c>
      <c r="H57" s="26">
        <f>'MIDS DATA'!D58</f>
        <v>0.77919820587486632</v>
      </c>
      <c r="I57" s="27">
        <f t="shared" ca="1" si="21"/>
        <v>3.7232876712328768</v>
      </c>
      <c r="J57" s="25">
        <f t="shared" si="3"/>
        <v>0.26500000000000001</v>
      </c>
      <c r="K57" s="20">
        <f ca="1">((LN(F57/E57)+((J57^2)/2)*I57))/(J57*SQRT(I57))</f>
        <v>0.47993474368892863</v>
      </c>
      <c r="L57" s="28">
        <f ca="1">K57-(J57*SQRT(I57))</f>
        <v>-3.1404553365706911E-2</v>
      </c>
      <c r="M57" s="20">
        <f ca="1">(J57*(SQRT(I57)))-K57</f>
        <v>3.1404553365706911E-2</v>
      </c>
      <c r="N57" s="20">
        <f ca="1">NORMSDIST(K57)</f>
        <v>0.68436309756505542</v>
      </c>
      <c r="O57" s="20">
        <f ca="1">NORMSDIST(-K57)</f>
        <v>0.31563690243494458</v>
      </c>
      <c r="P57" s="20">
        <f t="shared" ca="1" si="40"/>
        <v>0.48747340036478159</v>
      </c>
      <c r="Q57" s="20">
        <f t="shared" ca="1" si="40"/>
        <v>0.51252659963521841</v>
      </c>
      <c r="R57" s="20">
        <f ca="1">(F57*(EXP(-G57*I57))*N57)-(E57*(EXP(-G57*I57))*P57)</f>
        <v>0.54957543886911575</v>
      </c>
      <c r="S57" s="20">
        <f ca="1">(-F57*(EXP(-G57*I57))*O57)+(E57*(EXP(-G57*I57)*Q57))</f>
        <v>0.31111973455619768</v>
      </c>
      <c r="T57" s="20">
        <f t="shared" si="22"/>
        <v>0</v>
      </c>
      <c r="U57" s="20">
        <f ca="1">R57*T57*X57</f>
        <v>0</v>
      </c>
      <c r="V57" s="20">
        <f ca="1">S57*T57*X57</f>
        <v>0</v>
      </c>
      <c r="W57" s="20">
        <f>T57*X57</f>
        <v>0</v>
      </c>
      <c r="X57" s="20">
        <f t="shared" si="23"/>
        <v>0</v>
      </c>
      <c r="Y57" s="20">
        <f t="shared" ca="1" si="25"/>
        <v>0.68436309756505542</v>
      </c>
      <c r="Z57" s="20">
        <f ca="1">-O57</f>
        <v>-0.31563690243494458</v>
      </c>
      <c r="AA57" s="20"/>
    </row>
    <row r="58" spans="1:27" hidden="1" x14ac:dyDescent="0.2">
      <c r="A58" s="20" t="e">
        <f>A38+1</f>
        <v>#REF!</v>
      </c>
      <c r="B58" s="189" t="e">
        <f t="shared" si="41"/>
        <v>#REF!</v>
      </c>
      <c r="C58" s="170">
        <v>37926</v>
      </c>
      <c r="D58" s="22"/>
      <c r="F58" s="24">
        <v>3.0281700349540026</v>
      </c>
      <c r="G58" s="25">
        <f>'MIDS DATA'!C40</f>
        <v>6.337315677206902E-2</v>
      </c>
      <c r="H58" s="26">
        <f>'MIDS DATA'!D40</f>
        <v>0.86146515139838631</v>
      </c>
      <c r="U58" s="20"/>
      <c r="V58" s="20"/>
      <c r="W58" s="20"/>
      <c r="Y58" s="20"/>
      <c r="Z58" s="20"/>
    </row>
    <row r="59" spans="1:27" x14ac:dyDescent="0.2">
      <c r="C59" s="29"/>
      <c r="D59" s="29"/>
    </row>
  </sheetData>
  <pageMargins left="0.75" right="0.75" top="1" bottom="1" header="0.5" footer="0.5"/>
  <pageSetup orientation="portrait" horizont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39"/>
  <sheetViews>
    <sheetView topLeftCell="B1" workbookViewId="0">
      <selection activeCell="F17" sqref="F17"/>
    </sheetView>
  </sheetViews>
  <sheetFormatPr defaultRowHeight="12.75" x14ac:dyDescent="0.2"/>
  <cols>
    <col min="1" max="1" width="3" style="2" hidden="1" customWidth="1"/>
    <col min="2" max="2" width="7" style="2" customWidth="1"/>
    <col min="3" max="3" width="7.7109375" style="2" hidden="1" customWidth="1"/>
    <col min="4" max="4" width="7.28515625" style="2" hidden="1" customWidth="1"/>
    <col min="5" max="5" width="14" style="2" customWidth="1"/>
    <col min="6" max="7" width="10.140625" style="2" customWidth="1"/>
    <col min="8" max="8" width="11" style="2" customWidth="1"/>
    <col min="9" max="9" width="13.7109375" style="2" customWidth="1"/>
    <col min="10" max="10" width="8.7109375" style="2" customWidth="1"/>
    <col min="11" max="11" width="10.140625" style="2" customWidth="1"/>
    <col min="12" max="12" width="8.7109375" style="2" customWidth="1"/>
    <col min="13" max="13" width="12.7109375" style="2" customWidth="1"/>
    <col min="14" max="14" width="12.28515625" style="2" customWidth="1"/>
    <col min="15" max="16" width="14.140625" style="2" customWidth="1"/>
    <col min="17" max="19" width="9.140625" style="2"/>
    <col min="20" max="22" width="9.28515625" style="2" customWidth="1"/>
    <col min="23" max="25" width="9.140625" style="2"/>
    <col min="26" max="31" width="0" style="2" hidden="1" customWidth="1"/>
    <col min="32" max="16384" width="9.140625" style="2"/>
  </cols>
  <sheetData>
    <row r="1" spans="1:35" ht="18.75" x14ac:dyDescent="0.3">
      <c r="B1" s="114" t="s">
        <v>56</v>
      </c>
      <c r="E1" s="19"/>
      <c r="F1" s="111"/>
      <c r="G1" s="113"/>
      <c r="H1" s="112"/>
      <c r="I1" s="110"/>
      <c r="L1" s="42"/>
      <c r="M1" s="42"/>
    </row>
    <row r="2" spans="1:35" ht="14.25" thickBot="1" x14ac:dyDescent="0.3">
      <c r="K2" s="117"/>
      <c r="L2" s="42"/>
      <c r="M2" s="42"/>
      <c r="N2" s="42"/>
      <c r="O2" s="42"/>
    </row>
    <row r="3" spans="1:35" ht="13.5" x14ac:dyDescent="0.25">
      <c r="E3" s="3" t="s">
        <v>15</v>
      </c>
      <c r="F3" s="36">
        <v>2.5299999999999998</v>
      </c>
      <c r="G3" s="4" t="s">
        <v>16</v>
      </c>
      <c r="H3" s="38">
        <v>36557</v>
      </c>
      <c r="I3" s="100"/>
      <c r="J3" s="101"/>
      <c r="K3" s="115"/>
      <c r="L3" s="224"/>
      <c r="M3" s="45"/>
      <c r="N3" s="45"/>
      <c r="O3" s="45"/>
    </row>
    <row r="4" spans="1:35" ht="13.5" x14ac:dyDescent="0.25">
      <c r="E4" s="6"/>
      <c r="F4" s="7"/>
      <c r="G4" s="8" t="s">
        <v>17</v>
      </c>
      <c r="H4" s="39">
        <v>36557</v>
      </c>
      <c r="I4" s="102"/>
      <c r="J4" s="103"/>
      <c r="K4" s="115"/>
      <c r="L4" s="116"/>
      <c r="M4" s="47"/>
      <c r="N4" s="45"/>
      <c r="O4" s="45"/>
    </row>
    <row r="5" spans="1:35" ht="13.5" x14ac:dyDescent="0.25">
      <c r="E5" s="6" t="s">
        <v>57</v>
      </c>
      <c r="F5" s="37">
        <v>0.52</v>
      </c>
      <c r="G5" s="8"/>
      <c r="H5" s="8"/>
      <c r="I5" s="102"/>
      <c r="J5" s="104"/>
      <c r="K5" s="45"/>
      <c r="L5" s="45"/>
      <c r="M5" s="47"/>
      <c r="N5" s="45"/>
      <c r="O5" s="45"/>
    </row>
    <row r="6" spans="1:35" ht="14.25" thickBot="1" x14ac:dyDescent="0.3">
      <c r="E6" s="9" t="s">
        <v>19</v>
      </c>
      <c r="F6" s="109">
        <f ca="1">TODAY()</f>
        <v>36536</v>
      </c>
      <c r="G6" s="10" t="s">
        <v>20</v>
      </c>
      <c r="H6" s="10">
        <v>5000</v>
      </c>
      <c r="I6" s="105"/>
      <c r="J6" s="106"/>
      <c r="K6" s="98"/>
      <c r="L6" s="45"/>
      <c r="M6" s="47"/>
      <c r="N6" s="97"/>
      <c r="O6" s="5"/>
    </row>
    <row r="7" spans="1:35" x14ac:dyDescent="0.2">
      <c r="E7" s="11" t="s">
        <v>21</v>
      </c>
      <c r="F7" s="46">
        <f ca="1">T11/V11</f>
        <v>4.5589441212441906E-3</v>
      </c>
      <c r="G7" s="11" t="s">
        <v>22</v>
      </c>
      <c r="H7" s="46">
        <f ca="1">U11/V11</f>
        <v>0.49880495767009458</v>
      </c>
      <c r="I7" s="11" t="s">
        <v>24</v>
      </c>
      <c r="J7" s="12">
        <f ca="1">F7+H7</f>
        <v>0.50336390179133872</v>
      </c>
      <c r="K7" s="5"/>
      <c r="L7" s="5"/>
      <c r="M7" s="5"/>
      <c r="N7" s="5"/>
      <c r="O7" s="5"/>
    </row>
    <row r="8" spans="1:35" ht="13.5" thickBot="1" x14ac:dyDescent="0.25">
      <c r="E8" s="13" t="s">
        <v>23</v>
      </c>
      <c r="F8" s="14">
        <f ca="1">T11</f>
        <v>661.04689758040763</v>
      </c>
      <c r="G8" s="13" t="s">
        <v>23</v>
      </c>
      <c r="H8" s="14">
        <f ca="1">U11</f>
        <v>72326.718862163718</v>
      </c>
      <c r="I8" s="13" t="s">
        <v>23</v>
      </c>
      <c r="J8" s="14">
        <f ca="1">F8+H8</f>
        <v>72987.765759744128</v>
      </c>
      <c r="K8" s="5"/>
      <c r="L8" s="5"/>
      <c r="M8" s="5"/>
      <c r="N8" s="5"/>
      <c r="O8" s="5"/>
    </row>
    <row r="9" spans="1:35" x14ac:dyDescent="0.2">
      <c r="E9" s="15"/>
      <c r="F9" s="16"/>
      <c r="G9" s="15"/>
      <c r="H9" s="16"/>
      <c r="I9" s="15"/>
      <c r="J9" s="16"/>
      <c r="K9" s="5"/>
      <c r="L9" s="5"/>
      <c r="M9" s="5"/>
      <c r="N9" s="5"/>
      <c r="O9" s="5"/>
    </row>
    <row r="10" spans="1:35" s="17" customFormat="1" ht="51" x14ac:dyDescent="0.2">
      <c r="A10" s="17">
        <v>0</v>
      </c>
      <c r="B10" s="222" t="s">
        <v>25</v>
      </c>
      <c r="C10" s="222" t="s">
        <v>58</v>
      </c>
      <c r="D10" s="222" t="s">
        <v>59</v>
      </c>
      <c r="E10" s="222" t="s">
        <v>60</v>
      </c>
      <c r="F10" s="222" t="s">
        <v>61</v>
      </c>
      <c r="G10" s="222" t="s">
        <v>62</v>
      </c>
      <c r="H10" s="222" t="s">
        <v>63</v>
      </c>
      <c r="I10" s="222" t="s">
        <v>64</v>
      </c>
      <c r="J10" s="222" t="s">
        <v>33</v>
      </c>
      <c r="K10" s="222" t="s">
        <v>34</v>
      </c>
      <c r="L10" s="222" t="s">
        <v>35</v>
      </c>
      <c r="M10" s="222" t="s">
        <v>36</v>
      </c>
      <c r="N10" s="222" t="s">
        <v>37</v>
      </c>
      <c r="O10" s="222" t="s">
        <v>38</v>
      </c>
      <c r="P10" s="222" t="s">
        <v>39</v>
      </c>
      <c r="Q10" s="222" t="s">
        <v>40</v>
      </c>
      <c r="R10" s="222" t="s">
        <v>41</v>
      </c>
      <c r="S10" s="222" t="s">
        <v>42</v>
      </c>
      <c r="T10" s="222" t="s">
        <v>43</v>
      </c>
      <c r="U10" s="222" t="s">
        <v>44</v>
      </c>
      <c r="V10" s="222" t="s">
        <v>45</v>
      </c>
      <c r="W10" s="222" t="s">
        <v>46</v>
      </c>
      <c r="X10" s="222" t="s">
        <v>47</v>
      </c>
      <c r="Y10" s="222" t="s">
        <v>48</v>
      </c>
      <c r="Z10" s="17" t="s">
        <v>49</v>
      </c>
      <c r="AA10" s="17" t="s">
        <v>50</v>
      </c>
      <c r="AB10" s="17" t="s">
        <v>51</v>
      </c>
      <c r="AC10" s="17" t="s">
        <v>52</v>
      </c>
      <c r="AD10" s="17" t="s">
        <v>53</v>
      </c>
      <c r="AE10" s="17" t="s">
        <v>54</v>
      </c>
    </row>
    <row r="11" spans="1:35" x14ac:dyDescent="0.2">
      <c r="T11" s="18">
        <f ca="1">SUM($T$12:$T$37)</f>
        <v>661.04689758040763</v>
      </c>
      <c r="U11" s="18">
        <f ca="1">SUM(U12:U37)</f>
        <v>72326.718862163718</v>
      </c>
      <c r="V11" s="19">
        <f>SUM(V12:V37)</f>
        <v>145000</v>
      </c>
      <c r="W11" s="19">
        <f>SUM(W12:W37)</f>
        <v>29</v>
      </c>
      <c r="X11" s="20"/>
    </row>
    <row r="12" spans="1:35" x14ac:dyDescent="0.2">
      <c r="A12" s="20" t="e">
        <f>#REF!+1</f>
        <v>#REF!</v>
      </c>
      <c r="B12" s="21">
        <v>36557</v>
      </c>
      <c r="C12" s="22">
        <f t="shared" ref="C12:C37" si="0">B13-B12</f>
        <v>29</v>
      </c>
      <c r="D12" s="23">
        <f t="shared" ref="D12:D37" si="1">$F$3</f>
        <v>2.5299999999999998</v>
      </c>
      <c r="E12" s="257">
        <v>2.0340000000000007</v>
      </c>
      <c r="F12" s="25">
        <f>'MIDS DATA'!E14</f>
        <v>6.1572551566255025E-2</v>
      </c>
      <c r="G12" s="26">
        <f>'MIDS DATA'!F14</f>
        <v>0.98647750667936962</v>
      </c>
      <c r="H12" s="27">
        <f t="shared" ref="H12:H37" ca="1" si="2">(B12-$F$6)/365</f>
        <v>5.7534246575342465E-2</v>
      </c>
      <c r="I12" s="25">
        <f t="shared" ref="I12:I37" si="3">$F$5</f>
        <v>0.52</v>
      </c>
      <c r="J12" s="20">
        <f t="shared" ref="J12:J37" ca="1" si="4">((LN(E12/D12)+((I12^2)/2)*H12))/(I12*SQRT(H12))</f>
        <v>-1.687152163428385</v>
      </c>
      <c r="K12" s="28">
        <f t="shared" ref="K12:K37" ca="1" si="5">J12-(I12*SQRT(H12))</f>
        <v>-1.8118809102110438</v>
      </c>
      <c r="L12" s="20">
        <f t="shared" ref="L12:L37" ca="1" si="6">(I12*(SQRT(H12)))-J12</f>
        <v>1.8118809102110438</v>
      </c>
      <c r="M12" s="20">
        <f t="shared" ref="M12:M37" ca="1" si="7">NORMSDIST(J12)</f>
        <v>4.5787020935452505E-2</v>
      </c>
      <c r="N12" s="20">
        <f t="shared" ref="N12:N37" ca="1" si="8">NORMSDIST(-J12)</f>
        <v>0.9542129790645475</v>
      </c>
      <c r="O12" s="20">
        <f t="shared" ref="O12:P30" ca="1" si="9">NORMSDIST(K12)</f>
        <v>3.5002244119919257E-2</v>
      </c>
      <c r="P12" s="20">
        <f t="shared" ca="1" si="9"/>
        <v>0.96499775588008074</v>
      </c>
      <c r="Q12" s="20">
        <f t="shared" ref="Q12:Q37" ca="1" si="10">(E12*(EXP(-F12*H12))*M12)-(D12*(EXP(-F12*H12))*O12)</f>
        <v>4.5589441212441906E-3</v>
      </c>
      <c r="R12" s="20">
        <f t="shared" ref="R12:R37" ca="1" si="11">(-E12*(EXP(-F12*H12))*N12)+(D12*(EXP(-F12*H12)*P12))</f>
        <v>0.49880495767009458</v>
      </c>
      <c r="S12" s="20">
        <f t="shared" ref="S12:S37" si="12">IF(B12&gt;=$H$3,IF(B12&lt;=$H$4,$H$6,0),0)</f>
        <v>5000</v>
      </c>
      <c r="T12" s="20">
        <f t="shared" ref="T12:T37" ca="1" si="13">Q12*S12*W12</f>
        <v>661.04689758040763</v>
      </c>
      <c r="U12" s="20">
        <f t="shared" ref="U12:U37" ca="1" si="14">R12*S12*W12</f>
        <v>72326.718862163718</v>
      </c>
      <c r="V12" s="20">
        <f t="shared" ref="V12:V37" si="15">S12*W12</f>
        <v>145000</v>
      </c>
      <c r="W12" s="20">
        <f t="shared" ref="W12:W37" si="16">IF(B12&gt;=$H$3,IF(B12&lt;=$H$4,C12,0),0)</f>
        <v>29</v>
      </c>
      <c r="X12" s="20">
        <f t="shared" ref="X12:X37" ca="1" si="17">M12</f>
        <v>4.5787020935452505E-2</v>
      </c>
      <c r="Y12" s="20">
        <f t="shared" ref="Y12:Y37" ca="1" si="18">-N12</f>
        <v>-0.9542129790645475</v>
      </c>
      <c r="Z12" s="20"/>
      <c r="AH12" s="107"/>
      <c r="AI12" s="165"/>
    </row>
    <row r="13" spans="1:35" x14ac:dyDescent="0.2">
      <c r="A13" s="20" t="e">
        <f t="shared" ref="A13:A38" si="19">A12+1</f>
        <v>#REF!</v>
      </c>
      <c r="B13" s="21">
        <v>36586</v>
      </c>
      <c r="C13" s="22">
        <f t="shared" si="0"/>
        <v>31</v>
      </c>
      <c r="D13" s="23">
        <f t="shared" si="1"/>
        <v>2.5299999999999998</v>
      </c>
      <c r="E13" s="257">
        <v>1.9190000000000016</v>
      </c>
      <c r="F13" s="25">
        <f>'MIDS DATA'!E15</f>
        <v>6.1910744267139009E-2</v>
      </c>
      <c r="G13" s="26">
        <f>'MIDS DATA'!F15</f>
        <v>0.98147733233967061</v>
      </c>
      <c r="H13" s="27">
        <f t="shared" ca="1" si="2"/>
        <v>0.13698630136986301</v>
      </c>
      <c r="I13" s="25">
        <f t="shared" si="3"/>
        <v>0.52</v>
      </c>
      <c r="J13" s="20">
        <f t="shared" ca="1" si="4"/>
        <v>-1.3399859053557055</v>
      </c>
      <c r="K13" s="28">
        <f t="shared" ca="1" si="5"/>
        <v>-1.5324465400070828</v>
      </c>
      <c r="L13" s="20">
        <f t="shared" ca="1" si="6"/>
        <v>1.5324465400070828</v>
      </c>
      <c r="M13" s="20">
        <f t="shared" ca="1" si="7"/>
        <v>9.0125025150435634E-2</v>
      </c>
      <c r="N13" s="20">
        <f t="shared" ca="1" si="8"/>
        <v>0.90987497484956437</v>
      </c>
      <c r="O13" s="20">
        <f t="shared" ca="1" si="9"/>
        <v>6.2706158269947965E-2</v>
      </c>
      <c r="P13" s="20">
        <f t="shared" ca="1" si="9"/>
        <v>0.93729384173005204</v>
      </c>
      <c r="Q13" s="20">
        <f t="shared" ca="1" si="10"/>
        <v>1.4182550219490692E-2</v>
      </c>
      <c r="R13" s="20">
        <f t="shared" ca="1" si="11"/>
        <v>0.62002261716106677</v>
      </c>
      <c r="S13" s="20">
        <f t="shared" si="12"/>
        <v>0</v>
      </c>
      <c r="T13" s="20">
        <f t="shared" ca="1" si="13"/>
        <v>0</v>
      </c>
      <c r="U13" s="20">
        <f t="shared" ca="1" si="14"/>
        <v>0</v>
      </c>
      <c r="V13" s="20">
        <f t="shared" si="15"/>
        <v>0</v>
      </c>
      <c r="W13" s="20">
        <f t="shared" si="16"/>
        <v>0</v>
      </c>
      <c r="X13" s="20">
        <f t="shared" ca="1" si="17"/>
        <v>9.0125025150435634E-2</v>
      </c>
      <c r="Y13" s="20">
        <f t="shared" ca="1" si="18"/>
        <v>-0.90987497484956437</v>
      </c>
      <c r="Z13" s="20"/>
      <c r="AH13" s="107"/>
      <c r="AI13" s="165"/>
    </row>
    <row r="14" spans="1:35" x14ac:dyDescent="0.2">
      <c r="A14" s="20" t="e">
        <f t="shared" si="19"/>
        <v>#REF!</v>
      </c>
      <c r="B14" s="21">
        <v>36617</v>
      </c>
      <c r="C14" s="22">
        <f t="shared" si="0"/>
        <v>30</v>
      </c>
      <c r="D14" s="23">
        <f t="shared" si="1"/>
        <v>2.5299999999999998</v>
      </c>
      <c r="E14" s="258">
        <v>1.52</v>
      </c>
      <c r="F14" s="25">
        <f>'MIDS DATA'!E16</f>
        <v>6.2446385089572017E-2</v>
      </c>
      <c r="G14" s="26">
        <f>'MIDS DATA'!F16</f>
        <v>0.97621284940454134</v>
      </c>
      <c r="H14" s="27">
        <f t="shared" ca="1" si="2"/>
        <v>0.22191780821917809</v>
      </c>
      <c r="I14" s="25">
        <f t="shared" si="3"/>
        <v>0.52</v>
      </c>
      <c r="J14" s="20">
        <f t="shared" ca="1" si="4"/>
        <v>-1.9574664866352893</v>
      </c>
      <c r="K14" s="28">
        <f t="shared" ca="1" si="5"/>
        <v>-2.2024288824075091</v>
      </c>
      <c r="L14" s="20">
        <f t="shared" ca="1" si="6"/>
        <v>2.2024288824075091</v>
      </c>
      <c r="M14" s="20">
        <f t="shared" ca="1" si="7"/>
        <v>2.5146254208112895E-2</v>
      </c>
      <c r="N14" s="20">
        <f t="shared" ca="1" si="8"/>
        <v>0.97485374579188711</v>
      </c>
      <c r="O14" s="20">
        <f t="shared" ca="1" si="9"/>
        <v>1.3817465606327795E-2</v>
      </c>
      <c r="P14" s="20">
        <f t="shared" ca="1" si="9"/>
        <v>0.98618253439367221</v>
      </c>
      <c r="Q14" s="20">
        <f t="shared" ca="1" si="10"/>
        <v>3.2191963569471113E-3</v>
      </c>
      <c r="R14" s="20">
        <f t="shared" ca="1" si="11"/>
        <v>0.99931918716682522</v>
      </c>
      <c r="S14" s="20">
        <f t="shared" si="12"/>
        <v>0</v>
      </c>
      <c r="T14" s="20">
        <f t="shared" ca="1" si="13"/>
        <v>0</v>
      </c>
      <c r="U14" s="20">
        <f t="shared" ca="1" si="14"/>
        <v>0</v>
      </c>
      <c r="V14" s="20">
        <f t="shared" si="15"/>
        <v>0</v>
      </c>
      <c r="W14" s="20">
        <f t="shared" si="16"/>
        <v>0</v>
      </c>
      <c r="X14" s="20">
        <f t="shared" ca="1" si="17"/>
        <v>2.5146254208112895E-2</v>
      </c>
      <c r="Y14" s="20">
        <f t="shared" ca="1" si="18"/>
        <v>-0.97485374579188711</v>
      </c>
      <c r="Z14" s="20"/>
      <c r="AH14" s="107"/>
      <c r="AI14" s="165"/>
    </row>
    <row r="15" spans="1:35" x14ac:dyDescent="0.2">
      <c r="A15" s="20" t="e">
        <f t="shared" si="19"/>
        <v>#REF!</v>
      </c>
      <c r="B15" s="21">
        <v>36647</v>
      </c>
      <c r="C15" s="22">
        <f t="shared" si="0"/>
        <v>31</v>
      </c>
      <c r="D15" s="23">
        <f t="shared" si="1"/>
        <v>2.5299999999999998</v>
      </c>
      <c r="E15" s="258">
        <v>1.51</v>
      </c>
      <c r="F15" s="25">
        <f>'MIDS DATA'!E17</f>
        <v>6.3006318604036993E-2</v>
      </c>
      <c r="G15" s="26">
        <f>'MIDS DATA'!F17</f>
        <v>0.97104506408182312</v>
      </c>
      <c r="H15" s="27">
        <f t="shared" ca="1" si="2"/>
        <v>0.30410958904109592</v>
      </c>
      <c r="I15" s="25">
        <f t="shared" si="3"/>
        <v>0.52</v>
      </c>
      <c r="J15" s="20">
        <f t="shared" ca="1" si="4"/>
        <v>-1.6564172911335644</v>
      </c>
      <c r="K15" s="28">
        <f t="shared" ca="1" si="5"/>
        <v>-1.9431771782808296</v>
      </c>
      <c r="L15" s="20">
        <f t="shared" ca="1" si="6"/>
        <v>1.9431771782808296</v>
      </c>
      <c r="M15" s="20">
        <f t="shared" ca="1" si="7"/>
        <v>4.8818651966168525E-2</v>
      </c>
      <c r="N15" s="20">
        <f t="shared" ca="1" si="8"/>
        <v>0.95118134803383148</v>
      </c>
      <c r="O15" s="20">
        <f t="shared" ca="1" si="9"/>
        <v>2.5997307756251198E-2</v>
      </c>
      <c r="P15" s="20">
        <f t="shared" ca="1" si="9"/>
        <v>0.9740026922437488</v>
      </c>
      <c r="Q15" s="20">
        <f t="shared" ca="1" si="10"/>
        <v>7.7922306830924964E-3</v>
      </c>
      <c r="R15" s="20">
        <f t="shared" ca="1" si="11"/>
        <v>1.0084342383203451</v>
      </c>
      <c r="S15" s="20">
        <f t="shared" si="12"/>
        <v>0</v>
      </c>
      <c r="T15" s="20">
        <f t="shared" ca="1" si="13"/>
        <v>0</v>
      </c>
      <c r="U15" s="20">
        <f t="shared" ca="1" si="14"/>
        <v>0</v>
      </c>
      <c r="V15" s="20">
        <f t="shared" si="15"/>
        <v>0</v>
      </c>
      <c r="W15" s="20">
        <f t="shared" si="16"/>
        <v>0</v>
      </c>
      <c r="X15" s="20">
        <f t="shared" ca="1" si="17"/>
        <v>4.8818651966168525E-2</v>
      </c>
      <c r="Y15" s="20">
        <f t="shared" ca="1" si="18"/>
        <v>-0.95118134803383148</v>
      </c>
      <c r="Z15" s="20"/>
      <c r="AH15" s="107"/>
      <c r="AI15" s="165"/>
    </row>
    <row r="16" spans="1:35" x14ac:dyDescent="0.2">
      <c r="A16" s="20" t="e">
        <f t="shared" si="19"/>
        <v>#REF!</v>
      </c>
      <c r="B16" s="21">
        <v>36678</v>
      </c>
      <c r="C16" s="22">
        <f t="shared" si="0"/>
        <v>30</v>
      </c>
      <c r="D16" s="23">
        <f t="shared" si="1"/>
        <v>2.5299999999999998</v>
      </c>
      <c r="E16" s="258">
        <v>1.5110000000000003</v>
      </c>
      <c r="F16" s="25">
        <f>'MIDS DATA'!E18</f>
        <v>6.3475475376822021E-2</v>
      </c>
      <c r="G16" s="26">
        <f>'MIDS DATA'!F18</f>
        <v>0.96570057271269538</v>
      </c>
      <c r="H16" s="27">
        <f t="shared" ca="1" si="2"/>
        <v>0.38904109589041097</v>
      </c>
      <c r="I16" s="25">
        <f t="shared" si="3"/>
        <v>0.52</v>
      </c>
      <c r="J16" s="20">
        <f t="shared" ca="1" si="4"/>
        <v>-1.4270477107422934</v>
      </c>
      <c r="K16" s="28">
        <f t="shared" ca="1" si="5"/>
        <v>-1.7513881373449096</v>
      </c>
      <c r="L16" s="20">
        <f t="shared" ca="1" si="6"/>
        <v>1.7513881373449096</v>
      </c>
      <c r="M16" s="20">
        <f t="shared" ca="1" si="7"/>
        <v>7.6783117726972661E-2</v>
      </c>
      <c r="N16" s="20">
        <f t="shared" ca="1" si="8"/>
        <v>0.92321688227302734</v>
      </c>
      <c r="O16" s="20">
        <f t="shared" ca="1" si="9"/>
        <v>3.9939493872560572E-2</v>
      </c>
      <c r="P16" s="20">
        <f t="shared" ca="1" si="9"/>
        <v>0.96006050612743943</v>
      </c>
      <c r="Q16" s="20">
        <f t="shared" ca="1" si="10"/>
        <v>1.4607163027570119E-2</v>
      </c>
      <c r="R16" s="20">
        <f t="shared" ca="1" si="11"/>
        <v>1.0087515600297372</v>
      </c>
      <c r="S16" s="20">
        <f t="shared" si="12"/>
        <v>0</v>
      </c>
      <c r="T16" s="20">
        <f t="shared" ca="1" si="13"/>
        <v>0</v>
      </c>
      <c r="U16" s="20">
        <f t="shared" ca="1" si="14"/>
        <v>0</v>
      </c>
      <c r="V16" s="20">
        <f t="shared" si="15"/>
        <v>0</v>
      </c>
      <c r="W16" s="20">
        <f t="shared" si="16"/>
        <v>0</v>
      </c>
      <c r="X16" s="20">
        <f t="shared" ca="1" si="17"/>
        <v>7.6783117726972661E-2</v>
      </c>
      <c r="Y16" s="20">
        <f t="shared" ca="1" si="18"/>
        <v>-0.92321688227302734</v>
      </c>
      <c r="Z16" s="20"/>
      <c r="AH16" s="107"/>
      <c r="AI16" s="165"/>
    </row>
    <row r="17" spans="1:36" x14ac:dyDescent="0.2">
      <c r="A17" s="20" t="e">
        <f t="shared" si="19"/>
        <v>#REF!</v>
      </c>
      <c r="B17" s="21">
        <v>36708</v>
      </c>
      <c r="C17" s="22">
        <f t="shared" si="0"/>
        <v>31</v>
      </c>
      <c r="D17" s="23">
        <f t="shared" si="1"/>
        <v>2.5299999999999998</v>
      </c>
      <c r="E17" s="258">
        <v>1.5169999999999961</v>
      </c>
      <c r="F17" s="25">
        <f>'MIDS DATA'!E19</f>
        <v>6.3944632222617009E-2</v>
      </c>
      <c r="G17" s="26">
        <f>'MIDS DATA'!F19</f>
        <v>0.96031142462244612</v>
      </c>
      <c r="H17" s="27">
        <f t="shared" ca="1" si="2"/>
        <v>0.47123287671232877</v>
      </c>
      <c r="I17" s="25">
        <f t="shared" si="3"/>
        <v>0.52</v>
      </c>
      <c r="J17" s="20">
        <f t="shared" ca="1" si="4"/>
        <v>-1.2544046571744487</v>
      </c>
      <c r="K17" s="28">
        <f t="shared" ca="1" si="5"/>
        <v>-1.6113659574060195</v>
      </c>
      <c r="L17" s="20">
        <f t="shared" ca="1" si="6"/>
        <v>1.6113659574060195</v>
      </c>
      <c r="M17" s="20">
        <f t="shared" ca="1" si="7"/>
        <v>0.10484754587832834</v>
      </c>
      <c r="N17" s="20">
        <f t="shared" ca="1" si="8"/>
        <v>0.89515245412167166</v>
      </c>
      <c r="O17" s="20">
        <f t="shared" ca="1" si="9"/>
        <v>5.3549985591216043E-2</v>
      </c>
      <c r="P17" s="20">
        <f t="shared" ca="1" si="9"/>
        <v>0.94645001440878396</v>
      </c>
      <c r="Q17" s="20">
        <f t="shared" ca="1" si="10"/>
        <v>2.2872559904458661E-2</v>
      </c>
      <c r="R17" s="20">
        <f t="shared" ca="1" si="11"/>
        <v>1.0058033307424468</v>
      </c>
      <c r="S17" s="20">
        <f t="shared" si="12"/>
        <v>0</v>
      </c>
      <c r="T17" s="20">
        <f t="shared" ca="1" si="13"/>
        <v>0</v>
      </c>
      <c r="U17" s="20">
        <f t="shared" ca="1" si="14"/>
        <v>0</v>
      </c>
      <c r="V17" s="20">
        <f t="shared" si="15"/>
        <v>0</v>
      </c>
      <c r="W17" s="20">
        <f t="shared" si="16"/>
        <v>0</v>
      </c>
      <c r="X17" s="20">
        <f t="shared" ca="1" si="17"/>
        <v>0.10484754587832834</v>
      </c>
      <c r="Y17" s="20">
        <f t="shared" ca="1" si="18"/>
        <v>-0.89515245412167166</v>
      </c>
      <c r="Z17" s="20"/>
      <c r="AH17" s="107"/>
      <c r="AI17" s="165"/>
    </row>
    <row r="18" spans="1:36" x14ac:dyDescent="0.2">
      <c r="A18" s="20" t="e">
        <f t="shared" si="19"/>
        <v>#REF!</v>
      </c>
      <c r="B18" s="21">
        <v>36739</v>
      </c>
      <c r="C18" s="22">
        <f t="shared" si="0"/>
        <v>31</v>
      </c>
      <c r="D18" s="23">
        <f t="shared" si="1"/>
        <v>2.5299999999999998</v>
      </c>
      <c r="E18" s="258">
        <v>1.5229999999999968</v>
      </c>
      <c r="F18" s="25">
        <f>'MIDS DATA'!E20</f>
        <v>6.4386670889519021E-2</v>
      </c>
      <c r="G18" s="26">
        <f>'MIDS DATA'!F20</f>
        <v>0.95506268510795322</v>
      </c>
      <c r="H18" s="27">
        <f t="shared" ca="1" si="2"/>
        <v>0.55616438356164388</v>
      </c>
      <c r="I18" s="25">
        <f t="shared" si="3"/>
        <v>0.52</v>
      </c>
      <c r="J18" s="20">
        <f t="shared" ca="1" si="4"/>
        <v>-1.1148702053823938</v>
      </c>
      <c r="K18" s="28">
        <f t="shared" ca="1" si="5"/>
        <v>-1.5026676387352571</v>
      </c>
      <c r="L18" s="20">
        <f t="shared" ca="1" si="6"/>
        <v>1.5026676387352571</v>
      </c>
      <c r="M18" s="20">
        <f t="shared" ca="1" si="7"/>
        <v>0.13245306775932608</v>
      </c>
      <c r="N18" s="20">
        <f t="shared" ca="1" si="8"/>
        <v>0.86754693224067392</v>
      </c>
      <c r="O18" s="20">
        <f t="shared" ca="1" si="9"/>
        <v>6.646241263487962E-2</v>
      </c>
      <c r="P18" s="20">
        <f t="shared" ca="1" si="9"/>
        <v>0.93353758736512038</v>
      </c>
      <c r="Q18" s="20">
        <f t="shared" ca="1" si="10"/>
        <v>3.2395044844412496E-2</v>
      </c>
      <c r="R18" s="20">
        <f t="shared" ca="1" si="11"/>
        <v>1.003972817286336</v>
      </c>
      <c r="S18" s="20">
        <f t="shared" si="12"/>
        <v>0</v>
      </c>
      <c r="T18" s="20">
        <f t="shared" ca="1" si="13"/>
        <v>0</v>
      </c>
      <c r="U18" s="20">
        <f t="shared" ca="1" si="14"/>
        <v>0</v>
      </c>
      <c r="V18" s="20">
        <f t="shared" si="15"/>
        <v>0</v>
      </c>
      <c r="W18" s="20">
        <f t="shared" si="16"/>
        <v>0</v>
      </c>
      <c r="X18" s="20">
        <f t="shared" ca="1" si="17"/>
        <v>0.13245306775932608</v>
      </c>
      <c r="Y18" s="20">
        <f t="shared" ca="1" si="18"/>
        <v>-0.86754693224067392</v>
      </c>
      <c r="Z18" s="20"/>
      <c r="AH18" s="107"/>
      <c r="AI18" s="165"/>
    </row>
    <row r="19" spans="1:36" x14ac:dyDescent="0.2">
      <c r="A19" s="20" t="e">
        <f t="shared" si="19"/>
        <v>#REF!</v>
      </c>
      <c r="B19" s="21">
        <v>36770</v>
      </c>
      <c r="C19" s="22">
        <f t="shared" si="0"/>
        <v>30</v>
      </c>
      <c r="D19" s="23">
        <f t="shared" si="1"/>
        <v>2.5299999999999998</v>
      </c>
      <c r="E19" s="258">
        <v>1.5239999999999998</v>
      </c>
      <c r="F19" s="25">
        <f>'MIDS DATA'!E21</f>
        <v>6.482112610677801E-2</v>
      </c>
      <c r="G19" s="26">
        <f>'MIDS DATA'!F21</f>
        <v>0.94961564293522138</v>
      </c>
      <c r="H19" s="27">
        <f t="shared" ca="1" si="2"/>
        <v>0.64109589041095894</v>
      </c>
      <c r="I19" s="25">
        <f t="shared" si="3"/>
        <v>0.52</v>
      </c>
      <c r="J19" s="20">
        <f t="shared" ca="1" si="4"/>
        <v>-1.0092436975418406</v>
      </c>
      <c r="K19" s="28">
        <f t="shared" ca="1" si="5"/>
        <v>-1.4255997095881701</v>
      </c>
      <c r="L19" s="20">
        <f t="shared" ca="1" si="6"/>
        <v>1.4255997095881701</v>
      </c>
      <c r="M19" s="20">
        <f t="shared" ca="1" si="7"/>
        <v>0.15642889671277072</v>
      </c>
      <c r="N19" s="20">
        <f t="shared" ca="1" si="8"/>
        <v>0.84357110328722928</v>
      </c>
      <c r="O19" s="20">
        <f t="shared" ca="1" si="9"/>
        <v>7.69920066887545E-2</v>
      </c>
      <c r="P19" s="20">
        <f t="shared" ca="1" si="9"/>
        <v>0.9230079933112455</v>
      </c>
      <c r="Q19" s="20">
        <f t="shared" ca="1" si="10"/>
        <v>4.1832807078227396E-2</v>
      </c>
      <c r="R19" s="20">
        <f t="shared" ca="1" si="11"/>
        <v>1.006883655968043</v>
      </c>
      <c r="S19" s="20">
        <f t="shared" si="12"/>
        <v>0</v>
      </c>
      <c r="T19" s="20">
        <f t="shared" ca="1" si="13"/>
        <v>0</v>
      </c>
      <c r="U19" s="20">
        <f t="shared" ca="1" si="14"/>
        <v>0</v>
      </c>
      <c r="V19" s="20">
        <f t="shared" si="15"/>
        <v>0</v>
      </c>
      <c r="W19" s="20">
        <f t="shared" si="16"/>
        <v>0</v>
      </c>
      <c r="X19" s="20">
        <f t="shared" ca="1" si="17"/>
        <v>0.15642889671277072</v>
      </c>
      <c r="Y19" s="20">
        <f t="shared" ca="1" si="18"/>
        <v>-0.84357110328722928</v>
      </c>
      <c r="Z19" s="20"/>
      <c r="AH19" s="107"/>
      <c r="AI19" s="165"/>
    </row>
    <row r="20" spans="1:36" x14ac:dyDescent="0.2">
      <c r="A20" s="20" t="e">
        <f t="shared" si="19"/>
        <v>#REF!</v>
      </c>
      <c r="B20" s="21">
        <v>36800</v>
      </c>
      <c r="C20" s="22">
        <f t="shared" si="0"/>
        <v>31</v>
      </c>
      <c r="D20" s="23">
        <f t="shared" si="1"/>
        <v>2.5299999999999998</v>
      </c>
      <c r="E20" s="258">
        <v>1.55</v>
      </c>
      <c r="F20" s="25">
        <f>'MIDS DATA'!E22</f>
        <v>6.5241566699184017E-2</v>
      </c>
      <c r="G20" s="26">
        <f>'MIDS DATA'!F22</f>
        <v>0.94430972963559345</v>
      </c>
      <c r="H20" s="27">
        <f t="shared" ca="1" si="2"/>
        <v>0.72328767123287674</v>
      </c>
      <c r="I20" s="25">
        <f t="shared" si="3"/>
        <v>0.52</v>
      </c>
      <c r="J20" s="20">
        <f t="shared" ca="1" si="4"/>
        <v>-0.88679248359984852</v>
      </c>
      <c r="K20" s="28">
        <f t="shared" ca="1" si="5"/>
        <v>-1.3290333526987705</v>
      </c>
      <c r="L20" s="20">
        <f t="shared" ca="1" si="6"/>
        <v>1.3290333526987705</v>
      </c>
      <c r="M20" s="20">
        <f t="shared" ca="1" si="7"/>
        <v>0.18759527904413664</v>
      </c>
      <c r="N20" s="20">
        <f t="shared" ca="1" si="8"/>
        <v>0.81240472095586336</v>
      </c>
      <c r="O20" s="20">
        <f t="shared" ca="1" si="9"/>
        <v>9.1918545926844675E-2</v>
      </c>
      <c r="P20" s="20">
        <f t="shared" ca="1" si="9"/>
        <v>0.90808145407315533</v>
      </c>
      <c r="Q20" s="20">
        <f t="shared" ca="1" si="10"/>
        <v>5.5535321483961508E-2</v>
      </c>
      <c r="R20" s="20">
        <f t="shared" ca="1" si="11"/>
        <v>0.99036481316396863</v>
      </c>
      <c r="S20" s="20">
        <f t="shared" si="12"/>
        <v>0</v>
      </c>
      <c r="T20" s="20">
        <f t="shared" ca="1" si="13"/>
        <v>0</v>
      </c>
      <c r="U20" s="20">
        <f t="shared" ca="1" si="14"/>
        <v>0</v>
      </c>
      <c r="V20" s="20">
        <f t="shared" si="15"/>
        <v>0</v>
      </c>
      <c r="W20" s="20">
        <f t="shared" si="16"/>
        <v>0</v>
      </c>
      <c r="X20" s="20">
        <f t="shared" ca="1" si="17"/>
        <v>0.18759527904413664</v>
      </c>
      <c r="Y20" s="20">
        <f t="shared" ca="1" si="18"/>
        <v>-0.81240472095586336</v>
      </c>
      <c r="Z20" s="20"/>
      <c r="AH20" s="107"/>
      <c r="AI20" s="165"/>
      <c r="AJ20" s="108"/>
    </row>
    <row r="21" spans="1:36" x14ac:dyDescent="0.2">
      <c r="A21" s="20" t="e">
        <f t="shared" si="19"/>
        <v>#REF!</v>
      </c>
      <c r="B21" s="21">
        <v>36831</v>
      </c>
      <c r="C21" s="22">
        <f t="shared" si="0"/>
        <v>30</v>
      </c>
      <c r="D21" s="23">
        <f t="shared" si="1"/>
        <v>2.5299999999999998</v>
      </c>
      <c r="E21" s="258">
        <v>1.8989999999999996</v>
      </c>
      <c r="F21" s="25">
        <f>'MIDS DATA'!E23</f>
        <v>6.5662023574155001E-2</v>
      </c>
      <c r="G21" s="26">
        <f>'MIDS DATA'!F23</f>
        <v>0.93880463826111693</v>
      </c>
      <c r="H21" s="27">
        <f t="shared" ca="1" si="2"/>
        <v>0.80821917808219179</v>
      </c>
      <c r="I21" s="25">
        <f t="shared" si="3"/>
        <v>0.52</v>
      </c>
      <c r="J21" s="20">
        <f t="shared" ca="1" si="4"/>
        <v>-0.3799491754551812</v>
      </c>
      <c r="K21" s="28">
        <f t="shared" ca="1" si="5"/>
        <v>-0.84743443271301677</v>
      </c>
      <c r="L21" s="20">
        <f t="shared" ca="1" si="6"/>
        <v>0.84743443271301677</v>
      </c>
      <c r="M21" s="20">
        <f t="shared" ca="1" si="7"/>
        <v>0.35199162423870201</v>
      </c>
      <c r="N21" s="20">
        <f t="shared" ca="1" si="8"/>
        <v>0.64800837576129799</v>
      </c>
      <c r="O21" s="20">
        <f t="shared" ca="1" si="9"/>
        <v>0.19837645758927169</v>
      </c>
      <c r="P21" s="20">
        <f t="shared" ca="1" si="9"/>
        <v>0.80162354241072831</v>
      </c>
      <c r="Q21" s="20">
        <f t="shared" ca="1" si="10"/>
        <v>0.15793193560247598</v>
      </c>
      <c r="R21" s="20">
        <f t="shared" ca="1" si="11"/>
        <v>0.75631824984630591</v>
      </c>
      <c r="S21" s="20">
        <f t="shared" si="12"/>
        <v>0</v>
      </c>
      <c r="T21" s="20">
        <f t="shared" ca="1" si="13"/>
        <v>0</v>
      </c>
      <c r="U21" s="20">
        <f t="shared" ca="1" si="14"/>
        <v>0</v>
      </c>
      <c r="V21" s="20">
        <f t="shared" si="15"/>
        <v>0</v>
      </c>
      <c r="W21" s="20">
        <f t="shared" si="16"/>
        <v>0</v>
      </c>
      <c r="X21" s="20">
        <f t="shared" ca="1" si="17"/>
        <v>0.35199162423870201</v>
      </c>
      <c r="Y21" s="20">
        <f t="shared" ca="1" si="18"/>
        <v>-0.64800837576129799</v>
      </c>
      <c r="Z21" s="20"/>
    </row>
    <row r="22" spans="1:36" x14ac:dyDescent="0.2">
      <c r="A22" s="20" t="e">
        <f t="shared" si="19"/>
        <v>#REF!</v>
      </c>
      <c r="B22" s="21">
        <v>36861</v>
      </c>
      <c r="C22" s="22">
        <f t="shared" si="0"/>
        <v>31</v>
      </c>
      <c r="D22" s="23">
        <f t="shared" si="1"/>
        <v>2.5299999999999998</v>
      </c>
      <c r="E22" s="258">
        <v>2.0409999999999999</v>
      </c>
      <c r="F22" s="25">
        <f>'MIDS DATA'!E24</f>
        <v>6.6060316267875008E-2</v>
      </c>
      <c r="G22" s="26">
        <f>'MIDS DATA'!F24</f>
        <v>0.93328849352720078</v>
      </c>
      <c r="H22" s="27">
        <f t="shared" ca="1" si="2"/>
        <v>0.8904109589041096</v>
      </c>
      <c r="I22" s="25">
        <f t="shared" si="3"/>
        <v>0.52</v>
      </c>
      <c r="J22" s="20">
        <f t="shared" ca="1" si="4"/>
        <v>-0.19237752939936981</v>
      </c>
      <c r="K22" s="28">
        <f t="shared" ca="1" si="5"/>
        <v>-0.68305779524228227</v>
      </c>
      <c r="L22" s="20">
        <f t="shared" ca="1" si="6"/>
        <v>0.68305779524228227</v>
      </c>
      <c r="M22" s="20">
        <f t="shared" ca="1" si="7"/>
        <v>0.4237232627909111</v>
      </c>
      <c r="N22" s="20">
        <f t="shared" ca="1" si="8"/>
        <v>0.5762767372090889</v>
      </c>
      <c r="O22" s="20">
        <f t="shared" ca="1" si="9"/>
        <v>0.24728508905641267</v>
      </c>
      <c r="P22" s="20">
        <f t="shared" ca="1" si="9"/>
        <v>0.75271491094358733</v>
      </c>
      <c r="Q22" s="20">
        <f t="shared" ca="1" si="10"/>
        <v>0.22552445994081238</v>
      </c>
      <c r="R22" s="20">
        <f t="shared" ca="1" si="11"/>
        <v>0.6865906720975492</v>
      </c>
      <c r="S22" s="20">
        <f t="shared" si="12"/>
        <v>0</v>
      </c>
      <c r="T22" s="20">
        <f t="shared" ca="1" si="13"/>
        <v>0</v>
      </c>
      <c r="U22" s="20">
        <f t="shared" ca="1" si="14"/>
        <v>0</v>
      </c>
      <c r="V22" s="20">
        <f t="shared" si="15"/>
        <v>0</v>
      </c>
      <c r="W22" s="20">
        <f t="shared" si="16"/>
        <v>0</v>
      </c>
      <c r="X22" s="20">
        <f t="shared" ca="1" si="17"/>
        <v>0.4237232627909111</v>
      </c>
      <c r="Y22" s="20">
        <f t="shared" ca="1" si="18"/>
        <v>-0.5762767372090889</v>
      </c>
      <c r="Z22" s="20"/>
    </row>
    <row r="23" spans="1:36" x14ac:dyDescent="0.2">
      <c r="A23" s="20" t="e">
        <f t="shared" si="19"/>
        <v>#REF!</v>
      </c>
      <c r="B23" s="21">
        <v>36892</v>
      </c>
      <c r="C23" s="22">
        <f t="shared" si="0"/>
        <v>31</v>
      </c>
      <c r="D23" s="23">
        <f t="shared" si="1"/>
        <v>2.5299999999999998</v>
      </c>
      <c r="E23" s="257">
        <v>2.06</v>
      </c>
      <c r="F23" s="25">
        <f>'MIDS DATA'!E25</f>
        <v>6.6420064552535019E-2</v>
      </c>
      <c r="G23" s="26">
        <f>'MIDS DATA'!F25</f>
        <v>0.92828187486588576</v>
      </c>
      <c r="H23" s="27">
        <f t="shared" ca="1" si="2"/>
        <v>0.97534246575342465</v>
      </c>
      <c r="I23" s="25">
        <f t="shared" si="3"/>
        <v>0.52</v>
      </c>
      <c r="J23" s="20">
        <f t="shared" ca="1" si="4"/>
        <v>-0.14340796058588845</v>
      </c>
      <c r="K23" s="28">
        <f t="shared" ca="1" si="5"/>
        <v>-0.65695698720333418</v>
      </c>
      <c r="L23" s="20">
        <f t="shared" ca="1" si="6"/>
        <v>0.65695698720333418</v>
      </c>
      <c r="M23" s="20">
        <f t="shared" ca="1" si="7"/>
        <v>0.44298397330329997</v>
      </c>
      <c r="N23" s="20">
        <f t="shared" ca="1" si="8"/>
        <v>0.55701602669670003</v>
      </c>
      <c r="O23" s="20">
        <f t="shared" ca="1" si="9"/>
        <v>0.25560421844787418</v>
      </c>
      <c r="P23" s="20">
        <f t="shared" ca="1" si="9"/>
        <v>0.74439578155212582</v>
      </c>
      <c r="Q23" s="20">
        <f t="shared" ca="1" si="10"/>
        <v>0.24919078558273067</v>
      </c>
      <c r="R23" s="20">
        <f t="shared" ca="1" si="11"/>
        <v>0.68970837941231844</v>
      </c>
      <c r="S23" s="20">
        <f t="shared" si="12"/>
        <v>0</v>
      </c>
      <c r="T23" s="20">
        <f t="shared" ca="1" si="13"/>
        <v>0</v>
      </c>
      <c r="U23" s="20">
        <f t="shared" ca="1" si="14"/>
        <v>0</v>
      </c>
      <c r="V23" s="20">
        <f t="shared" si="15"/>
        <v>0</v>
      </c>
      <c r="W23" s="20">
        <f t="shared" si="16"/>
        <v>0</v>
      </c>
      <c r="X23" s="20">
        <f t="shared" ca="1" si="17"/>
        <v>0.44298397330329997</v>
      </c>
      <c r="Y23" s="20">
        <f t="shared" ca="1" si="18"/>
        <v>-0.55701602669670003</v>
      </c>
      <c r="Z23" s="20"/>
    </row>
    <row r="24" spans="1:36" x14ac:dyDescent="0.2">
      <c r="A24" s="20" t="e">
        <f t="shared" si="19"/>
        <v>#REF!</v>
      </c>
      <c r="B24" s="21">
        <v>36923</v>
      </c>
      <c r="C24" s="22">
        <f t="shared" si="0"/>
        <v>28</v>
      </c>
      <c r="D24" s="23">
        <f t="shared" si="1"/>
        <v>2.5299999999999998</v>
      </c>
      <c r="E24" s="257">
        <v>1.9430000000000005</v>
      </c>
      <c r="F24" s="25">
        <f>'MIDS DATA'!E26</f>
        <v>6.6773642540117001E-2</v>
      </c>
      <c r="G24" s="26">
        <f>'MIDS DATA'!F26</f>
        <v>0.92276163434555691</v>
      </c>
      <c r="H24" s="27">
        <f t="shared" ca="1" si="2"/>
        <v>1.0602739726027397</v>
      </c>
      <c r="I24" s="25">
        <f t="shared" si="3"/>
        <v>0.52</v>
      </c>
      <c r="J24" s="20">
        <f t="shared" ca="1" si="4"/>
        <v>-0.22530377227629328</v>
      </c>
      <c r="K24" s="28">
        <f t="shared" ca="1" si="5"/>
        <v>-0.7607457226236497</v>
      </c>
      <c r="L24" s="20">
        <f t="shared" ca="1" si="6"/>
        <v>0.7607457226236497</v>
      </c>
      <c r="M24" s="20">
        <f t="shared" ca="1" si="7"/>
        <v>0.41087152185105802</v>
      </c>
      <c r="N24" s="20">
        <f t="shared" ca="1" si="8"/>
        <v>0.58912847814894198</v>
      </c>
      <c r="O24" s="20">
        <f t="shared" ca="1" si="9"/>
        <v>0.22340440821778751</v>
      </c>
      <c r="P24" s="20">
        <f t="shared" ca="1" si="9"/>
        <v>0.77659559178221249</v>
      </c>
      <c r="Q24" s="20">
        <f t="shared" ca="1" si="10"/>
        <v>0.21717706936375847</v>
      </c>
      <c r="R24" s="20">
        <f t="shared" ca="1" si="11"/>
        <v>0.76405546408721348</v>
      </c>
      <c r="S24" s="20">
        <f t="shared" si="12"/>
        <v>0</v>
      </c>
      <c r="T24" s="20">
        <f t="shared" ca="1" si="13"/>
        <v>0</v>
      </c>
      <c r="U24" s="20">
        <f t="shared" ca="1" si="14"/>
        <v>0</v>
      </c>
      <c r="V24" s="20">
        <f t="shared" si="15"/>
        <v>0</v>
      </c>
      <c r="W24" s="20">
        <f t="shared" si="16"/>
        <v>0</v>
      </c>
      <c r="X24" s="20">
        <f t="shared" ca="1" si="17"/>
        <v>0.41087152185105802</v>
      </c>
      <c r="Y24" s="20">
        <f t="shared" ca="1" si="18"/>
        <v>-0.58912847814894198</v>
      </c>
      <c r="Z24" s="20"/>
    </row>
    <row r="25" spans="1:36" x14ac:dyDescent="0.2">
      <c r="A25" s="20" t="e">
        <f t="shared" si="19"/>
        <v>#REF!</v>
      </c>
      <c r="B25" s="21">
        <v>36951</v>
      </c>
      <c r="C25" s="22">
        <f t="shared" si="0"/>
        <v>31</v>
      </c>
      <c r="D25" s="23">
        <f t="shared" si="1"/>
        <v>2.5299999999999998</v>
      </c>
      <c r="E25" s="257">
        <v>1.8479999999999999</v>
      </c>
      <c r="F25" s="25">
        <f>'MIDS DATA'!E27</f>
        <v>6.7039012548038013E-2</v>
      </c>
      <c r="G25" s="26">
        <f>'MIDS DATA'!F27</f>
        <v>0.91748908721443267</v>
      </c>
      <c r="H25" s="27">
        <f t="shared" ca="1" si="2"/>
        <v>1.1369863013698631</v>
      </c>
      <c r="I25" s="25">
        <f t="shared" si="3"/>
        <v>0.52</v>
      </c>
      <c r="J25" s="20">
        <f t="shared" ca="1" si="4"/>
        <v>-0.28927391591503088</v>
      </c>
      <c r="K25" s="28">
        <f t="shared" ca="1" si="5"/>
        <v>-0.8437476266447741</v>
      </c>
      <c r="L25" s="20">
        <f t="shared" ca="1" si="6"/>
        <v>0.8437476266447741</v>
      </c>
      <c r="M25" s="20">
        <f t="shared" ca="1" si="7"/>
        <v>0.38618594918105398</v>
      </c>
      <c r="N25" s="20">
        <f t="shared" ca="1" si="8"/>
        <v>0.61381405081894602</v>
      </c>
      <c r="O25" s="20">
        <f t="shared" ca="1" si="9"/>
        <v>0.1994051707078256</v>
      </c>
      <c r="P25" s="20">
        <f t="shared" ca="1" si="9"/>
        <v>0.8005948292921744</v>
      </c>
      <c r="Q25" s="20">
        <f t="shared" ca="1" si="10"/>
        <v>0.19382509956508803</v>
      </c>
      <c r="R25" s="20">
        <f t="shared" ca="1" si="11"/>
        <v>0.82577316695488623</v>
      </c>
      <c r="S25" s="20">
        <f t="shared" si="12"/>
        <v>0</v>
      </c>
      <c r="T25" s="20">
        <f t="shared" ca="1" si="13"/>
        <v>0</v>
      </c>
      <c r="U25" s="20">
        <f t="shared" ca="1" si="14"/>
        <v>0</v>
      </c>
      <c r="V25" s="20">
        <f t="shared" si="15"/>
        <v>0</v>
      </c>
      <c r="W25" s="20">
        <f t="shared" si="16"/>
        <v>0</v>
      </c>
      <c r="X25" s="20">
        <f t="shared" ca="1" si="17"/>
        <v>0.38618594918105398</v>
      </c>
      <c r="Y25" s="20">
        <f t="shared" ca="1" si="18"/>
        <v>-0.61381405081894602</v>
      </c>
      <c r="Z25" s="20"/>
    </row>
    <row r="26" spans="1:36" x14ac:dyDescent="0.2">
      <c r="A26" s="20" t="e">
        <f t="shared" si="19"/>
        <v>#REF!</v>
      </c>
      <c r="B26" s="21">
        <v>36982</v>
      </c>
      <c r="C26" s="22">
        <f t="shared" si="0"/>
        <v>30</v>
      </c>
      <c r="D26" s="23">
        <f t="shared" si="1"/>
        <v>2.5299999999999998</v>
      </c>
      <c r="E26" s="257">
        <v>1.71</v>
      </c>
      <c r="F26" s="25">
        <f>'MIDS DATA'!E28</f>
        <v>6.7313228247387016E-2</v>
      </c>
      <c r="G26" s="26">
        <f>'MIDS DATA'!F28</f>
        <v>0.91203206346373233</v>
      </c>
      <c r="H26" s="27">
        <f t="shared" ca="1" si="2"/>
        <v>1.2219178082191782</v>
      </c>
      <c r="I26" s="25">
        <f t="shared" si="3"/>
        <v>0.52</v>
      </c>
      <c r="J26" s="20">
        <f t="shared" ca="1" si="4"/>
        <v>-0.39408262052078696</v>
      </c>
      <c r="K26" s="28">
        <f t="shared" ca="1" si="5"/>
        <v>-0.96889265465594865</v>
      </c>
      <c r="L26" s="20">
        <f t="shared" ca="1" si="6"/>
        <v>0.96889265465594865</v>
      </c>
      <c r="M26" s="20">
        <f t="shared" ca="1" si="7"/>
        <v>0.34676006833183282</v>
      </c>
      <c r="N26" s="20">
        <f t="shared" ca="1" si="8"/>
        <v>0.65323993166816718</v>
      </c>
      <c r="O26" s="20">
        <f t="shared" ca="1" si="9"/>
        <v>0.16629936886454122</v>
      </c>
      <c r="P26" s="20">
        <f t="shared" ca="1" si="9"/>
        <v>0.83370063113545878</v>
      </c>
      <c r="Q26" s="20">
        <f t="shared" ca="1" si="10"/>
        <v>0.15862373178483719</v>
      </c>
      <c r="R26" s="20">
        <f t="shared" ca="1" si="11"/>
        <v>0.91387697005251733</v>
      </c>
      <c r="S26" s="20">
        <f t="shared" si="12"/>
        <v>0</v>
      </c>
      <c r="T26" s="20">
        <f t="shared" ca="1" si="13"/>
        <v>0</v>
      </c>
      <c r="U26" s="20">
        <f t="shared" ca="1" si="14"/>
        <v>0</v>
      </c>
      <c r="V26" s="20">
        <f t="shared" si="15"/>
        <v>0</v>
      </c>
      <c r="W26" s="20">
        <f t="shared" si="16"/>
        <v>0</v>
      </c>
      <c r="X26" s="20">
        <f t="shared" ca="1" si="17"/>
        <v>0.34676006833183282</v>
      </c>
      <c r="Y26" s="20">
        <f t="shared" ca="1" si="18"/>
        <v>-0.65323993166816718</v>
      </c>
      <c r="Z26" s="20"/>
    </row>
    <row r="27" spans="1:36" x14ac:dyDescent="0.2">
      <c r="A27" s="20" t="e">
        <f t="shared" si="19"/>
        <v>#REF!</v>
      </c>
      <c r="B27" s="21">
        <v>37012</v>
      </c>
      <c r="C27" s="22">
        <f t="shared" si="0"/>
        <v>31</v>
      </c>
      <c r="D27" s="23">
        <f t="shared" si="1"/>
        <v>2.5299999999999998</v>
      </c>
      <c r="E27" s="257">
        <v>1.7169999999999968</v>
      </c>
      <c r="F27" s="25">
        <f>'MIDS DATA'!E29</f>
        <v>6.7565844203733003E-2</v>
      </c>
      <c r="G27" s="26">
        <f>'MIDS DATA'!F29</f>
        <v>0.90675961978490272</v>
      </c>
      <c r="H27" s="27">
        <f t="shared" ca="1" si="2"/>
        <v>1.3041095890410959</v>
      </c>
      <c r="I27" s="25">
        <f t="shared" si="3"/>
        <v>0.52</v>
      </c>
      <c r="J27" s="20">
        <f t="shared" ca="1" si="4"/>
        <v>-0.35586944777307894</v>
      </c>
      <c r="K27" s="28">
        <f t="shared" ca="1" si="5"/>
        <v>-0.94969705985988007</v>
      </c>
      <c r="L27" s="20">
        <f t="shared" ca="1" si="6"/>
        <v>0.94969705985988007</v>
      </c>
      <c r="M27" s="20">
        <f t="shared" ca="1" si="7"/>
        <v>0.36096922844264934</v>
      </c>
      <c r="N27" s="20">
        <f t="shared" ca="1" si="8"/>
        <v>0.63903077155735066</v>
      </c>
      <c r="O27" s="20">
        <f t="shared" ca="1" si="9"/>
        <v>0.17113308788703963</v>
      </c>
      <c r="P27" s="20">
        <f t="shared" ca="1" si="9"/>
        <v>0.82886691211296037</v>
      </c>
      <c r="Q27" s="20">
        <f t="shared" ca="1" si="10"/>
        <v>0.17106073809210476</v>
      </c>
      <c r="R27" s="20">
        <f t="shared" ca="1" si="11"/>
        <v>0.91549000807503433</v>
      </c>
      <c r="S27" s="20">
        <f t="shared" si="12"/>
        <v>0</v>
      </c>
      <c r="T27" s="20">
        <f t="shared" ca="1" si="13"/>
        <v>0</v>
      </c>
      <c r="U27" s="20">
        <f t="shared" ca="1" si="14"/>
        <v>0</v>
      </c>
      <c r="V27" s="20">
        <f t="shared" si="15"/>
        <v>0</v>
      </c>
      <c r="W27" s="20">
        <f t="shared" si="16"/>
        <v>0</v>
      </c>
      <c r="X27" s="20">
        <f t="shared" ca="1" si="17"/>
        <v>0.36096922844264934</v>
      </c>
      <c r="Y27" s="20">
        <f t="shared" ca="1" si="18"/>
        <v>-0.63903077155735066</v>
      </c>
      <c r="Z27" s="20"/>
    </row>
    <row r="28" spans="1:36" x14ac:dyDescent="0.2">
      <c r="A28" s="20" t="e">
        <f t="shared" si="19"/>
        <v>#REF!</v>
      </c>
      <c r="B28" s="21">
        <v>37043</v>
      </c>
      <c r="C28" s="22">
        <f t="shared" si="0"/>
        <v>30</v>
      </c>
      <c r="D28" s="23">
        <f t="shared" si="1"/>
        <v>2.5299999999999998</v>
      </c>
      <c r="E28" s="257">
        <v>1.7220000000000002</v>
      </c>
      <c r="F28" s="25">
        <f>'MIDS DATA'!E30</f>
        <v>6.7802727116879027E-2</v>
      </c>
      <c r="G28" s="26">
        <f>'MIDS DATA'!F30</f>
        <v>0.90133828105388869</v>
      </c>
      <c r="H28" s="27">
        <f t="shared" ca="1" si="2"/>
        <v>1.3890410958904109</v>
      </c>
      <c r="I28" s="25">
        <f t="shared" si="3"/>
        <v>0.52</v>
      </c>
      <c r="J28" s="20">
        <f t="shared" ca="1" si="4"/>
        <v>-0.32133719854900011</v>
      </c>
      <c r="K28" s="28">
        <f t="shared" ca="1" si="5"/>
        <v>-0.93419665415751652</v>
      </c>
      <c r="L28" s="20">
        <f t="shared" ca="1" si="6"/>
        <v>0.93419665415751652</v>
      </c>
      <c r="M28" s="20">
        <f t="shared" ca="1" si="7"/>
        <v>0.37397749984369877</v>
      </c>
      <c r="N28" s="20">
        <f t="shared" ca="1" si="8"/>
        <v>0.62602250015630123</v>
      </c>
      <c r="O28" s="20">
        <f t="shared" ca="1" si="9"/>
        <v>0.1751012102997942</v>
      </c>
      <c r="P28" s="20">
        <f t="shared" ca="1" si="9"/>
        <v>0.8248987897002058</v>
      </c>
      <c r="Q28" s="20">
        <f t="shared" ca="1" si="10"/>
        <v>0.1829184658287335</v>
      </c>
      <c r="R28" s="20">
        <f t="shared" ca="1" si="11"/>
        <v>0.91829398864942813</v>
      </c>
      <c r="S28" s="20">
        <f t="shared" si="12"/>
        <v>0</v>
      </c>
      <c r="T28" s="20">
        <f t="shared" ca="1" si="13"/>
        <v>0</v>
      </c>
      <c r="U28" s="20">
        <f t="shared" ca="1" si="14"/>
        <v>0</v>
      </c>
      <c r="V28" s="20">
        <f t="shared" si="15"/>
        <v>0</v>
      </c>
      <c r="W28" s="20">
        <f t="shared" si="16"/>
        <v>0</v>
      </c>
      <c r="X28" s="20">
        <f t="shared" ca="1" si="17"/>
        <v>0.37397749984369877</v>
      </c>
      <c r="Y28" s="20">
        <f t="shared" ca="1" si="18"/>
        <v>-0.62602250015630123</v>
      </c>
      <c r="Z28" s="20"/>
    </row>
    <row r="29" spans="1:36" x14ac:dyDescent="0.2">
      <c r="A29" s="20" t="e">
        <f t="shared" si="19"/>
        <v>#REF!</v>
      </c>
      <c r="B29" s="21">
        <v>37073</v>
      </c>
      <c r="C29" s="22">
        <f t="shared" si="0"/>
        <v>31</v>
      </c>
      <c r="D29" s="23">
        <f t="shared" si="1"/>
        <v>2.5299999999999998</v>
      </c>
      <c r="E29" s="257">
        <v>1.727999999999996</v>
      </c>
      <c r="F29" s="25">
        <f>'MIDS DATA'!E31</f>
        <v>6.8039610048599014E-2</v>
      </c>
      <c r="G29" s="26">
        <f>'MIDS DATA'!F31</f>
        <v>0.89591454780573343</v>
      </c>
      <c r="H29" s="27">
        <f t="shared" ca="1" si="2"/>
        <v>1.4712328767123288</v>
      </c>
      <c r="I29" s="25">
        <f t="shared" si="3"/>
        <v>0.52</v>
      </c>
      <c r="J29" s="20">
        <f t="shared" ca="1" si="4"/>
        <v>-0.28909947168617173</v>
      </c>
      <c r="K29" s="28">
        <f t="shared" ca="1" si="5"/>
        <v>-0.91983029371963942</v>
      </c>
      <c r="L29" s="20">
        <f t="shared" ca="1" si="6"/>
        <v>0.91983029371963942</v>
      </c>
      <c r="M29" s="20">
        <f t="shared" ca="1" si="7"/>
        <v>0.38625269233081228</v>
      </c>
      <c r="N29" s="20">
        <f t="shared" ca="1" si="8"/>
        <v>0.61374730766918772</v>
      </c>
      <c r="O29" s="20">
        <f t="shared" ca="1" si="9"/>
        <v>0.17883069899252746</v>
      </c>
      <c r="P29" s="20">
        <f t="shared" ca="1" si="9"/>
        <v>0.82116930100747254</v>
      </c>
      <c r="Q29" s="20">
        <f t="shared" ca="1" si="10"/>
        <v>0.1945228808357235</v>
      </c>
      <c r="R29" s="20">
        <f t="shared" ca="1" si="11"/>
        <v>0.92012839385184297</v>
      </c>
      <c r="S29" s="20">
        <f t="shared" si="12"/>
        <v>0</v>
      </c>
      <c r="T29" s="20">
        <f t="shared" ca="1" si="13"/>
        <v>0</v>
      </c>
      <c r="U29" s="20">
        <f t="shared" ca="1" si="14"/>
        <v>0</v>
      </c>
      <c r="V29" s="20">
        <f t="shared" si="15"/>
        <v>0</v>
      </c>
      <c r="W29" s="20">
        <f t="shared" si="16"/>
        <v>0</v>
      </c>
      <c r="X29" s="20">
        <f t="shared" ca="1" si="17"/>
        <v>0.38625269233081228</v>
      </c>
      <c r="Y29" s="20">
        <f t="shared" ca="1" si="18"/>
        <v>-0.61374730766918772</v>
      </c>
      <c r="Z29" s="20"/>
    </row>
    <row r="30" spans="1:36" x14ac:dyDescent="0.2">
      <c r="A30" s="20" t="e">
        <f t="shared" si="19"/>
        <v>#REF!</v>
      </c>
      <c r="B30" s="21">
        <v>37104</v>
      </c>
      <c r="C30" s="22">
        <f t="shared" si="0"/>
        <v>31</v>
      </c>
      <c r="D30" s="23">
        <f t="shared" si="1"/>
        <v>2.5299999999999998</v>
      </c>
      <c r="E30" s="257">
        <v>1.7339999999999967</v>
      </c>
      <c r="F30" s="25">
        <f>'MIDS DATA'!E32</f>
        <v>6.8254387582894011E-2</v>
      </c>
      <c r="G30" s="26">
        <f>'MIDS DATA'!F32</f>
        <v>0.89068539609210229</v>
      </c>
      <c r="H30" s="27">
        <f t="shared" ca="1" si="2"/>
        <v>1.5561643835616439</v>
      </c>
      <c r="I30" s="25">
        <f t="shared" si="3"/>
        <v>0.52</v>
      </c>
      <c r="J30" s="20">
        <f t="shared" ca="1" si="4"/>
        <v>-0.25805447917326635</v>
      </c>
      <c r="K30" s="28">
        <f t="shared" ca="1" si="5"/>
        <v>-0.90673533237849901</v>
      </c>
      <c r="L30" s="20">
        <f t="shared" ca="1" si="6"/>
        <v>0.90673533237849901</v>
      </c>
      <c r="M30" s="20">
        <f t="shared" ca="1" si="7"/>
        <v>0.39818248630437347</v>
      </c>
      <c r="N30" s="20">
        <f t="shared" ca="1" si="8"/>
        <v>0.60181751369562653</v>
      </c>
      <c r="O30" s="20">
        <f t="shared" ca="1" si="9"/>
        <v>0.18227335610951689</v>
      </c>
      <c r="P30" s="20">
        <f t="shared" ca="1" si="9"/>
        <v>0.81772664389048311</v>
      </c>
      <c r="Q30" s="20">
        <f t="shared" ca="1" si="10"/>
        <v>0.20619088439233058</v>
      </c>
      <c r="R30" s="20">
        <f t="shared" ca="1" si="11"/>
        <v>0.92197895964600518</v>
      </c>
      <c r="S30" s="20">
        <f t="shared" si="12"/>
        <v>0</v>
      </c>
      <c r="T30" s="20">
        <f t="shared" ca="1" si="13"/>
        <v>0</v>
      </c>
      <c r="U30" s="20">
        <f t="shared" ca="1" si="14"/>
        <v>0</v>
      </c>
      <c r="V30" s="20">
        <f t="shared" si="15"/>
        <v>0</v>
      </c>
      <c r="W30" s="20">
        <f t="shared" si="16"/>
        <v>0</v>
      </c>
      <c r="X30" s="20">
        <f t="shared" ca="1" si="17"/>
        <v>0.39818248630437347</v>
      </c>
      <c r="Y30" s="20">
        <f t="shared" ca="1" si="18"/>
        <v>-0.60181751369562653</v>
      </c>
      <c r="Z30" s="20"/>
    </row>
    <row r="31" spans="1:36" x14ac:dyDescent="0.2">
      <c r="A31" s="20" t="e">
        <f t="shared" si="19"/>
        <v>#REF!</v>
      </c>
      <c r="B31" s="21">
        <v>37135</v>
      </c>
      <c r="C31" s="22">
        <f t="shared" si="0"/>
        <v>30</v>
      </c>
      <c r="D31" s="23">
        <f t="shared" si="1"/>
        <v>2.5299999999999998</v>
      </c>
      <c r="E31" s="257">
        <v>1.7350000000000001</v>
      </c>
      <c r="F31" s="25">
        <f>'MIDS DATA'!E33</f>
        <v>6.8452526945276995E-2</v>
      </c>
      <c r="G31" s="26">
        <f>'MIDS DATA'!F33</f>
        <v>0.88531916960681734</v>
      </c>
      <c r="H31" s="27">
        <f t="shared" ca="1" si="2"/>
        <v>1.6410958904109589</v>
      </c>
      <c r="I31" s="25">
        <f t="shared" si="3"/>
        <v>0.52</v>
      </c>
      <c r="J31" s="20">
        <f t="shared" ca="1" si="4"/>
        <v>-0.23318522321896382</v>
      </c>
      <c r="K31" s="28">
        <f t="shared" ca="1" si="5"/>
        <v>-0.89933260088183764</v>
      </c>
      <c r="L31" s="20">
        <f t="shared" ca="1" si="6"/>
        <v>0.89933260088183764</v>
      </c>
      <c r="M31" s="20">
        <f t="shared" ca="1" si="7"/>
        <v>0.40780883359208098</v>
      </c>
      <c r="N31" s="20">
        <f t="shared" ca="1" si="8"/>
        <v>0.59219116640791902</v>
      </c>
      <c r="O31" s="20">
        <f t="shared" ref="O31:P37" ca="1" si="20">NORMSDIST(K31)</f>
        <v>0.18423772987371578</v>
      </c>
      <c r="P31" s="20">
        <f t="shared" ca="1" si="20"/>
        <v>0.81576227012628422</v>
      </c>
      <c r="Q31" s="20">
        <f t="shared" ca="1" si="10"/>
        <v>0.21577354384743602</v>
      </c>
      <c r="R31" s="20">
        <f t="shared" ca="1" si="11"/>
        <v>0.92629912689715654</v>
      </c>
      <c r="S31" s="20">
        <f t="shared" si="12"/>
        <v>0</v>
      </c>
      <c r="T31" s="20">
        <f t="shared" ca="1" si="13"/>
        <v>0</v>
      </c>
      <c r="U31" s="20">
        <f t="shared" ca="1" si="14"/>
        <v>0</v>
      </c>
      <c r="V31" s="20">
        <f t="shared" si="15"/>
        <v>0</v>
      </c>
      <c r="W31" s="20">
        <f t="shared" si="16"/>
        <v>0</v>
      </c>
      <c r="X31" s="20">
        <f t="shared" ca="1" si="17"/>
        <v>0.40780883359208098</v>
      </c>
      <c r="Y31" s="20">
        <f t="shared" ca="1" si="18"/>
        <v>-0.59219116640791902</v>
      </c>
      <c r="Z31" s="20"/>
    </row>
    <row r="32" spans="1:36" x14ac:dyDescent="0.2">
      <c r="A32" s="20" t="e">
        <f t="shared" si="19"/>
        <v>#REF!</v>
      </c>
      <c r="B32" s="21">
        <v>37165</v>
      </c>
      <c r="C32" s="22">
        <f t="shared" si="0"/>
        <v>31</v>
      </c>
      <c r="D32" s="23">
        <f t="shared" si="1"/>
        <v>2.5299999999999998</v>
      </c>
      <c r="E32" s="257">
        <v>1.76</v>
      </c>
      <c r="F32" s="25">
        <f>'MIDS DATA'!E34</f>
        <v>6.8644274727694007E-2</v>
      </c>
      <c r="G32" s="26">
        <f>'MIDS DATA'!F34</f>
        <v>0.88012960741336876</v>
      </c>
      <c r="H32" s="27">
        <f t="shared" ca="1" si="2"/>
        <v>1.7232876712328766</v>
      </c>
      <c r="I32" s="25">
        <f t="shared" si="3"/>
        <v>0.52</v>
      </c>
      <c r="J32" s="20">
        <f t="shared" ca="1" si="4"/>
        <v>-0.19031970291320721</v>
      </c>
      <c r="K32" s="28">
        <f t="shared" ca="1" si="5"/>
        <v>-0.87294477299294715</v>
      </c>
      <c r="L32" s="20">
        <f t="shared" ca="1" si="6"/>
        <v>0.87294477299294715</v>
      </c>
      <c r="M32" s="20">
        <f t="shared" ca="1" si="7"/>
        <v>0.42452932245101827</v>
      </c>
      <c r="N32" s="20">
        <f t="shared" ca="1" si="8"/>
        <v>0.57547067754898173</v>
      </c>
      <c r="O32" s="20">
        <f t="shared" ca="1" si="20"/>
        <v>0.19134654685379304</v>
      </c>
      <c r="P32" s="20">
        <f t="shared" ca="1" si="20"/>
        <v>0.80865345314620696</v>
      </c>
      <c r="Q32" s="20">
        <f t="shared" ca="1" si="10"/>
        <v>0.23371600501049017</v>
      </c>
      <c r="R32" s="20">
        <f t="shared" ca="1" si="11"/>
        <v>0.91781092677841736</v>
      </c>
      <c r="S32" s="20">
        <f t="shared" si="12"/>
        <v>0</v>
      </c>
      <c r="T32" s="20">
        <f t="shared" ca="1" si="13"/>
        <v>0</v>
      </c>
      <c r="U32" s="20">
        <f t="shared" ca="1" si="14"/>
        <v>0</v>
      </c>
      <c r="V32" s="20">
        <f t="shared" si="15"/>
        <v>0</v>
      </c>
      <c r="W32" s="20">
        <f t="shared" si="16"/>
        <v>0</v>
      </c>
      <c r="X32" s="20">
        <f t="shared" ca="1" si="17"/>
        <v>0.42452932245101827</v>
      </c>
      <c r="Y32" s="20">
        <f t="shared" ca="1" si="18"/>
        <v>-0.57547067754898173</v>
      </c>
      <c r="Z32" s="20"/>
    </row>
    <row r="33" spans="1:26" x14ac:dyDescent="0.2">
      <c r="A33" s="20" t="e">
        <f t="shared" si="19"/>
        <v>#REF!</v>
      </c>
      <c r="B33" s="21">
        <v>37196</v>
      </c>
      <c r="C33" s="22">
        <f t="shared" si="0"/>
        <v>30</v>
      </c>
      <c r="D33" s="23">
        <f t="shared" si="1"/>
        <v>2.5299999999999998</v>
      </c>
      <c r="E33" s="259">
        <v>1.9389999999999992</v>
      </c>
      <c r="F33" s="25">
        <f>'MIDS DATA'!E35</f>
        <v>6.8835025559080013E-2</v>
      </c>
      <c r="G33" s="26">
        <f>'MIDS DATA'!F35</f>
        <v>0.87478340987861636</v>
      </c>
      <c r="H33" s="27">
        <f t="shared" ca="1" si="2"/>
        <v>1.8082191780821917</v>
      </c>
      <c r="I33" s="25">
        <f t="shared" si="3"/>
        <v>0.52</v>
      </c>
      <c r="J33" s="20">
        <f t="shared" ca="1" si="4"/>
        <v>-3.0855734351236654E-2</v>
      </c>
      <c r="K33" s="28">
        <f t="shared" ca="1" si="5"/>
        <v>-0.73009994473372142</v>
      </c>
      <c r="L33" s="20">
        <f t="shared" ca="1" si="6"/>
        <v>0.73009994473372142</v>
      </c>
      <c r="M33" s="20">
        <f t="shared" ca="1" si="7"/>
        <v>0.48769224197880268</v>
      </c>
      <c r="N33" s="20">
        <f t="shared" ca="1" si="8"/>
        <v>0.51230775802119732</v>
      </c>
      <c r="O33" s="20">
        <f t="shared" ca="1" si="20"/>
        <v>0.23266447359688769</v>
      </c>
      <c r="P33" s="20">
        <f t="shared" ca="1" si="20"/>
        <v>0.76733552640311231</v>
      </c>
      <c r="Q33" s="20">
        <f t="shared" ca="1" si="10"/>
        <v>0.31521361471043463</v>
      </c>
      <c r="R33" s="20">
        <f t="shared" ca="1" si="11"/>
        <v>0.83704640114604445</v>
      </c>
      <c r="S33" s="20">
        <f t="shared" si="12"/>
        <v>0</v>
      </c>
      <c r="T33" s="20">
        <f t="shared" ca="1" si="13"/>
        <v>0</v>
      </c>
      <c r="U33" s="20">
        <f t="shared" ca="1" si="14"/>
        <v>0</v>
      </c>
      <c r="V33" s="20">
        <f t="shared" si="15"/>
        <v>0</v>
      </c>
      <c r="W33" s="20">
        <f t="shared" si="16"/>
        <v>0</v>
      </c>
      <c r="X33" s="20">
        <f t="shared" ca="1" si="17"/>
        <v>0.48769224197880268</v>
      </c>
      <c r="Y33" s="20">
        <f t="shared" ca="1" si="18"/>
        <v>-0.51230775802119732</v>
      </c>
      <c r="Z33" s="20"/>
    </row>
    <row r="34" spans="1:26" x14ac:dyDescent="0.2">
      <c r="A34" s="20" t="e">
        <f t="shared" si="19"/>
        <v>#REF!</v>
      </c>
      <c r="B34" s="21">
        <v>37226</v>
      </c>
      <c r="C34" s="22">
        <f t="shared" si="0"/>
        <v>31</v>
      </c>
      <c r="D34" s="23">
        <f t="shared" si="1"/>
        <v>2.5299999999999998</v>
      </c>
      <c r="E34" s="259">
        <v>2.0809999999999995</v>
      </c>
      <c r="F34" s="25">
        <f>'MIDS DATA'!E36</f>
        <v>6.9015546092804012E-2</v>
      </c>
      <c r="G34" s="26">
        <f>'MIDS DATA'!F36</f>
        <v>0.86946022612461638</v>
      </c>
      <c r="H34" s="27">
        <f t="shared" ca="1" si="2"/>
        <v>1.8904109589041096</v>
      </c>
      <c r="I34" s="25">
        <f t="shared" si="3"/>
        <v>0.52</v>
      </c>
      <c r="J34" s="20">
        <f t="shared" ca="1" si="4"/>
        <v>8.4218482525887151E-2</v>
      </c>
      <c r="K34" s="28">
        <f t="shared" ca="1" si="5"/>
        <v>-0.63074104310313139</v>
      </c>
      <c r="L34" s="20">
        <f t="shared" ca="1" si="6"/>
        <v>0.63074104310313139</v>
      </c>
      <c r="M34" s="20">
        <f t="shared" ca="1" si="7"/>
        <v>0.53355870444813369</v>
      </c>
      <c r="N34" s="20">
        <f t="shared" ca="1" si="8"/>
        <v>0.46644129555186631</v>
      </c>
      <c r="O34" s="20">
        <f t="shared" ca="1" si="20"/>
        <v>0.26410486658310628</v>
      </c>
      <c r="P34" s="20">
        <f t="shared" ca="1" si="20"/>
        <v>0.73589513341689372</v>
      </c>
      <c r="Q34" s="20">
        <f t="shared" ca="1" si="10"/>
        <v>0.38806864393553742</v>
      </c>
      <c r="R34" s="20">
        <f t="shared" ca="1" si="11"/>
        <v>0.78214912026088834</v>
      </c>
      <c r="S34" s="20">
        <f t="shared" si="12"/>
        <v>0</v>
      </c>
      <c r="T34" s="20">
        <f t="shared" ca="1" si="13"/>
        <v>0</v>
      </c>
      <c r="U34" s="20">
        <f t="shared" ca="1" si="14"/>
        <v>0</v>
      </c>
      <c r="V34" s="20">
        <f t="shared" si="15"/>
        <v>0</v>
      </c>
      <c r="W34" s="20">
        <f t="shared" si="16"/>
        <v>0</v>
      </c>
      <c r="X34" s="20">
        <f t="shared" ca="1" si="17"/>
        <v>0.53355870444813369</v>
      </c>
      <c r="Y34" s="20">
        <f t="shared" ca="1" si="18"/>
        <v>-0.46644129555186631</v>
      </c>
      <c r="Z34" s="20"/>
    </row>
    <row r="35" spans="1:26" x14ac:dyDescent="0.2">
      <c r="A35" s="20" t="e">
        <f t="shared" si="19"/>
        <v>#REF!</v>
      </c>
      <c r="B35" s="21">
        <v>37257</v>
      </c>
      <c r="C35" s="22">
        <f t="shared" si="0"/>
        <v>31</v>
      </c>
      <c r="D35" s="23">
        <f t="shared" si="1"/>
        <v>2.5299999999999998</v>
      </c>
      <c r="E35" s="259">
        <v>2.13</v>
      </c>
      <c r="F35" s="25">
        <f>'MIDS DATA'!E37</f>
        <v>6.9178596906725023E-2</v>
      </c>
      <c r="G35" s="26">
        <f>'MIDS DATA'!F37</f>
        <v>0.86465804569124605</v>
      </c>
      <c r="H35" s="27">
        <f t="shared" ca="1" si="2"/>
        <v>1.9753424657534246</v>
      </c>
      <c r="I35" s="25">
        <f t="shared" si="3"/>
        <v>0.52</v>
      </c>
      <c r="J35" s="20">
        <f t="shared" ca="1" si="4"/>
        <v>0.12994429649957795</v>
      </c>
      <c r="K35" s="28">
        <f t="shared" ca="1" si="5"/>
        <v>-0.6008994643274036</v>
      </c>
      <c r="L35" s="20">
        <f t="shared" ca="1" si="6"/>
        <v>0.6008994643274036</v>
      </c>
      <c r="M35" s="20">
        <f t="shared" ca="1" si="7"/>
        <v>0.55169478736912048</v>
      </c>
      <c r="N35" s="20">
        <f t="shared" ca="1" si="8"/>
        <v>0.44830521263087952</v>
      </c>
      <c r="O35" s="20">
        <f t="shared" ca="1" si="20"/>
        <v>0.27395342187674498</v>
      </c>
      <c r="P35" s="20">
        <f t="shared" ca="1" si="20"/>
        <v>0.72604657812325502</v>
      </c>
      <c r="Q35" s="20">
        <f t="shared" ca="1" si="10"/>
        <v>0.42044293020121304</v>
      </c>
      <c r="R35" s="20">
        <f t="shared" ca="1" si="11"/>
        <v>0.76935262233268953</v>
      </c>
      <c r="S35" s="20">
        <f t="shared" si="12"/>
        <v>0</v>
      </c>
      <c r="T35" s="20">
        <f t="shared" ca="1" si="13"/>
        <v>0</v>
      </c>
      <c r="U35" s="20">
        <f t="shared" ca="1" si="14"/>
        <v>0</v>
      </c>
      <c r="V35" s="20">
        <f t="shared" si="15"/>
        <v>0</v>
      </c>
      <c r="W35" s="20">
        <f t="shared" si="16"/>
        <v>0</v>
      </c>
      <c r="X35" s="20">
        <f t="shared" ca="1" si="17"/>
        <v>0.55169478736912048</v>
      </c>
      <c r="Y35" s="20">
        <f t="shared" ca="1" si="18"/>
        <v>-0.44830521263087952</v>
      </c>
      <c r="Z35" s="20"/>
    </row>
    <row r="36" spans="1:26" x14ac:dyDescent="0.2">
      <c r="A36" s="20" t="e">
        <f t="shared" si="19"/>
        <v>#REF!</v>
      </c>
      <c r="B36" s="21">
        <v>37288</v>
      </c>
      <c r="C36" s="22">
        <f t="shared" si="0"/>
        <v>28</v>
      </c>
      <c r="D36" s="23">
        <f t="shared" si="1"/>
        <v>2.5299999999999998</v>
      </c>
      <c r="E36" s="259">
        <v>2.0130000000000003</v>
      </c>
      <c r="F36" s="25">
        <f>'MIDS DATA'!E38</f>
        <v>6.9338051302397008E-2</v>
      </c>
      <c r="G36" s="26">
        <f>'MIDS DATA'!F38</f>
        <v>0.85938698142976078</v>
      </c>
      <c r="H36" s="27">
        <f t="shared" ca="1" si="2"/>
        <v>2.0602739726027397</v>
      </c>
      <c r="I36" s="25">
        <f t="shared" si="3"/>
        <v>0.52</v>
      </c>
      <c r="J36" s="20">
        <f t="shared" ca="1" si="4"/>
        <v>6.6930000091387526E-2</v>
      </c>
      <c r="K36" s="28">
        <f t="shared" ca="1" si="5"/>
        <v>-0.67946003346464867</v>
      </c>
      <c r="L36" s="20">
        <f t="shared" ca="1" si="6"/>
        <v>0.67946003346464867</v>
      </c>
      <c r="M36" s="20">
        <f t="shared" ca="1" si="7"/>
        <v>0.52668135517189274</v>
      </c>
      <c r="N36" s="20">
        <f t="shared" ca="1" si="8"/>
        <v>0.47331864482810726</v>
      </c>
      <c r="O36" s="20">
        <f t="shared" ca="1" si="20"/>
        <v>0.24842313943330185</v>
      </c>
      <c r="P36" s="20">
        <f t="shared" ca="1" si="20"/>
        <v>0.75157686056669815</v>
      </c>
      <c r="Q36" s="20">
        <f t="shared" ca="1" si="10"/>
        <v>0.37423100309861412</v>
      </c>
      <c r="R36" s="20">
        <f t="shared" ca="1" si="11"/>
        <v>0.82240766626039297</v>
      </c>
      <c r="S36" s="20">
        <f t="shared" si="12"/>
        <v>0</v>
      </c>
      <c r="T36" s="20">
        <f t="shared" ca="1" si="13"/>
        <v>0</v>
      </c>
      <c r="U36" s="20">
        <f t="shared" ca="1" si="14"/>
        <v>0</v>
      </c>
      <c r="V36" s="20">
        <f t="shared" si="15"/>
        <v>0</v>
      </c>
      <c r="W36" s="20">
        <f t="shared" si="16"/>
        <v>0</v>
      </c>
      <c r="X36" s="20">
        <f t="shared" ca="1" si="17"/>
        <v>0.52668135517189274</v>
      </c>
      <c r="Y36" s="20">
        <f t="shared" ca="1" si="18"/>
        <v>-0.47331864482810726</v>
      </c>
      <c r="Z36" s="20"/>
    </row>
    <row r="37" spans="1:26" x14ac:dyDescent="0.2">
      <c r="A37" s="20" t="e">
        <f t="shared" si="19"/>
        <v>#REF!</v>
      </c>
      <c r="B37" s="21">
        <v>37316</v>
      </c>
      <c r="C37" s="22">
        <f t="shared" si="0"/>
        <v>-59</v>
      </c>
      <c r="D37" s="23">
        <f t="shared" si="1"/>
        <v>2.5299999999999998</v>
      </c>
      <c r="E37" s="259">
        <v>1.9179999999999997</v>
      </c>
      <c r="F37" s="25">
        <f>'MIDS DATA'!E39</f>
        <v>6.9461144070955008E-2</v>
      </c>
      <c r="G37" s="26">
        <f>'MIDS DATA'!F39</f>
        <v>0.85435470917611089</v>
      </c>
      <c r="H37" s="27">
        <f t="shared" ca="1" si="2"/>
        <v>2.1369863013698631</v>
      </c>
      <c r="I37" s="25">
        <f t="shared" si="3"/>
        <v>0.52</v>
      </c>
      <c r="J37" s="20">
        <f t="shared" ca="1" si="4"/>
        <v>1.5765422742209122E-2</v>
      </c>
      <c r="K37" s="28">
        <f t="shared" ca="1" si="5"/>
        <v>-0.74439317642668201</v>
      </c>
      <c r="L37" s="20">
        <f t="shared" ca="1" si="6"/>
        <v>0.74439317642668201</v>
      </c>
      <c r="M37" s="20">
        <f t="shared" ca="1" si="7"/>
        <v>0.50628926646336747</v>
      </c>
      <c r="N37" s="20">
        <f t="shared" ca="1" si="8"/>
        <v>0.49371073353663253</v>
      </c>
      <c r="O37" s="20">
        <f t="shared" ca="1" si="20"/>
        <v>0.22831924981538021</v>
      </c>
      <c r="P37" s="20">
        <f t="shared" ca="1" si="20"/>
        <v>0.77168075018461979</v>
      </c>
      <c r="Q37" s="20">
        <f t="shared" ca="1" si="10"/>
        <v>0.33914501991241303</v>
      </c>
      <c r="R37" s="20">
        <f t="shared" ca="1" si="11"/>
        <v>0.86672198978451009</v>
      </c>
      <c r="S37" s="20">
        <f t="shared" si="12"/>
        <v>0</v>
      </c>
      <c r="T37" s="20">
        <f t="shared" ca="1" si="13"/>
        <v>0</v>
      </c>
      <c r="U37" s="20">
        <f t="shared" ca="1" si="14"/>
        <v>0</v>
      </c>
      <c r="V37" s="20">
        <f t="shared" si="15"/>
        <v>0</v>
      </c>
      <c r="W37" s="20">
        <f t="shared" si="16"/>
        <v>0</v>
      </c>
      <c r="X37" s="20">
        <f t="shared" ca="1" si="17"/>
        <v>0.50628926646336747</v>
      </c>
      <c r="Y37" s="20">
        <f t="shared" ca="1" si="18"/>
        <v>-0.49371073353663253</v>
      </c>
      <c r="Z37" s="20"/>
    </row>
    <row r="38" spans="1:26" hidden="1" x14ac:dyDescent="0.2">
      <c r="A38" s="20" t="e">
        <f t="shared" si="19"/>
        <v>#REF!</v>
      </c>
      <c r="B38" s="21">
        <v>37257</v>
      </c>
      <c r="C38" s="22"/>
      <c r="E38" s="24">
        <v>1.7649999999999999</v>
      </c>
      <c r="F38" s="25">
        <f>'MIDS DATA'!C40</f>
        <v>6.337315677206902E-2</v>
      </c>
      <c r="G38" s="26">
        <f>'MIDS DATA'!D40</f>
        <v>0.86146515139838631</v>
      </c>
      <c r="T38" s="20"/>
      <c r="U38" s="20"/>
      <c r="V38" s="20"/>
      <c r="X38" s="20"/>
      <c r="Y38" s="20"/>
    </row>
    <row r="39" spans="1:26" x14ac:dyDescent="0.2">
      <c r="B39" s="29"/>
      <c r="C39" s="29"/>
    </row>
  </sheetData>
  <pageMargins left="0.75" right="0.75" top="1" bottom="1" header="0.5" footer="0.5"/>
  <pageSetup orientation="portrait" horizontalDpi="3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98"/>
  <sheetViews>
    <sheetView workbookViewId="0"/>
  </sheetViews>
  <sheetFormatPr defaultRowHeight="12.75" x14ac:dyDescent="0.2"/>
  <cols>
    <col min="1" max="1" width="9.5703125" style="5" customWidth="1"/>
    <col min="2" max="2" width="15.7109375" style="5" customWidth="1"/>
    <col min="3" max="3" width="13.7109375" style="5" customWidth="1"/>
    <col min="4" max="4" width="9.28515625" style="5" customWidth="1"/>
    <col min="5" max="5" width="10" style="5" customWidth="1"/>
    <col min="6" max="6" width="18.42578125" style="5" customWidth="1"/>
    <col min="7" max="7" width="17.7109375" style="5" customWidth="1"/>
    <col min="8" max="8" width="12.28515625" style="5" customWidth="1"/>
    <col min="9" max="9" width="10.140625" style="5" customWidth="1"/>
    <col min="10" max="10" width="8.7109375" style="5" customWidth="1"/>
    <col min="11" max="16384" width="9.140625" style="5"/>
  </cols>
  <sheetData>
    <row r="1" spans="1:21" s="73" customFormat="1" ht="26.25" x14ac:dyDescent="0.4">
      <c r="A1" s="53" t="s">
        <v>65</v>
      </c>
      <c r="B1" s="225"/>
      <c r="C1" s="53"/>
      <c r="D1" s="53"/>
      <c r="E1" s="94"/>
      <c r="F1" s="53"/>
      <c r="G1" s="53"/>
      <c r="H1" s="53"/>
      <c r="I1" s="54"/>
      <c r="J1" s="55"/>
    </row>
    <row r="2" spans="1:21" ht="20.25" x14ac:dyDescent="0.3">
      <c r="A2" s="78">
        <f ca="1">TODAY()</f>
        <v>36536</v>
      </c>
      <c r="B2" s="58"/>
      <c r="C2" s="58"/>
      <c r="D2" s="58"/>
      <c r="E2" s="58"/>
      <c r="F2" s="58"/>
      <c r="G2" s="58"/>
      <c r="H2" s="58"/>
      <c r="I2" s="57"/>
      <c r="J2" s="55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21" thickBot="1" x14ac:dyDescent="0.35">
      <c r="A3" s="78"/>
      <c r="B3" s="58"/>
      <c r="C3" s="58"/>
      <c r="D3" s="58"/>
      <c r="E3" s="58"/>
      <c r="F3" s="58"/>
      <c r="G3" s="58"/>
      <c r="H3" s="58"/>
      <c r="I3" s="15"/>
      <c r="J3" s="56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4.25" thickBot="1" x14ac:dyDescent="0.3">
      <c r="B4" s="79" t="s">
        <v>66</v>
      </c>
      <c r="C4" s="80"/>
      <c r="D4" s="1"/>
      <c r="E4" s="79" t="s">
        <v>67</v>
      </c>
      <c r="F4" s="80"/>
      <c r="G4" s="1"/>
      <c r="H4" s="95"/>
      <c r="I4" s="96"/>
      <c r="J4" s="56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3.5" x14ac:dyDescent="0.25">
      <c r="A5" s="1"/>
      <c r="B5" s="81" t="s">
        <v>68</v>
      </c>
      <c r="C5" s="82">
        <v>1.9</v>
      </c>
      <c r="D5" s="1"/>
      <c r="E5" s="81" t="s">
        <v>69</v>
      </c>
      <c r="F5" s="93"/>
      <c r="G5" s="71" t="s">
        <v>70</v>
      </c>
      <c r="H5" s="95"/>
      <c r="I5" s="96"/>
      <c r="J5" s="56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3.5" x14ac:dyDescent="0.25">
      <c r="A6" s="1"/>
      <c r="B6" s="83" t="s">
        <v>71</v>
      </c>
      <c r="C6" s="84">
        <v>1.94</v>
      </c>
      <c r="D6" s="1"/>
      <c r="E6" s="83" t="s">
        <v>72</v>
      </c>
      <c r="F6" s="172">
        <f ca="1">E60</f>
        <v>0.15768322587150838</v>
      </c>
      <c r="G6" s="237">
        <f ca="1">NORMSDIST($D$64)</f>
        <v>0.58088965529925729</v>
      </c>
      <c r="H6" s="95"/>
      <c r="I6" s="96"/>
      <c r="J6" s="56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3.5" x14ac:dyDescent="0.25">
      <c r="A7" s="1"/>
      <c r="B7" s="83" t="s">
        <v>55</v>
      </c>
      <c r="C7" s="85">
        <v>0.15</v>
      </c>
      <c r="D7" s="1"/>
      <c r="E7" s="83" t="s">
        <v>73</v>
      </c>
      <c r="F7" s="91">
        <f ca="1">$F$6*$C$14*$K$53</f>
        <v>142703.31941371507</v>
      </c>
      <c r="G7" s="33"/>
      <c r="H7" s="95"/>
      <c r="I7" s="96"/>
      <c r="J7" s="56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3.5" x14ac:dyDescent="0.25">
      <c r="A8" s="226"/>
      <c r="B8" s="83" t="s">
        <v>74</v>
      </c>
      <c r="C8" s="86">
        <v>37240</v>
      </c>
      <c r="D8" s="1"/>
      <c r="E8" s="83"/>
      <c r="F8" s="86"/>
      <c r="G8" s="229"/>
      <c r="H8" s="95"/>
      <c r="I8" s="96"/>
      <c r="J8" s="56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3.5" x14ac:dyDescent="0.25">
      <c r="A9" s="226"/>
      <c r="B9" s="83" t="s">
        <v>75</v>
      </c>
      <c r="C9" s="87">
        <v>1</v>
      </c>
      <c r="D9" s="1"/>
      <c r="E9" s="83" t="s">
        <v>22</v>
      </c>
      <c r="F9" s="87"/>
      <c r="G9" s="71" t="s">
        <v>76</v>
      </c>
      <c r="H9" s="1"/>
      <c r="I9" s="62"/>
      <c r="J9" s="6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13.5" x14ac:dyDescent="0.25">
      <c r="A10" s="1"/>
      <c r="B10" s="83" t="s">
        <v>77</v>
      </c>
      <c r="C10" s="88">
        <v>37257</v>
      </c>
      <c r="D10" s="1"/>
      <c r="E10" s="83" t="s">
        <v>72</v>
      </c>
      <c r="F10" s="172">
        <f ca="1">I60</f>
        <v>0.12265645259276411</v>
      </c>
      <c r="G10" s="237">
        <f ca="1">-NORMSDIST(-$D$64)</f>
        <v>-0.41911034470074271</v>
      </c>
      <c r="H10" s="1"/>
      <c r="I10" s="62"/>
      <c r="J10" s="6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13.5" x14ac:dyDescent="0.25">
      <c r="A11" s="1"/>
      <c r="B11" s="83" t="s">
        <v>78</v>
      </c>
      <c r="C11" s="88">
        <v>37408</v>
      </c>
      <c r="D11" s="1"/>
      <c r="E11" s="89" t="s">
        <v>73</v>
      </c>
      <c r="F11" s="92">
        <f ca="1">$F$10*$C$14*$K$53</f>
        <v>111004.08959645152</v>
      </c>
      <c r="G11" s="1"/>
      <c r="H11" s="1"/>
      <c r="J11" s="63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3.5" x14ac:dyDescent="0.25">
      <c r="A12" s="1"/>
      <c r="B12" s="83" t="s">
        <v>79</v>
      </c>
      <c r="C12" s="235">
        <f ca="1">(C8-C13)/365</f>
        <v>1.9287671232876713</v>
      </c>
      <c r="D12" s="1"/>
      <c r="E12" s="71"/>
      <c r="F12" s="234"/>
      <c r="G12" s="1"/>
      <c r="H12" s="1"/>
      <c r="J12" s="63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13.5" x14ac:dyDescent="0.25">
      <c r="A13" s="1"/>
      <c r="B13" s="83" t="s">
        <v>80</v>
      </c>
      <c r="C13" s="236">
        <f ca="1">TODAY()</f>
        <v>36536</v>
      </c>
      <c r="D13" s="1"/>
      <c r="E13" s="71"/>
      <c r="F13" s="234"/>
      <c r="G13" s="1"/>
      <c r="H13" s="1"/>
      <c r="J13" s="63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">
      <c r="A14" s="1"/>
      <c r="B14" s="89" t="s">
        <v>20</v>
      </c>
      <c r="C14" s="90">
        <v>5000</v>
      </c>
      <c r="D14" s="1"/>
      <c r="E14" s="1"/>
      <c r="F14" s="1"/>
      <c r="G14" s="16"/>
      <c r="H14" s="16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">
      <c r="A15" s="1"/>
      <c r="B15" s="1"/>
      <c r="C15" s="1"/>
      <c r="D15" s="15"/>
      <c r="E15" s="71"/>
      <c r="F15" s="71"/>
      <c r="G15" s="1"/>
      <c r="H15" s="16"/>
    </row>
    <row r="16" spans="1:21" x14ac:dyDescent="0.2">
      <c r="B16" s="59"/>
      <c r="D16" s="59"/>
      <c r="G16" s="16"/>
      <c r="H16" s="16"/>
    </row>
    <row r="17" spans="1:11" x14ac:dyDescent="0.2">
      <c r="B17" s="15" t="s">
        <v>81</v>
      </c>
      <c r="C17" s="15" t="s">
        <v>82</v>
      </c>
      <c r="D17" s="15" t="s">
        <v>83</v>
      </c>
      <c r="E17" s="15" t="s">
        <v>84</v>
      </c>
      <c r="F17" s="15" t="s">
        <v>85</v>
      </c>
      <c r="G17" s="15" t="s">
        <v>4</v>
      </c>
      <c r="H17" s="15" t="s">
        <v>46</v>
      </c>
      <c r="I17" s="64" t="s">
        <v>86</v>
      </c>
      <c r="J17" s="58"/>
      <c r="K17" s="15" t="s">
        <v>46</v>
      </c>
    </row>
    <row r="18" spans="1:11" x14ac:dyDescent="0.2">
      <c r="A18" s="65">
        <f>'MIDS DATA'!A11</f>
        <v>36526</v>
      </c>
      <c r="B18" s="66">
        <f>'MIDS DATA'!C11</f>
        <v>5.0961877278977011E-2</v>
      </c>
      <c r="C18" s="67">
        <f>'MIDS DATA'!D11</f>
        <v>0.9997244819212816</v>
      </c>
      <c r="D18" s="67">
        <f>'MIDS DATA'!E11</f>
        <v>5.6580830843126012E-2</v>
      </c>
      <c r="E18" s="68">
        <f>'MIDS DATA'!F11</f>
        <v>0.99969452844652973</v>
      </c>
      <c r="F18" s="60">
        <f t="shared" ref="F18:F40" si="0">$C$14*J18*H18</f>
        <v>0</v>
      </c>
      <c r="G18" s="60">
        <f t="shared" ref="G18:G40" si="1">IF($C$9=1,F18*E18,F18*C18)</f>
        <v>0</v>
      </c>
      <c r="H18" s="60">
        <f t="shared" ref="H18:H30" si="2">A19-A18</f>
        <v>31</v>
      </c>
      <c r="I18" s="30" t="b">
        <f t="shared" ref="I18:I40" si="3">IF(A18&gt;=$C$10,IF(A18&lt;=$C$11,TRUE,FALSE),FALSE)</f>
        <v>0</v>
      </c>
      <c r="J18" s="30">
        <f t="shared" ref="J18:J29" si="4">IF(I18=TRUE,1,0)</f>
        <v>0</v>
      </c>
      <c r="K18" s="5">
        <f t="shared" ref="K18:K31" si="5">H18*J18</f>
        <v>0</v>
      </c>
    </row>
    <row r="19" spans="1:11" x14ac:dyDescent="0.2">
      <c r="A19" s="65">
        <f>'MIDS DATA'!A12</f>
        <v>36557</v>
      </c>
      <c r="B19" s="66">
        <f>'MIDS DATA'!C12</f>
        <v>5.0658903117911012E-2</v>
      </c>
      <c r="C19" s="67">
        <f>'MIDS DATA'!D12</f>
        <v>0.99699121586725126</v>
      </c>
      <c r="D19" s="67">
        <f>'MIDS DATA'!E12</f>
        <v>5.9907934171005019E-2</v>
      </c>
      <c r="E19" s="68">
        <f>'MIDS DATA'!F12</f>
        <v>0.99645088307737995</v>
      </c>
      <c r="F19" s="60">
        <f t="shared" si="0"/>
        <v>0</v>
      </c>
      <c r="G19" s="60">
        <f t="shared" si="1"/>
        <v>0</v>
      </c>
      <c r="H19" s="60">
        <f t="shared" si="2"/>
        <v>29</v>
      </c>
      <c r="I19" s="30" t="b">
        <f t="shared" si="3"/>
        <v>0</v>
      </c>
      <c r="J19" s="30">
        <f t="shared" si="4"/>
        <v>0</v>
      </c>
      <c r="K19" s="5">
        <f t="shared" si="5"/>
        <v>0</v>
      </c>
    </row>
    <row r="20" spans="1:11" x14ac:dyDescent="0.2">
      <c r="A20" s="65">
        <f>'MIDS DATA'!A13</f>
        <v>36586</v>
      </c>
      <c r="B20" s="66">
        <f>'MIDS DATA'!C13</f>
        <v>5.1220639352069997E-2</v>
      </c>
      <c r="C20" s="67">
        <f>'MIDS DATA'!D13</f>
        <v>0.99296296660336658</v>
      </c>
      <c r="D20" s="67">
        <f>'MIDS DATA'!E13</f>
        <v>6.1178766547915008E-2</v>
      </c>
      <c r="E20" s="68">
        <f>'MIDS DATA'!F13</f>
        <v>0.9916209355176786</v>
      </c>
      <c r="F20" s="60">
        <f t="shared" si="0"/>
        <v>0</v>
      </c>
      <c r="G20" s="60">
        <f t="shared" si="1"/>
        <v>0</v>
      </c>
      <c r="H20" s="60">
        <f t="shared" si="2"/>
        <v>31</v>
      </c>
      <c r="I20" s="30" t="b">
        <f t="shared" si="3"/>
        <v>0</v>
      </c>
      <c r="J20" s="30">
        <f t="shared" si="4"/>
        <v>0</v>
      </c>
      <c r="K20" s="5">
        <f t="shared" si="5"/>
        <v>0</v>
      </c>
    </row>
    <row r="21" spans="1:11" x14ac:dyDescent="0.2">
      <c r="A21" s="65">
        <f>'MIDS DATA'!A14</f>
        <v>36617</v>
      </c>
      <c r="B21" s="66">
        <f>'MIDS DATA'!C14</f>
        <v>5.1783504590529016E-2</v>
      </c>
      <c r="C21" s="67">
        <f>'MIDS DATA'!D14</f>
        <v>0.9885879800977454</v>
      </c>
      <c r="D21" s="67">
        <f>'MIDS DATA'!E14</f>
        <v>6.1572551566255025E-2</v>
      </c>
      <c r="E21" s="68">
        <f>'MIDS DATA'!F14</f>
        <v>0.98647750667936962</v>
      </c>
      <c r="F21" s="60">
        <f t="shared" si="0"/>
        <v>0</v>
      </c>
      <c r="G21" s="60">
        <f t="shared" si="1"/>
        <v>0</v>
      </c>
      <c r="H21" s="60">
        <f t="shared" si="2"/>
        <v>30</v>
      </c>
      <c r="I21" s="30" t="b">
        <f t="shared" si="3"/>
        <v>0</v>
      </c>
      <c r="J21" s="30">
        <f t="shared" si="4"/>
        <v>0</v>
      </c>
      <c r="K21" s="5">
        <f t="shared" si="5"/>
        <v>0</v>
      </c>
    </row>
    <row r="22" spans="1:11" x14ac:dyDescent="0.2">
      <c r="A22" s="65">
        <f>'MIDS DATA'!A15</f>
        <v>36647</v>
      </c>
      <c r="B22" s="66">
        <f>'MIDS DATA'!C15</f>
        <v>5.2562854394100009E-2</v>
      </c>
      <c r="C22" s="67">
        <f>'MIDS DATA'!D15</f>
        <v>0.98421621470219589</v>
      </c>
      <c r="D22" s="67">
        <f>'MIDS DATA'!E15</f>
        <v>6.1910744267139009E-2</v>
      </c>
      <c r="E22" s="68">
        <f>'MIDS DATA'!F15</f>
        <v>0.98147733233967061</v>
      </c>
      <c r="F22" s="60">
        <f t="shared" si="0"/>
        <v>0</v>
      </c>
      <c r="G22" s="60">
        <f t="shared" si="1"/>
        <v>0</v>
      </c>
      <c r="H22" s="60">
        <f t="shared" si="2"/>
        <v>31</v>
      </c>
      <c r="I22" s="30" t="b">
        <f t="shared" si="3"/>
        <v>0</v>
      </c>
      <c r="J22" s="30">
        <f t="shared" si="4"/>
        <v>0</v>
      </c>
      <c r="K22" s="5">
        <f t="shared" si="5"/>
        <v>0</v>
      </c>
    </row>
    <row r="23" spans="1:11" x14ac:dyDescent="0.2">
      <c r="A23" s="65">
        <f>'MIDS DATA'!A16</f>
        <v>36678</v>
      </c>
      <c r="B23" s="66">
        <f>'MIDS DATA'!C16</f>
        <v>5.3438361717923002E-2</v>
      </c>
      <c r="C23" s="67">
        <f>'MIDS DATA'!D16</f>
        <v>0.97956452358094759</v>
      </c>
      <c r="D23" s="67">
        <f>'MIDS DATA'!E16</f>
        <v>6.2446385089572017E-2</v>
      </c>
      <c r="E23" s="68">
        <f>'MIDS DATA'!F16</f>
        <v>0.97621284940454134</v>
      </c>
      <c r="F23" s="60">
        <f t="shared" si="0"/>
        <v>0</v>
      </c>
      <c r="G23" s="60">
        <f t="shared" si="1"/>
        <v>0</v>
      </c>
      <c r="H23" s="60">
        <f t="shared" si="2"/>
        <v>30</v>
      </c>
      <c r="I23" s="30" t="b">
        <f t="shared" si="3"/>
        <v>0</v>
      </c>
      <c r="J23" s="30">
        <f t="shared" si="4"/>
        <v>0</v>
      </c>
      <c r="K23" s="5">
        <f t="shared" si="5"/>
        <v>0</v>
      </c>
    </row>
    <row r="24" spans="1:11" x14ac:dyDescent="0.2">
      <c r="A24" s="65">
        <f>'MIDS DATA'!A17</f>
        <v>36708</v>
      </c>
      <c r="B24" s="66">
        <f>'MIDS DATA'!C17</f>
        <v>5.4288692650282001E-2</v>
      </c>
      <c r="C24" s="67">
        <f>'MIDS DATA'!D17</f>
        <v>0.97494819858925086</v>
      </c>
      <c r="D24" s="67">
        <f>'MIDS DATA'!E17</f>
        <v>6.3006318604036993E-2</v>
      </c>
      <c r="E24" s="68">
        <f>'MIDS DATA'!F17</f>
        <v>0.97104506408182312</v>
      </c>
      <c r="F24" s="60">
        <f t="shared" si="0"/>
        <v>0</v>
      </c>
      <c r="G24" s="60">
        <f t="shared" si="1"/>
        <v>0</v>
      </c>
      <c r="H24" s="60">
        <f t="shared" si="2"/>
        <v>31</v>
      </c>
      <c r="I24" s="30" t="b">
        <f t="shared" si="3"/>
        <v>0</v>
      </c>
      <c r="J24" s="30">
        <f t="shared" si="4"/>
        <v>0</v>
      </c>
      <c r="K24" s="5">
        <f t="shared" si="5"/>
        <v>0</v>
      </c>
    </row>
    <row r="25" spans="1:11" x14ac:dyDescent="0.2">
      <c r="A25" s="65">
        <f>'MIDS DATA'!A18</f>
        <v>36739</v>
      </c>
      <c r="B25" s="66">
        <f>'MIDS DATA'!C18</f>
        <v>5.4994684120162E-2</v>
      </c>
      <c r="C25" s="67">
        <f>'MIDS DATA'!D18</f>
        <v>0.97015347173348787</v>
      </c>
      <c r="D25" s="67">
        <f>'MIDS DATA'!E18</f>
        <v>6.3475475376822021E-2</v>
      </c>
      <c r="E25" s="68">
        <f>'MIDS DATA'!F18</f>
        <v>0.96570057271269538</v>
      </c>
      <c r="F25" s="60">
        <f t="shared" si="0"/>
        <v>0</v>
      </c>
      <c r="G25" s="60">
        <f t="shared" si="1"/>
        <v>0</v>
      </c>
      <c r="H25" s="60">
        <f t="shared" si="2"/>
        <v>31</v>
      </c>
      <c r="I25" s="30" t="b">
        <f t="shared" si="3"/>
        <v>0</v>
      </c>
      <c r="J25" s="30">
        <f t="shared" si="4"/>
        <v>0</v>
      </c>
      <c r="K25" s="5">
        <f t="shared" si="5"/>
        <v>0</v>
      </c>
    </row>
    <row r="26" spans="1:11" x14ac:dyDescent="0.2">
      <c r="A26" s="65">
        <f>'MIDS DATA'!A19</f>
        <v>36770</v>
      </c>
      <c r="B26" s="66">
        <f>'MIDS DATA'!C19</f>
        <v>5.5700675756054016E-2</v>
      </c>
      <c r="C26" s="67">
        <f>'MIDS DATA'!D19</f>
        <v>0.96526986361396838</v>
      </c>
      <c r="D26" s="67">
        <f>'MIDS DATA'!E19</f>
        <v>6.3944632222617009E-2</v>
      </c>
      <c r="E26" s="68">
        <f>'MIDS DATA'!F19</f>
        <v>0.96031142462244612</v>
      </c>
      <c r="F26" s="60">
        <f t="shared" si="0"/>
        <v>0</v>
      </c>
      <c r="G26" s="60">
        <f t="shared" si="1"/>
        <v>0</v>
      </c>
      <c r="H26" s="60">
        <f t="shared" si="2"/>
        <v>30</v>
      </c>
      <c r="I26" s="30" t="b">
        <f t="shared" si="3"/>
        <v>0</v>
      </c>
      <c r="J26" s="30">
        <f t="shared" si="4"/>
        <v>0</v>
      </c>
      <c r="K26" s="5">
        <f t="shared" si="5"/>
        <v>0</v>
      </c>
    </row>
    <row r="27" spans="1:11" x14ac:dyDescent="0.2">
      <c r="A27" s="65">
        <f>'MIDS DATA'!A20</f>
        <v>36800</v>
      </c>
      <c r="B27" s="66">
        <f>'MIDS DATA'!C20</f>
        <v>5.6351413644208002E-2</v>
      </c>
      <c r="C27" s="67">
        <f>'MIDS DATA'!D20</f>
        <v>0.96048272223250841</v>
      </c>
      <c r="D27" s="67">
        <f>'MIDS DATA'!E20</f>
        <v>6.4386670889519021E-2</v>
      </c>
      <c r="E27" s="68">
        <f>'MIDS DATA'!F20</f>
        <v>0.95506268510795322</v>
      </c>
      <c r="F27" s="60">
        <f t="shared" si="0"/>
        <v>0</v>
      </c>
      <c r="G27" s="60">
        <f t="shared" si="1"/>
        <v>0</v>
      </c>
      <c r="H27" s="60">
        <f t="shared" si="2"/>
        <v>31</v>
      </c>
      <c r="I27" s="30" t="b">
        <f t="shared" si="3"/>
        <v>0</v>
      </c>
      <c r="J27" s="30">
        <f t="shared" si="4"/>
        <v>0</v>
      </c>
      <c r="K27" s="5">
        <f t="shared" si="5"/>
        <v>0</v>
      </c>
    </row>
    <row r="28" spans="1:11" x14ac:dyDescent="0.2">
      <c r="A28" s="65">
        <f>'MIDS DATA'!A21</f>
        <v>36831</v>
      </c>
      <c r="B28" s="66">
        <f>'MIDS DATA'!C21</f>
        <v>5.6978110871987009E-2</v>
      </c>
      <c r="C28" s="67">
        <f>'MIDS DATA'!D21</f>
        <v>0.95549116121189426</v>
      </c>
      <c r="D28" s="67">
        <f>'MIDS DATA'!E21</f>
        <v>6.482112610677801E-2</v>
      </c>
      <c r="E28" s="68">
        <f>'MIDS DATA'!F21</f>
        <v>0.94961564293522138</v>
      </c>
      <c r="F28" s="60">
        <f t="shared" si="0"/>
        <v>0</v>
      </c>
      <c r="G28" s="60">
        <f t="shared" si="1"/>
        <v>0</v>
      </c>
      <c r="H28" s="60">
        <f t="shared" si="2"/>
        <v>30</v>
      </c>
      <c r="I28" s="30" t="b">
        <f t="shared" si="3"/>
        <v>0</v>
      </c>
      <c r="J28" s="30">
        <f t="shared" si="4"/>
        <v>0</v>
      </c>
      <c r="K28" s="5">
        <f t="shared" si="5"/>
        <v>0</v>
      </c>
    </row>
    <row r="29" spans="1:11" x14ac:dyDescent="0.2">
      <c r="A29" s="65">
        <f>'MIDS DATA'!A22</f>
        <v>36861</v>
      </c>
      <c r="B29" s="66">
        <f>'MIDS DATA'!C22</f>
        <v>5.7584592184594011E-2</v>
      </c>
      <c r="C29" s="67">
        <f>'MIDS DATA'!D22</f>
        <v>0.95059183349367049</v>
      </c>
      <c r="D29" s="67">
        <f>'MIDS DATA'!E22</f>
        <v>6.5241566699184017E-2</v>
      </c>
      <c r="E29" s="68">
        <f>'MIDS DATA'!F22</f>
        <v>0.94430972963559345</v>
      </c>
      <c r="F29" s="60">
        <f t="shared" si="0"/>
        <v>0</v>
      </c>
      <c r="G29" s="60">
        <f t="shared" si="1"/>
        <v>0</v>
      </c>
      <c r="H29" s="60">
        <f t="shared" si="2"/>
        <v>31</v>
      </c>
      <c r="I29" s="30" t="b">
        <f t="shared" si="3"/>
        <v>0</v>
      </c>
      <c r="J29" s="30">
        <f t="shared" si="4"/>
        <v>0</v>
      </c>
      <c r="K29" s="5">
        <f t="shared" si="5"/>
        <v>0</v>
      </c>
    </row>
    <row r="30" spans="1:11" x14ac:dyDescent="0.2">
      <c r="A30" s="65">
        <f>'MIDS DATA'!A23</f>
        <v>36892</v>
      </c>
      <c r="B30" s="66">
        <f>'MIDS DATA'!C23</f>
        <v>5.8168036539584016E-2</v>
      </c>
      <c r="C30" s="67">
        <f>'MIDS DATA'!D23</f>
        <v>0.94549838939385145</v>
      </c>
      <c r="D30" s="67">
        <f>'MIDS DATA'!E23</f>
        <v>6.5662023574155001E-2</v>
      </c>
      <c r="E30" s="68">
        <f>'MIDS DATA'!F23</f>
        <v>0.93880463826111693</v>
      </c>
      <c r="F30" s="60">
        <f t="shared" si="0"/>
        <v>0</v>
      </c>
      <c r="G30" s="60">
        <f t="shared" si="1"/>
        <v>0</v>
      </c>
      <c r="H30" s="60">
        <f t="shared" si="2"/>
        <v>31</v>
      </c>
      <c r="I30" s="30" t="b">
        <f t="shared" si="3"/>
        <v>0</v>
      </c>
      <c r="J30" s="30">
        <f t="shared" ref="J30:J45" si="6">IF(I30=TRUE,1,0)</f>
        <v>0</v>
      </c>
      <c r="K30" s="5">
        <f t="shared" si="5"/>
        <v>0</v>
      </c>
    </row>
    <row r="31" spans="1:11" x14ac:dyDescent="0.2">
      <c r="A31" s="65">
        <f>'MIDS DATA'!A24</f>
        <v>36923</v>
      </c>
      <c r="B31" s="66">
        <f>'MIDS DATA'!C24</f>
        <v>5.8698959340675004E-2</v>
      </c>
      <c r="C31" s="67">
        <f>'MIDS DATA'!D24</f>
        <v>0.94039285216896795</v>
      </c>
      <c r="D31" s="67">
        <f>'MIDS DATA'!E24</f>
        <v>6.6060316267875008E-2</v>
      </c>
      <c r="E31" s="68">
        <f>'MIDS DATA'!F24</f>
        <v>0.93328849352720078</v>
      </c>
      <c r="F31" s="60">
        <f t="shared" si="0"/>
        <v>0</v>
      </c>
      <c r="G31" s="60">
        <f t="shared" si="1"/>
        <v>0</v>
      </c>
      <c r="H31" s="60">
        <f t="shared" ref="H31:H46" si="7">A32-A31</f>
        <v>28</v>
      </c>
      <c r="I31" s="30" t="b">
        <f t="shared" si="3"/>
        <v>0</v>
      </c>
      <c r="J31" s="30">
        <f t="shared" si="6"/>
        <v>0</v>
      </c>
      <c r="K31" s="5">
        <f t="shared" si="5"/>
        <v>0</v>
      </c>
    </row>
    <row r="32" spans="1:11" x14ac:dyDescent="0.2">
      <c r="A32" s="65">
        <f>'MIDS DATA'!A25</f>
        <v>36951</v>
      </c>
      <c r="B32" s="66">
        <f>'MIDS DATA'!C25</f>
        <v>5.9178502596408E-2</v>
      </c>
      <c r="C32" s="67">
        <f>'MIDS DATA'!D25</f>
        <v>0.93573479226264322</v>
      </c>
      <c r="D32" s="67">
        <f>'MIDS DATA'!E25</f>
        <v>6.6420064552535019E-2</v>
      </c>
      <c r="E32" s="68">
        <f>'MIDS DATA'!F25</f>
        <v>0.92828187486588576</v>
      </c>
      <c r="F32" s="60">
        <f t="shared" si="0"/>
        <v>0</v>
      </c>
      <c r="G32" s="60">
        <f t="shared" si="1"/>
        <v>0</v>
      </c>
      <c r="H32" s="60">
        <f t="shared" si="7"/>
        <v>31</v>
      </c>
      <c r="I32" s="30" t="b">
        <f t="shared" si="3"/>
        <v>0</v>
      </c>
      <c r="J32" s="30">
        <f t="shared" si="6"/>
        <v>0</v>
      </c>
      <c r="K32" s="5">
        <f t="shared" ref="K32:K47" si="8">H32*J32</f>
        <v>0</v>
      </c>
    </row>
    <row r="33" spans="1:11" x14ac:dyDescent="0.2">
      <c r="A33" s="65">
        <f>'MIDS DATA'!A26</f>
        <v>36982</v>
      </c>
      <c r="B33" s="66">
        <f>'MIDS DATA'!C26</f>
        <v>5.9628306979612015E-2</v>
      </c>
      <c r="C33" s="67">
        <f>'MIDS DATA'!D26</f>
        <v>0.93061689053050289</v>
      </c>
      <c r="D33" s="67">
        <f>'MIDS DATA'!E26</f>
        <v>6.6773642540117001E-2</v>
      </c>
      <c r="E33" s="68">
        <f>'MIDS DATA'!F26</f>
        <v>0.92276163434555691</v>
      </c>
      <c r="F33" s="60">
        <f t="shared" si="0"/>
        <v>0</v>
      </c>
      <c r="G33" s="60">
        <f t="shared" si="1"/>
        <v>0</v>
      </c>
      <c r="H33" s="60">
        <f t="shared" si="7"/>
        <v>30</v>
      </c>
      <c r="I33" s="30" t="b">
        <f t="shared" si="3"/>
        <v>0</v>
      </c>
      <c r="J33" s="30">
        <f t="shared" si="6"/>
        <v>0</v>
      </c>
      <c r="K33" s="5">
        <f t="shared" si="8"/>
        <v>0</v>
      </c>
    </row>
    <row r="34" spans="1:11" x14ac:dyDescent="0.2">
      <c r="A34" s="65">
        <f>'MIDS DATA'!A27</f>
        <v>37012</v>
      </c>
      <c r="B34" s="66">
        <f>'MIDS DATA'!C27</f>
        <v>5.9954906702513008E-2</v>
      </c>
      <c r="C34" s="67">
        <f>'MIDS DATA'!D27</f>
        <v>0.92575306751662079</v>
      </c>
      <c r="D34" s="67">
        <f>'MIDS DATA'!E27</f>
        <v>6.7039012548038013E-2</v>
      </c>
      <c r="E34" s="68">
        <f>'MIDS DATA'!F27</f>
        <v>0.91748908721443267</v>
      </c>
      <c r="F34" s="60">
        <f t="shared" si="0"/>
        <v>0</v>
      </c>
      <c r="G34" s="60">
        <f t="shared" si="1"/>
        <v>0</v>
      </c>
      <c r="H34" s="60">
        <f t="shared" si="7"/>
        <v>31</v>
      </c>
      <c r="I34" s="30" t="b">
        <f t="shared" si="3"/>
        <v>0</v>
      </c>
      <c r="J34" s="30">
        <f t="shared" si="6"/>
        <v>0</v>
      </c>
      <c r="K34" s="5">
        <f t="shared" si="8"/>
        <v>0</v>
      </c>
    </row>
    <row r="35" spans="1:11" x14ac:dyDescent="0.2">
      <c r="A35" s="65">
        <f>'MIDS DATA'!A28</f>
        <v>37043</v>
      </c>
      <c r="B35" s="66">
        <f>'MIDS DATA'!C28</f>
        <v>6.0292393120079009E-2</v>
      </c>
      <c r="C35" s="67">
        <f>'MIDS DATA'!D28</f>
        <v>0.92070349995761158</v>
      </c>
      <c r="D35" s="67">
        <f>'MIDS DATA'!E28</f>
        <v>6.7313228247387016E-2</v>
      </c>
      <c r="E35" s="68">
        <f>'MIDS DATA'!F28</f>
        <v>0.91203206346373233</v>
      </c>
      <c r="F35" s="60">
        <f t="shared" si="0"/>
        <v>0</v>
      </c>
      <c r="G35" s="60">
        <f t="shared" si="1"/>
        <v>0</v>
      </c>
      <c r="H35" s="60">
        <f t="shared" si="7"/>
        <v>30</v>
      </c>
      <c r="I35" s="30" t="b">
        <f t="shared" si="3"/>
        <v>0</v>
      </c>
      <c r="J35" s="30">
        <f t="shared" si="6"/>
        <v>0</v>
      </c>
      <c r="K35" s="5">
        <f t="shared" si="8"/>
        <v>0</v>
      </c>
    </row>
    <row r="36" spans="1:11" x14ac:dyDescent="0.2">
      <c r="A36" s="65">
        <f>'MIDS DATA'!A29</f>
        <v>37073</v>
      </c>
      <c r="B36" s="66">
        <f>'MIDS DATA'!C29</f>
        <v>6.0618992915041012E-2</v>
      </c>
      <c r="C36" s="67">
        <f>'MIDS DATA'!D29</f>
        <v>0.91579462128344791</v>
      </c>
      <c r="D36" s="67">
        <f>'MIDS DATA'!E29</f>
        <v>6.7565844203733003E-2</v>
      </c>
      <c r="E36" s="68">
        <f>'MIDS DATA'!F29</f>
        <v>0.90675961978490272</v>
      </c>
      <c r="F36" s="60">
        <f t="shared" si="0"/>
        <v>0</v>
      </c>
      <c r="G36" s="60">
        <f t="shared" si="1"/>
        <v>0</v>
      </c>
      <c r="H36" s="60">
        <f t="shared" si="7"/>
        <v>31</v>
      </c>
      <c r="I36" s="30" t="b">
        <f t="shared" si="3"/>
        <v>0</v>
      </c>
      <c r="J36" s="30">
        <f t="shared" si="6"/>
        <v>0</v>
      </c>
      <c r="K36" s="5">
        <f t="shared" si="8"/>
        <v>0</v>
      </c>
    </row>
    <row r="37" spans="1:11" x14ac:dyDescent="0.2">
      <c r="A37" s="65">
        <f>'MIDS DATA'!A30</f>
        <v>37104</v>
      </c>
      <c r="B37" s="66">
        <f>'MIDS DATA'!C30</f>
        <v>6.0956479407057014E-2</v>
      </c>
      <c r="C37" s="67">
        <f>'MIDS DATA'!D30</f>
        <v>0.91069985687575938</v>
      </c>
      <c r="D37" s="67">
        <f>'MIDS DATA'!E30</f>
        <v>6.7802727116879027E-2</v>
      </c>
      <c r="E37" s="68">
        <f>'MIDS DATA'!F30</f>
        <v>0.90133828105388869</v>
      </c>
      <c r="F37" s="60">
        <f t="shared" si="0"/>
        <v>0</v>
      </c>
      <c r="G37" s="60">
        <f t="shared" si="1"/>
        <v>0</v>
      </c>
      <c r="H37" s="60">
        <f t="shared" si="7"/>
        <v>31</v>
      </c>
      <c r="I37" s="30" t="b">
        <f t="shared" si="3"/>
        <v>0</v>
      </c>
      <c r="J37" s="30">
        <f t="shared" si="6"/>
        <v>0</v>
      </c>
      <c r="K37" s="5">
        <f t="shared" si="8"/>
        <v>0</v>
      </c>
    </row>
    <row r="38" spans="1:11" x14ac:dyDescent="0.2">
      <c r="A38" s="65">
        <f>'MIDS DATA'!A31</f>
        <v>37135</v>
      </c>
      <c r="B38" s="66">
        <f>'MIDS DATA'!C31</f>
        <v>6.1293965936900015E-2</v>
      </c>
      <c r="C38" s="67">
        <f>'MIDS DATA'!D31</f>
        <v>0.90558316599685795</v>
      </c>
      <c r="D38" s="67">
        <f>'MIDS DATA'!E31</f>
        <v>6.8039610048599014E-2</v>
      </c>
      <c r="E38" s="68">
        <f>'MIDS DATA'!F31</f>
        <v>0.89591454780573343</v>
      </c>
      <c r="F38" s="60">
        <f t="shared" si="0"/>
        <v>0</v>
      </c>
      <c r="G38" s="60">
        <f t="shared" si="1"/>
        <v>0</v>
      </c>
      <c r="H38" s="60">
        <f t="shared" si="7"/>
        <v>30</v>
      </c>
      <c r="I38" s="30" t="b">
        <f t="shared" si="3"/>
        <v>0</v>
      </c>
      <c r="J38" s="30">
        <f t="shared" si="6"/>
        <v>0</v>
      </c>
      <c r="K38" s="5">
        <f t="shared" si="8"/>
        <v>0</v>
      </c>
    </row>
    <row r="39" spans="1:11" x14ac:dyDescent="0.2">
      <c r="A39" s="65">
        <f>'MIDS DATA'!A32</f>
        <v>37165</v>
      </c>
      <c r="B39" s="66">
        <f>'MIDS DATA'!C32</f>
        <v>6.162056584049902E-2</v>
      </c>
      <c r="C39" s="67">
        <f>'MIDS DATA'!D32</f>
        <v>0.90061131385220494</v>
      </c>
      <c r="D39" s="67">
        <f>'MIDS DATA'!E32</f>
        <v>6.8254387582894011E-2</v>
      </c>
      <c r="E39" s="68">
        <f>'MIDS DATA'!F32</f>
        <v>0.89068539609210229</v>
      </c>
      <c r="F39" s="60">
        <f t="shared" si="0"/>
        <v>0</v>
      </c>
      <c r="G39" s="60">
        <f t="shared" si="1"/>
        <v>0</v>
      </c>
      <c r="H39" s="60">
        <f t="shared" si="7"/>
        <v>31</v>
      </c>
      <c r="I39" s="30" t="b">
        <f t="shared" si="3"/>
        <v>0</v>
      </c>
      <c r="J39" s="30">
        <f t="shared" si="6"/>
        <v>0</v>
      </c>
      <c r="K39" s="5">
        <f t="shared" si="8"/>
        <v>0</v>
      </c>
    </row>
    <row r="40" spans="1:11" x14ac:dyDescent="0.2">
      <c r="A40" s="65">
        <f>'MIDS DATA'!A33</f>
        <v>37196</v>
      </c>
      <c r="B40" s="66">
        <f>'MIDS DATA'!C33</f>
        <v>6.1958052444756016E-2</v>
      </c>
      <c r="C40" s="67">
        <f>'MIDS DATA'!D33</f>
        <v>0.89545352615108886</v>
      </c>
      <c r="D40" s="67">
        <f>'MIDS DATA'!E33</f>
        <v>6.8452526945276995E-2</v>
      </c>
      <c r="E40" s="68">
        <f>'MIDS DATA'!F33</f>
        <v>0.88531916960681734</v>
      </c>
      <c r="F40" s="60">
        <f t="shared" si="0"/>
        <v>0</v>
      </c>
      <c r="G40" s="60">
        <f t="shared" si="1"/>
        <v>0</v>
      </c>
      <c r="H40" s="60">
        <f t="shared" si="7"/>
        <v>30</v>
      </c>
      <c r="I40" s="30" t="b">
        <f t="shared" si="3"/>
        <v>0</v>
      </c>
      <c r="J40" s="30">
        <f t="shared" si="6"/>
        <v>0</v>
      </c>
      <c r="K40" s="5">
        <f t="shared" si="8"/>
        <v>0</v>
      </c>
    </row>
    <row r="41" spans="1:11" x14ac:dyDescent="0.2">
      <c r="A41" s="65">
        <f>'MIDS DATA'!A34</f>
        <v>37226</v>
      </c>
      <c r="B41" s="66">
        <f>'MIDS DATA'!C34</f>
        <v>6.2284652420357002E-2</v>
      </c>
      <c r="C41" s="67">
        <f>'MIDS DATA'!D34</f>
        <v>0.8904432159775203</v>
      </c>
      <c r="D41" s="67">
        <f>'MIDS DATA'!E34</f>
        <v>6.8644274727694007E-2</v>
      </c>
      <c r="E41" s="68">
        <f>'MIDS DATA'!F34</f>
        <v>0.88012960741336876</v>
      </c>
      <c r="F41" s="60">
        <f t="shared" ref="F41:F52" si="9">$C$14*J41*H41</f>
        <v>0</v>
      </c>
      <c r="G41" s="60">
        <f t="shared" ref="G41:G52" si="10">IF($C$9=1,F41*E41,F41*C41)</f>
        <v>0</v>
      </c>
      <c r="H41" s="60">
        <f t="shared" si="7"/>
        <v>31</v>
      </c>
      <c r="I41" s="30" t="b">
        <f t="shared" ref="I41:I52" si="11">IF(A41&gt;=$C$10,IF(A41&lt;=$C$11,TRUE,FALSE),FALSE)</f>
        <v>0</v>
      </c>
      <c r="J41" s="30">
        <f t="shared" si="6"/>
        <v>0</v>
      </c>
      <c r="K41" s="5">
        <f t="shared" si="8"/>
        <v>0</v>
      </c>
    </row>
    <row r="42" spans="1:11" x14ac:dyDescent="0.2">
      <c r="A42" s="65">
        <f>'MIDS DATA'!A35</f>
        <v>37257</v>
      </c>
      <c r="B42" s="66">
        <f>'MIDS DATA'!C35</f>
        <v>6.2622139099005006E-2</v>
      </c>
      <c r="C42" s="67">
        <f>'MIDS DATA'!D35</f>
        <v>0.88524704349153105</v>
      </c>
      <c r="D42" s="67">
        <f>'MIDS DATA'!E35</f>
        <v>6.8835025559080013E-2</v>
      </c>
      <c r="E42" s="68">
        <f>'MIDS DATA'!F35</f>
        <v>0.87478340987861636</v>
      </c>
      <c r="F42" s="60">
        <f t="shared" si="9"/>
        <v>155000</v>
      </c>
      <c r="G42" s="60">
        <f t="shared" si="10"/>
        <v>135591.42853118555</v>
      </c>
      <c r="H42" s="60">
        <f t="shared" si="7"/>
        <v>31</v>
      </c>
      <c r="I42" s="30" t="b">
        <f t="shared" si="11"/>
        <v>1</v>
      </c>
      <c r="J42" s="30">
        <f t="shared" si="6"/>
        <v>1</v>
      </c>
      <c r="K42" s="5">
        <f t="shared" si="8"/>
        <v>31</v>
      </c>
    </row>
    <row r="43" spans="1:11" x14ac:dyDescent="0.2">
      <c r="A43" s="65">
        <f>'MIDS DATA'!A36</f>
        <v>37288</v>
      </c>
      <c r="B43" s="66">
        <f>'MIDS DATA'!C36</f>
        <v>6.2821293949421028E-2</v>
      </c>
      <c r="C43" s="67">
        <f>'MIDS DATA'!D36</f>
        <v>0.88027575547908765</v>
      </c>
      <c r="D43" s="67">
        <f>'MIDS DATA'!E36</f>
        <v>6.9015546092804012E-2</v>
      </c>
      <c r="E43" s="68">
        <f>'MIDS DATA'!F36</f>
        <v>0.86946022612461638</v>
      </c>
      <c r="F43" s="60">
        <f t="shared" si="9"/>
        <v>140000</v>
      </c>
      <c r="G43" s="60">
        <f t="shared" si="10"/>
        <v>121724.43165744629</v>
      </c>
      <c r="H43" s="60">
        <f t="shared" si="7"/>
        <v>28</v>
      </c>
      <c r="I43" s="30" t="b">
        <f t="shared" si="11"/>
        <v>1</v>
      </c>
      <c r="J43" s="30">
        <f t="shared" si="6"/>
        <v>1</v>
      </c>
      <c r="K43" s="5">
        <f t="shared" si="8"/>
        <v>28</v>
      </c>
    </row>
    <row r="44" spans="1:11" x14ac:dyDescent="0.2">
      <c r="A44" s="65">
        <f>'MIDS DATA'!A37</f>
        <v>37316</v>
      </c>
      <c r="B44" s="66">
        <f>'MIDS DATA'!C37</f>
        <v>6.2950061932334989E-2</v>
      </c>
      <c r="C44" s="67">
        <f>'MIDS DATA'!D37</f>
        <v>0.87587771719882768</v>
      </c>
      <c r="D44" s="67">
        <f>'MIDS DATA'!E37</f>
        <v>6.9178596906725023E-2</v>
      </c>
      <c r="E44" s="68">
        <f>'MIDS DATA'!F37</f>
        <v>0.86465804569124605</v>
      </c>
      <c r="F44" s="60">
        <f t="shared" si="9"/>
        <v>155000</v>
      </c>
      <c r="G44" s="60">
        <f t="shared" si="10"/>
        <v>134021.99708214315</v>
      </c>
      <c r="H44" s="60">
        <f t="shared" si="7"/>
        <v>31</v>
      </c>
      <c r="I44" s="30" t="b">
        <f t="shared" si="11"/>
        <v>1</v>
      </c>
      <c r="J44" s="30">
        <f t="shared" si="6"/>
        <v>1</v>
      </c>
      <c r="K44" s="5">
        <f t="shared" si="8"/>
        <v>31</v>
      </c>
    </row>
    <row r="45" spans="1:11" x14ac:dyDescent="0.2">
      <c r="A45" s="65">
        <f>'MIDS DATA'!A38</f>
        <v>37347</v>
      </c>
      <c r="B45" s="66">
        <f>'MIDS DATA'!C38</f>
        <v>6.3092626491263001E-2</v>
      </c>
      <c r="C45" s="67">
        <f>'MIDS DATA'!D38</f>
        <v>0.87101465735920025</v>
      </c>
      <c r="D45" s="67">
        <f>'MIDS DATA'!E38</f>
        <v>6.9338051302397008E-2</v>
      </c>
      <c r="E45" s="68">
        <f>'MIDS DATA'!F38</f>
        <v>0.85938698142976078</v>
      </c>
      <c r="F45" s="60">
        <f t="shared" si="9"/>
        <v>150000</v>
      </c>
      <c r="G45" s="60">
        <f t="shared" si="10"/>
        <v>128908.04721446411</v>
      </c>
      <c r="H45" s="60">
        <f t="shared" si="7"/>
        <v>30</v>
      </c>
      <c r="I45" s="30" t="b">
        <f t="shared" si="11"/>
        <v>1</v>
      </c>
      <c r="J45" s="30">
        <f t="shared" si="6"/>
        <v>1</v>
      </c>
      <c r="K45" s="5">
        <f t="shared" si="8"/>
        <v>30</v>
      </c>
    </row>
    <row r="46" spans="1:11" x14ac:dyDescent="0.2">
      <c r="A46" s="65">
        <f>'MIDS DATA'!A39</f>
        <v>37377</v>
      </c>
      <c r="B46" s="66">
        <f>'MIDS DATA'!C39</f>
        <v>6.323059219987201E-2</v>
      </c>
      <c r="C46" s="67">
        <f>'MIDS DATA'!D39</f>
        <v>0.8663148467747398</v>
      </c>
      <c r="D46" s="67">
        <f>'MIDS DATA'!E39</f>
        <v>6.9461144070955008E-2</v>
      </c>
      <c r="E46" s="68">
        <f>'MIDS DATA'!F39</f>
        <v>0.85435470917611089</v>
      </c>
      <c r="F46" s="60">
        <f t="shared" si="9"/>
        <v>155000</v>
      </c>
      <c r="G46" s="60">
        <f t="shared" si="10"/>
        <v>132424.97992229718</v>
      </c>
      <c r="H46" s="60">
        <f t="shared" si="7"/>
        <v>31</v>
      </c>
      <c r="I46" s="30" t="b">
        <f t="shared" si="11"/>
        <v>1</v>
      </c>
      <c r="J46" s="30">
        <f t="shared" ref="J46:J52" si="12">IF(I46=TRUE,1,0)</f>
        <v>1</v>
      </c>
      <c r="K46" s="5">
        <f t="shared" si="8"/>
        <v>31</v>
      </c>
    </row>
    <row r="47" spans="1:11" x14ac:dyDescent="0.2">
      <c r="A47" s="65">
        <f>'MIDS DATA'!A40</f>
        <v>37408</v>
      </c>
      <c r="B47" s="66">
        <f>'MIDS DATA'!C40</f>
        <v>6.337315677206902E-2</v>
      </c>
      <c r="C47" s="67">
        <f>'MIDS DATA'!D40</f>
        <v>0.86146515139838631</v>
      </c>
      <c r="D47" s="67">
        <f>'MIDS DATA'!E40</f>
        <v>6.958833993706301E-2</v>
      </c>
      <c r="E47" s="68">
        <f>'MIDS DATA'!F40</f>
        <v>0.84916823057403712</v>
      </c>
      <c r="F47" s="60">
        <f t="shared" si="9"/>
        <v>150000</v>
      </c>
      <c r="G47" s="60">
        <f t="shared" si="10"/>
        <v>127375.23458610557</v>
      </c>
      <c r="H47" s="60">
        <f t="shared" ref="H47:H52" si="13">A48-A47</f>
        <v>30</v>
      </c>
      <c r="I47" s="30" t="b">
        <f t="shared" si="11"/>
        <v>1</v>
      </c>
      <c r="J47" s="30">
        <f t="shared" si="12"/>
        <v>1</v>
      </c>
      <c r="K47" s="5">
        <f t="shared" si="8"/>
        <v>30</v>
      </c>
    </row>
    <row r="48" spans="1:11" x14ac:dyDescent="0.2">
      <c r="A48" s="65">
        <f>'MIDS DATA'!A41</f>
        <v>37438</v>
      </c>
      <c r="B48" s="66">
        <f>'MIDS DATA'!C41</f>
        <v>6.3511122493518007E-2</v>
      </c>
      <c r="C48" s="67">
        <f>'MIDS DATA'!D41</f>
        <v>0.85677863201936388</v>
      </c>
      <c r="D48" s="67">
        <f>'MIDS DATA'!E41</f>
        <v>6.9702731844404009E-2</v>
      </c>
      <c r="E48" s="68">
        <f>'MIDS DATA'!F41</f>
        <v>0.8441798290866469</v>
      </c>
      <c r="F48" s="60">
        <f t="shared" si="9"/>
        <v>0</v>
      </c>
      <c r="G48" s="60">
        <f t="shared" si="10"/>
        <v>0</v>
      </c>
      <c r="H48" s="60">
        <f t="shared" si="13"/>
        <v>31</v>
      </c>
      <c r="I48" s="30" t="b">
        <f t="shared" si="11"/>
        <v>0</v>
      </c>
      <c r="J48" s="30">
        <f t="shared" si="12"/>
        <v>0</v>
      </c>
      <c r="K48" s="5">
        <f>H48*J48</f>
        <v>0</v>
      </c>
    </row>
    <row r="49" spans="1:11" x14ac:dyDescent="0.2">
      <c r="A49" s="65">
        <f>'MIDS DATA'!A42</f>
        <v>37469</v>
      </c>
      <c r="B49" s="66">
        <f>'MIDS DATA'!C42</f>
        <v>6.3653687078981017E-2</v>
      </c>
      <c r="C49" s="67">
        <f>'MIDS DATA'!D42</f>
        <v>0.85194303761779566</v>
      </c>
      <c r="D49" s="67">
        <f>'MIDS DATA'!E42</f>
        <v>6.9806582293442013E-2</v>
      </c>
      <c r="E49" s="68">
        <f>'MIDS DATA'!F42</f>
        <v>0.83906969855382485</v>
      </c>
      <c r="F49" s="60">
        <f t="shared" si="9"/>
        <v>0</v>
      </c>
      <c r="G49" s="60">
        <f t="shared" si="10"/>
        <v>0</v>
      </c>
      <c r="H49" s="60">
        <f t="shared" si="13"/>
        <v>31</v>
      </c>
      <c r="I49" s="30" t="b">
        <f t="shared" si="11"/>
        <v>0</v>
      </c>
      <c r="J49" s="30">
        <f t="shared" si="12"/>
        <v>0</v>
      </c>
      <c r="K49" s="5">
        <f>H49*J49</f>
        <v>0</v>
      </c>
    </row>
    <row r="50" spans="1:11" x14ac:dyDescent="0.2">
      <c r="A50" s="65">
        <f>'MIDS DATA'!A43</f>
        <v>37500</v>
      </c>
      <c r="B50" s="66">
        <f>'MIDS DATA'!C43</f>
        <v>6.3796251671185009E-2</v>
      </c>
      <c r="C50" s="67">
        <f>'MIDS DATA'!D43</f>
        <v>0.847114887631504</v>
      </c>
      <c r="D50" s="67">
        <f>'MIDS DATA'!E43</f>
        <v>6.9910432746046997E-2</v>
      </c>
      <c r="E50" s="68">
        <f>'MIDS DATA'!F43</f>
        <v>0.83397630638919396</v>
      </c>
      <c r="F50" s="60">
        <f t="shared" si="9"/>
        <v>0</v>
      </c>
      <c r="G50" s="60">
        <f t="shared" si="10"/>
        <v>0</v>
      </c>
      <c r="H50" s="60">
        <f t="shared" si="13"/>
        <v>30</v>
      </c>
      <c r="I50" s="30" t="b">
        <f t="shared" si="11"/>
        <v>0</v>
      </c>
      <c r="J50" s="30">
        <f t="shared" si="12"/>
        <v>0</v>
      </c>
      <c r="K50" s="5">
        <f>H50*J50</f>
        <v>0</v>
      </c>
    </row>
    <row r="51" spans="1:11" x14ac:dyDescent="0.2">
      <c r="A51" s="65">
        <f>'MIDS DATA'!A44</f>
        <v>37530</v>
      </c>
      <c r="B51" s="66">
        <f>'MIDS DATA'!C44</f>
        <v>6.3934217412000005E-2</v>
      </c>
      <c r="C51" s="67">
        <f>'MIDS DATA'!D44</f>
        <v>0.84244974717836352</v>
      </c>
      <c r="D51" s="67">
        <f>'MIDS DATA'!E44</f>
        <v>7.0003897388147024E-2</v>
      </c>
      <c r="E51" s="68">
        <f>'MIDS DATA'!F44</f>
        <v>0.82907857557564235</v>
      </c>
      <c r="F51" s="60">
        <f t="shared" si="9"/>
        <v>0</v>
      </c>
      <c r="G51" s="60">
        <f t="shared" si="10"/>
        <v>0</v>
      </c>
      <c r="H51" s="60">
        <f t="shared" si="13"/>
        <v>31</v>
      </c>
      <c r="I51" s="30" t="b">
        <f t="shared" si="11"/>
        <v>0</v>
      </c>
      <c r="J51" s="30">
        <f t="shared" si="12"/>
        <v>0</v>
      </c>
      <c r="K51" s="5">
        <f>H51*J51</f>
        <v>0</v>
      </c>
    </row>
    <row r="52" spans="1:11" x14ac:dyDescent="0.2">
      <c r="A52" s="65">
        <f>'MIDS DATA'!A45</f>
        <v>37561</v>
      </c>
      <c r="B52" s="66">
        <f>'MIDS DATA'!C45</f>
        <v>6.4076782017462003E-2</v>
      </c>
      <c r="C52" s="67">
        <f>'MIDS DATA'!D45</f>
        <v>0.83763678583520185</v>
      </c>
      <c r="D52" s="67">
        <f>'MIDS DATA'!E45</f>
        <v>7.0090363072926029E-2</v>
      </c>
      <c r="E52" s="68">
        <f>'MIDS DATA'!F45</f>
        <v>0.82405758979406674</v>
      </c>
      <c r="F52" s="60">
        <f t="shared" si="9"/>
        <v>0</v>
      </c>
      <c r="G52" s="60">
        <f t="shared" si="10"/>
        <v>0</v>
      </c>
      <c r="H52" s="60">
        <f t="shared" si="13"/>
        <v>30</v>
      </c>
      <c r="I52" s="30" t="b">
        <f t="shared" si="11"/>
        <v>0</v>
      </c>
      <c r="J52" s="30">
        <f t="shared" si="12"/>
        <v>0</v>
      </c>
      <c r="K52" s="5">
        <f>H52*J52</f>
        <v>0</v>
      </c>
    </row>
    <row r="53" spans="1:11" x14ac:dyDescent="0.2">
      <c r="A53" s="65">
        <f>'MIDS DATA'!A46</f>
        <v>37591</v>
      </c>
      <c r="B53" s="66"/>
      <c r="C53" s="67"/>
      <c r="D53" s="67"/>
      <c r="E53" s="68"/>
      <c r="J53" s="173" t="s">
        <v>46</v>
      </c>
      <c r="K53" s="173">
        <f>SUM(K18:K52)</f>
        <v>181</v>
      </c>
    </row>
    <row r="54" spans="1:11" x14ac:dyDescent="0.2">
      <c r="A54" s="65"/>
      <c r="B54" s="66"/>
      <c r="C54" s="67"/>
      <c r="D54" s="67"/>
      <c r="E54" s="68"/>
      <c r="K54" s="173"/>
    </row>
    <row r="55" spans="1:11" ht="15.75" x14ac:dyDescent="0.25">
      <c r="A55" s="65"/>
      <c r="B55" s="69"/>
      <c r="C55" s="67"/>
      <c r="D55" s="67"/>
      <c r="E55" s="68"/>
      <c r="F55" s="71" t="s">
        <v>87</v>
      </c>
      <c r="G55" s="48">
        <f>SUM(G18:G52)</f>
        <v>780046.11899364193</v>
      </c>
    </row>
    <row r="56" spans="1:11" ht="15.75" x14ac:dyDescent="0.25">
      <c r="A56" s="65"/>
      <c r="B56" s="70"/>
      <c r="C56" s="67"/>
      <c r="D56" s="67"/>
      <c r="E56" s="68"/>
    </row>
    <row r="57" spans="1:11" x14ac:dyDescent="0.2">
      <c r="A57" s="65"/>
      <c r="B57" s="66"/>
      <c r="C57" s="67"/>
      <c r="D57" s="67"/>
      <c r="E57" s="68"/>
    </row>
    <row r="58" spans="1:11" x14ac:dyDescent="0.2">
      <c r="A58" s="50" t="s">
        <v>88</v>
      </c>
      <c r="B58" s="51"/>
      <c r="C58" s="51"/>
      <c r="D58" s="51"/>
      <c r="E58" s="51"/>
      <c r="F58" s="52"/>
      <c r="G58" s="50" t="s">
        <v>89</v>
      </c>
      <c r="H58" s="51"/>
      <c r="I58" s="51"/>
      <c r="J58" s="52"/>
    </row>
    <row r="59" spans="1:11" x14ac:dyDescent="0.2">
      <c r="A59" s="74" t="s">
        <v>90</v>
      </c>
      <c r="B59" s="74" t="s">
        <v>91</v>
      </c>
      <c r="C59" s="57" t="s">
        <v>92</v>
      </c>
      <c r="D59" s="57" t="s">
        <v>93</v>
      </c>
      <c r="E59" s="57" t="s">
        <v>72</v>
      </c>
      <c r="F59" s="57" t="s">
        <v>73</v>
      </c>
      <c r="G59" s="57" t="s">
        <v>94</v>
      </c>
      <c r="H59" s="57" t="s">
        <v>95</v>
      </c>
      <c r="I59" s="57" t="s">
        <v>72</v>
      </c>
      <c r="J59" s="57" t="s">
        <v>73</v>
      </c>
    </row>
    <row r="60" spans="1:11" x14ac:dyDescent="0.2">
      <c r="A60" s="75">
        <f ca="1">IF($G$55=0,0,(LN($C$6/$C$5)+($C$7^2/2)*$D$63))/($C$7*SQRT($D$63))</f>
        <v>0.204170019585701</v>
      </c>
      <c r="B60" s="76">
        <f ca="1">IF($A$60=0,0,$A$60-$C$7*SQRT($D$63))</f>
        <v>-4.150071317631232E-3</v>
      </c>
      <c r="C60" s="57">
        <f ca="1">NORMSDIST($A$60)</f>
        <v>0.58088965529925729</v>
      </c>
      <c r="D60" s="57">
        <f ca="1">NORMSDIST($B$60)</f>
        <v>0.49834435591839754</v>
      </c>
      <c r="E60" s="57">
        <f ca="1">(EXP(-$B$65*$D$63))*(($C$6*$C$60)-($C$5*$D$60))</f>
        <v>0.15768322587150838</v>
      </c>
      <c r="F60" s="77">
        <f ca="1">$E$60*$G$55</f>
        <v>123000.18837146794</v>
      </c>
      <c r="G60" s="57">
        <f ca="1">NORMSDIST(-$A$60)</f>
        <v>0.41911034470074271</v>
      </c>
      <c r="H60" s="57">
        <f ca="1">NORMSDIST(-$B$60)</f>
        <v>0.50165564408160246</v>
      </c>
      <c r="I60" s="57">
        <f ca="1">(EXP(-$B$65*$D$63))*(($C$5*$H$60)-($C$6*$G$60))</f>
        <v>0.12265645259276411</v>
      </c>
      <c r="J60" s="77">
        <f ca="1">$I$60*$G$55</f>
        <v>95677.689814513273</v>
      </c>
    </row>
    <row r="62" spans="1:11" x14ac:dyDescent="0.2">
      <c r="A62" s="1"/>
      <c r="B62" s="1"/>
    </row>
    <row r="63" spans="1:11" x14ac:dyDescent="0.2">
      <c r="A63" s="71" t="s">
        <v>83</v>
      </c>
      <c r="B63" s="49">
        <f>VLOOKUP(C8+25,A18:D53,4)</f>
        <v>6.8835025559080013E-2</v>
      </c>
      <c r="C63" s="71" t="s">
        <v>96</v>
      </c>
      <c r="D63" s="72">
        <f ca="1">($C$8-$A$2)/365</f>
        <v>1.9287671232876713</v>
      </c>
    </row>
    <row r="64" spans="1:11" x14ac:dyDescent="0.2">
      <c r="A64" s="71" t="s">
        <v>81</v>
      </c>
      <c r="B64" s="49">
        <f>VLOOKUP(C8+25,A18:B53,2)</f>
        <v>6.2622139099005006E-2</v>
      </c>
      <c r="C64" s="71" t="s">
        <v>33</v>
      </c>
      <c r="D64" s="72">
        <f ca="1">((LN(C6/C5)+(C7^2/2)*(C12)))/(C7*SQRT(C12))</f>
        <v>0.204170019585701</v>
      </c>
    </row>
    <row r="65" spans="1:5" x14ac:dyDescent="0.2">
      <c r="A65" s="71" t="s">
        <v>97</v>
      </c>
      <c r="B65" s="49">
        <f>IF(C9=1,B63,B64)</f>
        <v>6.8835025559080013E-2</v>
      </c>
    </row>
    <row r="66" spans="1:5" x14ac:dyDescent="0.2">
      <c r="A66" s="1"/>
      <c r="B66" s="1"/>
    </row>
    <row r="67" spans="1:5" x14ac:dyDescent="0.2">
      <c r="A67" s="65"/>
      <c r="B67" s="66"/>
      <c r="C67" s="67"/>
      <c r="D67" s="67"/>
      <c r="E67" s="68"/>
    </row>
    <row r="68" spans="1:5" x14ac:dyDescent="0.2">
      <c r="A68" s="65"/>
      <c r="B68" s="66"/>
      <c r="C68" s="67"/>
      <c r="D68" s="67"/>
      <c r="E68" s="68"/>
    </row>
    <row r="69" spans="1:5" x14ac:dyDescent="0.2">
      <c r="A69" s="65"/>
      <c r="B69" s="66"/>
      <c r="C69" s="67"/>
      <c r="D69" s="67"/>
      <c r="E69" s="68"/>
    </row>
    <row r="70" spans="1:5" x14ac:dyDescent="0.2">
      <c r="A70" s="65"/>
      <c r="B70" s="66"/>
      <c r="C70" s="67"/>
      <c r="D70" s="67"/>
      <c r="E70" s="68"/>
    </row>
    <row r="71" spans="1:5" x14ac:dyDescent="0.2">
      <c r="A71" s="65"/>
      <c r="B71" s="66"/>
      <c r="C71" s="67"/>
      <c r="D71" s="67"/>
      <c r="E71" s="68"/>
    </row>
    <row r="72" spans="1:5" x14ac:dyDescent="0.2">
      <c r="A72" s="65"/>
      <c r="B72" s="66"/>
      <c r="C72" s="67"/>
      <c r="D72" s="67"/>
      <c r="E72" s="68"/>
    </row>
    <row r="73" spans="1:5" x14ac:dyDescent="0.2">
      <c r="A73" s="65"/>
      <c r="B73" s="66"/>
      <c r="C73" s="67"/>
      <c r="D73" s="67"/>
      <c r="E73" s="68"/>
    </row>
    <row r="74" spans="1:5" x14ac:dyDescent="0.2">
      <c r="A74" s="65"/>
      <c r="B74" s="66"/>
      <c r="C74" s="67"/>
      <c r="D74" s="67"/>
      <c r="E74" s="68"/>
    </row>
    <row r="75" spans="1:5" x14ac:dyDescent="0.2">
      <c r="A75" s="65"/>
      <c r="B75" s="66"/>
      <c r="C75" s="67"/>
      <c r="D75" s="67"/>
      <c r="E75" s="68"/>
    </row>
    <row r="76" spans="1:5" x14ac:dyDescent="0.2">
      <c r="A76" s="65"/>
      <c r="B76" s="66"/>
      <c r="C76" s="67"/>
      <c r="D76" s="67"/>
      <c r="E76" s="68"/>
    </row>
    <row r="77" spans="1:5" x14ac:dyDescent="0.2">
      <c r="A77" s="65"/>
      <c r="B77" s="66"/>
      <c r="C77" s="67"/>
      <c r="D77" s="67"/>
      <c r="E77" s="68"/>
    </row>
    <row r="78" spans="1:5" x14ac:dyDescent="0.2">
      <c r="A78" s="65"/>
      <c r="B78" s="66"/>
      <c r="C78" s="67"/>
      <c r="D78" s="67"/>
      <c r="E78" s="68"/>
    </row>
    <row r="79" spans="1:5" x14ac:dyDescent="0.2">
      <c r="A79" s="65"/>
      <c r="B79" s="66"/>
      <c r="C79" s="67"/>
      <c r="D79" s="67"/>
      <c r="E79" s="68"/>
    </row>
    <row r="80" spans="1:5" x14ac:dyDescent="0.2">
      <c r="A80" s="65"/>
      <c r="B80" s="66"/>
      <c r="C80" s="67"/>
      <c r="D80" s="67"/>
      <c r="E80" s="68"/>
    </row>
    <row r="81" spans="1:5" x14ac:dyDescent="0.2">
      <c r="A81" s="65"/>
      <c r="B81" s="66"/>
      <c r="C81" s="67"/>
      <c r="D81" s="67"/>
      <c r="E81" s="68"/>
    </row>
    <row r="82" spans="1:5" x14ac:dyDescent="0.2">
      <c r="A82" s="65"/>
      <c r="B82" s="66"/>
      <c r="C82" s="67"/>
      <c r="D82" s="67"/>
      <c r="E82" s="68"/>
    </row>
    <row r="83" spans="1:5" x14ac:dyDescent="0.2">
      <c r="A83" s="65"/>
      <c r="B83" s="66"/>
      <c r="C83" s="67"/>
      <c r="D83" s="67"/>
      <c r="E83" s="68"/>
    </row>
    <row r="84" spans="1:5" x14ac:dyDescent="0.2">
      <c r="A84" s="65"/>
      <c r="B84" s="66"/>
      <c r="C84" s="67"/>
      <c r="D84" s="67"/>
      <c r="E84" s="68"/>
    </row>
    <row r="85" spans="1:5" x14ac:dyDescent="0.2">
      <c r="A85" s="65"/>
      <c r="B85" s="66"/>
      <c r="C85" s="67"/>
      <c r="D85" s="67"/>
      <c r="E85" s="68"/>
    </row>
    <row r="86" spans="1:5" x14ac:dyDescent="0.2">
      <c r="A86" s="65"/>
      <c r="B86" s="66"/>
      <c r="C86" s="67"/>
      <c r="D86" s="67"/>
      <c r="E86" s="68"/>
    </row>
    <row r="87" spans="1:5" x14ac:dyDescent="0.2">
      <c r="A87" s="65"/>
      <c r="B87" s="66"/>
      <c r="C87" s="67"/>
      <c r="D87" s="67"/>
      <c r="E87" s="68"/>
    </row>
    <row r="88" spans="1:5" x14ac:dyDescent="0.2">
      <c r="A88" s="65"/>
      <c r="B88" s="66"/>
      <c r="C88" s="67"/>
      <c r="D88" s="67"/>
      <c r="E88" s="68"/>
    </row>
    <row r="89" spans="1:5" x14ac:dyDescent="0.2">
      <c r="A89" s="65"/>
      <c r="B89" s="66"/>
      <c r="C89" s="67"/>
      <c r="D89" s="67"/>
      <c r="E89" s="68"/>
    </row>
    <row r="90" spans="1:5" x14ac:dyDescent="0.2">
      <c r="A90" s="65"/>
      <c r="B90" s="66"/>
      <c r="C90" s="67"/>
      <c r="D90" s="67"/>
      <c r="E90" s="68"/>
    </row>
    <row r="91" spans="1:5" x14ac:dyDescent="0.2">
      <c r="A91" s="65"/>
      <c r="B91" s="66"/>
      <c r="C91" s="67"/>
      <c r="D91" s="67"/>
      <c r="E91" s="68"/>
    </row>
    <row r="92" spans="1:5" x14ac:dyDescent="0.2">
      <c r="A92" s="65"/>
      <c r="B92" s="66"/>
      <c r="C92" s="67"/>
      <c r="D92" s="67"/>
      <c r="E92" s="68"/>
    </row>
    <row r="93" spans="1:5" x14ac:dyDescent="0.2">
      <c r="A93" s="65"/>
      <c r="B93" s="66"/>
      <c r="C93" s="67"/>
      <c r="D93" s="67"/>
      <c r="E93" s="68"/>
    </row>
    <row r="94" spans="1:5" x14ac:dyDescent="0.2">
      <c r="A94" s="65"/>
      <c r="B94" s="66"/>
      <c r="C94" s="67"/>
      <c r="D94" s="67"/>
      <c r="E94" s="68"/>
    </row>
    <row r="95" spans="1:5" x14ac:dyDescent="0.2">
      <c r="A95" s="65"/>
      <c r="B95" s="66"/>
      <c r="C95" s="67"/>
      <c r="D95" s="67"/>
      <c r="E95" s="68"/>
    </row>
    <row r="96" spans="1:5" x14ac:dyDescent="0.2">
      <c r="A96" s="65"/>
      <c r="B96" s="66"/>
      <c r="C96" s="67"/>
      <c r="D96" s="67"/>
      <c r="E96" s="68"/>
    </row>
    <row r="97" spans="1:5" x14ac:dyDescent="0.2">
      <c r="A97" s="65"/>
      <c r="B97" s="66"/>
      <c r="C97" s="67"/>
      <c r="D97" s="67"/>
      <c r="E97" s="68"/>
    </row>
    <row r="98" spans="1:5" x14ac:dyDescent="0.2">
      <c r="A98" s="65"/>
      <c r="B98" s="66"/>
      <c r="C98" s="67"/>
      <c r="D98" s="67"/>
      <c r="E98" s="68"/>
    </row>
  </sheetData>
  <pageMargins left="0.75" right="0.75" top="1" bottom="1" header="0.5" footer="0.5"/>
  <pageSetup orientation="portrait" horizont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198"/>
  <sheetViews>
    <sheetView workbookViewId="0">
      <selection activeCell="B12" sqref="B12"/>
    </sheetView>
  </sheetViews>
  <sheetFormatPr defaultRowHeight="12.75" x14ac:dyDescent="0.2"/>
  <cols>
    <col min="1" max="6" width="9.140625" style="155"/>
    <col min="7" max="7" width="11.85546875" style="155" customWidth="1"/>
    <col min="8" max="9" width="13.28515625" style="232" customWidth="1"/>
    <col min="10" max="10" width="11.85546875" style="155" customWidth="1"/>
    <col min="11" max="11" width="9.28515625" style="155" customWidth="1"/>
    <col min="12" max="16384" width="9.140625" style="155"/>
  </cols>
  <sheetData>
    <row r="1" spans="1:23" ht="38.25" x14ac:dyDescent="0.2">
      <c r="B1" s="156" t="s">
        <v>7</v>
      </c>
      <c r="C1" s="156" t="s">
        <v>98</v>
      </c>
      <c r="D1" s="156" t="s">
        <v>99</v>
      </c>
      <c r="E1" s="156" t="s">
        <v>100</v>
      </c>
      <c r="F1" s="156" t="s">
        <v>101</v>
      </c>
      <c r="G1" s="157" t="s">
        <v>102</v>
      </c>
      <c r="H1" s="230" t="s">
        <v>143</v>
      </c>
      <c r="I1" s="230" t="s">
        <v>103</v>
      </c>
      <c r="J1" s="157" t="s">
        <v>104</v>
      </c>
      <c r="K1" s="157" t="s">
        <v>105</v>
      </c>
      <c r="L1" s="157" t="s">
        <v>106</v>
      </c>
      <c r="M1" s="157" t="s">
        <v>107</v>
      </c>
      <c r="N1" s="157" t="s">
        <v>108</v>
      </c>
      <c r="O1" s="157" t="s">
        <v>142</v>
      </c>
      <c r="P1" s="157" t="s">
        <v>172</v>
      </c>
      <c r="Q1" s="157" t="s">
        <v>179</v>
      </c>
      <c r="R1" s="157"/>
    </row>
    <row r="2" spans="1:23" ht="12.75" customHeight="1" x14ac:dyDescent="0.2">
      <c r="A2" s="158"/>
      <c r="D2" s="164"/>
      <c r="G2" s="159"/>
      <c r="H2" s="231"/>
      <c r="I2" s="231"/>
      <c r="J2" s="159"/>
      <c r="K2" s="159"/>
      <c r="L2" s="160"/>
      <c r="M2" s="160"/>
      <c r="R2" s="317"/>
      <c r="T2" s="317"/>
      <c r="V2" s="317"/>
    </row>
    <row r="3" spans="1:23" s="320" customFormat="1" hidden="1" x14ac:dyDescent="0.2">
      <c r="A3" s="298">
        <v>36220</v>
      </c>
      <c r="B3" s="299">
        <f>POS!AI10</f>
        <v>1.5082500000000003</v>
      </c>
      <c r="C3" s="300">
        <f>POS!AJ10</f>
        <v>4.821125465018701E-2</v>
      </c>
      <c r="D3" s="300">
        <f>POS!AL10</f>
        <v>1.0419409455270658</v>
      </c>
      <c r="E3" s="300">
        <f>POS!AK10</f>
        <v>5.3977282405923005E-2</v>
      </c>
      <c r="F3" s="300">
        <f>POS!AM10</f>
        <v>1.0470054641270161</v>
      </c>
      <c r="G3" s="301">
        <f>POS!AB10</f>
        <v>2.2450000000000001</v>
      </c>
      <c r="H3" s="305">
        <f>POS!V10</f>
        <v>1.556349545010913</v>
      </c>
      <c r="I3" s="299">
        <f>POS!C10</f>
        <v>-0.10965045498908688</v>
      </c>
      <c r="J3" s="302">
        <f>POS!Q10</f>
        <v>0.15</v>
      </c>
      <c r="K3" s="303">
        <f>POS!B10</f>
        <v>1.6659999999999999</v>
      </c>
      <c r="L3" s="306">
        <f>POS!AE10</f>
        <v>1.5</v>
      </c>
      <c r="M3" s="303">
        <f>POS!AF10</f>
        <v>1.51</v>
      </c>
      <c r="N3" s="304">
        <f>POS!P10</f>
        <v>-0.16599999999999993</v>
      </c>
      <c r="O3" s="303">
        <f>POS!M10</f>
        <v>-0.156</v>
      </c>
      <c r="P3" s="303">
        <f>POS!O10</f>
        <v>-4.6000000000000006E-2</v>
      </c>
      <c r="Q3" s="316"/>
      <c r="R3" s="314"/>
      <c r="S3" s="317"/>
      <c r="T3" s="314" t="s">
        <v>14</v>
      </c>
      <c r="V3" s="314" t="s">
        <v>14</v>
      </c>
    </row>
    <row r="4" spans="1:23" hidden="1" x14ac:dyDescent="0.2">
      <c r="A4" s="158">
        <v>36251</v>
      </c>
      <c r="B4" s="163">
        <f>POS!AI11</f>
        <v>1.44665</v>
      </c>
      <c r="C4" s="162">
        <f>POS!AJ11</f>
        <v>4.820808572015501E-2</v>
      </c>
      <c r="D4" s="162">
        <f>POS!AL11</f>
        <v>1</v>
      </c>
      <c r="E4" s="162">
        <f>POS!AK11</f>
        <v>5.1410255700000011E-2</v>
      </c>
      <c r="F4" s="162">
        <f>POS!AM11</f>
        <v>1</v>
      </c>
      <c r="G4" s="161">
        <f>POS!AB11</f>
        <v>2.2576999999999998</v>
      </c>
      <c r="H4" s="233">
        <f>POS!V11</f>
        <v>1.5802861522203882</v>
      </c>
      <c r="I4" s="233">
        <f>POS!C11</f>
        <v>-0.27171384777961216</v>
      </c>
      <c r="J4" s="223">
        <f>POS!Q11</f>
        <v>0.13</v>
      </c>
      <c r="K4" s="159">
        <f>POS!B11</f>
        <v>1.8520000000000001</v>
      </c>
      <c r="L4" s="159">
        <f>POS!AE11</f>
        <v>1.51</v>
      </c>
      <c r="M4" s="159">
        <f>POS!AF11</f>
        <v>1.5420000000000003</v>
      </c>
      <c r="N4" s="160">
        <f>POS!P11</f>
        <v>-0.33200000000000029</v>
      </c>
      <c r="O4" s="159">
        <f>POS!M11</f>
        <v>-0.312</v>
      </c>
      <c r="P4" s="159">
        <f>POS!O11</f>
        <v>-0.20199999999999999</v>
      </c>
      <c r="Q4" s="159"/>
      <c r="R4" s="315"/>
      <c r="S4" s="160"/>
    </row>
    <row r="5" spans="1:23" hidden="1" x14ac:dyDescent="0.2">
      <c r="A5" s="158">
        <v>36281</v>
      </c>
      <c r="B5" s="163">
        <f>POS!AI12</f>
        <v>1.4742500000000001</v>
      </c>
      <c r="C5" s="162">
        <f>POS!AJ12</f>
        <v>4.6997604201600006E-2</v>
      </c>
      <c r="D5" s="162">
        <f>POS!AL12</f>
        <v>1.0044502850986414</v>
      </c>
      <c r="E5" s="162">
        <f>POS!AK12</f>
        <v>5.0578951468342015E-2</v>
      </c>
      <c r="F5" s="162">
        <f>POS!AM12</f>
        <v>1.0044502850986414</v>
      </c>
      <c r="G5" s="161">
        <f>POS!AB12</f>
        <v>2.5950000000000002</v>
      </c>
      <c r="H5" s="233">
        <f>POS!V12</f>
        <v>1.8922308339147993</v>
      </c>
      <c r="I5" s="233">
        <f>POS!C12</f>
        <v>-0.45576916608520102</v>
      </c>
      <c r="J5" s="223">
        <f>POS!Q12</f>
        <v>0.17</v>
      </c>
      <c r="K5" s="159">
        <f>POS!B12</f>
        <v>2.3480000000000003</v>
      </c>
      <c r="L5" s="159">
        <f>POS!AE12</f>
        <v>1.95</v>
      </c>
      <c r="M5" s="159">
        <f>POS!AF12</f>
        <v>2</v>
      </c>
      <c r="N5" s="160">
        <f>POS!P12</f>
        <v>-0.39800000000000035</v>
      </c>
      <c r="O5" s="159">
        <f>POS!M12</f>
        <v>-0.34800000000000003</v>
      </c>
      <c r="P5" s="159">
        <f>POS!O12</f>
        <v>-0.25800000000000001</v>
      </c>
      <c r="R5" s="315"/>
      <c r="S5" s="160"/>
    </row>
    <row r="6" spans="1:23" hidden="1" x14ac:dyDescent="0.2">
      <c r="A6" s="158">
        <v>36312</v>
      </c>
      <c r="B6" s="163">
        <f>POS!AI13</f>
        <v>1.4632500000000002</v>
      </c>
      <c r="C6" s="162">
        <f>POS!AJ13</f>
        <v>4.6501354316044019E-2</v>
      </c>
      <c r="D6" s="162">
        <f>POS!AL13</f>
        <v>1.0284635035605374</v>
      </c>
      <c r="E6" s="162">
        <f>POS!AK13</f>
        <v>5.0221837532552015E-2</v>
      </c>
      <c r="F6" s="162">
        <f>POS!AM13</f>
        <v>1.0307470405882513</v>
      </c>
      <c r="G6" s="161">
        <f>POS!AB13</f>
        <v>2.72</v>
      </c>
      <c r="H6" s="233">
        <f>POS!V13</f>
        <v>1.9603982914744575</v>
      </c>
      <c r="I6" s="233">
        <f>POS!C13</f>
        <v>-0.26560170852554243</v>
      </c>
      <c r="J6" s="223">
        <f>POS!Q13</f>
        <v>0.2</v>
      </c>
      <c r="K6" s="159">
        <f>POS!B13</f>
        <v>2.226</v>
      </c>
      <c r="L6" s="159">
        <f>POS!AE13</f>
        <v>1.91</v>
      </c>
      <c r="M6" s="159">
        <f>POS!AF13</f>
        <v>1.9410000000000001</v>
      </c>
      <c r="N6" s="160">
        <f>POS!P13</f>
        <v>-0.316</v>
      </c>
      <c r="O6" s="159">
        <f>POS!M13</f>
        <v>-0.28499999999999998</v>
      </c>
      <c r="P6" s="159">
        <f>POS!O13</f>
        <v>-0.15</v>
      </c>
      <c r="R6" s="315"/>
      <c r="S6" s="160"/>
      <c r="T6" s="315"/>
    </row>
    <row r="7" spans="1:23" hidden="1" x14ac:dyDescent="0.2">
      <c r="A7" s="158">
        <v>36342</v>
      </c>
      <c r="B7" s="163">
        <f>POS!AI14</f>
        <v>1.5042500000000001</v>
      </c>
      <c r="C7" s="162">
        <f>POS!AJ14</f>
        <v>4.7496795000000001E-2</v>
      </c>
      <c r="D7" s="162">
        <f>POS!AL14</f>
        <v>1.0251143588404728</v>
      </c>
      <c r="E7" s="162">
        <f>POS!AK14</f>
        <v>5.6583459000000003E-2</v>
      </c>
      <c r="F7" s="162">
        <f>POS!AM14</f>
        <v>1.0299228110415017</v>
      </c>
      <c r="G7" s="161">
        <f>POS!AB14</f>
        <v>2.8</v>
      </c>
      <c r="H7" s="233">
        <f>POS!V14</f>
        <v>2.0181059972992741</v>
      </c>
      <c r="I7" s="233">
        <f>POS!C14</f>
        <v>-0.24389400270072592</v>
      </c>
      <c r="J7" s="223">
        <f>POS!Q14</f>
        <v>0.08</v>
      </c>
      <c r="K7" s="159">
        <f>POS!B14</f>
        <v>2.262</v>
      </c>
      <c r="L7" s="159">
        <f>POS!AE14</f>
        <v>1.94</v>
      </c>
      <c r="M7" s="159">
        <f>POS!AF14</f>
        <v>1.99</v>
      </c>
      <c r="N7" s="160">
        <f>POS!P14</f>
        <v>-0.32200000000000001</v>
      </c>
      <c r="O7" s="159">
        <f>POS!M14</f>
        <v>-0.27200000000000002</v>
      </c>
      <c r="P7" s="159">
        <f>POS!O14</f>
        <v>-8.6999999999999994E-2</v>
      </c>
      <c r="R7" s="315"/>
      <c r="T7" s="315"/>
      <c r="V7" s="315"/>
    </row>
    <row r="8" spans="1:23" hidden="1" x14ac:dyDescent="0.2">
      <c r="A8" s="158">
        <v>36373</v>
      </c>
      <c r="B8" s="163">
        <f>POS!AI15</f>
        <v>1.4932500000000002</v>
      </c>
      <c r="C8" s="162">
        <f>POS!AJ15</f>
        <v>4.8412219944185007E-2</v>
      </c>
      <c r="D8" s="162">
        <f>POS!AL15</f>
        <v>0.99973810098864824</v>
      </c>
      <c r="E8" s="162">
        <f>POS!AK15</f>
        <v>5.2667831385669016E-2</v>
      </c>
      <c r="F8" s="162">
        <f>POS!AM15</f>
        <v>0.99971537907275354</v>
      </c>
      <c r="G8" s="161">
        <f>POS!AB15</f>
        <v>2.8149999999999999</v>
      </c>
      <c r="H8" s="233">
        <f>POS!V15</f>
        <v>1.9736138937632379</v>
      </c>
      <c r="I8" s="233">
        <f>POS!C15</f>
        <v>-0.6273861062367625</v>
      </c>
      <c r="J8" s="223">
        <f>POS!Q15</f>
        <v>0.18</v>
      </c>
      <c r="K8" s="159">
        <f>POS!B15</f>
        <v>2.6010000000000004</v>
      </c>
      <c r="L8" s="159">
        <f>POS!AE15</f>
        <v>2.21</v>
      </c>
      <c r="M8" s="159">
        <f>POS!AF15</f>
        <v>2.1760000000000006</v>
      </c>
      <c r="N8" s="160">
        <f>POS!P15</f>
        <v>-0.39100000000000001</v>
      </c>
      <c r="O8" s="159">
        <f>POS!M15</f>
        <v>-0.42499999999999999</v>
      </c>
      <c r="P8" s="159">
        <f>POS!O14</f>
        <v>-8.6999999999999994E-2</v>
      </c>
      <c r="Q8" s="159">
        <f>POS!AH15</f>
        <v>-0.35</v>
      </c>
      <c r="R8" s="315"/>
      <c r="S8" s="315"/>
      <c r="T8" s="315"/>
      <c r="V8" s="315"/>
      <c r="W8" s="315"/>
    </row>
    <row r="9" spans="1:23" hidden="1" x14ac:dyDescent="0.2">
      <c r="A9" s="158">
        <v>36404</v>
      </c>
      <c r="B9" s="163">
        <f>POS!AI16</f>
        <v>1.4667000000000001</v>
      </c>
      <c r="C9" s="162">
        <f>POS!AJ16</f>
        <v>4.8498679033737002E-2</v>
      </c>
      <c r="D9" s="162">
        <f>POS!AL16</f>
        <v>1</v>
      </c>
      <c r="E9" s="162">
        <f>POS!AK16</f>
        <v>5.7887780980724016E-2</v>
      </c>
      <c r="F9" s="162">
        <f>POS!AM16</f>
        <v>1</v>
      </c>
      <c r="G9" s="161">
        <f>POS!AB16</f>
        <v>3.33</v>
      </c>
      <c r="H9" s="233">
        <f>POS!V16</f>
        <v>2.351887418961415</v>
      </c>
      <c r="I9" s="233">
        <f>POS!C16</f>
        <v>-0.56011258103858497</v>
      </c>
      <c r="J9" s="223">
        <f>POS!Q16</f>
        <v>8.2500000000000004E-2</v>
      </c>
      <c r="K9" s="159">
        <f>POS!B16</f>
        <v>2.9119999999999999</v>
      </c>
      <c r="L9" s="159">
        <f>POS!AE16</f>
        <v>2.5</v>
      </c>
      <c r="M9" s="159">
        <f>POS!AF16</f>
        <v>2.5569999999999999</v>
      </c>
      <c r="N9" s="160">
        <f>POS!P16</f>
        <v>-0.41199999999999998</v>
      </c>
      <c r="O9" s="159">
        <f>POS!M16</f>
        <v>-0.35499999999999998</v>
      </c>
      <c r="P9" s="159">
        <f>POS!O15</f>
        <v>-0.27500000000000002</v>
      </c>
      <c r="Q9" s="159">
        <f>POS!AH16</f>
        <v>-0.28499999999999998</v>
      </c>
      <c r="R9" s="315"/>
      <c r="S9" s="315"/>
      <c r="T9" s="315"/>
      <c r="U9" s="315"/>
      <c r="V9" s="315"/>
      <c r="W9" s="315"/>
    </row>
    <row r="10" spans="1:23" hidden="1" x14ac:dyDescent="0.2">
      <c r="A10" s="158">
        <v>36434</v>
      </c>
      <c r="B10" s="163">
        <f>POS!AI17</f>
        <v>1.4715</v>
      </c>
      <c r="C10" s="162">
        <f>POS!AJ17</f>
        <v>4.7652980511766002E-2</v>
      </c>
      <c r="D10" s="162">
        <f>POS!AL17</f>
        <v>0.9998710715883643</v>
      </c>
      <c r="E10" s="162">
        <f>POS!AK17</f>
        <v>5.7887780980724016E-2</v>
      </c>
      <c r="F10" s="162">
        <f>POS!AM17</f>
        <v>0.9998437744102483</v>
      </c>
      <c r="G10" s="161">
        <f>POS!AB17</f>
        <v>3.21</v>
      </c>
      <c r="H10" s="233">
        <f>POS!V17</f>
        <v>2.3081792963544312</v>
      </c>
      <c r="I10" s="233">
        <f>POS!C17</f>
        <v>-0.25182070364556886</v>
      </c>
      <c r="J10" s="223">
        <f>POS!Q17</f>
        <v>0.09</v>
      </c>
      <c r="K10" s="159">
        <f>POS!B17</f>
        <v>2.56</v>
      </c>
      <c r="L10" s="159">
        <f>POS!AE17</f>
        <v>2.39</v>
      </c>
      <c r="M10" s="159">
        <f>POS!AF17</f>
        <v>2.37</v>
      </c>
      <c r="N10" s="160">
        <f>POS!P17</f>
        <v>-0.17</v>
      </c>
      <c r="O10" s="159">
        <f>POS!M17</f>
        <v>-0.19</v>
      </c>
      <c r="P10" s="159">
        <f>POS!O16</f>
        <v>-0.255</v>
      </c>
      <c r="Q10" s="159">
        <f>POS!AH17</f>
        <v>-0.21</v>
      </c>
      <c r="R10" s="315"/>
      <c r="S10" s="160"/>
      <c r="T10" s="315"/>
      <c r="V10" s="315"/>
    </row>
    <row r="11" spans="1:23" x14ac:dyDescent="0.2">
      <c r="A11" s="158">
        <v>36526</v>
      </c>
      <c r="B11" s="163">
        <f>POS!AI20</f>
        <v>1.4555000000000002</v>
      </c>
      <c r="C11" s="162">
        <f>POS!AJ20</f>
        <v>5.0961877278977011E-2</v>
      </c>
      <c r="D11" s="162">
        <f>POS!AL20</f>
        <v>0.9997244819212816</v>
      </c>
      <c r="E11" s="162">
        <f>POS!AK20</f>
        <v>5.6580830843126012E-2</v>
      </c>
      <c r="F11" s="162">
        <f>POS!AM20</f>
        <v>0.99969452844652973</v>
      </c>
      <c r="G11" s="161">
        <f>POS!AB20</f>
        <v>2.9750000000000001</v>
      </c>
      <c r="H11" s="233">
        <f>POS!V20</f>
        <v>2.1580395021208392</v>
      </c>
      <c r="I11" s="233">
        <f>POS!C20</f>
        <v>-0.18596049787916114</v>
      </c>
      <c r="J11" s="223">
        <f>POS!Q20</f>
        <v>0.13500000000000001</v>
      </c>
      <c r="K11" s="159">
        <f>POS!B20</f>
        <v>2.3440000000000003</v>
      </c>
      <c r="L11" s="159">
        <f>POS!AE20</f>
        <v>2.3130000000000002</v>
      </c>
      <c r="M11" s="159">
        <f>POS!AF20</f>
        <v>2.1800000000000002</v>
      </c>
      <c r="N11" s="160">
        <f>POS!P20</f>
        <v>-3.1E-2</v>
      </c>
      <c r="O11" s="159">
        <f>POS!M20</f>
        <v>-0.16399999999999998</v>
      </c>
      <c r="P11" s="159">
        <f>POS!O19</f>
        <v>0.19500000000000001</v>
      </c>
      <c r="Q11" s="159">
        <f>POS!AH20</f>
        <v>-0.16399999999999998</v>
      </c>
      <c r="R11" s="315"/>
      <c r="S11" s="315"/>
      <c r="T11" s="315"/>
      <c r="U11" s="315"/>
    </row>
    <row r="12" spans="1:23" x14ac:dyDescent="0.2">
      <c r="A12" s="158">
        <v>36557</v>
      </c>
      <c r="B12" s="163">
        <f>POS!AI21</f>
        <v>1.454711172211</v>
      </c>
      <c r="C12" s="162">
        <f>POS!AJ21</f>
        <v>5.0658903117911012E-2</v>
      </c>
      <c r="D12" s="162">
        <f>POS!AL21</f>
        <v>0.99699121586725126</v>
      </c>
      <c r="E12" s="162">
        <f>POS!AK21</f>
        <v>5.9907934171005019E-2</v>
      </c>
      <c r="F12" s="162">
        <f>POS!AM21</f>
        <v>0.99645088307737995</v>
      </c>
      <c r="G12" s="161">
        <f>POS!AB21</f>
        <v>2.7</v>
      </c>
      <c r="H12" s="233">
        <f>POS!V21</f>
        <v>1.957406084722767</v>
      </c>
      <c r="I12" s="233">
        <f>POS!C21</f>
        <v>-0.25859391527723319</v>
      </c>
      <c r="J12" s="223">
        <f>POS!Q21</f>
        <v>0.24</v>
      </c>
      <c r="K12" s="159">
        <f>POS!B21</f>
        <v>2.2160000000000002</v>
      </c>
      <c r="L12" s="159">
        <f>POS!AE21</f>
        <v>2.1860000000000004</v>
      </c>
      <c r="M12" s="159">
        <f>POS!AF21</f>
        <v>2.1060000000000003</v>
      </c>
      <c r="N12" s="160">
        <f>POS!P21</f>
        <v>-0.03</v>
      </c>
      <c r="O12" s="159">
        <f>POS!M21</f>
        <v>-0.11</v>
      </c>
      <c r="P12" s="159">
        <f>POS!O20</f>
        <v>-2.4E-2</v>
      </c>
      <c r="Q12" s="159">
        <f>POS!AH21</f>
        <v>-0.105</v>
      </c>
      <c r="R12" s="315"/>
      <c r="S12" s="315"/>
      <c r="T12" s="315"/>
    </row>
    <row r="13" spans="1:23" x14ac:dyDescent="0.2">
      <c r="A13" s="158">
        <v>36586</v>
      </c>
      <c r="B13" s="163">
        <f>POS!AI22</f>
        <v>1.453532830718</v>
      </c>
      <c r="C13" s="162">
        <f>POS!AJ22</f>
        <v>5.1220639352069997E-2</v>
      </c>
      <c r="D13" s="162">
        <f>POS!AL22</f>
        <v>0.99296296660336658</v>
      </c>
      <c r="E13" s="162">
        <f>POS!AK22</f>
        <v>6.1178766547915008E-2</v>
      </c>
      <c r="F13" s="162">
        <f>POS!AM22</f>
        <v>0.9916209355176786</v>
      </c>
      <c r="G13" s="161">
        <f>POS!AB22</f>
        <v>2.7250000000000001</v>
      </c>
      <c r="H13" s="233">
        <f>POS!V22</f>
        <v>1.9771317264161277</v>
      </c>
      <c r="I13" s="233">
        <f>POS!C22</f>
        <v>-0.27586827358387245</v>
      </c>
      <c r="J13" s="223">
        <f>POS!Q22</f>
        <v>0.33</v>
      </c>
      <c r="K13" s="159">
        <f>POS!B22</f>
        <v>2.2530000000000001</v>
      </c>
      <c r="L13" s="159">
        <f>POS!AE22</f>
        <v>2.0430000000000001</v>
      </c>
      <c r="M13" s="159">
        <f>POS!AF22</f>
        <v>2.1030000000000002</v>
      </c>
      <c r="N13" s="160">
        <f>POS!P22</f>
        <v>-0.21</v>
      </c>
      <c r="O13" s="159">
        <f>POS!M22</f>
        <v>-0.15</v>
      </c>
      <c r="P13" s="159">
        <f>POS!O21</f>
        <v>6.5000000000000002E-2</v>
      </c>
      <c r="Q13" s="159">
        <f>POS!AH22</f>
        <v>-0.13</v>
      </c>
      <c r="R13" s="315"/>
      <c r="S13" s="315"/>
      <c r="T13" s="315"/>
    </row>
    <row r="14" spans="1:23" x14ac:dyDescent="0.2">
      <c r="A14" s="158">
        <v>36617</v>
      </c>
      <c r="B14" s="163">
        <f>POS!AI23</f>
        <v>1.4523927458930004</v>
      </c>
      <c r="C14" s="162">
        <f>POS!AJ23</f>
        <v>5.1783504590529016E-2</v>
      </c>
      <c r="D14" s="162">
        <f>POS!AL23</f>
        <v>0.9885879800977454</v>
      </c>
      <c r="E14" s="162">
        <f>POS!AK23</f>
        <v>6.1572551566255025E-2</v>
      </c>
      <c r="F14" s="162">
        <f>POS!AM23</f>
        <v>0.98647750667936962</v>
      </c>
      <c r="G14" s="161">
        <f>POS!AB23</f>
        <v>2.73</v>
      </c>
      <c r="H14" s="233">
        <f>POS!V23</f>
        <v>1.9823143279538984</v>
      </c>
      <c r="I14" s="233">
        <f>POS!C23</f>
        <v>-0.29068567204610174</v>
      </c>
      <c r="J14" s="223">
        <f>POS!Q23</f>
        <v>0.26750000000000002</v>
      </c>
      <c r="K14" s="159">
        <f>POS!B23</f>
        <v>2.2730000000000001</v>
      </c>
      <c r="L14" s="159">
        <f>POS!AE23</f>
        <v>1.9630000000000001</v>
      </c>
      <c r="M14" s="159">
        <f>POS!AF23</f>
        <v>1.9830000000000001</v>
      </c>
      <c r="N14" s="160">
        <f>POS!P23</f>
        <v>-0.31</v>
      </c>
      <c r="O14" s="159">
        <f>POS!M23</f>
        <v>-0.28999999999999998</v>
      </c>
      <c r="P14" s="159">
        <f>POS!O22</f>
        <v>0.04</v>
      </c>
      <c r="Q14" s="159">
        <f>POS!AH23</f>
        <v>-0.21</v>
      </c>
    </row>
    <row r="15" spans="1:23" x14ac:dyDescent="0.2">
      <c r="A15" s="158">
        <v>36647</v>
      </c>
      <c r="B15" s="163">
        <f>POS!AI24</f>
        <v>1.4514496264950003</v>
      </c>
      <c r="C15" s="162">
        <f>POS!AJ24</f>
        <v>5.2562854394100009E-2</v>
      </c>
      <c r="D15" s="162">
        <f>POS!AL24</f>
        <v>0.98421621470219589</v>
      </c>
      <c r="E15" s="162">
        <f>POS!AK24</f>
        <v>6.1910744267139009E-2</v>
      </c>
      <c r="F15" s="162">
        <f>POS!AM24</f>
        <v>0.98147733233967061</v>
      </c>
      <c r="G15" s="161">
        <f>POS!AB24</f>
        <v>2.74</v>
      </c>
      <c r="H15" s="233">
        <f>POS!V24</f>
        <v>1.9908683341481119</v>
      </c>
      <c r="I15" s="233">
        <f>POS!C24</f>
        <v>-0.30213166585188822</v>
      </c>
      <c r="J15" s="223">
        <f>POS!Q24</f>
        <v>0.23</v>
      </c>
      <c r="K15" s="159">
        <f>POS!B24</f>
        <v>2.2930000000000001</v>
      </c>
      <c r="L15" s="159">
        <f>POS!AE24</f>
        <v>1.9830000000000001</v>
      </c>
      <c r="M15" s="159">
        <f>POS!AF24</f>
        <v>2.0030000000000001</v>
      </c>
      <c r="N15" s="160">
        <f>POS!P24</f>
        <v>-0.31</v>
      </c>
      <c r="O15" s="159">
        <f>POS!M24</f>
        <v>-0.28999999999999998</v>
      </c>
      <c r="P15" s="159">
        <f>POS!O23</f>
        <v>-0.11</v>
      </c>
      <c r="Q15" s="159">
        <f>POS!AH24</f>
        <v>-0.21</v>
      </c>
      <c r="R15" s="315"/>
      <c r="S15" s="315"/>
      <c r="T15" s="315"/>
    </row>
    <row r="16" spans="1:23" x14ac:dyDescent="0.2">
      <c r="A16" s="158">
        <v>36678</v>
      </c>
      <c r="B16" s="163">
        <f>POS!AI25</f>
        <v>1.4505198668420005</v>
      </c>
      <c r="C16" s="162">
        <f>POS!AJ25</f>
        <v>5.3438361717923002E-2</v>
      </c>
      <c r="D16" s="162">
        <f>POS!AL25</f>
        <v>0.97956452358094759</v>
      </c>
      <c r="E16" s="162">
        <f>POS!AK25</f>
        <v>6.2446385089572017E-2</v>
      </c>
      <c r="F16" s="162">
        <f>POS!AM25</f>
        <v>0.97621284940454134</v>
      </c>
      <c r="G16" s="161">
        <f>POS!AB25</f>
        <v>2.76</v>
      </c>
      <c r="H16" s="233">
        <f>POS!V25</f>
        <v>2.0066856487371747</v>
      </c>
      <c r="I16" s="233">
        <f>POS!C25</f>
        <v>-0.30831435126282525</v>
      </c>
      <c r="J16" s="223">
        <f>POS!Q25</f>
        <v>0.2225</v>
      </c>
      <c r="K16" s="159">
        <f>POS!B25</f>
        <v>2.3149999999999999</v>
      </c>
      <c r="L16" s="159">
        <f>POS!AE25</f>
        <v>2.0049999999999999</v>
      </c>
      <c r="M16" s="159">
        <f>POS!AF25</f>
        <v>2.0249999999999999</v>
      </c>
      <c r="N16" s="160">
        <f>POS!P25</f>
        <v>-0.31</v>
      </c>
      <c r="O16" s="159">
        <f>POS!M25</f>
        <v>-0.28999999999999998</v>
      </c>
      <c r="P16" s="159">
        <f>POS!O24</f>
        <v>-0.11</v>
      </c>
      <c r="Q16" s="159">
        <f>POS!AH25</f>
        <v>-0.21</v>
      </c>
    </row>
    <row r="17" spans="1:17" x14ac:dyDescent="0.2">
      <c r="A17" s="158">
        <v>36708</v>
      </c>
      <c r="B17" s="163">
        <f>POS!AI26</f>
        <v>1.4496730111570002</v>
      </c>
      <c r="C17" s="162">
        <f>POS!AJ26</f>
        <v>5.4288692650282001E-2</v>
      </c>
      <c r="D17" s="162">
        <f>POS!AL26</f>
        <v>0.97494819858925086</v>
      </c>
      <c r="E17" s="162">
        <f>POS!AK26</f>
        <v>6.3006318604036993E-2</v>
      </c>
      <c r="F17" s="162">
        <f>POS!AM26</f>
        <v>0.97104506408182312</v>
      </c>
      <c r="G17" s="161">
        <f>POS!AB26</f>
        <v>2.78</v>
      </c>
      <c r="H17" s="233">
        <f>POS!V26</f>
        <v>2.0224075894605185</v>
      </c>
      <c r="I17" s="233">
        <f>POS!C26</f>
        <v>-0.3175924105394814</v>
      </c>
      <c r="J17" s="223">
        <f>POS!Q26</f>
        <v>0.22</v>
      </c>
      <c r="K17" s="159">
        <f>POS!B26</f>
        <v>2.34</v>
      </c>
      <c r="L17" s="159">
        <f>POS!AE26</f>
        <v>2.0299999999999998</v>
      </c>
      <c r="M17" s="159">
        <f>POS!AF26</f>
        <v>2.0499999999999998</v>
      </c>
      <c r="N17" s="160">
        <f>POS!P26</f>
        <v>-0.31</v>
      </c>
      <c r="O17" s="159">
        <f>POS!M26</f>
        <v>-0.28999999999999998</v>
      </c>
      <c r="P17" s="159">
        <f>POS!O25</f>
        <v>-0.11</v>
      </c>
      <c r="Q17" s="159">
        <f>POS!AH26</f>
        <v>-0.17</v>
      </c>
    </row>
    <row r="18" spans="1:17" x14ac:dyDescent="0.2">
      <c r="A18" s="158">
        <v>36739</v>
      </c>
      <c r="B18" s="163">
        <f>POS!AI27</f>
        <v>1.4488194131510002</v>
      </c>
      <c r="C18" s="162">
        <f>POS!AJ27</f>
        <v>5.4994684120162E-2</v>
      </c>
      <c r="D18" s="162">
        <f>POS!AL27</f>
        <v>0.97015347173348787</v>
      </c>
      <c r="E18" s="162">
        <f>POS!AK27</f>
        <v>6.3475475376822021E-2</v>
      </c>
      <c r="F18" s="162">
        <f>POS!AM27</f>
        <v>0.96570057271269538</v>
      </c>
      <c r="G18" s="161">
        <f>POS!AB27</f>
        <v>2.81</v>
      </c>
      <c r="H18" s="233">
        <f>POS!V27</f>
        <v>2.0454365279071114</v>
      </c>
      <c r="I18" s="233">
        <f>POS!C27</f>
        <v>-0.31956347209288882</v>
      </c>
      <c r="J18" s="223">
        <f>POS!Q27</f>
        <v>0.2225</v>
      </c>
      <c r="K18" s="159">
        <f>POS!B27</f>
        <v>2.3650000000000002</v>
      </c>
      <c r="L18" s="159">
        <f>POS!AE27</f>
        <v>2.0550000000000002</v>
      </c>
      <c r="M18" s="159">
        <f>POS!AF27</f>
        <v>2.0750000000000002</v>
      </c>
      <c r="N18" s="160">
        <f>POS!P27</f>
        <v>-0.31</v>
      </c>
      <c r="O18" s="159">
        <f>POS!M27</f>
        <v>-0.28999999999999998</v>
      </c>
      <c r="P18" s="159">
        <f>POS!O26</f>
        <v>-0.11</v>
      </c>
      <c r="Q18" s="159">
        <f>POS!AH27</f>
        <v>-0.17</v>
      </c>
    </row>
    <row r="19" spans="1:17" x14ac:dyDescent="0.2">
      <c r="A19" s="158">
        <v>36770</v>
      </c>
      <c r="B19" s="163">
        <f>POS!AI28</f>
        <v>1.4480233261450004</v>
      </c>
      <c r="C19" s="162">
        <f>POS!AJ28</f>
        <v>5.5700675756054016E-2</v>
      </c>
      <c r="D19" s="162">
        <f>POS!AL28</f>
        <v>0.96526986361396838</v>
      </c>
      <c r="E19" s="162">
        <f>POS!AK28</f>
        <v>6.3944632222617009E-2</v>
      </c>
      <c r="F19" s="162">
        <f>POS!AM28</f>
        <v>0.96031142462244612</v>
      </c>
      <c r="G19" s="161">
        <f>POS!AB28</f>
        <v>2.83</v>
      </c>
      <c r="H19" s="233">
        <f>POS!V28</f>
        <v>2.0611273286222849</v>
      </c>
      <c r="I19" s="233">
        <f>POS!C28</f>
        <v>-0.32387267137771492</v>
      </c>
      <c r="J19" s="223">
        <f>POS!Q28</f>
        <v>0.23</v>
      </c>
      <c r="K19" s="159">
        <f>POS!B28</f>
        <v>2.3849999999999998</v>
      </c>
      <c r="L19" s="159">
        <f>POS!AE28</f>
        <v>2.0750000000000002</v>
      </c>
      <c r="M19" s="159">
        <f>POS!AF28</f>
        <v>2.0950000000000002</v>
      </c>
      <c r="N19" s="160">
        <f>POS!P28</f>
        <v>-0.31</v>
      </c>
      <c r="O19" s="159">
        <f>POS!M28</f>
        <v>-0.28999999999999998</v>
      </c>
      <c r="P19" s="159">
        <f>POS!O27</f>
        <v>-0.11</v>
      </c>
      <c r="Q19" s="159">
        <f>POS!AH28</f>
        <v>-0.17</v>
      </c>
    </row>
    <row r="20" spans="1:17" x14ac:dyDescent="0.2">
      <c r="A20" s="158">
        <v>36800</v>
      </c>
      <c r="B20" s="163">
        <f>POS!AI29</f>
        <v>1.4472865633050003</v>
      </c>
      <c r="C20" s="162">
        <f>POS!AJ29</f>
        <v>5.6351413644208002E-2</v>
      </c>
      <c r="D20" s="162">
        <f>POS!AL29</f>
        <v>0.96048272223250841</v>
      </c>
      <c r="E20" s="162">
        <f>POS!AK29</f>
        <v>6.4386670889519021E-2</v>
      </c>
      <c r="F20" s="162">
        <f>POS!AM29</f>
        <v>0.95506268510795322</v>
      </c>
      <c r="G20" s="161">
        <f>POS!AB29</f>
        <v>2.89</v>
      </c>
      <c r="H20" s="233">
        <f>POS!V29</f>
        <v>2.1058976344256304</v>
      </c>
      <c r="I20" s="233">
        <f>POS!C29</f>
        <v>-0.30110236557436965</v>
      </c>
      <c r="J20" s="223">
        <f>POS!Q29</f>
        <v>0.23749999999999999</v>
      </c>
      <c r="K20" s="159">
        <f>POS!B29</f>
        <v>2.407</v>
      </c>
      <c r="L20" s="159">
        <f>POS!AE29</f>
        <v>2.097</v>
      </c>
      <c r="M20" s="159">
        <f>POS!AF29</f>
        <v>2.117</v>
      </c>
      <c r="N20" s="160">
        <f>POS!P29</f>
        <v>-0.31</v>
      </c>
      <c r="O20" s="159">
        <f>POS!M29</f>
        <v>-0.28999999999999998</v>
      </c>
      <c r="P20" s="159">
        <f>POS!O28</f>
        <v>-0.11</v>
      </c>
      <c r="Q20" s="159">
        <f>POS!AH29</f>
        <v>-0.21</v>
      </c>
    </row>
    <row r="21" spans="1:17" x14ac:dyDescent="0.2">
      <c r="A21" s="158">
        <v>36831</v>
      </c>
      <c r="B21" s="163">
        <f>POS!AI30</f>
        <v>1.4465498210770003</v>
      </c>
      <c r="C21" s="162">
        <f>POS!AJ30</f>
        <v>5.6978110871987009E-2</v>
      </c>
      <c r="D21" s="162">
        <f>POS!AL30</f>
        <v>0.95549116121189426</v>
      </c>
      <c r="E21" s="162">
        <f>POS!AK30</f>
        <v>6.482112610677801E-2</v>
      </c>
      <c r="F21" s="162">
        <f>POS!AM30</f>
        <v>0.94961564293522138</v>
      </c>
      <c r="G21" s="161">
        <f>POS!AB30</f>
        <v>3.0327946613471939</v>
      </c>
      <c r="H21" s="233">
        <f>POS!V30</f>
        <v>2.2120000000000002</v>
      </c>
      <c r="I21" s="233">
        <f>POS!C30</f>
        <v>-0.33</v>
      </c>
      <c r="J21" s="223">
        <f>POS!Q30</f>
        <v>0.23499999999999999</v>
      </c>
      <c r="K21" s="159">
        <f>POS!B30</f>
        <v>2.5420000000000003</v>
      </c>
      <c r="L21" s="159">
        <f>POS!AE30</f>
        <v>2.4320000000000004</v>
      </c>
      <c r="M21" s="159">
        <f>POS!AF30</f>
        <v>2.3220000000000001</v>
      </c>
      <c r="N21" s="160">
        <f>POS!P30</f>
        <v>-0.11</v>
      </c>
      <c r="O21" s="159">
        <f>POS!M30</f>
        <v>-0.22</v>
      </c>
      <c r="P21" s="159">
        <f>POS!O29</f>
        <v>-0.11</v>
      </c>
      <c r="Q21" s="159">
        <f>POS!AH30</f>
        <v>-0.21</v>
      </c>
    </row>
    <row r="22" spans="1:17" x14ac:dyDescent="0.2">
      <c r="A22" s="158">
        <v>36861</v>
      </c>
      <c r="B22" s="163">
        <f>POS!AI31</f>
        <v>1.4458811479930003</v>
      </c>
      <c r="C22" s="162">
        <f>POS!AJ31</f>
        <v>5.7584592184594011E-2</v>
      </c>
      <c r="D22" s="162">
        <f>POS!AL31</f>
        <v>0.95059183349367049</v>
      </c>
      <c r="E22" s="162">
        <f>POS!AK31</f>
        <v>6.5241566699184017E-2</v>
      </c>
      <c r="F22" s="162">
        <f>POS!AM31</f>
        <v>0.94430972963559345</v>
      </c>
      <c r="G22" s="161">
        <f>POS!AB31</f>
        <v>3.2095487335265682</v>
      </c>
      <c r="H22" s="233">
        <f>POS!V31</f>
        <v>2.3420000000000001</v>
      </c>
      <c r="I22" s="233">
        <f>POS!C31</f>
        <v>-0.33</v>
      </c>
      <c r="J22" s="223">
        <f>POS!Q31</f>
        <v>0.23749999999999999</v>
      </c>
      <c r="K22" s="159">
        <f>POS!B31</f>
        <v>2.6720000000000002</v>
      </c>
      <c r="L22" s="159">
        <f>POS!AE31</f>
        <v>2.702</v>
      </c>
      <c r="M22" s="159">
        <f>POS!AF31</f>
        <v>2.452</v>
      </c>
      <c r="N22" s="160">
        <f>POS!P31</f>
        <v>0.03</v>
      </c>
      <c r="O22" s="159">
        <f>POS!M31</f>
        <v>-0.22</v>
      </c>
      <c r="P22" s="159">
        <f>POS!O30</f>
        <v>1.3877787807800005E-17</v>
      </c>
      <c r="Q22" s="159">
        <f>POS!AH31</f>
        <v>-0.21</v>
      </c>
    </row>
    <row r="23" spans="1:17" x14ac:dyDescent="0.2">
      <c r="A23" s="158">
        <v>36892</v>
      </c>
      <c r="B23" s="163">
        <f>POS!AI32</f>
        <v>1.445195641068</v>
      </c>
      <c r="C23" s="162">
        <f>POS!AJ32</f>
        <v>5.8168036539584016E-2</v>
      </c>
      <c r="D23" s="162">
        <f>POS!AL32</f>
        <v>0.94549838939385145</v>
      </c>
      <c r="E23" s="162">
        <f>POS!AK32</f>
        <v>6.5662023574155001E-2</v>
      </c>
      <c r="F23" s="162">
        <f>POS!AM32</f>
        <v>0.93880463826111693</v>
      </c>
      <c r="G23" s="161">
        <f>POS!AB32</f>
        <v>3.2545996072033794</v>
      </c>
      <c r="H23" s="233">
        <f>POS!V32</f>
        <v>2.3760000000000003</v>
      </c>
      <c r="I23" s="233">
        <f>POS!C32</f>
        <v>-0.33</v>
      </c>
      <c r="J23" s="223">
        <f>POS!Q32</f>
        <v>0.24249999999999999</v>
      </c>
      <c r="K23" s="159">
        <f>POS!B32</f>
        <v>2.7060000000000004</v>
      </c>
      <c r="L23" s="159">
        <f>POS!AE32</f>
        <v>2.7760000000000002</v>
      </c>
      <c r="M23" s="159">
        <f>POS!AF32</f>
        <v>2.4860000000000002</v>
      </c>
      <c r="N23" s="160">
        <f>POS!P32</f>
        <v>7.0000000000000007E-2</v>
      </c>
      <c r="O23" s="159">
        <f>POS!M32</f>
        <v>-0.22</v>
      </c>
      <c r="P23" s="159">
        <f>POS!O31</f>
        <v>1.3877787807800005E-17</v>
      </c>
      <c r="Q23" s="159">
        <f>POS!AH32</f>
        <v>-0.21</v>
      </c>
    </row>
    <row r="24" spans="1:17" x14ac:dyDescent="0.2">
      <c r="A24" s="158">
        <v>36923</v>
      </c>
      <c r="B24" s="163">
        <f>POS!AI33</f>
        <v>1.4445041763080002</v>
      </c>
      <c r="C24" s="162">
        <f>POS!AJ33</f>
        <v>5.8698959340675004E-2</v>
      </c>
      <c r="D24" s="162">
        <f>POS!AL33</f>
        <v>0.94039285216896795</v>
      </c>
      <c r="E24" s="162">
        <f>POS!AK33</f>
        <v>6.6060316267875008E-2</v>
      </c>
      <c r="F24" s="162">
        <f>POS!AM33</f>
        <v>0.93328849352720078</v>
      </c>
      <c r="G24" s="161">
        <f>POS!AB33</f>
        <v>3.1010694781486676</v>
      </c>
      <c r="H24" s="233">
        <f>POS!V33</f>
        <v>2.2650000000000001</v>
      </c>
      <c r="I24" s="233">
        <f>POS!C33</f>
        <v>-0.33</v>
      </c>
      <c r="J24" s="223">
        <f>POS!Q33</f>
        <v>0.23499999999999999</v>
      </c>
      <c r="K24" s="159">
        <f>POS!B33</f>
        <v>2.5950000000000002</v>
      </c>
      <c r="L24" s="159">
        <f>POS!AE33</f>
        <v>2.605</v>
      </c>
      <c r="M24" s="159">
        <f>POS!AF33</f>
        <v>2.375</v>
      </c>
      <c r="N24" s="160">
        <f>POS!P33</f>
        <v>0.01</v>
      </c>
      <c r="O24" s="159">
        <f>POS!M33</f>
        <v>-0.22</v>
      </c>
      <c r="P24" s="159">
        <f>POS!O32</f>
        <v>-0.02</v>
      </c>
      <c r="Q24" s="159">
        <f>POS!AH33</f>
        <v>-0.21</v>
      </c>
    </row>
    <row r="25" spans="1:17" x14ac:dyDescent="0.2">
      <c r="A25" s="158">
        <v>36951</v>
      </c>
      <c r="B25" s="163">
        <f>POS!AI34</f>
        <v>1.4439072694940001</v>
      </c>
      <c r="C25" s="162">
        <f>POS!AJ34</f>
        <v>5.9178502596408E-2</v>
      </c>
      <c r="D25" s="162">
        <f>POS!AL34</f>
        <v>0.93573479226264322</v>
      </c>
      <c r="E25" s="162">
        <f>POS!AK34</f>
        <v>6.6420064552535019E-2</v>
      </c>
      <c r="F25" s="162">
        <f>POS!AM34</f>
        <v>0.92828187486588576</v>
      </c>
      <c r="G25" s="161">
        <f>POS!AB34</f>
        <v>2.9547206923969407</v>
      </c>
      <c r="H25" s="233">
        <f>POS!V34</f>
        <v>2.1590000000000003</v>
      </c>
      <c r="I25" s="233">
        <f>POS!C34</f>
        <v>-0.33</v>
      </c>
      <c r="J25" s="223">
        <f>POS!Q34</f>
        <v>0.20499999999999999</v>
      </c>
      <c r="K25" s="159">
        <f>POS!B34</f>
        <v>2.4890000000000003</v>
      </c>
      <c r="L25" s="159">
        <f>POS!AE34</f>
        <v>2.1990000000000003</v>
      </c>
      <c r="M25" s="159">
        <f>POS!AF34</f>
        <v>2.2690000000000001</v>
      </c>
      <c r="N25" s="160">
        <f>POS!P34</f>
        <v>-0.28999999999999998</v>
      </c>
      <c r="O25" s="159">
        <f>POS!M34</f>
        <v>-0.22</v>
      </c>
      <c r="P25" s="159">
        <f>POS!O33</f>
        <v>-0.02</v>
      </c>
      <c r="Q25" s="159">
        <f>POS!AH34</f>
        <v>-0.21</v>
      </c>
    </row>
    <row r="26" spans="1:17" x14ac:dyDescent="0.2">
      <c r="A26" s="158">
        <v>36982</v>
      </c>
      <c r="B26" s="163">
        <f>POS!AI35</f>
        <v>1.4432142511660002</v>
      </c>
      <c r="C26" s="162">
        <f>POS!AJ35</f>
        <v>5.9628306979612015E-2</v>
      </c>
      <c r="D26" s="162">
        <f>POS!AL35</f>
        <v>0.93061689053050289</v>
      </c>
      <c r="E26" s="162">
        <f>POS!AK35</f>
        <v>6.6773642540117001E-2</v>
      </c>
      <c r="F26" s="162">
        <f>POS!AM35</f>
        <v>0.92276163434555691</v>
      </c>
      <c r="G26" s="161">
        <f>POS!AB35</f>
        <v>2.79462579723933</v>
      </c>
      <c r="H26" s="233">
        <f>POS!V35</f>
        <v>2.0430000000000001</v>
      </c>
      <c r="I26" s="233">
        <f>POS!C35</f>
        <v>-0.34499999999999997</v>
      </c>
      <c r="J26" s="223">
        <f>POS!Q35</f>
        <v>0.18</v>
      </c>
      <c r="K26" s="159">
        <f>POS!B35</f>
        <v>2.3880000000000003</v>
      </c>
      <c r="L26" s="159">
        <f>POS!AE35</f>
        <v>2.0880000000000005</v>
      </c>
      <c r="M26" s="159">
        <f>POS!AF35</f>
        <v>2.0530000000000004</v>
      </c>
      <c r="N26" s="160">
        <f>POS!P35</f>
        <v>-0.3</v>
      </c>
      <c r="O26" s="159">
        <f>POS!M35</f>
        <v>-0.33500000000000002</v>
      </c>
      <c r="P26" s="159">
        <f>POS!O34</f>
        <v>-0.02</v>
      </c>
      <c r="Q26" s="159">
        <f>POS!AH35</f>
        <v>-0.22</v>
      </c>
    </row>
    <row r="27" spans="1:17" x14ac:dyDescent="0.2">
      <c r="A27" s="158">
        <v>37012</v>
      </c>
      <c r="B27" s="163">
        <f>POS!AI36</f>
        <v>1.4425070931950001</v>
      </c>
      <c r="C27" s="162">
        <f>POS!AJ36</f>
        <v>5.9954906702513008E-2</v>
      </c>
      <c r="D27" s="162">
        <f>POS!AL36</f>
        <v>0.92575306751662079</v>
      </c>
      <c r="E27" s="162">
        <f>POS!AK36</f>
        <v>6.7039012548038013E-2</v>
      </c>
      <c r="F27" s="162">
        <f>POS!AM36</f>
        <v>0.91748908721443267</v>
      </c>
      <c r="G27" s="161">
        <f>POS!AB36</f>
        <v>2.7604428780659087</v>
      </c>
      <c r="H27" s="233">
        <f>POS!V36</f>
        <v>2.0190000000000001</v>
      </c>
      <c r="I27" s="233">
        <f>POS!C36</f>
        <v>-0.34499999999999997</v>
      </c>
      <c r="J27" s="223">
        <f>POS!Q36</f>
        <v>0.16250000000000001</v>
      </c>
      <c r="K27" s="159">
        <f>POS!B36</f>
        <v>2.3640000000000003</v>
      </c>
      <c r="L27" s="159">
        <f>POS!AE36</f>
        <v>2.0640000000000005</v>
      </c>
      <c r="M27" s="159">
        <f>POS!AF36</f>
        <v>2.0290000000000004</v>
      </c>
      <c r="N27" s="160">
        <f>POS!P36</f>
        <v>-0.3</v>
      </c>
      <c r="O27" s="159">
        <f>POS!M36</f>
        <v>-0.33500000000000002</v>
      </c>
      <c r="P27" s="159">
        <f>POS!O35</f>
        <v>-0.12</v>
      </c>
      <c r="Q27" s="159">
        <f>POS!AH36</f>
        <v>-0.22</v>
      </c>
    </row>
    <row r="28" spans="1:17" x14ac:dyDescent="0.2">
      <c r="A28" s="158">
        <v>37043</v>
      </c>
      <c r="B28" s="163">
        <f>POS!AI37</f>
        <v>1.4417917043130004</v>
      </c>
      <c r="C28" s="162">
        <f>POS!AJ37</f>
        <v>6.0292393120079009E-2</v>
      </c>
      <c r="D28" s="162">
        <f>POS!AL37</f>
        <v>0.92070349995761158</v>
      </c>
      <c r="E28" s="162">
        <f>POS!AK37</f>
        <v>6.7313228247387016E-2</v>
      </c>
      <c r="F28" s="162">
        <f>POS!AM37</f>
        <v>0.91203206346373233</v>
      </c>
      <c r="G28" s="161">
        <f>POS!AB37</f>
        <v>2.7782056448836183</v>
      </c>
      <c r="H28" s="233">
        <f>POS!V37</f>
        <v>2.0330000000000004</v>
      </c>
      <c r="I28" s="233">
        <f>POS!C37</f>
        <v>-0.34499999999999997</v>
      </c>
      <c r="J28" s="223">
        <f>POS!Q37</f>
        <v>0.16</v>
      </c>
      <c r="K28" s="159">
        <f>POS!B37</f>
        <v>2.3780000000000001</v>
      </c>
      <c r="L28" s="159">
        <f>POS!AE37</f>
        <v>2.0780000000000003</v>
      </c>
      <c r="M28" s="159">
        <f>POS!AF37</f>
        <v>2.0430000000000001</v>
      </c>
      <c r="N28" s="160">
        <f>POS!P37</f>
        <v>-0.3</v>
      </c>
      <c r="O28" s="159">
        <f>POS!M37</f>
        <v>-0.33500000000000002</v>
      </c>
      <c r="P28" s="159">
        <f>POS!O36</f>
        <v>-0.12</v>
      </c>
      <c r="Q28" s="159">
        <f>POS!AH37</f>
        <v>-0.22</v>
      </c>
    </row>
    <row r="29" spans="1:17" x14ac:dyDescent="0.2">
      <c r="A29" s="158">
        <v>37073</v>
      </c>
      <c r="B29" s="163">
        <f>POS!AI38</f>
        <v>1.4411403997400001</v>
      </c>
      <c r="C29" s="162">
        <f>POS!AJ38</f>
        <v>6.0618992915041012E-2</v>
      </c>
      <c r="D29" s="162">
        <f>POS!AL38</f>
        <v>0.91579462128344791</v>
      </c>
      <c r="E29" s="162">
        <f>POS!AK38</f>
        <v>6.7565844203733003E-2</v>
      </c>
      <c r="F29" s="162">
        <f>POS!AM38</f>
        <v>0.90675961978490272</v>
      </c>
      <c r="G29" s="161">
        <f>POS!AB38</f>
        <v>2.7933418865617559</v>
      </c>
      <c r="H29" s="233">
        <f>POS!V38</f>
        <v>2.0449999999999999</v>
      </c>
      <c r="I29" s="233">
        <f>POS!C38</f>
        <v>-0.34499999999999997</v>
      </c>
      <c r="J29" s="223">
        <f>POS!Q38</f>
        <v>0.1575</v>
      </c>
      <c r="K29" s="159">
        <f>POS!B38</f>
        <v>2.39</v>
      </c>
      <c r="L29" s="159">
        <f>POS!AE38</f>
        <v>2.09</v>
      </c>
      <c r="M29" s="159">
        <f>POS!AF38</f>
        <v>2.0550000000000002</v>
      </c>
      <c r="N29" s="160">
        <f>POS!P38</f>
        <v>-0.3</v>
      </c>
      <c r="O29" s="159">
        <f>POS!M38</f>
        <v>-0.33500000000000002</v>
      </c>
      <c r="P29" s="159">
        <f>POS!O37</f>
        <v>-0.12</v>
      </c>
      <c r="Q29" s="159">
        <f>POS!AH38</f>
        <v>-0.22</v>
      </c>
    </row>
    <row r="30" spans="1:17" x14ac:dyDescent="0.2">
      <c r="A30" s="158">
        <v>37104</v>
      </c>
      <c r="B30" s="163">
        <f>POS!AI39</f>
        <v>1.4405381291860002</v>
      </c>
      <c r="C30" s="162">
        <f>POS!AJ39</f>
        <v>6.0956479407057014E-2</v>
      </c>
      <c r="D30" s="162">
        <f>POS!AL39</f>
        <v>0.91069985687575938</v>
      </c>
      <c r="E30" s="162">
        <f>POS!AK39</f>
        <v>6.7802727116879027E-2</v>
      </c>
      <c r="F30" s="162">
        <f>POS!AM39</f>
        <v>0.90133828105388869</v>
      </c>
      <c r="G30" s="161">
        <f>POS!AB39</f>
        <v>2.8099242787726793</v>
      </c>
      <c r="H30" s="233">
        <f>POS!V39</f>
        <v>2.0579999999999998</v>
      </c>
      <c r="I30" s="233">
        <f>POS!C39</f>
        <v>-0.34499999999999997</v>
      </c>
      <c r="J30" s="223">
        <f>POS!Q39</f>
        <v>0.1575</v>
      </c>
      <c r="K30" s="159">
        <f>POS!B39</f>
        <v>2.403</v>
      </c>
      <c r="L30" s="159">
        <f>POS!AE39</f>
        <v>2.1030000000000002</v>
      </c>
      <c r="M30" s="159">
        <f>POS!AF39</f>
        <v>2.0680000000000001</v>
      </c>
      <c r="N30" s="160">
        <f>POS!P39</f>
        <v>-0.3</v>
      </c>
      <c r="O30" s="159">
        <f>POS!M39</f>
        <v>-0.33500000000000002</v>
      </c>
      <c r="P30" s="159">
        <f>POS!O38</f>
        <v>-0.12</v>
      </c>
      <c r="Q30" s="159">
        <f>POS!AH39</f>
        <v>-0.22</v>
      </c>
    </row>
    <row r="31" spans="1:17" x14ac:dyDescent="0.2">
      <c r="A31" s="158">
        <v>37135</v>
      </c>
      <c r="B31" s="163">
        <f>POS!AI40</f>
        <v>1.4399600978620002</v>
      </c>
      <c r="C31" s="162">
        <f>POS!AJ40</f>
        <v>6.1293965936900015E-2</v>
      </c>
      <c r="D31" s="162">
        <f>POS!AL40</f>
        <v>0.90558316599685795</v>
      </c>
      <c r="E31" s="162">
        <f>POS!AK40</f>
        <v>6.8039610048599014E-2</v>
      </c>
      <c r="F31" s="162">
        <f>POS!AM40</f>
        <v>0.89591454780573343</v>
      </c>
      <c r="G31" s="161">
        <f>POS!AB40</f>
        <v>2.8224449530438358</v>
      </c>
      <c r="H31" s="233">
        <f>POS!V40</f>
        <v>2.0680000000000005</v>
      </c>
      <c r="I31" s="233">
        <f>POS!C40</f>
        <v>-0.34499999999999997</v>
      </c>
      <c r="J31" s="223">
        <f>POS!Q40</f>
        <v>0.1575</v>
      </c>
      <c r="K31" s="159">
        <f>POS!B40</f>
        <v>2.4130000000000003</v>
      </c>
      <c r="L31" s="159">
        <f>POS!AE40</f>
        <v>2.1130000000000004</v>
      </c>
      <c r="M31" s="159">
        <f>POS!AF40</f>
        <v>2.0780000000000003</v>
      </c>
      <c r="N31" s="160">
        <f>POS!P40</f>
        <v>-0.3</v>
      </c>
      <c r="O31" s="159">
        <f>POS!M40</f>
        <v>-0.33500000000000002</v>
      </c>
      <c r="P31" s="159">
        <f>POS!O39</f>
        <v>-0.12</v>
      </c>
      <c r="Q31" s="159">
        <f>POS!AH40</f>
        <v>-0.22</v>
      </c>
    </row>
    <row r="32" spans="1:17" x14ac:dyDescent="0.2">
      <c r="A32" s="158">
        <v>37165</v>
      </c>
      <c r="B32" s="163">
        <f>POS!AI41</f>
        <v>1.4394584812250002</v>
      </c>
      <c r="C32" s="162">
        <f>POS!AJ41</f>
        <v>6.162056584049902E-2</v>
      </c>
      <c r="D32" s="162">
        <f>POS!AL41</f>
        <v>0.90061131385220494</v>
      </c>
      <c r="E32" s="162">
        <f>POS!AK41</f>
        <v>6.8254387582894011E-2</v>
      </c>
      <c r="F32" s="162">
        <f>POS!AM41</f>
        <v>0.89068539609210229</v>
      </c>
      <c r="G32" s="161">
        <f>POS!AB41</f>
        <v>2.8623920375885739</v>
      </c>
      <c r="H32" s="233">
        <f>POS!V41</f>
        <v>2.0979999999999999</v>
      </c>
      <c r="I32" s="233">
        <f>POS!C41</f>
        <v>-0.34499999999999997</v>
      </c>
      <c r="J32" s="223">
        <f>POS!Q41</f>
        <v>0.16</v>
      </c>
      <c r="K32" s="159">
        <f>POS!B41</f>
        <v>2.4430000000000001</v>
      </c>
      <c r="L32" s="159">
        <f>POS!AE41</f>
        <v>2.1430000000000002</v>
      </c>
      <c r="M32" s="159">
        <f>POS!AF41</f>
        <v>2.1080000000000001</v>
      </c>
      <c r="N32" s="160">
        <f>POS!P41</f>
        <v>-0.3</v>
      </c>
      <c r="O32" s="159">
        <f>POS!M41</f>
        <v>-0.33500000000000002</v>
      </c>
      <c r="P32" s="159">
        <f>POS!O40</f>
        <v>-0.12</v>
      </c>
      <c r="Q32" s="159">
        <f>POS!AH41</f>
        <v>-0.22</v>
      </c>
    </row>
    <row r="33" spans="1:17" x14ac:dyDescent="0.2">
      <c r="A33" s="158">
        <v>37196</v>
      </c>
      <c r="B33" s="163">
        <f>POS!AI42</f>
        <v>1.4390272791720002</v>
      </c>
      <c r="C33" s="162">
        <f>POS!AJ42</f>
        <v>6.1958052444756016E-2</v>
      </c>
      <c r="D33" s="162">
        <f>POS!AL42</f>
        <v>0.89545352615108886</v>
      </c>
      <c r="E33" s="162">
        <f>POS!AK42</f>
        <v>6.8452526945276995E-2</v>
      </c>
      <c r="F33" s="162">
        <f>POS!AM42</f>
        <v>0.88531916960681734</v>
      </c>
      <c r="G33" s="161">
        <f>POS!AB42</f>
        <v>3.0429378723335376</v>
      </c>
      <c r="H33" s="233">
        <f>POS!V42</f>
        <v>2.2310000000000003</v>
      </c>
      <c r="I33" s="233">
        <f>POS!C42</f>
        <v>-0.34</v>
      </c>
      <c r="J33" s="223">
        <f>POS!Q42</f>
        <v>0.16250000000000001</v>
      </c>
      <c r="K33" s="159">
        <f>POS!B42</f>
        <v>2.5710000000000002</v>
      </c>
      <c r="L33" s="159">
        <f>POS!AE42</f>
        <v>2.3960000000000004</v>
      </c>
      <c r="M33" s="159">
        <f>POS!AF42</f>
        <v>2.3410000000000002</v>
      </c>
      <c r="N33" s="160">
        <f>POS!P42</f>
        <v>-0.17499999999999999</v>
      </c>
      <c r="O33" s="159">
        <f>POS!M42</f>
        <v>-0.23</v>
      </c>
      <c r="P33" s="159">
        <f>POS!O41</f>
        <v>-0.12</v>
      </c>
      <c r="Q33" s="159">
        <f>POS!AH42</f>
        <v>-0.22</v>
      </c>
    </row>
    <row r="34" spans="1:17" x14ac:dyDescent="0.2">
      <c r="A34" s="158">
        <v>37226</v>
      </c>
      <c r="B34" s="163">
        <f>POS!AI43</f>
        <v>1.4386415894960005</v>
      </c>
      <c r="C34" s="162">
        <f>POS!AJ43</f>
        <v>6.2284652420357002E-2</v>
      </c>
      <c r="D34" s="162">
        <f>POS!AL43</f>
        <v>0.8904432159775203</v>
      </c>
      <c r="E34" s="162">
        <f>POS!AK43</f>
        <v>6.8644274727694007E-2</v>
      </c>
      <c r="F34" s="162">
        <f>POS!AM43</f>
        <v>0.88012960741336876</v>
      </c>
      <c r="G34" s="161">
        <f>POS!AB43</f>
        <v>3.2125684180295431</v>
      </c>
      <c r="H34" s="233">
        <f>POS!V43</f>
        <v>2.3560000000000003</v>
      </c>
      <c r="I34" s="233">
        <f>POS!C43</f>
        <v>-0.34</v>
      </c>
      <c r="J34" s="223">
        <f>POS!Q43</f>
        <v>0.16750000000000001</v>
      </c>
      <c r="K34" s="159">
        <f>POS!B43</f>
        <v>2.6960000000000002</v>
      </c>
      <c r="L34" s="159">
        <f>POS!AE43</f>
        <v>2.5910000000000002</v>
      </c>
      <c r="M34" s="159">
        <f>POS!AF43</f>
        <v>2.4660000000000002</v>
      </c>
      <c r="N34" s="160">
        <f>POS!P43</f>
        <v>-0.105</v>
      </c>
      <c r="O34" s="159">
        <f>POS!M43</f>
        <v>-0.23</v>
      </c>
      <c r="P34" s="159">
        <f>POS!O42</f>
        <v>0.06</v>
      </c>
      <c r="Q34" s="159">
        <f>POS!AH43</f>
        <v>-0.22</v>
      </c>
    </row>
    <row r="35" spans="1:17" x14ac:dyDescent="0.2">
      <c r="A35" s="158">
        <v>37257</v>
      </c>
      <c r="B35" s="163">
        <f>POS!AI44</f>
        <v>1.4382959677060001</v>
      </c>
      <c r="C35" s="162">
        <f>POS!AJ44</f>
        <v>6.2622139099005006E-2</v>
      </c>
      <c r="D35" s="162">
        <f>POS!AL44</f>
        <v>0.88524704349153105</v>
      </c>
      <c r="E35" s="162">
        <f>POS!AK44</f>
        <v>6.8835025559080013E-2</v>
      </c>
      <c r="F35" s="162">
        <f>POS!AM44</f>
        <v>0.87478340987861636</v>
      </c>
      <c r="G35" s="161">
        <f>POS!AB44</f>
        <v>3.2486041414326814</v>
      </c>
      <c r="H35" s="233">
        <f>POS!V44</f>
        <v>2.3830000000000005</v>
      </c>
      <c r="I35" s="233">
        <f>POS!C44</f>
        <v>-0.34</v>
      </c>
      <c r="J35" s="223">
        <f>POS!Q44</f>
        <v>0.17249999999999999</v>
      </c>
      <c r="K35" s="159">
        <f>POS!B44</f>
        <v>2.7230000000000003</v>
      </c>
      <c r="L35" s="159">
        <f>POS!AE44</f>
        <v>2.6380000000000003</v>
      </c>
      <c r="M35" s="159">
        <f>POS!AF44</f>
        <v>2.4930000000000003</v>
      </c>
      <c r="N35" s="160">
        <f>POS!P44</f>
        <v>-8.5000000000000006E-2</v>
      </c>
      <c r="O35" s="159">
        <f>POS!M44</f>
        <v>-0.23</v>
      </c>
      <c r="P35" s="159">
        <f>POS!O43</f>
        <v>0.06</v>
      </c>
      <c r="Q35" s="159">
        <f>POS!AH44</f>
        <v>-0.215</v>
      </c>
    </row>
    <row r="36" spans="1:17" x14ac:dyDescent="0.2">
      <c r="A36" s="158">
        <v>37288</v>
      </c>
      <c r="B36" s="163">
        <f>POS!AI45</f>
        <v>1.4376169640560001</v>
      </c>
      <c r="C36" s="162">
        <f>POS!AJ45</f>
        <v>6.2821293949421028E-2</v>
      </c>
      <c r="D36" s="162">
        <f>POS!AL45</f>
        <v>0.88027575547908765</v>
      </c>
      <c r="E36" s="162">
        <f>POS!AK45</f>
        <v>6.9015546092804012E-2</v>
      </c>
      <c r="F36" s="162">
        <f>POS!AM45</f>
        <v>0.86946022612461638</v>
      </c>
      <c r="G36" s="161">
        <f>POS!AB45</f>
        <v>3.1039977443088982</v>
      </c>
      <c r="H36" s="233">
        <f>POS!V45</f>
        <v>2.2780000000000005</v>
      </c>
      <c r="I36" s="233">
        <f>POS!C45</f>
        <v>-0.34</v>
      </c>
      <c r="J36" s="223">
        <f>POS!Q45</f>
        <v>0.17</v>
      </c>
      <c r="K36" s="159">
        <f>POS!B45</f>
        <v>2.6180000000000003</v>
      </c>
      <c r="L36" s="159">
        <f>POS!AE45</f>
        <v>2.5130000000000003</v>
      </c>
      <c r="M36" s="159">
        <f>POS!AF45</f>
        <v>2.3880000000000003</v>
      </c>
      <c r="N36" s="160">
        <f>POS!P45</f>
        <v>-0.105</v>
      </c>
      <c r="O36" s="159">
        <f>POS!M45</f>
        <v>-0.23</v>
      </c>
      <c r="P36" s="159">
        <f>POS!O44</f>
        <v>6.5000000000000002E-2</v>
      </c>
      <c r="Q36" s="159">
        <f>POS!AH45</f>
        <v>-0.215</v>
      </c>
    </row>
    <row r="37" spans="1:17" x14ac:dyDescent="0.2">
      <c r="A37" s="158">
        <v>37316</v>
      </c>
      <c r="B37" s="163">
        <f>POS!AI46</f>
        <v>1.4368555801689999</v>
      </c>
      <c r="C37" s="162">
        <f>POS!AJ46</f>
        <v>6.2950061932334989E-2</v>
      </c>
      <c r="D37" s="162">
        <f>POS!AL46</f>
        <v>0.87587771719882768</v>
      </c>
      <c r="E37" s="162">
        <f>POS!AK46</f>
        <v>6.9178596906725023E-2</v>
      </c>
      <c r="F37" s="162">
        <f>POS!AM46</f>
        <v>0.86465804569124605</v>
      </c>
      <c r="G37" s="161">
        <f>POS!AB46</f>
        <v>2.9593568262795888</v>
      </c>
      <c r="H37" s="233">
        <f>POS!V46</f>
        <v>2.1730000000000005</v>
      </c>
      <c r="I37" s="233">
        <f>POS!C46</f>
        <v>-0.34</v>
      </c>
      <c r="J37" s="223">
        <f>POS!Q46</f>
        <v>0.16</v>
      </c>
      <c r="K37" s="159">
        <f>POS!B46</f>
        <v>2.5130000000000003</v>
      </c>
      <c r="L37" s="159">
        <f>POS!AE46</f>
        <v>2.2430000000000003</v>
      </c>
      <c r="M37" s="159">
        <f>POS!AF46</f>
        <v>2.2830000000000004</v>
      </c>
      <c r="N37" s="160">
        <f>POS!P46</f>
        <v>-0.27</v>
      </c>
      <c r="O37" s="159">
        <f>POS!M46</f>
        <v>-0.23</v>
      </c>
      <c r="P37" s="159">
        <f>POS!O45</f>
        <v>6.5000000000000002E-2</v>
      </c>
      <c r="Q37" s="159">
        <f>POS!AH46</f>
        <v>-0.215</v>
      </c>
    </row>
    <row r="38" spans="1:17" x14ac:dyDescent="0.2">
      <c r="A38" s="158">
        <v>37347</v>
      </c>
      <c r="B38" s="163">
        <f>POS!AI47</f>
        <v>1.4360696928600001</v>
      </c>
      <c r="C38" s="162">
        <f>POS!AJ47</f>
        <v>6.3092626491263001E-2</v>
      </c>
      <c r="D38" s="162">
        <f>POS!AL47</f>
        <v>0.87101465735920025</v>
      </c>
      <c r="E38" s="162">
        <f>POS!AK47</f>
        <v>6.9338051302397008E-2</v>
      </c>
      <c r="F38" s="162">
        <f>POS!AM47</f>
        <v>0.85938698142976078</v>
      </c>
      <c r="G38" s="161">
        <f>POS!AB47</f>
        <v>2.8134582952389451</v>
      </c>
      <c r="H38" s="233">
        <f>POS!V47</f>
        <v>2.0670000000000002</v>
      </c>
      <c r="I38" s="233">
        <f>POS!C47</f>
        <v>-0.35</v>
      </c>
      <c r="J38" s="223">
        <f>POS!Q47</f>
        <v>0.14000000000000001</v>
      </c>
      <c r="K38" s="159">
        <f>POS!B47</f>
        <v>2.4170000000000003</v>
      </c>
      <c r="L38" s="159">
        <f>POS!AE47</f>
        <v>2.0170000000000003</v>
      </c>
      <c r="M38" s="159">
        <f>POS!AF47</f>
        <v>2.0820000000000003</v>
      </c>
      <c r="N38" s="160">
        <f>POS!P47</f>
        <v>-0.4</v>
      </c>
      <c r="O38" s="159">
        <f>POS!M47</f>
        <v>-0.33500000000000002</v>
      </c>
      <c r="P38" s="159">
        <f>POS!O46</f>
        <v>6.5000000000000002E-2</v>
      </c>
      <c r="Q38" s="159">
        <f>POS!AH47</f>
        <v>-0.215</v>
      </c>
    </row>
    <row r="39" spans="1:17" x14ac:dyDescent="0.2">
      <c r="A39" s="158">
        <v>37377</v>
      </c>
      <c r="B39" s="163">
        <f>POS!AI48</f>
        <v>1.435405711717</v>
      </c>
      <c r="C39" s="162">
        <f>POS!AJ48</f>
        <v>6.323059219987201E-2</v>
      </c>
      <c r="D39" s="162">
        <f>POS!AL48</f>
        <v>0.8663148467747398</v>
      </c>
      <c r="E39" s="162">
        <f>POS!AK48</f>
        <v>6.9461144070955008E-2</v>
      </c>
      <c r="F39" s="162">
        <f>POS!AM48</f>
        <v>0.85435470917611089</v>
      </c>
      <c r="G39" s="161">
        <f>POS!AB48</f>
        <v>2.7835869244599167</v>
      </c>
      <c r="H39" s="233">
        <f>POS!V48</f>
        <v>2.0459999999999998</v>
      </c>
      <c r="I39" s="233">
        <f>POS!C48</f>
        <v>-0.35</v>
      </c>
      <c r="J39" s="223">
        <f>POS!Q48</f>
        <v>0.13750000000000001</v>
      </c>
      <c r="K39" s="159">
        <f>POS!B48</f>
        <v>2.3959999999999999</v>
      </c>
      <c r="L39" s="159">
        <f>POS!AE48</f>
        <v>1.996</v>
      </c>
      <c r="M39" s="159">
        <f>POS!AF48</f>
        <v>2.0609999999999999</v>
      </c>
      <c r="N39" s="160">
        <f>POS!P48</f>
        <v>-0.4</v>
      </c>
      <c r="O39" s="159">
        <f>POS!M48</f>
        <v>-0.33500000000000002</v>
      </c>
      <c r="P39" s="159">
        <f>POS!O47</f>
        <v>-0.11</v>
      </c>
      <c r="Q39" s="159">
        <f>POS!AH48</f>
        <v>-0.215</v>
      </c>
    </row>
    <row r="40" spans="1:17" x14ac:dyDescent="0.2">
      <c r="A40" s="158">
        <v>37408</v>
      </c>
      <c r="B40" s="163">
        <f>POS!AI49</f>
        <v>1.4347235725020002</v>
      </c>
      <c r="C40" s="162">
        <f>POS!AJ49</f>
        <v>6.337315677206902E-2</v>
      </c>
      <c r="D40" s="162">
        <f>POS!AL49</f>
        <v>0.86146515139838631</v>
      </c>
      <c r="E40" s="162">
        <f>POS!AK49</f>
        <v>6.958833993706301E-2</v>
      </c>
      <c r="F40" s="162">
        <f>POS!AM49</f>
        <v>0.84916823057403712</v>
      </c>
      <c r="G40" s="161">
        <f>POS!AB49</f>
        <v>2.7917830848282996</v>
      </c>
      <c r="H40" s="233">
        <f>POS!V49</f>
        <v>2.0529999999999999</v>
      </c>
      <c r="I40" s="233">
        <f>POS!C49</f>
        <v>-0.35</v>
      </c>
      <c r="J40" s="223">
        <f>POS!Q49</f>
        <v>0.13650000000000001</v>
      </c>
      <c r="K40" s="159">
        <f>POS!B49</f>
        <v>2.403</v>
      </c>
      <c r="L40" s="159">
        <f>POS!AE49</f>
        <v>2.0030000000000001</v>
      </c>
      <c r="M40" s="159">
        <f>POS!AF49</f>
        <v>2.0680000000000001</v>
      </c>
      <c r="N40" s="160">
        <f>POS!P49</f>
        <v>-0.4</v>
      </c>
      <c r="O40" s="159">
        <f>POS!M49</f>
        <v>-0.33500000000000002</v>
      </c>
      <c r="P40" s="159">
        <f>POS!O48</f>
        <v>-0.11</v>
      </c>
      <c r="Q40" s="159">
        <f>POS!AH49</f>
        <v>-0.215</v>
      </c>
    </row>
    <row r="41" spans="1:17" x14ac:dyDescent="0.2">
      <c r="A41" s="158">
        <v>37438</v>
      </c>
      <c r="B41" s="163">
        <f>POS!AI50</f>
        <v>1.4340970879950004</v>
      </c>
      <c r="C41" s="162">
        <f>POS!AJ50</f>
        <v>6.3511122493518007E-2</v>
      </c>
      <c r="D41" s="162">
        <f>POS!AL50</f>
        <v>0.85677863201936388</v>
      </c>
      <c r="E41" s="162">
        <f>POS!AK50</f>
        <v>6.9702731844404009E-2</v>
      </c>
      <c r="F41" s="162">
        <f>POS!AM50</f>
        <v>0.8441798290866469</v>
      </c>
      <c r="G41" s="161">
        <f>POS!AB50</f>
        <v>2.7987195979945199</v>
      </c>
      <c r="H41" s="233">
        <f>POS!V50</f>
        <v>2.0590000000000002</v>
      </c>
      <c r="I41" s="233">
        <f>POS!C50</f>
        <v>-0.35</v>
      </c>
      <c r="J41" s="223">
        <f>POS!Q50</f>
        <v>0.13550000000000001</v>
      </c>
      <c r="K41" s="159">
        <f>POS!B50</f>
        <v>2.4090000000000003</v>
      </c>
      <c r="L41" s="159">
        <f>POS!AE50</f>
        <v>2.0090000000000003</v>
      </c>
      <c r="M41" s="159">
        <f>POS!AF50</f>
        <v>2.0740000000000003</v>
      </c>
      <c r="N41" s="160">
        <f>POS!P50</f>
        <v>-0.4</v>
      </c>
      <c r="O41" s="159">
        <f>POS!M50</f>
        <v>-0.33500000000000002</v>
      </c>
      <c r="P41" s="159">
        <f>POS!O49</f>
        <v>-0.11</v>
      </c>
      <c r="Q41" s="159">
        <f>POS!AH50</f>
        <v>-0.215</v>
      </c>
    </row>
    <row r="42" spans="1:17" x14ac:dyDescent="0.2">
      <c r="A42" s="158">
        <v>37469</v>
      </c>
      <c r="B42" s="163">
        <f>POS!AI51</f>
        <v>1.4335065753450003</v>
      </c>
      <c r="C42" s="162">
        <f>POS!AJ51</f>
        <v>6.3653687078981017E-2</v>
      </c>
      <c r="D42" s="162">
        <f>POS!AL51</f>
        <v>0.85194303761779566</v>
      </c>
      <c r="E42" s="162">
        <f>POS!AK51</f>
        <v>6.9806582293442013E-2</v>
      </c>
      <c r="F42" s="162">
        <f>POS!AM51</f>
        <v>0.83906969855382485</v>
      </c>
      <c r="G42" s="161">
        <f>POS!AB51</f>
        <v>2.8084367950498512</v>
      </c>
      <c r="H42" s="233">
        <f>POS!V51</f>
        <v>2.0670000000000002</v>
      </c>
      <c r="I42" s="233">
        <f>POS!C51</f>
        <v>-0.35</v>
      </c>
      <c r="J42" s="223">
        <f>POS!Q51</f>
        <v>0.13449999999999998</v>
      </c>
      <c r="K42" s="159">
        <f>POS!B51</f>
        <v>2.4170000000000003</v>
      </c>
      <c r="L42" s="159">
        <f>POS!AE51</f>
        <v>2.0170000000000003</v>
      </c>
      <c r="M42" s="159">
        <f>POS!AF51</f>
        <v>2.0820000000000003</v>
      </c>
      <c r="N42" s="160">
        <f>POS!P51</f>
        <v>-0.4</v>
      </c>
      <c r="O42" s="159">
        <f>POS!M51</f>
        <v>-0.33500000000000002</v>
      </c>
      <c r="P42" s="159">
        <f>POS!O50</f>
        <v>-0.11</v>
      </c>
      <c r="Q42" s="159">
        <f>POS!AH51</f>
        <v>-0.215</v>
      </c>
    </row>
    <row r="43" spans="1:17" x14ac:dyDescent="0.2">
      <c r="A43" s="158">
        <v>37500</v>
      </c>
      <c r="B43" s="163">
        <f>POS!AI52</f>
        <v>1.432925488233</v>
      </c>
      <c r="C43" s="162">
        <f>POS!AJ52</f>
        <v>6.3796251671185009E-2</v>
      </c>
      <c r="D43" s="162">
        <f>POS!AL52</f>
        <v>0.847114887631504</v>
      </c>
      <c r="E43" s="162">
        <f>POS!AK52</f>
        <v>6.9910432746046997E-2</v>
      </c>
      <c r="F43" s="162">
        <f>POS!AM52</f>
        <v>0.83397630638919396</v>
      </c>
      <c r="G43" s="161">
        <f>POS!AB52</f>
        <v>2.8113728187340858</v>
      </c>
      <c r="H43" s="233">
        <f>POS!V52</f>
        <v>2.0699999999999998</v>
      </c>
      <c r="I43" s="233">
        <f>POS!C52</f>
        <v>-0.35</v>
      </c>
      <c r="J43" s="223">
        <f>POS!Q52</f>
        <v>0.13350000000000001</v>
      </c>
      <c r="K43" s="159">
        <f>POS!B52</f>
        <v>2.42</v>
      </c>
      <c r="L43" s="159">
        <f>POS!AE52</f>
        <v>2.02</v>
      </c>
      <c r="M43" s="159">
        <f>POS!AF52</f>
        <v>2.085</v>
      </c>
      <c r="N43" s="160">
        <f>POS!P52</f>
        <v>-0.4</v>
      </c>
      <c r="O43" s="159">
        <f>POS!M52</f>
        <v>-0.33500000000000002</v>
      </c>
      <c r="P43" s="159">
        <f>POS!O51</f>
        <v>-0.11</v>
      </c>
      <c r="Q43" s="159">
        <f>POS!AH52</f>
        <v>-0.215</v>
      </c>
    </row>
    <row r="44" spans="1:17" x14ac:dyDescent="0.2">
      <c r="A44" s="158">
        <v>37530</v>
      </c>
      <c r="B44" s="163">
        <f>POS!AI53</f>
        <v>1.4323986336180001</v>
      </c>
      <c r="C44" s="162">
        <f>POS!AJ53</f>
        <v>6.3934217412000005E-2</v>
      </c>
      <c r="D44" s="162">
        <f>POS!AL53</f>
        <v>0.84244974717836352</v>
      </c>
      <c r="E44" s="162">
        <f>POS!AK53</f>
        <v>7.0003897388147024E-2</v>
      </c>
      <c r="F44" s="162">
        <f>POS!AM53</f>
        <v>0.82907857557564235</v>
      </c>
      <c r="G44" s="161">
        <f>POS!AB53</f>
        <v>2.8551416479302087</v>
      </c>
      <c r="H44" s="233">
        <f>POS!V53</f>
        <v>2.1030000000000002</v>
      </c>
      <c r="I44" s="233">
        <f>POS!C53</f>
        <v>-0.35</v>
      </c>
      <c r="J44" s="223">
        <f>POS!Q53</f>
        <v>0.13350000000000001</v>
      </c>
      <c r="K44" s="159">
        <f>POS!B53</f>
        <v>2.4530000000000003</v>
      </c>
      <c r="L44" s="159">
        <f>POS!AE53</f>
        <v>2.0530000000000004</v>
      </c>
      <c r="M44" s="159">
        <f>POS!AF53</f>
        <v>2.1180000000000003</v>
      </c>
      <c r="N44" s="160">
        <f>POS!P53</f>
        <v>-0.4</v>
      </c>
      <c r="O44" s="159">
        <f>POS!M53</f>
        <v>-0.33500000000000002</v>
      </c>
      <c r="P44" s="159">
        <f>POS!O52</f>
        <v>-0.11</v>
      </c>
      <c r="Q44" s="159">
        <f>POS!AH53</f>
        <v>-0.215</v>
      </c>
    </row>
    <row r="45" spans="1:17" x14ac:dyDescent="0.2">
      <c r="A45" s="158">
        <v>37561</v>
      </c>
      <c r="B45" s="163">
        <f>POS!AI54</f>
        <v>1.4319044271070001</v>
      </c>
      <c r="C45" s="162">
        <f>POS!AJ54</f>
        <v>6.4076782017462003E-2</v>
      </c>
      <c r="D45" s="162">
        <f>POS!AL54</f>
        <v>0.83763678583520185</v>
      </c>
      <c r="E45" s="162">
        <f>POS!AK54</f>
        <v>7.0090363072926029E-2</v>
      </c>
      <c r="F45" s="162">
        <f>POS!AM54</f>
        <v>0.82405758979406674</v>
      </c>
      <c r="G45" s="161">
        <f>POS!AB54</f>
        <v>3.0468766007256631</v>
      </c>
      <c r="H45" s="233">
        <f>POS!V54</f>
        <v>2.2450000000000001</v>
      </c>
      <c r="I45" s="233">
        <f>POS!C54</f>
        <v>-0.34499999999999997</v>
      </c>
      <c r="J45" s="223">
        <f>POS!Q54</f>
        <v>0.13449999999999998</v>
      </c>
      <c r="K45" s="159">
        <f>POS!B54</f>
        <v>2.59</v>
      </c>
      <c r="L45" s="159">
        <f>POS!AE54</f>
        <v>2.415</v>
      </c>
      <c r="M45" s="159">
        <f>POS!AF54</f>
        <v>2.3650000000000002</v>
      </c>
      <c r="N45" s="160">
        <f>POS!P54</f>
        <v>-0.17499999999999999</v>
      </c>
      <c r="O45" s="159">
        <f>POS!M54</f>
        <v>-0.22500000000000001</v>
      </c>
      <c r="P45" s="159">
        <f>POS!O53</f>
        <v>-0.11</v>
      </c>
      <c r="Q45" s="159">
        <f>POS!AH54</f>
        <v>-0.215</v>
      </c>
    </row>
    <row r="46" spans="1:17" x14ac:dyDescent="0.2">
      <c r="A46" s="158">
        <v>37591</v>
      </c>
      <c r="B46" s="163">
        <f>POS!AI55</f>
        <v>1.4314389338680003</v>
      </c>
      <c r="C46" s="162">
        <f>POS!AJ55</f>
        <v>6.4214747771106029E-2</v>
      </c>
      <c r="D46" s="162">
        <f>POS!AL55</f>
        <v>0.83298668702797074</v>
      </c>
      <c r="E46" s="162">
        <f>POS!AK55</f>
        <v>7.0174039544421002E-2</v>
      </c>
      <c r="F46" s="162">
        <f>POS!AM55</f>
        <v>0.81921647214438387</v>
      </c>
      <c r="G46" s="161">
        <f>POS!AB55</f>
        <v>3.2127653843961128</v>
      </c>
      <c r="H46" s="233">
        <f>POS!V55</f>
        <v>2.3680000000000003</v>
      </c>
      <c r="I46" s="233">
        <f>POS!C55</f>
        <v>-0.34499999999999997</v>
      </c>
      <c r="J46" s="223">
        <f>POS!Q55</f>
        <v>0.13550000000000001</v>
      </c>
      <c r="K46" s="159">
        <f>POS!B55</f>
        <v>2.7130000000000001</v>
      </c>
      <c r="L46" s="159">
        <f>POS!AE55</f>
        <v>2.6080000000000001</v>
      </c>
      <c r="M46" s="159">
        <f>POS!AF55</f>
        <v>2.488</v>
      </c>
      <c r="N46" s="160">
        <f>POS!P55</f>
        <v>-0.105</v>
      </c>
      <c r="O46" s="159">
        <f>POS!M55</f>
        <v>-0.22500000000000001</v>
      </c>
      <c r="P46" s="159">
        <f>POS!O54</f>
        <v>6.5000000000000002E-2</v>
      </c>
      <c r="Q46" s="159">
        <f>POS!AH55</f>
        <v>-0.215</v>
      </c>
    </row>
    <row r="47" spans="1:17" x14ac:dyDescent="0.2">
      <c r="A47" s="158">
        <v>37622</v>
      </c>
      <c r="B47" s="163">
        <f>POS!AI56</f>
        <v>1.4309705579450003</v>
      </c>
      <c r="C47" s="162">
        <f>POS!AJ56</f>
        <v>6.4357312389834997E-2</v>
      </c>
      <c r="D47" s="162">
        <f>POS!AL56</f>
        <v>0.82818961997938567</v>
      </c>
      <c r="E47" s="162">
        <f>POS!AK56</f>
        <v>7.0260638407260004E-2</v>
      </c>
      <c r="F47" s="162">
        <f>POS!AM56</f>
        <v>0.81423219689899073</v>
      </c>
      <c r="G47" s="161">
        <f>POS!AB56</f>
        <v>3.2524030932501322</v>
      </c>
      <c r="H47" s="233">
        <f>POS!V56</f>
        <v>2.3980000000000006</v>
      </c>
      <c r="I47" s="233">
        <f>POS!C56</f>
        <v>-0.34499999999999997</v>
      </c>
      <c r="J47" s="223">
        <f>POS!Q56</f>
        <v>0.13800000000000001</v>
      </c>
      <c r="K47" s="159">
        <f>POS!B56</f>
        <v>2.7430000000000003</v>
      </c>
      <c r="L47" s="159">
        <f>POS!AE56</f>
        <v>2.6580000000000004</v>
      </c>
      <c r="M47" s="159">
        <f>POS!AF56</f>
        <v>2.5180000000000002</v>
      </c>
      <c r="N47" s="160">
        <f>POS!P56</f>
        <v>-8.5000000000000006E-2</v>
      </c>
      <c r="O47" s="159">
        <f>POS!M56</f>
        <v>-0.22500000000000001</v>
      </c>
      <c r="P47" s="159">
        <f>POS!O55</f>
        <v>6.5000000000000002E-2</v>
      </c>
      <c r="Q47" s="159">
        <f>POS!AH56</f>
        <v>-0.215</v>
      </c>
    </row>
    <row r="48" spans="1:17" x14ac:dyDescent="0.2">
      <c r="A48" s="158">
        <v>37653</v>
      </c>
      <c r="B48" s="163">
        <f>POS!AI57</f>
        <v>1.4303064091139999</v>
      </c>
      <c r="C48" s="162">
        <f>POS!AJ57</f>
        <v>6.4450735341223017E-2</v>
      </c>
      <c r="D48" s="162">
        <f>POS!AL57</f>
        <v>0.82352089224059877</v>
      </c>
      <c r="E48" s="162">
        <f>POS!AK57</f>
        <v>7.0347398982891024E-2</v>
      </c>
      <c r="F48" s="162">
        <f>POS!AM57</f>
        <v>0.80926637596128848</v>
      </c>
      <c r="G48" s="161">
        <f>POS!AB57</f>
        <v>3.1390509037467837</v>
      </c>
      <c r="H48" s="233">
        <f>POS!V57</f>
        <v>2.3155000000000001</v>
      </c>
      <c r="I48" s="233">
        <f>POS!C57</f>
        <v>-0.34499999999999997</v>
      </c>
      <c r="J48" s="223">
        <f>POS!Q57</f>
        <v>0.13650000000000001</v>
      </c>
      <c r="K48" s="159">
        <f>POS!B57</f>
        <v>2.6605000000000003</v>
      </c>
      <c r="L48" s="159">
        <f>POS!AE57</f>
        <v>2.5555000000000003</v>
      </c>
      <c r="M48" s="159">
        <f>POS!AF57</f>
        <v>2.4355000000000002</v>
      </c>
      <c r="N48" s="160">
        <f>POS!P57</f>
        <v>-0.105</v>
      </c>
      <c r="O48" s="159">
        <f>POS!M57</f>
        <v>-0.22500000000000001</v>
      </c>
      <c r="P48" s="159">
        <f>POS!O56</f>
        <v>6.5000000000000002E-2</v>
      </c>
      <c r="Q48" s="159">
        <f>POS!AH57</f>
        <v>-0.215</v>
      </c>
    </row>
    <row r="49" spans="1:18" x14ac:dyDescent="0.2">
      <c r="A49" s="158">
        <v>37681</v>
      </c>
      <c r="B49" s="163">
        <f>POS!AI58</f>
        <v>1.4296292866170002</v>
      </c>
      <c r="C49" s="162">
        <f>POS!AJ58</f>
        <v>6.4516959443386007E-2</v>
      </c>
      <c r="D49" s="162">
        <f>POS!AL58</f>
        <v>0.81936101261229055</v>
      </c>
      <c r="E49" s="162">
        <f>POS!AK58</f>
        <v>7.0425763375923017E-2</v>
      </c>
      <c r="F49" s="162">
        <f>POS!AM58</f>
        <v>0.80479732046918395</v>
      </c>
      <c r="G49" s="161">
        <f>POS!AB58</f>
        <v>2.9952870161080356</v>
      </c>
      <c r="H49" s="233">
        <f>POS!V58</f>
        <v>2.2105000000000006</v>
      </c>
      <c r="I49" s="233">
        <f>POS!C58</f>
        <v>-0.34499999999999997</v>
      </c>
      <c r="J49" s="223">
        <f>POS!Q58</f>
        <v>0.13150000000000001</v>
      </c>
      <c r="K49" s="159">
        <f>POS!B58</f>
        <v>2.5555000000000003</v>
      </c>
      <c r="L49" s="159">
        <f>POS!AE58</f>
        <v>2.2855000000000003</v>
      </c>
      <c r="M49" s="159">
        <f>POS!AF58</f>
        <v>2.3305000000000002</v>
      </c>
      <c r="N49" s="160">
        <f>POS!P58</f>
        <v>-0.27</v>
      </c>
      <c r="O49" s="159">
        <f>POS!M58</f>
        <v>-0.22500000000000001</v>
      </c>
      <c r="P49" s="159">
        <f>POS!O57</f>
        <v>6.5000000000000002E-2</v>
      </c>
      <c r="Q49" s="159">
        <f>POS!AH58</f>
        <v>-0.215</v>
      </c>
    </row>
    <row r="50" spans="1:18" x14ac:dyDescent="0.2">
      <c r="A50" s="158">
        <v>37712</v>
      </c>
      <c r="B50" s="163">
        <f>POS!AI59</f>
        <v>1.4289204114329999</v>
      </c>
      <c r="C50" s="162">
        <f>POS!AJ59</f>
        <v>6.4590278986762006E-2</v>
      </c>
      <c r="D50" s="162">
        <f>POS!AL59</f>
        <v>0.81477059568851606</v>
      </c>
      <c r="E50" s="162">
        <f>POS!AK59</f>
        <v>7.050277340911501E-2</v>
      </c>
      <c r="F50" s="162">
        <f>POS!AM59</f>
        <v>0.79989167627281255</v>
      </c>
      <c r="G50" s="161">
        <f>POS!AB59</f>
        <v>2.7622071047580445</v>
      </c>
      <c r="H50" s="233">
        <f>POS!V59</f>
        <v>2.0395000000000003</v>
      </c>
      <c r="I50" s="233">
        <f>POS!C59</f>
        <v>-0.42</v>
      </c>
      <c r="J50" s="223">
        <f>POS!Q59</f>
        <v>0.12899999999999998</v>
      </c>
      <c r="K50" s="159">
        <f>POS!B59</f>
        <v>2.4595000000000002</v>
      </c>
      <c r="L50" s="159">
        <f>POS!AE59</f>
        <v>2.0395000000000003</v>
      </c>
      <c r="M50" s="159">
        <f>POS!AF59</f>
        <v>2.1245000000000003</v>
      </c>
      <c r="N50" s="160">
        <f>POS!P59</f>
        <v>-0.42</v>
      </c>
      <c r="O50" s="159">
        <f>POS!M59</f>
        <v>-0.33500000000000002</v>
      </c>
      <c r="P50" s="159">
        <f>POS!O58</f>
        <v>6.5000000000000002E-2</v>
      </c>
      <c r="Q50" s="159">
        <f>POS!AH59</f>
        <v>-0.215</v>
      </c>
    </row>
    <row r="51" spans="1:18" x14ac:dyDescent="0.2">
      <c r="A51" s="158">
        <v>37742</v>
      </c>
      <c r="B51" s="163">
        <f>POS!AI60</f>
        <v>1.4282933302750001</v>
      </c>
      <c r="C51" s="162">
        <f>POS!AJ60</f>
        <v>6.466123338527402E-2</v>
      </c>
      <c r="D51" s="162">
        <f>POS!AL60</f>
        <v>0.81034344874560726</v>
      </c>
      <c r="E51" s="162">
        <f>POS!AK60</f>
        <v>7.0564277097944009E-2</v>
      </c>
      <c r="F51" s="162">
        <f>POS!AM60</f>
        <v>0.79519625082473255</v>
      </c>
      <c r="G51" s="161">
        <f>POS!AB60</f>
        <v>2.7325659369361319</v>
      </c>
      <c r="H51" s="233">
        <f>POS!V60</f>
        <v>2.0185</v>
      </c>
      <c r="I51" s="233">
        <f>POS!C60</f>
        <v>-0.42</v>
      </c>
      <c r="J51" s="223">
        <f>POS!Q60</f>
        <v>0.12649999999999997</v>
      </c>
      <c r="K51" s="159">
        <f>POS!B60</f>
        <v>2.4384999999999999</v>
      </c>
      <c r="L51" s="159">
        <f>POS!AE60</f>
        <v>2.0185</v>
      </c>
      <c r="M51" s="159">
        <f>POS!AF60</f>
        <v>2.1034999999999999</v>
      </c>
      <c r="N51" s="160">
        <f>POS!P60</f>
        <v>-0.42</v>
      </c>
      <c r="O51" s="159">
        <f>POS!M60</f>
        <v>-0.33500000000000002</v>
      </c>
      <c r="P51" s="159">
        <f>POS!O59</f>
        <v>-0.11</v>
      </c>
      <c r="Q51" s="159">
        <f>POS!AH60</f>
        <v>-0.215</v>
      </c>
    </row>
    <row r="52" spans="1:18" x14ac:dyDescent="0.2">
      <c r="A52" s="158">
        <v>37773</v>
      </c>
      <c r="B52" s="163">
        <f>POS!AI61</f>
        <v>1.4276479299210001</v>
      </c>
      <c r="C52" s="162">
        <f>POS!AJ61</f>
        <v>6.4734552932157005E-2</v>
      </c>
      <c r="D52" s="162">
        <f>POS!AL61</f>
        <v>0.80578444895971357</v>
      </c>
      <c r="E52" s="162">
        <f>POS!AK61</f>
        <v>7.0627830911048017E-2</v>
      </c>
      <c r="F52" s="162">
        <f>POS!AM61</f>
        <v>0.79036516696700998</v>
      </c>
      <c r="G52" s="161">
        <f>POS!AB61</f>
        <v>2.7408032199759877</v>
      </c>
      <c r="H52" s="233">
        <f>POS!V61</f>
        <v>2.0255000000000001</v>
      </c>
      <c r="I52" s="233">
        <f>POS!C61</f>
        <v>-0.42</v>
      </c>
      <c r="J52" s="223">
        <f>POS!Q61</f>
        <v>0.12649999999999997</v>
      </c>
      <c r="K52" s="159">
        <f>POS!B61</f>
        <v>2.4455</v>
      </c>
      <c r="L52" s="159">
        <f>POS!AE61</f>
        <v>2.0255000000000001</v>
      </c>
      <c r="M52" s="159">
        <f>POS!AF61</f>
        <v>2.1105</v>
      </c>
      <c r="N52" s="160">
        <f>POS!P61</f>
        <v>-0.42</v>
      </c>
      <c r="O52" s="159">
        <f>POS!M61</f>
        <v>-0.33500000000000002</v>
      </c>
      <c r="P52" s="159">
        <f>POS!O60</f>
        <v>-0.11</v>
      </c>
      <c r="Q52" s="159">
        <f>POS!AH61</f>
        <v>-0.215</v>
      </c>
    </row>
    <row r="53" spans="1:18" x14ac:dyDescent="0.2">
      <c r="A53" s="158">
        <v>37803</v>
      </c>
      <c r="B53" s="163">
        <f>POS!AI62</f>
        <v>1.4270393223130002</v>
      </c>
      <c r="C53" s="162">
        <f>POS!AJ62</f>
        <v>6.4805507334062026E-2</v>
      </c>
      <c r="D53" s="162">
        <f>POS!AL62</f>
        <v>0.80138774414296676</v>
      </c>
      <c r="E53" s="162">
        <f>POS!AK62</f>
        <v>7.0686518174743015E-2</v>
      </c>
      <c r="F53" s="162">
        <f>POS!AM62</f>
        <v>0.7857175014167711</v>
      </c>
      <c r="G53" s="161">
        <f>POS!AB62</f>
        <v>2.7477502457489087</v>
      </c>
      <c r="H53" s="233">
        <f>POS!V62</f>
        <v>2.0315000000000003</v>
      </c>
      <c r="I53" s="233">
        <f>POS!C62</f>
        <v>-0.42</v>
      </c>
      <c r="J53" s="223">
        <f>POS!Q62</f>
        <v>0.12649999999999997</v>
      </c>
      <c r="K53" s="159">
        <f>POS!B62</f>
        <v>2.4515000000000002</v>
      </c>
      <c r="L53" s="159">
        <f>POS!AE62</f>
        <v>2.0315000000000003</v>
      </c>
      <c r="M53" s="159">
        <f>POS!AF62</f>
        <v>2.1165000000000003</v>
      </c>
      <c r="N53" s="160">
        <f>POS!P62</f>
        <v>-0.42</v>
      </c>
      <c r="O53" s="159">
        <f>POS!M62</f>
        <v>-0.33500000000000002</v>
      </c>
      <c r="P53" s="159">
        <f>POS!O61</f>
        <v>-0.11</v>
      </c>
      <c r="Q53" s="159">
        <f>POS!AH62</f>
        <v>-0.215</v>
      </c>
    </row>
    <row r="54" spans="1:18" x14ac:dyDescent="0.2">
      <c r="A54" s="158">
        <v>37834</v>
      </c>
      <c r="B54" s="163">
        <f>POS!AI63</f>
        <v>1.426433518833</v>
      </c>
      <c r="C54" s="162">
        <f>POS!AJ63</f>
        <v>6.4878826884451013E-2</v>
      </c>
      <c r="D54" s="162">
        <f>POS!AL63</f>
        <v>0.79686023960519814</v>
      </c>
      <c r="E54" s="162">
        <f>POS!AK63</f>
        <v>7.0743108850886E-2</v>
      </c>
      <c r="F54" s="162">
        <f>POS!AM63</f>
        <v>0.78094686059674934</v>
      </c>
      <c r="G54" s="161">
        <f>POS!AB63</f>
        <v>2.7573997604486431</v>
      </c>
      <c r="H54" s="233">
        <f>POS!V63</f>
        <v>2.0395000000000003</v>
      </c>
      <c r="I54" s="233">
        <f>POS!C63</f>
        <v>-0.42</v>
      </c>
      <c r="J54" s="223">
        <f>POS!Q63</f>
        <v>0.12649999999999997</v>
      </c>
      <c r="K54" s="159">
        <f>POS!B63</f>
        <v>2.4595000000000002</v>
      </c>
      <c r="L54" s="159">
        <f>POS!AE63</f>
        <v>2.0395000000000003</v>
      </c>
      <c r="M54" s="159">
        <f>POS!AF63</f>
        <v>2.1245000000000003</v>
      </c>
      <c r="N54" s="160">
        <f>POS!P63</f>
        <v>-0.42</v>
      </c>
      <c r="O54" s="159">
        <f>POS!M63</f>
        <v>-0.33500000000000002</v>
      </c>
      <c r="P54" s="159">
        <f>POS!O62</f>
        <v>-0.11</v>
      </c>
      <c r="Q54" s="159">
        <f>POS!AH63</f>
        <v>-0.215</v>
      </c>
    </row>
    <row r="55" spans="1:18" x14ac:dyDescent="0.2">
      <c r="A55" s="158">
        <v>37865</v>
      </c>
      <c r="B55" s="163">
        <f>POS!AI64</f>
        <v>1.4258319265610002</v>
      </c>
      <c r="C55" s="162">
        <f>POS!AJ64</f>
        <v>6.4952146436623004E-2</v>
      </c>
      <c r="D55" s="162">
        <f>POS!AL64</f>
        <v>0.79234876907918406</v>
      </c>
      <c r="E55" s="162">
        <f>POS!AK64</f>
        <v>7.0799699528087012E-2</v>
      </c>
      <c r="F55" s="162">
        <f>POS!AM64</f>
        <v>0.77619798826848685</v>
      </c>
      <c r="G55" s="161">
        <f>POS!AB64</f>
        <v>2.7602911219886366</v>
      </c>
      <c r="H55" s="233">
        <f>POS!V64</f>
        <v>2.0425</v>
      </c>
      <c r="I55" s="233">
        <f>POS!C64</f>
        <v>-0.42</v>
      </c>
      <c r="J55" s="223">
        <f>POS!Q64</f>
        <v>0.126</v>
      </c>
      <c r="K55" s="159">
        <f>POS!B64</f>
        <v>2.4624999999999999</v>
      </c>
      <c r="L55" s="159">
        <f>POS!AE64</f>
        <v>2.0425</v>
      </c>
      <c r="M55" s="159">
        <f>POS!AF64</f>
        <v>2.1274999999999999</v>
      </c>
      <c r="N55" s="160">
        <f>POS!P64</f>
        <v>-0.42</v>
      </c>
      <c r="O55" s="159">
        <f>POS!M64</f>
        <v>-0.33500000000000002</v>
      </c>
      <c r="P55" s="159">
        <f>POS!O63</f>
        <v>-0.11</v>
      </c>
      <c r="Q55" s="159">
        <f>POS!AH64</f>
        <v>-0.215</v>
      </c>
    </row>
    <row r="56" spans="1:18" x14ac:dyDescent="0.2">
      <c r="A56" s="158">
        <v>37895</v>
      </c>
      <c r="B56" s="163">
        <f>POS!AI65</f>
        <v>1.4252654050910001</v>
      </c>
      <c r="C56" s="162">
        <f>POS!AJ65</f>
        <v>6.5023100843646001E-2</v>
      </c>
      <c r="D56" s="162">
        <f>POS!AL65</f>
        <v>0.78799811343564818</v>
      </c>
      <c r="E56" s="162">
        <f>POS!AK65</f>
        <v>7.0852189706528013E-2</v>
      </c>
      <c r="F56" s="162">
        <f>POS!AM65</f>
        <v>0.77162930289057041</v>
      </c>
      <c r="G56" s="161">
        <f>POS!AB65</f>
        <v>2.8037737790850641</v>
      </c>
      <c r="H56" s="233">
        <f>POS!V65</f>
        <v>2.0755000000000003</v>
      </c>
      <c r="I56" s="233">
        <f>POS!C65</f>
        <v>-0.42</v>
      </c>
      <c r="J56" s="223">
        <f>POS!Q65</f>
        <v>0.126</v>
      </c>
      <c r="K56" s="159">
        <f>POS!B65</f>
        <v>2.4955000000000003</v>
      </c>
      <c r="L56" s="159">
        <f>POS!AE65</f>
        <v>2.0755000000000003</v>
      </c>
      <c r="M56" s="159">
        <f>POS!AF65</f>
        <v>2.1605000000000003</v>
      </c>
      <c r="N56" s="160">
        <f>POS!P65</f>
        <v>-0.42</v>
      </c>
      <c r="O56" s="159">
        <f>POS!M65</f>
        <v>-0.33500000000000002</v>
      </c>
      <c r="P56" s="159">
        <f>POS!O64</f>
        <v>-0.11</v>
      </c>
      <c r="Q56" s="159">
        <f>POS!AH65</f>
        <v>-0.215</v>
      </c>
    </row>
    <row r="57" spans="1:18" x14ac:dyDescent="0.2">
      <c r="A57" s="158">
        <v>37926</v>
      </c>
      <c r="B57" s="163">
        <f>POS!AI66</f>
        <v>1.4246996496760003</v>
      </c>
      <c r="C57" s="162">
        <f>POS!AJ66</f>
        <v>6.5096420399323007E-2</v>
      </c>
      <c r="D57" s="162">
        <f>POS!AL66</f>
        <v>0.78351824592812824</v>
      </c>
      <c r="E57" s="162">
        <f>POS!AK66</f>
        <v>7.0903569292886007E-2</v>
      </c>
      <c r="F57" s="162">
        <f>POS!AM66</f>
        <v>0.76693793918876685</v>
      </c>
      <c r="G57" s="161">
        <f>POS!AB66</f>
        <v>3.0281700349540026</v>
      </c>
      <c r="H57" s="233">
        <f>POS!V66</f>
        <v>2.2425000000000002</v>
      </c>
      <c r="I57" s="233">
        <f>POS!C66</f>
        <v>-0.39</v>
      </c>
      <c r="J57" s="223">
        <f>POS!Q66</f>
        <v>0.126</v>
      </c>
      <c r="K57" s="159">
        <f>POS!B66</f>
        <v>2.6324999999999998</v>
      </c>
      <c r="L57" s="159">
        <f>POS!AE66</f>
        <v>2.4575</v>
      </c>
      <c r="M57" s="159">
        <f>POS!AF66</f>
        <v>2.4024999999999999</v>
      </c>
      <c r="N57" s="160">
        <f>POS!P66</f>
        <v>-0.17499999999999999</v>
      </c>
      <c r="O57" s="159">
        <f>POS!M66</f>
        <v>-0.23</v>
      </c>
      <c r="P57" s="159">
        <f>POS!O65</f>
        <v>-0.11</v>
      </c>
      <c r="Q57" s="159">
        <f>POS!AH66</f>
        <v>-0.215</v>
      </c>
    </row>
    <row r="58" spans="1:18" x14ac:dyDescent="0.2">
      <c r="A58" s="158">
        <v>37956</v>
      </c>
      <c r="B58" s="163">
        <f>POS!AI67</f>
        <v>1.4241572745520004</v>
      </c>
      <c r="C58" s="162">
        <f>POS!AJ67</f>
        <v>6.5167374809739997E-2</v>
      </c>
      <c r="D58" s="162">
        <f>POS!AL67</f>
        <v>0.77919820587486632</v>
      </c>
      <c r="E58" s="162">
        <f>POS!AK67</f>
        <v>7.0953291474062014E-2</v>
      </c>
      <c r="F58" s="162">
        <f>POS!AM67</f>
        <v>0.76241895789422398</v>
      </c>
      <c r="G58" s="161">
        <f>POS!AB67</f>
        <v>3.1930476040634401</v>
      </c>
      <c r="H58" s="233">
        <f>POS!V67</f>
        <v>2.3654999999999999</v>
      </c>
      <c r="I58" s="233">
        <f>POS!C67</f>
        <v>-0.39</v>
      </c>
      <c r="J58" s="223">
        <f>POS!Q67</f>
        <v>0.12649999999999997</v>
      </c>
      <c r="K58" s="159">
        <f>POS!B67</f>
        <v>2.7555000000000001</v>
      </c>
      <c r="L58" s="159">
        <f>POS!AE67</f>
        <v>2.6505000000000001</v>
      </c>
      <c r="M58" s="159">
        <f>POS!AF67</f>
        <v>2.5255000000000001</v>
      </c>
      <c r="N58" s="160">
        <f>POS!P67</f>
        <v>-0.105</v>
      </c>
      <c r="O58" s="159">
        <f>POS!M67</f>
        <v>-0.23</v>
      </c>
      <c r="P58" s="159">
        <f>POS!O66</f>
        <v>4.4999999999999998E-2</v>
      </c>
      <c r="Q58" s="159">
        <f>POS!AH67</f>
        <v>-0.215</v>
      </c>
    </row>
    <row r="59" spans="1:18" x14ac:dyDescent="0.2">
      <c r="A59" s="158">
        <v>37987</v>
      </c>
      <c r="B59" s="163">
        <f>POS!AI68</f>
        <v>1.4235783663620001</v>
      </c>
      <c r="C59" s="162">
        <f>POS!AJ68</f>
        <v>6.5240694368923005E-2</v>
      </c>
      <c r="D59" s="162">
        <f>POS!AL68</f>
        <v>0.7747500062566941</v>
      </c>
      <c r="E59" s="162">
        <f>POS!AK68</f>
        <v>7.1009016435577013E-2</v>
      </c>
      <c r="F59" s="162">
        <f>POS!AM68</f>
        <v>0.75775839797080924</v>
      </c>
      <c r="G59" s="161">
        <f>POS!AB68</f>
        <v>3.2389748681131443</v>
      </c>
      <c r="H59" s="233">
        <f>POS!V68</f>
        <v>2.4005000000000001</v>
      </c>
      <c r="I59" s="233">
        <f>POS!C68</f>
        <v>-0.39</v>
      </c>
      <c r="J59" s="223">
        <f>POS!Q68</f>
        <v>0.12899999999999998</v>
      </c>
      <c r="K59" s="159">
        <f>POS!B68</f>
        <v>2.7905000000000002</v>
      </c>
      <c r="L59" s="159">
        <f>POS!AE68</f>
        <v>2.7055000000000002</v>
      </c>
      <c r="M59" s="159">
        <f>POS!AF68</f>
        <v>2.5605000000000002</v>
      </c>
      <c r="N59" s="160">
        <f>POS!P68</f>
        <v>-8.5000000000000006E-2</v>
      </c>
      <c r="O59" s="159">
        <f>POS!M68</f>
        <v>-0.23</v>
      </c>
      <c r="P59" s="159">
        <f>POS!O67</f>
        <v>4.4999999999999998E-2</v>
      </c>
      <c r="Q59" s="159">
        <f>POS!AH68</f>
        <v>-0.2</v>
      </c>
    </row>
    <row r="60" spans="1:18" x14ac:dyDescent="0.2">
      <c r="A60" s="158">
        <v>38018</v>
      </c>
      <c r="B60" s="163">
        <f>POS!AI69</f>
        <v>1.422977978489</v>
      </c>
      <c r="C60" s="162">
        <f>POS!AJ69</f>
        <v>6.5314013929888004E-2</v>
      </c>
      <c r="D60" s="162">
        <f>POS!AL69</f>
        <v>0.77031792334984772</v>
      </c>
      <c r="E60" s="162">
        <f>POS!AK69</f>
        <v>7.1069376463213013E-2</v>
      </c>
      <c r="F60" s="162">
        <f>POS!AM69</f>
        <v>0.7531057652782589</v>
      </c>
      <c r="G60" s="161">
        <f>POS!AB69</f>
        <v>3.1263392219346673</v>
      </c>
      <c r="H60" s="233">
        <f>POS!V69</f>
        <v>2.3180000000000001</v>
      </c>
      <c r="I60" s="233">
        <f>POS!C69</f>
        <v>-0.39</v>
      </c>
      <c r="J60" s="223">
        <f>POS!Q69</f>
        <v>0.1275</v>
      </c>
      <c r="K60" s="159">
        <f>POS!B69</f>
        <v>2.7080000000000002</v>
      </c>
      <c r="L60" s="159">
        <f>POS!AE69</f>
        <v>2.6030000000000002</v>
      </c>
      <c r="M60" s="159">
        <f>POS!AF69</f>
        <v>2.4780000000000002</v>
      </c>
      <c r="N60" s="160">
        <f>POS!P69</f>
        <v>-0.105</v>
      </c>
      <c r="O60" s="159">
        <f>POS!M69</f>
        <v>-0.23</v>
      </c>
      <c r="P60" s="159">
        <f>POS!O68</f>
        <v>0.06</v>
      </c>
      <c r="Q60" s="159">
        <f>POS!AH69</f>
        <v>-0.2</v>
      </c>
    </row>
    <row r="61" spans="1:18" x14ac:dyDescent="0.2">
      <c r="A61" s="158">
        <v>38047</v>
      </c>
      <c r="B61" s="163">
        <f>POS!AI70</f>
        <v>1.4224193289730003</v>
      </c>
      <c r="C61" s="162">
        <f>POS!AJ70</f>
        <v>6.5382603198210015E-2</v>
      </c>
      <c r="D61" s="162">
        <f>POS!AL70</f>
        <v>0.76618638490831703</v>
      </c>
      <c r="E61" s="162">
        <f>POS!AK70</f>
        <v>7.1125842296608011E-2</v>
      </c>
      <c r="F61" s="162">
        <f>POS!AM70</f>
        <v>0.74877246546859821</v>
      </c>
      <c r="G61" s="161">
        <f>POS!AB70</f>
        <v>2.9835515603126752</v>
      </c>
      <c r="H61" s="233">
        <f>POS!V70</f>
        <v>2.2130000000000001</v>
      </c>
      <c r="I61" s="233">
        <f>POS!C70</f>
        <v>-0.39</v>
      </c>
      <c r="J61" s="223">
        <f>POS!Q70</f>
        <v>0.125</v>
      </c>
      <c r="K61" s="159">
        <f>POS!B70</f>
        <v>2.6030000000000002</v>
      </c>
      <c r="L61" s="159">
        <f>POS!AE70</f>
        <v>2.3330000000000002</v>
      </c>
      <c r="M61" s="159">
        <f>POS!AF70</f>
        <v>2.3730000000000002</v>
      </c>
      <c r="N61" s="160">
        <f>POS!P70</f>
        <v>-0.27</v>
      </c>
      <c r="O61" s="159">
        <f>POS!M70</f>
        <v>-0.23</v>
      </c>
      <c r="P61" s="159">
        <f>POS!O69</f>
        <v>0.06</v>
      </c>
      <c r="Q61" s="159">
        <f>POS!AH70</f>
        <v>-0.2</v>
      </c>
    </row>
    <row r="62" spans="1:18" x14ac:dyDescent="0.2">
      <c r="A62" s="158">
        <v>38078</v>
      </c>
      <c r="B62" s="163">
        <f>POS!AI71</f>
        <v>1.4218745004740001</v>
      </c>
      <c r="C62" s="162">
        <f>POS!AJ71</f>
        <v>6.5455922762624019E-2</v>
      </c>
      <c r="D62" s="162">
        <f>POS!AL71</f>
        <v>0.76178553689512662</v>
      </c>
      <c r="E62" s="162">
        <f>POS!AK71</f>
        <v>7.1177729859772013E-2</v>
      </c>
      <c r="F62" s="162">
        <f>POS!AM71</f>
        <v>0.74418648556598721</v>
      </c>
      <c r="G62" s="161">
        <f>POS!AB71</f>
        <v>2.731740886228597</v>
      </c>
      <c r="H62" s="233">
        <f>POS!V71</f>
        <v>2.0270000000000001</v>
      </c>
      <c r="I62" s="233">
        <f>POS!C71</f>
        <v>-0.48</v>
      </c>
      <c r="J62" s="223">
        <f>POS!Q71</f>
        <v>0.1225</v>
      </c>
      <c r="K62" s="159">
        <f>POS!B71</f>
        <v>2.5070000000000001</v>
      </c>
      <c r="L62" s="159">
        <f>POS!AE71</f>
        <v>2.077</v>
      </c>
      <c r="M62" s="159">
        <f>POS!AF71</f>
        <v>2.1720000000000002</v>
      </c>
      <c r="N62" s="160">
        <f>POS!P71</f>
        <v>-0.43</v>
      </c>
      <c r="O62" s="159">
        <f>POS!M71</f>
        <v>-0.33500000000000002</v>
      </c>
      <c r="P62" s="159">
        <f>POS!O70</f>
        <v>0.06</v>
      </c>
      <c r="Q62" s="159">
        <f>POS!AH71</f>
        <v>-0.2</v>
      </c>
    </row>
    <row r="63" spans="1:18" x14ac:dyDescent="0.2">
      <c r="A63" s="158">
        <v>38108</v>
      </c>
      <c r="B63" s="163">
        <f>POS!AI72</f>
        <v>1.4214039328870005</v>
      </c>
      <c r="C63" s="162">
        <f>POS!AJ72</f>
        <v>6.5526877181493012E-2</v>
      </c>
      <c r="D63" s="162">
        <f>POS!AL72</f>
        <v>0.75754203620503568</v>
      </c>
      <c r="E63" s="162">
        <f>POS!AK72</f>
        <v>7.1219197859117997E-2</v>
      </c>
      <c r="F63" s="162">
        <f>POS!AM72</f>
        <v>0.73979610414947083</v>
      </c>
      <c r="G63" s="161">
        <f>POS!AB72</f>
        <v>2.7025449733202058</v>
      </c>
      <c r="H63" s="233">
        <f>POS!V72</f>
        <v>2.0060000000000002</v>
      </c>
      <c r="I63" s="233">
        <f>POS!C72</f>
        <v>-0.48</v>
      </c>
      <c r="J63" s="223">
        <f>POS!Q72</f>
        <v>0.1205</v>
      </c>
      <c r="K63" s="159">
        <f>POS!B72</f>
        <v>2.4860000000000002</v>
      </c>
      <c r="L63" s="159">
        <f>POS!AE72</f>
        <v>2.056</v>
      </c>
      <c r="M63" s="159">
        <f>POS!AF72</f>
        <v>2.1510000000000002</v>
      </c>
      <c r="N63" s="160">
        <f>POS!P72</f>
        <v>-0.43</v>
      </c>
      <c r="O63" s="159">
        <f>POS!M72</f>
        <v>-0.33500000000000002</v>
      </c>
      <c r="P63" s="159">
        <f>POS!O71</f>
        <v>-0.1</v>
      </c>
      <c r="Q63" s="159">
        <f>POS!AH72</f>
        <v>-0.2</v>
      </c>
      <c r="R63" s="155" t="s">
        <v>138</v>
      </c>
    </row>
    <row r="64" spans="1:18" x14ac:dyDescent="0.2">
      <c r="A64" s="158">
        <v>38139</v>
      </c>
      <c r="B64" s="163">
        <f>POS!AI73</f>
        <v>1.4209248615430001</v>
      </c>
      <c r="C64" s="162">
        <f>POS!AJ73</f>
        <v>6.5600196749412018E-2</v>
      </c>
      <c r="D64" s="162">
        <f>POS!AL73</f>
        <v>0.75317299522622094</v>
      </c>
      <c r="E64" s="162">
        <f>POS!AK73</f>
        <v>7.1262048125706023E-2</v>
      </c>
      <c r="F64" s="162">
        <f>POS!AM73</f>
        <v>0.73528150735843545</v>
      </c>
      <c r="G64" s="161">
        <f>POS!AB73</f>
        <v>2.7110615420281579</v>
      </c>
      <c r="H64" s="233">
        <f>POS!V73</f>
        <v>2.0130000000000003</v>
      </c>
      <c r="I64" s="233">
        <f>POS!C73</f>
        <v>-0.48</v>
      </c>
      <c r="J64" s="223">
        <f>POS!Q73</f>
        <v>0.1202</v>
      </c>
      <c r="K64" s="159">
        <f>POS!B73</f>
        <v>2.4930000000000003</v>
      </c>
      <c r="L64" s="159">
        <f>POS!AE73</f>
        <v>2.0630000000000002</v>
      </c>
      <c r="M64" s="159">
        <f>POS!AF73</f>
        <v>2.1580000000000004</v>
      </c>
      <c r="N64" s="160">
        <f>POS!P73</f>
        <v>-0.43</v>
      </c>
      <c r="O64" s="159">
        <f>POS!M73</f>
        <v>-0.33500000000000002</v>
      </c>
      <c r="P64" s="159">
        <f>POS!O72</f>
        <v>-0.1</v>
      </c>
      <c r="Q64" s="159">
        <f>POS!AH73</f>
        <v>-0.2</v>
      </c>
      <c r="R64" s="155" t="s">
        <v>139</v>
      </c>
    </row>
    <row r="65" spans="1:18" x14ac:dyDescent="0.2">
      <c r="A65" s="158">
        <v>38169</v>
      </c>
      <c r="B65" s="163">
        <f>POS!AI74</f>
        <v>1.4204681869380003</v>
      </c>
      <c r="C65" s="162">
        <f>POS!AJ74</f>
        <v>6.5671151171674019E-2</v>
      </c>
      <c r="D65" s="162">
        <f>POS!AL74</f>
        <v>0.74896029886345805</v>
      </c>
      <c r="E65" s="162">
        <f>POS!AK74</f>
        <v>7.1303516126208E-2</v>
      </c>
      <c r="F65" s="162">
        <f>POS!AM74</f>
        <v>0.73093389063248015</v>
      </c>
      <c r="G65" s="161">
        <f>POS!AB74</f>
        <v>2.7182682904299136</v>
      </c>
      <c r="H65" s="233">
        <f>POS!V74</f>
        <v>2.0190000000000001</v>
      </c>
      <c r="I65" s="233">
        <f>POS!C74</f>
        <v>-0.48</v>
      </c>
      <c r="J65" s="223">
        <f>POS!Q74</f>
        <v>0.11990000000000001</v>
      </c>
      <c r="K65" s="159">
        <f>POS!B74</f>
        <v>2.4990000000000001</v>
      </c>
      <c r="L65" s="159">
        <f>POS!AE74</f>
        <v>2.069</v>
      </c>
      <c r="M65" s="159">
        <f>POS!AF74</f>
        <v>2.1640000000000001</v>
      </c>
      <c r="N65" s="160">
        <f>POS!P74</f>
        <v>-0.43</v>
      </c>
      <c r="O65" s="159">
        <f>POS!M74</f>
        <v>-0.33500000000000002</v>
      </c>
      <c r="P65" s="159">
        <f>POS!O73</f>
        <v>-0.1</v>
      </c>
      <c r="Q65" s="159">
        <f>POS!AH74</f>
        <v>-0.2</v>
      </c>
      <c r="R65" s="155" t="s">
        <v>140</v>
      </c>
    </row>
    <row r="66" spans="1:18" x14ac:dyDescent="0.2">
      <c r="A66" s="158">
        <v>38200</v>
      </c>
      <c r="B66" s="163">
        <f>POS!AI75</f>
        <v>1.4200034565470003</v>
      </c>
      <c r="C66" s="162">
        <f>POS!AJ75</f>
        <v>6.5744470743098013E-2</v>
      </c>
      <c r="D66" s="162">
        <f>POS!AL75</f>
        <v>0.74462311185730434</v>
      </c>
      <c r="E66" s="162">
        <f>POS!AK75</f>
        <v>7.1346366394000021E-2</v>
      </c>
      <c r="F66" s="162">
        <f>POS!AM75</f>
        <v>0.72646334088797393</v>
      </c>
      <c r="G66" s="161">
        <f>POS!AB75</f>
        <v>2.7281461897953947</v>
      </c>
      <c r="H66" s="233">
        <f>POS!V75</f>
        <v>2.0270000000000001</v>
      </c>
      <c r="I66" s="233">
        <f>POS!C75</f>
        <v>-0.48</v>
      </c>
      <c r="J66" s="223">
        <f>POS!Q75</f>
        <v>0.11960000000000001</v>
      </c>
      <c r="K66" s="159">
        <f>POS!B75</f>
        <v>2.5070000000000001</v>
      </c>
      <c r="L66" s="159">
        <f>POS!AE75</f>
        <v>2.077</v>
      </c>
      <c r="M66" s="159">
        <f>POS!AF75</f>
        <v>2.1720000000000002</v>
      </c>
      <c r="N66" s="160">
        <f>POS!P75</f>
        <v>-0.43</v>
      </c>
      <c r="O66" s="159">
        <f>POS!M75</f>
        <v>-0.33500000000000002</v>
      </c>
      <c r="P66" s="159">
        <f>POS!O74</f>
        <v>-0.1</v>
      </c>
      <c r="Q66" s="159">
        <f>POS!AH75</f>
        <v>-0.2</v>
      </c>
      <c r="R66" s="155" t="s">
        <v>141</v>
      </c>
    </row>
    <row r="67" spans="1:18" x14ac:dyDescent="0.2">
      <c r="A67" s="158">
        <v>38231</v>
      </c>
      <c r="B67" s="163">
        <f>POS!AI76</f>
        <v>1.4195460027790003</v>
      </c>
      <c r="C67" s="162">
        <f>POS!AJ76</f>
        <v>6.5817790316302999E-2</v>
      </c>
      <c r="D67" s="162">
        <f>POS!AL76</f>
        <v>0.74030212931170125</v>
      </c>
      <c r="E67" s="162">
        <f>POS!AK76</f>
        <v>7.1389216662379004E-2</v>
      </c>
      <c r="F67" s="162">
        <f>POS!AM76</f>
        <v>0.72201506596593967</v>
      </c>
      <c r="G67" s="161">
        <f>POS!AB76</f>
        <v>2.7313037276138616</v>
      </c>
      <c r="H67" s="233">
        <f>POS!V76</f>
        <v>2.0299999999999998</v>
      </c>
      <c r="I67" s="233">
        <f>POS!C76</f>
        <v>-0.48</v>
      </c>
      <c r="J67" s="223">
        <f>POS!Q76</f>
        <v>0.11929999999999999</v>
      </c>
      <c r="K67" s="159">
        <f>POS!B76</f>
        <v>2.5099999999999998</v>
      </c>
      <c r="L67" s="159">
        <f>POS!AE76</f>
        <v>2.08</v>
      </c>
      <c r="M67" s="159">
        <f>POS!AF76</f>
        <v>2.1749999999999998</v>
      </c>
      <c r="N67" s="160">
        <f>POS!P76</f>
        <v>-0.43</v>
      </c>
      <c r="O67" s="159">
        <f>POS!M76</f>
        <v>-0.33500000000000002</v>
      </c>
      <c r="P67" s="159">
        <f>POS!O75</f>
        <v>-0.1</v>
      </c>
      <c r="Q67" s="159">
        <f>POS!AH76</f>
        <v>-0.2</v>
      </c>
    </row>
    <row r="68" spans="1:18" x14ac:dyDescent="0.2">
      <c r="A68" s="158">
        <v>38261</v>
      </c>
      <c r="B68" s="163">
        <f>POS!AI77</f>
        <v>1.4191102268</v>
      </c>
      <c r="C68" s="162">
        <f>POS!AJ77</f>
        <v>6.5888744743681033E-2</v>
      </c>
      <c r="D68" s="162">
        <f>POS!AL77</f>
        <v>0.73613597168791822</v>
      </c>
      <c r="E68" s="162">
        <f>POS!AK77</f>
        <v>7.1430684664624017E-2</v>
      </c>
      <c r="F68" s="162">
        <f>POS!AM77</f>
        <v>0.71773142269878099</v>
      </c>
      <c r="G68" s="161">
        <f>POS!AB77</f>
        <v>2.7748521385484755</v>
      </c>
      <c r="H68" s="233">
        <f>POS!V77</f>
        <v>2.0630000000000002</v>
      </c>
      <c r="I68" s="233">
        <f>POS!C77</f>
        <v>-0.48</v>
      </c>
      <c r="J68" s="223">
        <f>POS!Q77</f>
        <v>0.11899999999999999</v>
      </c>
      <c r="K68" s="159">
        <f>POS!B77</f>
        <v>2.5430000000000001</v>
      </c>
      <c r="L68" s="159">
        <f>POS!AE77</f>
        <v>2.113</v>
      </c>
      <c r="M68" s="159">
        <f>POS!AF77</f>
        <v>2.2080000000000002</v>
      </c>
      <c r="N68" s="160">
        <f>POS!P77</f>
        <v>-0.43</v>
      </c>
      <c r="O68" s="159">
        <f>POS!M77</f>
        <v>-0.33500000000000002</v>
      </c>
      <c r="P68" s="159">
        <f>POS!O76</f>
        <v>-0.1</v>
      </c>
      <c r="Q68" s="159">
        <f>POS!AH77</f>
        <v>-0.2</v>
      </c>
    </row>
    <row r="69" spans="1:18" x14ac:dyDescent="0.2">
      <c r="A69" s="158">
        <v>38292</v>
      </c>
      <c r="B69" s="163">
        <f>POS!AI78</f>
        <v>1.4186670696530002</v>
      </c>
      <c r="C69" s="162">
        <f>POS!AJ78</f>
        <v>6.5962064320389993E-2</v>
      </c>
      <c r="D69" s="162">
        <f>POS!AL78</f>
        <v>0.73184690441835343</v>
      </c>
      <c r="E69" s="162">
        <f>POS!AK78</f>
        <v>7.1473534934206009E-2</v>
      </c>
      <c r="F69" s="162">
        <f>POS!AM78</f>
        <v>0.71332676284847807</v>
      </c>
      <c r="G69" s="161">
        <f>POS!AB78</f>
        <v>3.0657717872879173</v>
      </c>
      <c r="H69" s="233">
        <f>POS!V78</f>
        <v>2.2799999999999998</v>
      </c>
      <c r="I69" s="233">
        <f>POS!C78</f>
        <v>-0.4</v>
      </c>
      <c r="J69" s="223">
        <f>POS!Q78</f>
        <v>0.11899999999999999</v>
      </c>
      <c r="K69" s="159">
        <f>POS!B78</f>
        <v>2.68</v>
      </c>
      <c r="L69" s="159">
        <f>POS!AE78</f>
        <v>2.5350000000000001</v>
      </c>
      <c r="M69" s="159">
        <f>POS!AF78</f>
        <v>2.4550000000000001</v>
      </c>
      <c r="N69" s="160">
        <f>POS!P78</f>
        <v>-0.14499999999999999</v>
      </c>
      <c r="O69" s="159">
        <f>POS!M78</f>
        <v>-0.22500000000000001</v>
      </c>
      <c r="P69" s="159">
        <f>POS!O77</f>
        <v>-0.1</v>
      </c>
      <c r="Q69" s="159">
        <f>POS!AH78</f>
        <v>-0.2</v>
      </c>
    </row>
    <row r="70" spans="1:18" x14ac:dyDescent="0.2">
      <c r="A70" s="158">
        <v>38322</v>
      </c>
      <c r="B70" s="163">
        <f>POS!AI79</f>
        <v>1.4182451153060003</v>
      </c>
      <c r="C70" s="162">
        <f>POS!AJ79</f>
        <v>6.6033018751160008E-2</v>
      </c>
      <c r="D70" s="162">
        <f>POS!AL79</f>
        <v>0.72771164980376224</v>
      </c>
      <c r="E70" s="162">
        <f>POS!AK79</f>
        <v>7.1515002937605016E-2</v>
      </c>
      <c r="F70" s="162">
        <f>POS!AM79</f>
        <v>0.70908518906641349</v>
      </c>
      <c r="G70" s="161">
        <f>POS!AB79</f>
        <v>3.230201062389408</v>
      </c>
      <c r="H70" s="233">
        <f>POS!V79</f>
        <v>2.4030000000000005</v>
      </c>
      <c r="I70" s="233">
        <f>POS!C79</f>
        <v>-0.4</v>
      </c>
      <c r="J70" s="223">
        <f>POS!Q79</f>
        <v>0.1195</v>
      </c>
      <c r="K70" s="159">
        <f>POS!B79</f>
        <v>2.8030000000000004</v>
      </c>
      <c r="L70" s="159">
        <f>POS!AE79</f>
        <v>2.7280000000000002</v>
      </c>
      <c r="M70" s="159">
        <f>POS!AF79</f>
        <v>2.5780000000000003</v>
      </c>
      <c r="N70" s="160">
        <f>POS!P79</f>
        <v>-7.4999999999999997E-2</v>
      </c>
      <c r="O70" s="159">
        <f>POS!M79</f>
        <v>-0.22500000000000001</v>
      </c>
      <c r="P70" s="159">
        <f>POS!O78</f>
        <v>0.06</v>
      </c>
      <c r="Q70" s="159">
        <f>POS!AH79</f>
        <v>-0.2</v>
      </c>
    </row>
    <row r="71" spans="1:18" x14ac:dyDescent="0.2">
      <c r="A71" s="158">
        <v>38353</v>
      </c>
      <c r="B71" s="163">
        <f>POS!AI80</f>
        <v>1.4178162264600003</v>
      </c>
      <c r="C71" s="162">
        <f>POS!AJ80</f>
        <v>6.6106338331374026E-2</v>
      </c>
      <c r="D71" s="162">
        <f>POS!AL80</f>
        <v>0.72345453223950318</v>
      </c>
      <c r="E71" s="162">
        <f>POS!AK80</f>
        <v>7.1557853208382025E-2</v>
      </c>
      <c r="F71" s="162">
        <f>POS!AM80</f>
        <v>0.70472385772298085</v>
      </c>
      <c r="G71" s="161">
        <f>POS!AB80</f>
        <v>3.2863370113130781</v>
      </c>
      <c r="H71" s="233">
        <f>POS!V80</f>
        <v>2.4455000000000005</v>
      </c>
      <c r="I71" s="233">
        <f>POS!C80</f>
        <v>-0.4</v>
      </c>
      <c r="J71" s="223">
        <f>POS!Q80</f>
        <v>0.121</v>
      </c>
      <c r="K71" s="159">
        <f>POS!B80</f>
        <v>2.8455000000000004</v>
      </c>
      <c r="L71" s="159">
        <f>POS!AE80</f>
        <v>2.7905000000000002</v>
      </c>
      <c r="M71" s="159">
        <f>POS!AF80</f>
        <v>2.6205000000000003</v>
      </c>
      <c r="N71" s="160">
        <f>POS!P80</f>
        <v>-5.5E-2</v>
      </c>
      <c r="O71" s="159">
        <f>POS!M80</f>
        <v>-0.22500000000000001</v>
      </c>
      <c r="P71" s="159">
        <f>POS!O79</f>
        <v>0.06</v>
      </c>
      <c r="Q71" s="159">
        <f>POS!AH80</f>
        <v>-0.19</v>
      </c>
    </row>
    <row r="72" spans="1:18" x14ac:dyDescent="0.2">
      <c r="A72" s="158">
        <v>38384</v>
      </c>
      <c r="B72" s="163">
        <f>POS!AI81</f>
        <v>1.417199163804</v>
      </c>
      <c r="C72" s="162">
        <f>POS!AJ81</f>
        <v>6.6150130638445007E-2</v>
      </c>
      <c r="D72" s="162">
        <f>POS!AL81</f>
        <v>0.71931773276180266</v>
      </c>
      <c r="E72" s="162">
        <f>POS!AK81</f>
        <v>7.1599309943699022E-2</v>
      </c>
      <c r="F72" s="162">
        <f>POS!AM81</f>
        <v>0.70038920603204513</v>
      </c>
      <c r="G72" s="161">
        <f>POS!AB81</f>
        <v>3.1740889811240853</v>
      </c>
      <c r="H72" s="233">
        <f>POS!V81</f>
        <v>2.3630000000000004</v>
      </c>
      <c r="I72" s="233">
        <f>POS!C81</f>
        <v>-0.4</v>
      </c>
      <c r="J72" s="223">
        <f>POS!Q81</f>
        <v>0.121</v>
      </c>
      <c r="K72" s="159">
        <f>POS!B81</f>
        <v>2.7630000000000003</v>
      </c>
      <c r="L72" s="159">
        <f>POS!AE81</f>
        <v>2.6880000000000002</v>
      </c>
      <c r="M72" s="159">
        <f>POS!AF81</f>
        <v>2.5380000000000003</v>
      </c>
      <c r="N72" s="160">
        <f>POS!P81</f>
        <v>-7.4999999999999997E-2</v>
      </c>
      <c r="O72" s="159">
        <f>POS!M81</f>
        <v>-0.22500000000000001</v>
      </c>
      <c r="P72" s="159">
        <f>POS!O80</f>
        <v>7.0000000000000007E-2</v>
      </c>
      <c r="Q72" s="159">
        <f>POS!AH81</f>
        <v>-0.19</v>
      </c>
    </row>
    <row r="73" spans="1:18" x14ac:dyDescent="0.2">
      <c r="A73" s="158">
        <v>38412</v>
      </c>
      <c r="B73" s="163">
        <f>POS!AI82</f>
        <v>1.4165705197650003</v>
      </c>
      <c r="C73" s="162">
        <f>POS!AJ82</f>
        <v>6.6178774609411017E-2</v>
      </c>
      <c r="D73" s="162">
        <f>POS!AL82</f>
        <v>0.71563601900177287</v>
      </c>
      <c r="E73" s="162">
        <f>POS!AK82</f>
        <v>7.1636062464612002E-2</v>
      </c>
      <c r="F73" s="162">
        <f>POS!AM82</f>
        <v>0.69649528505677138</v>
      </c>
      <c r="G73" s="161">
        <f>POS!AB82</f>
        <v>3.0317028040496159</v>
      </c>
      <c r="H73" s="233">
        <f>POS!V82</f>
        <v>2.2580000000000005</v>
      </c>
      <c r="I73" s="233">
        <f>POS!C82</f>
        <v>-0.4</v>
      </c>
      <c r="J73" s="223">
        <f>POS!Q82</f>
        <v>0.11899999999999999</v>
      </c>
      <c r="K73" s="159">
        <f>POS!B82</f>
        <v>2.6580000000000004</v>
      </c>
      <c r="L73" s="159">
        <f>POS!AE82</f>
        <v>2.4180000000000001</v>
      </c>
      <c r="M73" s="159">
        <f>POS!AF82</f>
        <v>2.4330000000000003</v>
      </c>
      <c r="N73" s="160">
        <f>POS!P82</f>
        <v>-0.24</v>
      </c>
      <c r="O73" s="159">
        <f>POS!M82</f>
        <v>-0.22500000000000001</v>
      </c>
      <c r="P73" s="159">
        <f>POS!O81</f>
        <v>7.0000000000000007E-2</v>
      </c>
      <c r="Q73" s="159">
        <f>POS!AH82</f>
        <v>-0.19</v>
      </c>
    </row>
    <row r="74" spans="1:18" x14ac:dyDescent="0.2">
      <c r="A74" s="158">
        <v>38443</v>
      </c>
      <c r="B74" s="163">
        <f>POS!AI83</f>
        <v>1.4158728846400002</v>
      </c>
      <c r="C74" s="162">
        <f>POS!AJ83</f>
        <v>6.621048757758502E-2</v>
      </c>
      <c r="D74" s="162">
        <f>POS!AL83</f>
        <v>0.71157828604748474</v>
      </c>
      <c r="E74" s="162">
        <f>POS!AK83</f>
        <v>7.1676752756143006E-2</v>
      </c>
      <c r="F74" s="162">
        <f>POS!AM83</f>
        <v>0.69220501581167815</v>
      </c>
      <c r="G74" s="161">
        <f>POS!AB83</f>
        <v>2.7671800246884337</v>
      </c>
      <c r="H74" s="233">
        <f>POS!V83</f>
        <v>2.0619999999999998</v>
      </c>
      <c r="I74" s="233">
        <f>POS!C83</f>
        <v>-0.5</v>
      </c>
      <c r="J74" s="223">
        <f>POS!Q83</f>
        <v>0.11699999999999999</v>
      </c>
      <c r="K74" s="159">
        <f>POS!B83</f>
        <v>2.5619999999999998</v>
      </c>
      <c r="L74" s="159">
        <f>POS!AE83</f>
        <v>2.1319999999999997</v>
      </c>
      <c r="M74" s="159">
        <f>POS!AF83</f>
        <v>2.2269999999999999</v>
      </c>
      <c r="N74" s="160">
        <f>POS!P83</f>
        <v>-0.43</v>
      </c>
      <c r="O74" s="159">
        <f>POS!M83</f>
        <v>-0.33500000000000002</v>
      </c>
      <c r="P74" s="159">
        <f>POS!O82</f>
        <v>7.0000000000000007E-2</v>
      </c>
      <c r="Q74" s="159">
        <f>POS!AH83</f>
        <v>-0.19</v>
      </c>
    </row>
    <row r="75" spans="1:18" x14ac:dyDescent="0.2">
      <c r="A75" s="158">
        <v>38473</v>
      </c>
      <c r="B75" s="163">
        <f>POS!AI84</f>
        <v>1.4151961193340001</v>
      </c>
      <c r="C75" s="162">
        <f>POS!AJ84</f>
        <v>6.6241177547101002E-2</v>
      </c>
      <c r="D75" s="162">
        <f>POS!AL84</f>
        <v>0.70766984623160056</v>
      </c>
      <c r="E75" s="162">
        <f>POS!AK84</f>
        <v>7.1716130458146024E-2</v>
      </c>
      <c r="F75" s="162">
        <f>POS!AM84</f>
        <v>0.68807394033457181</v>
      </c>
      <c r="G75" s="161">
        <f>POS!AB84</f>
        <v>2.7376890701163674</v>
      </c>
      <c r="H75" s="233">
        <f>POS!V84</f>
        <v>2.0409999999999999</v>
      </c>
      <c r="I75" s="233">
        <f>POS!C84</f>
        <v>-0.5</v>
      </c>
      <c r="J75" s="223">
        <f>POS!Q84</f>
        <v>0.11599999999999999</v>
      </c>
      <c r="K75" s="159">
        <f>POS!B84</f>
        <v>2.5409999999999999</v>
      </c>
      <c r="L75" s="159">
        <f>POS!AE84</f>
        <v>2.1109999999999998</v>
      </c>
      <c r="M75" s="159">
        <f>POS!AF84</f>
        <v>2.206</v>
      </c>
      <c r="N75" s="160">
        <f>POS!P84</f>
        <v>-0.43</v>
      </c>
      <c r="O75" s="159">
        <f>POS!M84</f>
        <v>-0.33500000000000002</v>
      </c>
      <c r="P75" s="159">
        <f>POS!O83</f>
        <v>-0.1</v>
      </c>
      <c r="Q75" s="159">
        <f>POS!AH84</f>
        <v>-0.19</v>
      </c>
    </row>
    <row r="76" spans="1:18" x14ac:dyDescent="0.2">
      <c r="A76" s="158">
        <v>38504</v>
      </c>
      <c r="B76" s="163">
        <f>POS!AI85</f>
        <v>1.4144951090700002</v>
      </c>
      <c r="C76" s="162">
        <f>POS!AJ85</f>
        <v>6.6272890515930008E-2</v>
      </c>
      <c r="D76" s="162">
        <f>POS!AL85</f>
        <v>0.70365007107321065</v>
      </c>
      <c r="E76" s="162">
        <f>POS!AK85</f>
        <v>7.1756820750754E-2</v>
      </c>
      <c r="F76" s="162">
        <f>POS!AM85</f>
        <v>0.68382657782906098</v>
      </c>
      <c r="G76" s="161">
        <f>POS!AB85</f>
        <v>2.7457177470914913</v>
      </c>
      <c r="H76" s="233">
        <f>POS!V85</f>
        <v>2.048</v>
      </c>
      <c r="I76" s="233">
        <f>POS!C85</f>
        <v>-0.5</v>
      </c>
      <c r="J76" s="223">
        <f>POS!Q85</f>
        <v>0.1157</v>
      </c>
      <c r="K76" s="159">
        <f>POS!B85</f>
        <v>2.548</v>
      </c>
      <c r="L76" s="159">
        <f>POS!AE85</f>
        <v>2.1179999999999999</v>
      </c>
      <c r="M76" s="159">
        <f>POS!AF85</f>
        <v>2.2130000000000001</v>
      </c>
      <c r="N76" s="160">
        <f>POS!P85</f>
        <v>-0.43</v>
      </c>
      <c r="O76" s="159">
        <f>POS!M85</f>
        <v>-0.33500000000000002</v>
      </c>
      <c r="P76" s="159">
        <f>POS!O84</f>
        <v>-0.1</v>
      </c>
      <c r="Q76" s="159">
        <f>POS!AH85</f>
        <v>-0.19</v>
      </c>
    </row>
    <row r="77" spans="1:18" x14ac:dyDescent="0.2">
      <c r="A77" s="158">
        <v>38534</v>
      </c>
      <c r="B77" s="163">
        <f>POS!AI86</f>
        <v>1.4138150831100003</v>
      </c>
      <c r="C77" s="162">
        <f>POS!AJ86</f>
        <v>6.6303580486081024E-2</v>
      </c>
      <c r="D77" s="162">
        <f>POS!AL86</f>
        <v>0.69977823797013661</v>
      </c>
      <c r="E77" s="162">
        <f>POS!AK86</f>
        <v>7.1796198453798005E-2</v>
      </c>
      <c r="F77" s="162">
        <f>POS!AM86</f>
        <v>0.67973687919928361</v>
      </c>
      <c r="G77" s="161">
        <f>POS!AB86</f>
        <v>2.7524379565709696</v>
      </c>
      <c r="H77" s="233">
        <f>POS!V86</f>
        <v>2.0540000000000003</v>
      </c>
      <c r="I77" s="233">
        <f>POS!C86</f>
        <v>-0.5</v>
      </c>
      <c r="J77" s="223">
        <f>POS!Q86</f>
        <v>0.1154</v>
      </c>
      <c r="K77" s="159">
        <f>POS!B86</f>
        <v>2.5540000000000003</v>
      </c>
      <c r="L77" s="159">
        <f>POS!AE86</f>
        <v>2.1240000000000001</v>
      </c>
      <c r="M77" s="159">
        <f>POS!AF86</f>
        <v>2.2190000000000003</v>
      </c>
      <c r="N77" s="160">
        <f>POS!P86</f>
        <v>-0.43</v>
      </c>
      <c r="O77" s="159">
        <f>POS!M86</f>
        <v>-0.33500000000000002</v>
      </c>
      <c r="P77" s="159">
        <f>POS!O85</f>
        <v>-0.1</v>
      </c>
      <c r="Q77" s="159">
        <f>POS!AH86</f>
        <v>-0.19</v>
      </c>
    </row>
    <row r="78" spans="1:18" x14ac:dyDescent="0.2">
      <c r="A78" s="158">
        <v>38565</v>
      </c>
      <c r="B78" s="163">
        <f>POS!AI87</f>
        <v>1.4131107093120003</v>
      </c>
      <c r="C78" s="162">
        <f>POS!AJ87</f>
        <v>6.6335293455566019E-2</v>
      </c>
      <c r="D78" s="162">
        <f>POS!AL87</f>
        <v>0.69579615904796799</v>
      </c>
      <c r="E78" s="162">
        <f>POS!AK87</f>
        <v>7.1836888747482008E-2</v>
      </c>
      <c r="F78" s="162">
        <f>POS!AM87</f>
        <v>0.67553212219121905</v>
      </c>
      <c r="G78" s="161">
        <f>POS!AB87</f>
        <v>2.7617816330141194</v>
      </c>
      <c r="H78" s="233">
        <f>POS!V87</f>
        <v>2.0619999999999998</v>
      </c>
      <c r="I78" s="233">
        <f>POS!C87</f>
        <v>-0.5</v>
      </c>
      <c r="J78" s="223">
        <f>POS!Q87</f>
        <v>0.11509999999999998</v>
      </c>
      <c r="K78" s="159">
        <f>POS!B87</f>
        <v>2.5619999999999998</v>
      </c>
      <c r="L78" s="159">
        <f>POS!AE87</f>
        <v>2.1319999999999997</v>
      </c>
      <c r="M78" s="159">
        <f>POS!AF87</f>
        <v>2.2269999999999999</v>
      </c>
      <c r="N78" s="160">
        <f>POS!P87</f>
        <v>-0.43</v>
      </c>
      <c r="O78" s="159">
        <f>POS!M87</f>
        <v>-0.33500000000000002</v>
      </c>
      <c r="P78" s="159">
        <f>POS!O86</f>
        <v>-0.1</v>
      </c>
      <c r="Q78" s="159">
        <f>POS!AH87</f>
        <v>-0.19</v>
      </c>
    </row>
    <row r="79" spans="1:18" x14ac:dyDescent="0.2">
      <c r="A79" s="158">
        <v>38596</v>
      </c>
      <c r="B79" s="163">
        <f>POS!AI88</f>
        <v>1.4124046306400002</v>
      </c>
      <c r="C79" s="162">
        <f>POS!AJ88</f>
        <v>6.6367006425383013E-2</v>
      </c>
      <c r="D79" s="162">
        <f>POS!AL88</f>
        <v>0.69183313719621076</v>
      </c>
      <c r="E79" s="162">
        <f>POS!AK88</f>
        <v>7.1877579041714004E-2</v>
      </c>
      <c r="F79" s="162">
        <f>POS!AM88</f>
        <v>0.67134890182491447</v>
      </c>
      <c r="G79" s="161">
        <f>POS!AB88</f>
        <v>2.7644177771337262</v>
      </c>
      <c r="H79" s="233">
        <f>POS!V88</f>
        <v>2.0649999999999999</v>
      </c>
      <c r="I79" s="233">
        <f>POS!C88</f>
        <v>-0.5</v>
      </c>
      <c r="J79" s="223">
        <f>POS!Q88</f>
        <v>0.11480000000000001</v>
      </c>
      <c r="K79" s="159">
        <f>POS!B88</f>
        <v>2.5649999999999999</v>
      </c>
      <c r="L79" s="159">
        <f>POS!AE88</f>
        <v>2.1349999999999998</v>
      </c>
      <c r="M79" s="159">
        <f>POS!AF88</f>
        <v>2.23</v>
      </c>
      <c r="N79" s="160">
        <f>POS!P88</f>
        <v>-0.43</v>
      </c>
      <c r="O79" s="159">
        <f>POS!M88</f>
        <v>-0.33500000000000002</v>
      </c>
      <c r="P79" s="159">
        <f>POS!O87</f>
        <v>-0.1</v>
      </c>
      <c r="Q79" s="159">
        <f>POS!AH88</f>
        <v>-0.19</v>
      </c>
    </row>
    <row r="80" spans="1:18" x14ac:dyDescent="0.2">
      <c r="A80" s="158">
        <v>38626</v>
      </c>
      <c r="B80" s="163">
        <f>POS!AI89</f>
        <v>1.4117197082700006</v>
      </c>
      <c r="C80" s="162">
        <f>POS!AJ89</f>
        <v>6.6397696396491027E-2</v>
      </c>
      <c r="D80" s="162">
        <f>POS!AL89</f>
        <v>0.68801603623705743</v>
      </c>
      <c r="E80" s="162">
        <f>POS!AK89</f>
        <v>7.1916956746330002E-2</v>
      </c>
      <c r="F80" s="162">
        <f>POS!AM89</f>
        <v>0.66732105665524999</v>
      </c>
      <c r="G80" s="161">
        <f>POS!AB89</f>
        <v>2.8072329316647284</v>
      </c>
      <c r="H80" s="233">
        <f>POS!V89</f>
        <v>2.0980000000000003</v>
      </c>
      <c r="I80" s="233">
        <f>POS!C89</f>
        <v>-0.5</v>
      </c>
      <c r="J80" s="223">
        <f>POS!Q89</f>
        <v>0.11450000000000002</v>
      </c>
      <c r="K80" s="159">
        <f>POS!B89</f>
        <v>2.5980000000000003</v>
      </c>
      <c r="L80" s="159">
        <f>POS!AE89</f>
        <v>2.1680000000000001</v>
      </c>
      <c r="M80" s="159">
        <f>POS!AF89</f>
        <v>2.2630000000000003</v>
      </c>
      <c r="N80" s="160">
        <f>POS!P89</f>
        <v>-0.43</v>
      </c>
      <c r="O80" s="159">
        <f>POS!M89</f>
        <v>-0.33500000000000002</v>
      </c>
      <c r="P80" s="159">
        <f>POS!O88</f>
        <v>-0.1</v>
      </c>
      <c r="Q80" s="159">
        <f>POS!AH89</f>
        <v>-0.19</v>
      </c>
    </row>
    <row r="81" spans="1:17" x14ac:dyDescent="0.2">
      <c r="A81" s="158">
        <v>38657</v>
      </c>
      <c r="B81" s="163">
        <f>POS!AI90</f>
        <v>1.4110102836500003</v>
      </c>
      <c r="C81" s="162">
        <f>POS!AJ90</f>
        <v>6.642940936696301E-2</v>
      </c>
      <c r="D81" s="162">
        <f>POS!AL90</f>
        <v>0.68409031735215831</v>
      </c>
      <c r="E81" s="162">
        <f>POS!AK90</f>
        <v>7.1957647041637027E-2</v>
      </c>
      <c r="F81" s="162">
        <f>POS!AM90</f>
        <v>0.66317998813463364</v>
      </c>
      <c r="G81" s="161">
        <f>POS!AB90</f>
        <v>3.0960335817717262</v>
      </c>
      <c r="H81" s="233">
        <f>POS!V90</f>
        <v>2.3149999999999999</v>
      </c>
      <c r="I81" s="233">
        <f>POS!C90</f>
        <v>-0.42</v>
      </c>
      <c r="J81" s="223">
        <f>POS!Q90</f>
        <v>0.11450000000000002</v>
      </c>
      <c r="K81" s="159">
        <f>POS!B90</f>
        <v>2.7349999999999999</v>
      </c>
      <c r="L81" s="159">
        <f>POS!AE90</f>
        <v>2.59</v>
      </c>
      <c r="M81" s="159">
        <f>POS!AF90</f>
        <v>2.5299999999999998</v>
      </c>
      <c r="N81" s="160">
        <f>POS!P90</f>
        <v>-0.14499999999999999</v>
      </c>
      <c r="O81" s="159">
        <f>POS!M90</f>
        <v>-0.20499999999999999</v>
      </c>
      <c r="P81" s="159">
        <f>POS!O89</f>
        <v>-0.1</v>
      </c>
      <c r="Q81" s="159">
        <f>POS!AH90</f>
        <v>-0.19</v>
      </c>
    </row>
    <row r="82" spans="1:17" x14ac:dyDescent="0.2">
      <c r="A82" s="158">
        <v>38687</v>
      </c>
      <c r="B82" s="163">
        <f>POS!AI91</f>
        <v>1.410322128932</v>
      </c>
      <c r="C82" s="162">
        <f>POS!AJ91</f>
        <v>6.6460099338706002E-2</v>
      </c>
      <c r="D82" s="162">
        <f>POS!AL91</f>
        <v>0.6803091901849474</v>
      </c>
      <c r="E82" s="162">
        <f>POS!AK91</f>
        <v>7.1997024747294011E-2</v>
      </c>
      <c r="F82" s="162">
        <f>POS!AM91</f>
        <v>0.65919278971740791</v>
      </c>
      <c r="G82" s="161">
        <f>POS!AB91</f>
        <v>3.2589410897016045</v>
      </c>
      <c r="H82" s="233">
        <f>POS!V91</f>
        <v>2.4380000000000002</v>
      </c>
      <c r="I82" s="233">
        <f>POS!C91</f>
        <v>-0.42</v>
      </c>
      <c r="J82" s="223">
        <f>POS!Q91</f>
        <v>0.11450000000000002</v>
      </c>
      <c r="K82" s="159">
        <f>POS!B91</f>
        <v>2.8580000000000001</v>
      </c>
      <c r="L82" s="159">
        <f>POS!AE91</f>
        <v>2.7829999999999999</v>
      </c>
      <c r="M82" s="159">
        <f>POS!AF91</f>
        <v>2.653</v>
      </c>
      <c r="N82" s="160">
        <f>POS!P91</f>
        <v>-7.4999999999999997E-2</v>
      </c>
      <c r="O82" s="159">
        <f>POS!M91</f>
        <v>-0.20499999999999999</v>
      </c>
      <c r="P82" s="159">
        <f>POS!O90</f>
        <v>7.0000000000000007E-2</v>
      </c>
      <c r="Q82" s="159">
        <f>POS!AH91</f>
        <v>-0.19</v>
      </c>
    </row>
    <row r="83" spans="1:17" x14ac:dyDescent="0.2">
      <c r="A83" s="158">
        <v>38718</v>
      </c>
      <c r="B83" s="163">
        <f>POS!AI92</f>
        <v>1.409609370082</v>
      </c>
      <c r="C83" s="162">
        <f>POS!AJ92</f>
        <v>6.6491812309835016E-2</v>
      </c>
      <c r="D83" s="162">
        <f>POS!AL92</f>
        <v>0.67642051433763228</v>
      </c>
      <c r="E83" s="162">
        <f>POS!AK92</f>
        <v>7.2037715043677994E-2</v>
      </c>
      <c r="F83" s="162">
        <f>POS!AM92</f>
        <v>0.65509357274228586</v>
      </c>
      <c r="G83" s="161">
        <f>POS!AB92</f>
        <v>3.3207565184585568</v>
      </c>
      <c r="H83" s="233">
        <f>POS!V92</f>
        <v>2.4855</v>
      </c>
      <c r="I83" s="233">
        <f>POS!C92</f>
        <v>-0.42</v>
      </c>
      <c r="J83" s="223">
        <f>POS!Q92</f>
        <v>0.11450000000000002</v>
      </c>
      <c r="K83" s="159">
        <f>POS!B92</f>
        <v>2.9055</v>
      </c>
      <c r="L83" s="159">
        <f>POS!AE92</f>
        <v>2.8504999999999998</v>
      </c>
      <c r="M83" s="159">
        <f>POS!AF92</f>
        <v>2.7004999999999999</v>
      </c>
      <c r="N83" s="160">
        <f>POS!P92</f>
        <v>-5.5E-2</v>
      </c>
      <c r="O83" s="159">
        <f>POS!M92</f>
        <v>-0.20499999999999999</v>
      </c>
      <c r="P83" s="159">
        <f>POS!O91</f>
        <v>7.0000000000000007E-2</v>
      </c>
      <c r="Q83" s="159">
        <f>POS!AH92</f>
        <v>-0.19</v>
      </c>
    </row>
    <row r="84" spans="1:17" x14ac:dyDescent="0.2">
      <c r="A84" s="158">
        <v>38749</v>
      </c>
      <c r="B84" s="163">
        <f>POS!AI93</f>
        <v>1.408894921291</v>
      </c>
      <c r="C84" s="162">
        <f>POS!AJ93</f>
        <v>6.6523525281296E-2</v>
      </c>
      <c r="D84" s="162">
        <f>POS!AL93</f>
        <v>0.67255056424327908</v>
      </c>
      <c r="E84" s="162">
        <f>POS!AK93</f>
        <v>7.2078405340607998E-2</v>
      </c>
      <c r="F84" s="162">
        <f>POS!AM93</f>
        <v>0.65101550963545674</v>
      </c>
      <c r="G84" s="161">
        <f>POS!AB93</f>
        <v>3.2089050210247354</v>
      </c>
      <c r="H84" s="233">
        <f>POS!V93</f>
        <v>2.403</v>
      </c>
      <c r="I84" s="233">
        <f>POS!C93</f>
        <v>-0.42</v>
      </c>
      <c r="J84" s="223">
        <f>POS!Q93</f>
        <v>0.11450000000000002</v>
      </c>
      <c r="K84" s="159">
        <f>POS!B93</f>
        <v>2.823</v>
      </c>
      <c r="L84" s="159">
        <f>POS!AE93</f>
        <v>2.7479999999999998</v>
      </c>
      <c r="M84" s="159">
        <f>POS!AF93</f>
        <v>2.6179999999999999</v>
      </c>
      <c r="N84" s="160">
        <f>POS!P93</f>
        <v>-7.4999999999999997E-2</v>
      </c>
      <c r="O84" s="159">
        <f>POS!M93</f>
        <v>-0.20499999999999999</v>
      </c>
      <c r="P84" s="159">
        <f>POS!O92</f>
        <v>7.0000000000000007E-2</v>
      </c>
      <c r="Q84" s="159">
        <f>POS!AH93</f>
        <v>-0.19</v>
      </c>
    </row>
    <row r="85" spans="1:17" x14ac:dyDescent="0.2">
      <c r="A85" s="158">
        <v>38777</v>
      </c>
      <c r="B85" s="163">
        <f>POS!AI94</f>
        <v>1.4082481626970003</v>
      </c>
      <c r="C85" s="162">
        <f>POS!AJ94</f>
        <v>6.6552169255805024E-2</v>
      </c>
      <c r="D85" s="162">
        <f>POS!AL94</f>
        <v>0.66907116501136665</v>
      </c>
      <c r="E85" s="162">
        <f>POS!AK94</f>
        <v>7.2115157867339005E-2</v>
      </c>
      <c r="F85" s="162">
        <f>POS!AM94</f>
        <v>0.64735021562418393</v>
      </c>
      <c r="G85" s="161">
        <f>POS!AB94</f>
        <v>3.0672820000812342</v>
      </c>
      <c r="H85" s="233">
        <f>POS!V94</f>
        <v>2.298</v>
      </c>
      <c r="I85" s="233">
        <f>POS!C94</f>
        <v>-0.42</v>
      </c>
      <c r="J85" s="223">
        <f>POS!Q94</f>
        <v>0.11349999999999999</v>
      </c>
      <c r="K85" s="159">
        <f>POS!B94</f>
        <v>2.718</v>
      </c>
      <c r="L85" s="159">
        <f>POS!AE94</f>
        <v>2.4779999999999998</v>
      </c>
      <c r="M85" s="159">
        <f>POS!AF94</f>
        <v>2.5129999999999999</v>
      </c>
      <c r="N85" s="160">
        <f>POS!P94</f>
        <v>-0.24</v>
      </c>
      <c r="O85" s="159">
        <f>POS!M94</f>
        <v>-0.20499999999999999</v>
      </c>
      <c r="P85" s="159">
        <f>POS!O93</f>
        <v>7.0000000000000007E-2</v>
      </c>
      <c r="Q85" s="159">
        <f>POS!AH94</f>
        <v>-0.19</v>
      </c>
    </row>
    <row r="86" spans="1:17" x14ac:dyDescent="0.2">
      <c r="A86" s="158">
        <v>38808</v>
      </c>
      <c r="B86" s="163">
        <f>POS!AI95</f>
        <v>1.4075305059780001</v>
      </c>
      <c r="C86" s="162">
        <f>POS!AJ95</f>
        <v>6.6583882227900015E-2</v>
      </c>
      <c r="D86" s="162">
        <f>POS!AL95</f>
        <v>0.66523666959314043</v>
      </c>
      <c r="E86" s="162">
        <f>POS!AK95</f>
        <v>7.2155848165309996E-2</v>
      </c>
      <c r="F86" s="162">
        <f>POS!AM95</f>
        <v>0.64331219934570516</v>
      </c>
      <c r="G86" s="161">
        <f>POS!AB95</f>
        <v>2.8175797574967927</v>
      </c>
      <c r="H86" s="233">
        <f>POS!V95</f>
        <v>2.1120000000000001</v>
      </c>
      <c r="I86" s="233">
        <f>POS!C95</f>
        <v>-0.51</v>
      </c>
      <c r="J86" s="223">
        <f>POS!Q95</f>
        <v>0.1125</v>
      </c>
      <c r="K86" s="159">
        <f>POS!B95</f>
        <v>2.6219999999999999</v>
      </c>
      <c r="L86" s="159">
        <f>POS!AE95</f>
        <v>2.1919999999999997</v>
      </c>
      <c r="M86" s="159">
        <f>POS!AF95</f>
        <v>2.3069999999999999</v>
      </c>
      <c r="N86" s="160">
        <f>POS!P95</f>
        <v>-0.43</v>
      </c>
      <c r="O86" s="159">
        <f>POS!M95</f>
        <v>-0.315</v>
      </c>
      <c r="P86" s="159">
        <f>POS!O94</f>
        <v>7.0000000000000007E-2</v>
      </c>
      <c r="Q86" s="159">
        <f>POS!AH95</f>
        <v>-0.19</v>
      </c>
    </row>
    <row r="87" spans="1:17" x14ac:dyDescent="0.2">
      <c r="A87" s="158">
        <v>38838</v>
      </c>
      <c r="B87" s="163">
        <f>POS!AI96</f>
        <v>1.4068343988210004</v>
      </c>
      <c r="C87" s="162">
        <f>POS!AJ96</f>
        <v>6.6614572201213015E-2</v>
      </c>
      <c r="D87" s="162">
        <f>POS!AL96</f>
        <v>0.66154351307131354</v>
      </c>
      <c r="E87" s="162">
        <f>POS!AK96</f>
        <v>7.219522587354503E-2</v>
      </c>
      <c r="F87" s="162">
        <f>POS!AM96</f>
        <v>0.6394243699799016</v>
      </c>
      <c r="G87" s="161">
        <f>POS!AB96</f>
        <v>2.7881844451239668</v>
      </c>
      <c r="H87" s="233">
        <f>POS!V96</f>
        <v>2.0910000000000002</v>
      </c>
      <c r="I87" s="233">
        <f>POS!C96</f>
        <v>-0.51</v>
      </c>
      <c r="J87" s="223">
        <f>POS!Q96</f>
        <v>0.1125</v>
      </c>
      <c r="K87" s="159">
        <f>POS!B96</f>
        <v>2.6010000000000004</v>
      </c>
      <c r="L87" s="159">
        <f>POS!AE96</f>
        <v>2.1710000000000003</v>
      </c>
      <c r="M87" s="159">
        <f>POS!AF96</f>
        <v>2.2860000000000005</v>
      </c>
      <c r="N87" s="160">
        <f>POS!P96</f>
        <v>-0.43</v>
      </c>
      <c r="O87" s="159">
        <f>POS!M96</f>
        <v>-0.315</v>
      </c>
      <c r="P87" s="159">
        <f>POS!O95</f>
        <v>-0.1</v>
      </c>
      <c r="Q87" s="159">
        <f>POS!AH96</f>
        <v>-0.19</v>
      </c>
    </row>
    <row r="88" spans="1:17" x14ac:dyDescent="0.2">
      <c r="A88" s="158">
        <v>38869</v>
      </c>
      <c r="B88" s="163">
        <f>POS!AI97</f>
        <v>1.4061134370590003</v>
      </c>
      <c r="C88" s="162">
        <f>POS!AJ97</f>
        <v>6.6646285173964023E-2</v>
      </c>
      <c r="D88" s="162">
        <f>POS!AL97</f>
        <v>0.65774542018758464</v>
      </c>
      <c r="E88" s="162">
        <f>POS!AK97</f>
        <v>7.223591617259302E-2</v>
      </c>
      <c r="F88" s="162">
        <f>POS!AM97</f>
        <v>0.63542746375150749</v>
      </c>
      <c r="G88" s="161">
        <f>POS!AB97</f>
        <v>2.7960847490083771</v>
      </c>
      <c r="H88" s="233">
        <f>POS!V97</f>
        <v>2.0979999999999999</v>
      </c>
      <c r="I88" s="233">
        <f>POS!C97</f>
        <v>-0.51</v>
      </c>
      <c r="J88" s="223">
        <f>POS!Q97</f>
        <v>0.1125</v>
      </c>
      <c r="K88" s="159">
        <f>POS!B97</f>
        <v>2.6080000000000001</v>
      </c>
      <c r="L88" s="159">
        <f>POS!AE97</f>
        <v>2.1779999999999999</v>
      </c>
      <c r="M88" s="159">
        <f>POS!AF97</f>
        <v>2.2930000000000001</v>
      </c>
      <c r="N88" s="160">
        <f>POS!P97</f>
        <v>-0.43</v>
      </c>
      <c r="O88" s="159">
        <f>POS!M97</f>
        <v>-0.315</v>
      </c>
      <c r="P88" s="159">
        <f>POS!O96</f>
        <v>-0.1</v>
      </c>
      <c r="Q88" s="159">
        <f>POS!AH97</f>
        <v>-0.19</v>
      </c>
    </row>
    <row r="89" spans="1:17" x14ac:dyDescent="0.2">
      <c r="A89" s="158">
        <v>38899</v>
      </c>
      <c r="B89" s="163">
        <f>POS!AI98</f>
        <v>1.4054141372110001</v>
      </c>
      <c r="C89" s="162">
        <f>POS!AJ98</f>
        <v>6.6676975147911016E-2</v>
      </c>
      <c r="D89" s="162">
        <f>POS!AL98</f>
        <v>0.65408736722740757</v>
      </c>
      <c r="E89" s="162">
        <f>POS!AK98</f>
        <v>7.2275293881869998E-2</v>
      </c>
      <c r="F89" s="162">
        <f>POS!AM98</f>
        <v>0.631579273701531</v>
      </c>
      <c r="G89" s="161">
        <f>POS!AB98</f>
        <v>2.8026866296120247</v>
      </c>
      <c r="H89" s="233">
        <f>POS!V98</f>
        <v>2.1040000000000001</v>
      </c>
      <c r="I89" s="233">
        <f>POS!C98</f>
        <v>-0.51</v>
      </c>
      <c r="J89" s="223">
        <f>POS!Q98</f>
        <v>0.1125</v>
      </c>
      <c r="K89" s="159">
        <f>POS!B98</f>
        <v>2.6139999999999999</v>
      </c>
      <c r="L89" s="159">
        <f>POS!AE98</f>
        <v>2.1839999999999997</v>
      </c>
      <c r="M89" s="159">
        <f>POS!AF98</f>
        <v>2.2989999999999999</v>
      </c>
      <c r="N89" s="160">
        <f>POS!P98</f>
        <v>-0.43</v>
      </c>
      <c r="O89" s="159">
        <f>POS!M98</f>
        <v>-0.315</v>
      </c>
      <c r="P89" s="159">
        <f>POS!O97</f>
        <v>-0.1</v>
      </c>
      <c r="Q89" s="159">
        <f>POS!AH98</f>
        <v>-0.19</v>
      </c>
    </row>
    <row r="90" spans="1:17" x14ac:dyDescent="0.2">
      <c r="A90" s="158">
        <v>38930</v>
      </c>
      <c r="B90" s="163">
        <f>POS!AI99</f>
        <v>1.4046898822730001</v>
      </c>
      <c r="C90" s="162">
        <f>POS!AJ99</f>
        <v>6.6708688121317014E-2</v>
      </c>
      <c r="D90" s="162">
        <f>POS!AL99</f>
        <v>0.65032541934927401</v>
      </c>
      <c r="E90" s="162">
        <f>POS!AK99</f>
        <v>7.2315984182000012E-2</v>
      </c>
      <c r="F90" s="162">
        <f>POS!AM99</f>
        <v>0.62762317880100005</v>
      </c>
      <c r="G90" s="161">
        <f>POS!AB99</f>
        <v>2.8118934268518223</v>
      </c>
      <c r="H90" s="233">
        <f>POS!V99</f>
        <v>2.1120000000000001</v>
      </c>
      <c r="I90" s="233">
        <f>POS!C99</f>
        <v>-0.51</v>
      </c>
      <c r="J90" s="223">
        <f>POS!Q99</f>
        <v>0.1125</v>
      </c>
      <c r="K90" s="159">
        <f>POS!B99</f>
        <v>2.6219999999999999</v>
      </c>
      <c r="L90" s="159">
        <f>POS!AE99</f>
        <v>2.1919999999999997</v>
      </c>
      <c r="M90" s="159">
        <f>POS!AF99</f>
        <v>2.3069999999999999</v>
      </c>
      <c r="N90" s="160">
        <f>POS!P99</f>
        <v>-0.43</v>
      </c>
      <c r="O90" s="159">
        <f>POS!M99</f>
        <v>-0.315</v>
      </c>
      <c r="P90" s="159">
        <f>POS!O98</f>
        <v>-0.1</v>
      </c>
      <c r="Q90" s="159">
        <f>POS!AH99</f>
        <v>-0.19</v>
      </c>
    </row>
    <row r="91" spans="1:17" x14ac:dyDescent="0.2">
      <c r="A91" s="158">
        <v>38961</v>
      </c>
      <c r="B91" s="163">
        <f>POS!AI100</f>
        <v>1.4039639583140002</v>
      </c>
      <c r="C91" s="162">
        <f>POS!AJ100</f>
        <v>6.6740401095056023E-2</v>
      </c>
      <c r="D91" s="162">
        <f>POS!AL100</f>
        <v>0.64658174178175232</v>
      </c>
      <c r="E91" s="162">
        <f>POS!AK100</f>
        <v>7.2356674482664002E-2</v>
      </c>
      <c r="F91" s="162">
        <f>POS!AM100</f>
        <v>0.62368770976682242</v>
      </c>
      <c r="G91" s="161">
        <f>POS!AB100</f>
        <v>2.81443238257885</v>
      </c>
      <c r="H91" s="233">
        <f>POS!V100</f>
        <v>2.1150000000000002</v>
      </c>
      <c r="I91" s="233">
        <f>POS!C100</f>
        <v>-0.51</v>
      </c>
      <c r="J91" s="223">
        <f>POS!Q100</f>
        <v>0.1125</v>
      </c>
      <c r="K91" s="159">
        <f>POS!B100</f>
        <v>2.625</v>
      </c>
      <c r="L91" s="159">
        <f>POS!AE100</f>
        <v>2.1949999999999998</v>
      </c>
      <c r="M91" s="159">
        <f>POS!AF100</f>
        <v>2.31</v>
      </c>
      <c r="N91" s="160">
        <f>POS!P100</f>
        <v>-0.43</v>
      </c>
      <c r="O91" s="159">
        <f>POS!M100</f>
        <v>-0.315</v>
      </c>
      <c r="P91" s="159">
        <f>POS!O99</f>
        <v>-0.1</v>
      </c>
      <c r="Q91" s="159">
        <f>POS!AH100</f>
        <v>-0.19</v>
      </c>
    </row>
    <row r="92" spans="1:17" x14ac:dyDescent="0.2">
      <c r="A92" s="158">
        <v>38991</v>
      </c>
      <c r="B92" s="163">
        <f>POS!AI101</f>
        <v>1.403259865029</v>
      </c>
      <c r="C92" s="162">
        <f>POS!AJ101</f>
        <v>6.6771091069960001E-2</v>
      </c>
      <c r="D92" s="162">
        <f>POS!AL101</f>
        <v>0.64297616139447233</v>
      </c>
      <c r="E92" s="162">
        <f>POS!AK101</f>
        <v>7.2396052193512028E-2</v>
      </c>
      <c r="F92" s="162">
        <f>POS!AM101</f>
        <v>0.61989875744096112</v>
      </c>
      <c r="G92" s="161">
        <f>POS!AB101</f>
        <v>2.8569120407658866</v>
      </c>
      <c r="H92" s="233">
        <f>POS!V101</f>
        <v>2.1480000000000006</v>
      </c>
      <c r="I92" s="233">
        <f>POS!C101</f>
        <v>-0.51</v>
      </c>
      <c r="J92" s="223">
        <f>POS!Q101</f>
        <v>0.1125</v>
      </c>
      <c r="K92" s="159">
        <f>POS!B101</f>
        <v>2.6580000000000004</v>
      </c>
      <c r="L92" s="159">
        <f>POS!AE101</f>
        <v>2.2280000000000002</v>
      </c>
      <c r="M92" s="159">
        <f>POS!AF101</f>
        <v>2.3430000000000004</v>
      </c>
      <c r="N92" s="160">
        <f>POS!P101</f>
        <v>-0.43</v>
      </c>
      <c r="O92" s="159">
        <f>POS!M101</f>
        <v>-0.315</v>
      </c>
      <c r="P92" s="159">
        <f>POS!O100</f>
        <v>-0.1</v>
      </c>
      <c r="Q92" s="159">
        <f>POS!AH101</f>
        <v>-0.19</v>
      </c>
    </row>
    <row r="93" spans="1:17" x14ac:dyDescent="0.2">
      <c r="A93" s="158">
        <v>39022</v>
      </c>
      <c r="B93" s="163">
        <f>POS!AI102</f>
        <v>1.402530665869</v>
      </c>
      <c r="C93" s="162">
        <f>POS!AJ102</f>
        <v>6.6802804044355013E-2</v>
      </c>
      <c r="D93" s="162">
        <f>POS!AL102</f>
        <v>0.63926824179400765</v>
      </c>
      <c r="E93" s="162">
        <f>POS!AK102</f>
        <v>7.2436742495258014E-2</v>
      </c>
      <c r="F93" s="162">
        <f>POS!AM102</f>
        <v>0.61600365017681846</v>
      </c>
      <c r="G93" s="161">
        <f>POS!AB102</f>
        <v>3.1306013312293328</v>
      </c>
      <c r="H93" s="233">
        <f>POS!V102</f>
        <v>2.355</v>
      </c>
      <c r="I93" s="233">
        <f>POS!C102</f>
        <v>-0.44</v>
      </c>
      <c r="J93" s="223">
        <f>POS!Q102</f>
        <v>0.1125</v>
      </c>
      <c r="K93" s="159">
        <f>POS!B102</f>
        <v>2.7949999999999999</v>
      </c>
      <c r="L93" s="159">
        <f>POS!AE102</f>
        <v>2.65</v>
      </c>
      <c r="M93" s="159">
        <f>POS!AF102</f>
        <v>2.605</v>
      </c>
      <c r="N93" s="160">
        <f>POS!P102</f>
        <v>-0.14499999999999999</v>
      </c>
      <c r="O93" s="159">
        <f>POS!M102</f>
        <v>-0.19</v>
      </c>
      <c r="P93" s="159">
        <f>POS!O101</f>
        <v>-0.1</v>
      </c>
      <c r="Q93" s="159">
        <f>POS!AH102</f>
        <v>-0.19</v>
      </c>
    </row>
    <row r="94" spans="1:17" x14ac:dyDescent="0.2">
      <c r="A94" s="158">
        <v>39052</v>
      </c>
      <c r="B94" s="163">
        <f>POS!AI103</f>
        <v>1.4018234088210004</v>
      </c>
      <c r="C94" s="162">
        <f>POS!AJ103</f>
        <v>6.6833494019893011E-2</v>
      </c>
      <c r="D94" s="162">
        <f>POS!AL103</f>
        <v>0.63569714207485617</v>
      </c>
      <c r="E94" s="162">
        <f>POS!AK103</f>
        <v>7.2476120207146999E-2</v>
      </c>
      <c r="F94" s="162">
        <f>POS!AM103</f>
        <v>0.61225361365974218</v>
      </c>
      <c r="G94" s="161">
        <f>POS!AB103</f>
        <v>3.2924493174375948</v>
      </c>
      <c r="H94" s="233">
        <f>POS!V103</f>
        <v>2.4780000000000002</v>
      </c>
      <c r="I94" s="233">
        <f>POS!C103</f>
        <v>-0.44</v>
      </c>
      <c r="J94" s="223">
        <f>POS!Q103</f>
        <v>0.1125</v>
      </c>
      <c r="K94" s="159">
        <f>POS!B103</f>
        <v>2.9180000000000001</v>
      </c>
      <c r="L94" s="159">
        <f>POS!AE103</f>
        <v>2.843</v>
      </c>
      <c r="M94" s="159">
        <f>POS!AF103</f>
        <v>2.7280000000000002</v>
      </c>
      <c r="N94" s="160">
        <f>POS!P103</f>
        <v>-7.4999999999999997E-2</v>
      </c>
      <c r="O94" s="159">
        <f>POS!M103</f>
        <v>-0.19</v>
      </c>
      <c r="P94" s="159">
        <f>POS!O102</f>
        <v>7.0000000000000007E-2</v>
      </c>
      <c r="Q94" s="159">
        <f>POS!AH103</f>
        <v>-0.19</v>
      </c>
    </row>
    <row r="95" spans="1:17" x14ac:dyDescent="0.2">
      <c r="A95" s="158">
        <v>39083</v>
      </c>
      <c r="B95" s="163">
        <f>POS!AI104</f>
        <v>1.4010909464320001</v>
      </c>
      <c r="C95" s="162">
        <f>POS!AJ104</f>
        <v>6.6865206994943013E-2</v>
      </c>
      <c r="D95" s="162">
        <f>POS!AL104</f>
        <v>0.63202472474209481</v>
      </c>
      <c r="E95" s="162">
        <f>POS!AK104</f>
        <v>7.2516810509969998E-2</v>
      </c>
      <c r="F95" s="162">
        <f>POS!AM104</f>
        <v>0.60839857077110793</v>
      </c>
      <c r="G95" s="161">
        <f>POS!AB104</f>
        <v>3.3604478245194347</v>
      </c>
      <c r="H95" s="233">
        <f>POS!V104</f>
        <v>2.5305000000000004</v>
      </c>
      <c r="I95" s="233">
        <f>POS!C104</f>
        <v>-0.44</v>
      </c>
      <c r="J95" s="223">
        <f>POS!Q104</f>
        <v>0.1125</v>
      </c>
      <c r="K95" s="159">
        <f>POS!B104</f>
        <v>2.9705000000000004</v>
      </c>
      <c r="L95" s="159">
        <f>POS!AE104</f>
        <v>2.9155000000000002</v>
      </c>
      <c r="M95" s="159">
        <f>POS!AF104</f>
        <v>2.7805000000000004</v>
      </c>
      <c r="N95" s="160">
        <f>POS!P104</f>
        <v>-5.5E-2</v>
      </c>
      <c r="O95" s="159">
        <f>POS!M104</f>
        <v>-0.19</v>
      </c>
      <c r="P95" s="159">
        <f>POS!O103</f>
        <v>7.0000000000000007E-2</v>
      </c>
      <c r="Q95" s="159">
        <f>POS!AH104</f>
        <v>-0.19</v>
      </c>
    </row>
    <row r="96" spans="1:17" x14ac:dyDescent="0.2">
      <c r="A96" s="158">
        <v>39114</v>
      </c>
      <c r="B96" s="163">
        <f>POS!AI105</f>
        <v>1.4003969866350001</v>
      </c>
      <c r="C96" s="162">
        <f>POS!AJ105</f>
        <v>6.6896919970326013E-2</v>
      </c>
      <c r="D96" s="162">
        <f>POS!AL105</f>
        <v>0.62837025179386019</v>
      </c>
      <c r="E96" s="162">
        <f>POS!AK105</f>
        <v>7.2553292341940023E-2</v>
      </c>
      <c r="F96" s="162">
        <f>POS!AM105</f>
        <v>0.60458111102953982</v>
      </c>
      <c r="G96" s="161">
        <f>POS!AB105</f>
        <v>3.249279491593319</v>
      </c>
      <c r="H96" s="233">
        <f>POS!V105</f>
        <v>2.4480000000000004</v>
      </c>
      <c r="I96" s="233">
        <f>POS!C105</f>
        <v>-0.44</v>
      </c>
      <c r="J96" s="223">
        <f>POS!Q105</f>
        <v>0.1125</v>
      </c>
      <c r="K96" s="159">
        <f>POS!B105</f>
        <v>2.8880000000000003</v>
      </c>
      <c r="L96" s="159">
        <f>POS!AE105</f>
        <v>2.8130000000000002</v>
      </c>
      <c r="M96" s="159">
        <f>POS!AF105</f>
        <v>2.6980000000000004</v>
      </c>
      <c r="N96" s="160">
        <f>POS!P105</f>
        <v>-7.4999999999999997E-2</v>
      </c>
      <c r="O96" s="159">
        <f>POS!M105</f>
        <v>-0.19</v>
      </c>
      <c r="P96" s="159">
        <f>POS!O104</f>
        <v>7.0000000000000007E-2</v>
      </c>
      <c r="Q96" s="159">
        <f>POS!AH105</f>
        <v>-0.19</v>
      </c>
    </row>
    <row r="97" spans="1:17" x14ac:dyDescent="0.2">
      <c r="A97" s="158">
        <v>39142</v>
      </c>
      <c r="B97" s="163">
        <f>POS!AI106</f>
        <v>1.399789714535</v>
      </c>
      <c r="C97" s="162">
        <f>POS!AJ106</f>
        <v>6.6925563948377023E-2</v>
      </c>
      <c r="D97" s="162">
        <f>POS!AL106</f>
        <v>0.62508480641155151</v>
      </c>
      <c r="E97" s="162">
        <f>POS!AK106</f>
        <v>7.2584153014412997E-2</v>
      </c>
      <c r="F97" s="162">
        <f>POS!AM106</f>
        <v>0.6011592461195836</v>
      </c>
      <c r="G97" s="161">
        <f>POS!AB106</f>
        <v>3.1085622954189214</v>
      </c>
      <c r="H97" s="233">
        <f>POS!V106</f>
        <v>2.3430000000000004</v>
      </c>
      <c r="I97" s="233">
        <f>POS!C106</f>
        <v>-0.44</v>
      </c>
      <c r="J97" s="223">
        <f>POS!Q106</f>
        <v>0.1125</v>
      </c>
      <c r="K97" s="159">
        <f>POS!B106</f>
        <v>2.7830000000000004</v>
      </c>
      <c r="L97" s="159">
        <f>POS!AE106</f>
        <v>2.5430000000000001</v>
      </c>
      <c r="M97" s="159">
        <f>POS!AF106</f>
        <v>2.5930000000000004</v>
      </c>
      <c r="N97" s="160">
        <f>POS!P106</f>
        <v>-0.24</v>
      </c>
      <c r="O97" s="159">
        <f>POS!M106</f>
        <v>-0.19</v>
      </c>
      <c r="P97" s="159">
        <f>POS!O105</f>
        <v>7.0000000000000007E-2</v>
      </c>
      <c r="Q97" s="159">
        <f>POS!AH106</f>
        <v>-0.19</v>
      </c>
    </row>
    <row r="98" spans="1:17" x14ac:dyDescent="0.2">
      <c r="A98" s="158">
        <v>39173</v>
      </c>
      <c r="B98" s="163">
        <f>POS!AI107</f>
        <v>1.3991171691270003</v>
      </c>
      <c r="C98" s="162">
        <f>POS!AJ107</f>
        <v>6.6957276924394016E-2</v>
      </c>
      <c r="D98" s="162">
        <f>POS!AL107</f>
        <v>0.62146430412787379</v>
      </c>
      <c r="E98" s="162">
        <f>POS!AK107</f>
        <v>7.2618320187874993E-2</v>
      </c>
      <c r="F98" s="162">
        <f>POS!AM107</f>
        <v>0.59739016001729117</v>
      </c>
      <c r="G98" s="161">
        <f>POS!AB107</f>
        <v>2.8471517740439083</v>
      </c>
      <c r="H98" s="233">
        <f>POS!V107</f>
        <v>2.1469999999999998</v>
      </c>
      <c r="I98" s="233">
        <f>POS!C107</f>
        <v>-0.54</v>
      </c>
      <c r="J98" s="223">
        <f>POS!Q107</f>
        <v>0.1125</v>
      </c>
      <c r="K98" s="159">
        <f>POS!B107</f>
        <v>2.6869999999999998</v>
      </c>
      <c r="L98" s="159">
        <f>POS!AE107</f>
        <v>2.2569999999999997</v>
      </c>
      <c r="M98" s="159">
        <f>POS!AF107</f>
        <v>2.387</v>
      </c>
      <c r="N98" s="160">
        <f>POS!P107</f>
        <v>-0.43</v>
      </c>
      <c r="O98" s="159">
        <f>POS!M107</f>
        <v>-0.3</v>
      </c>
      <c r="P98" s="159">
        <f>POS!O106</f>
        <v>7.0000000000000007E-2</v>
      </c>
      <c r="Q98" s="159">
        <f>POS!AH107</f>
        <v>-0.19</v>
      </c>
    </row>
    <row r="99" spans="1:17" x14ac:dyDescent="0.2">
      <c r="A99" s="158">
        <v>39203</v>
      </c>
      <c r="B99" s="163">
        <f>POS!AI108</f>
        <v>1.3984661107730003</v>
      </c>
      <c r="C99" s="162">
        <f>POS!AJ108</f>
        <v>6.6987966901502022E-2</v>
      </c>
      <c r="D99" s="162">
        <f>POS!AL108</f>
        <v>0.61797749688609593</v>
      </c>
      <c r="E99" s="162">
        <f>POS!AK108</f>
        <v>7.2651385194818008E-2</v>
      </c>
      <c r="F99" s="162">
        <f>POS!AM108</f>
        <v>0.5937619969879343</v>
      </c>
      <c r="G99" s="161">
        <f>POS!AB108</f>
        <v>2.8179916056620686</v>
      </c>
      <c r="H99" s="233">
        <f>POS!V108</f>
        <v>2.1260000000000003</v>
      </c>
      <c r="I99" s="233">
        <f>POS!C108</f>
        <v>-0.54</v>
      </c>
      <c r="J99" s="223">
        <f>POS!Q108</f>
        <v>0.1125</v>
      </c>
      <c r="K99" s="159">
        <f>POS!B108</f>
        <v>2.6660000000000004</v>
      </c>
      <c r="L99" s="159">
        <f>POS!AE108</f>
        <v>2.2360000000000002</v>
      </c>
      <c r="M99" s="159">
        <f>POS!AF108</f>
        <v>2.3660000000000005</v>
      </c>
      <c r="N99" s="160">
        <f>POS!P108</f>
        <v>-0.43</v>
      </c>
      <c r="O99" s="159">
        <f>POS!M108</f>
        <v>-0.3</v>
      </c>
      <c r="P99" s="159">
        <f>POS!O107</f>
        <v>-0.1</v>
      </c>
      <c r="Q99" s="159">
        <f>POS!AH108</f>
        <v>-0.19</v>
      </c>
    </row>
    <row r="100" spans="1:17" x14ac:dyDescent="0.2">
      <c r="A100" s="158">
        <v>39234</v>
      </c>
      <c r="B100" s="163">
        <f>POS!AI109</f>
        <v>1.397793136217</v>
      </c>
      <c r="C100" s="162">
        <f>POS!AJ109</f>
        <v>6.7019679878175017E-2</v>
      </c>
      <c r="D100" s="162">
        <f>POS!AL109</f>
        <v>0.6143918671665376</v>
      </c>
      <c r="E100" s="162">
        <f>POS!AK109</f>
        <v>7.2685552369039008E-2</v>
      </c>
      <c r="F100" s="162">
        <f>POS!AM109</f>
        <v>0.59003279620294136</v>
      </c>
      <c r="G100" s="161">
        <f>POS!AB109</f>
        <v>2.8259094868432206</v>
      </c>
      <c r="H100" s="233">
        <f>POS!V109</f>
        <v>2.133</v>
      </c>
      <c r="I100" s="233">
        <f>POS!C109</f>
        <v>-0.54</v>
      </c>
      <c r="J100" s="223">
        <f>POS!Q109</f>
        <v>0.1125</v>
      </c>
      <c r="K100" s="159">
        <f>POS!B109</f>
        <v>2.673</v>
      </c>
      <c r="L100" s="159">
        <f>POS!AE109</f>
        <v>2.2429999999999999</v>
      </c>
      <c r="M100" s="159">
        <f>POS!AF109</f>
        <v>2.3730000000000002</v>
      </c>
      <c r="N100" s="160">
        <f>POS!P109</f>
        <v>-0.43</v>
      </c>
      <c r="O100" s="159">
        <f>POS!M109</f>
        <v>-0.3</v>
      </c>
      <c r="P100" s="159">
        <f>POS!O108</f>
        <v>-0.1</v>
      </c>
      <c r="Q100" s="159">
        <f>POS!AH109</f>
        <v>-0.19</v>
      </c>
    </row>
    <row r="101" spans="1:17" x14ac:dyDescent="0.2">
      <c r="A101" s="158">
        <v>39264</v>
      </c>
      <c r="B101" s="163">
        <f>POS!AI110</f>
        <v>1.3971416637800005</v>
      </c>
      <c r="C101" s="162">
        <f>POS!AJ110</f>
        <v>6.7050369855916017E-2</v>
      </c>
      <c r="D101" s="162">
        <f>POS!AL110</f>
        <v>0.61093868503462834</v>
      </c>
      <c r="E101" s="162">
        <f>POS!AK110</f>
        <v>7.2718617376716005E-2</v>
      </c>
      <c r="F101" s="162">
        <f>POS!AM110</f>
        <v>0.58644307171206933</v>
      </c>
      <c r="G101" s="161">
        <f>POS!AB110</f>
        <v>2.8325378167845314</v>
      </c>
      <c r="H101" s="233">
        <f>POS!V110</f>
        <v>2.1389999999999998</v>
      </c>
      <c r="I101" s="233">
        <f>POS!C110</f>
        <v>-0.54</v>
      </c>
      <c r="J101" s="223">
        <f>POS!Q110</f>
        <v>0.1125</v>
      </c>
      <c r="K101" s="159">
        <f>POS!B110</f>
        <v>2.6789999999999998</v>
      </c>
      <c r="L101" s="159">
        <f>POS!AE110</f>
        <v>2.2489999999999997</v>
      </c>
      <c r="M101" s="159">
        <f>POS!AF110</f>
        <v>2.379</v>
      </c>
      <c r="N101" s="160">
        <f>POS!P110</f>
        <v>-0.43</v>
      </c>
      <c r="O101" s="159">
        <f>POS!M110</f>
        <v>-0.3</v>
      </c>
      <c r="P101" s="159">
        <f>POS!O109</f>
        <v>-0.1</v>
      </c>
      <c r="Q101" s="159">
        <f>POS!AH110</f>
        <v>-0.19</v>
      </c>
    </row>
    <row r="102" spans="1:17" x14ac:dyDescent="0.2">
      <c r="A102" s="158">
        <v>39295</v>
      </c>
      <c r="B102" s="163">
        <f>POS!AI111</f>
        <v>1.3964682626000002</v>
      </c>
      <c r="C102" s="162">
        <f>POS!AJ111</f>
        <v>6.7082082833244003E-2</v>
      </c>
      <c r="D102" s="162">
        <f>POS!AL111</f>
        <v>0.60738767484241551</v>
      </c>
      <c r="E102" s="162">
        <f>POS!AK111</f>
        <v>7.2752784551696023E-2</v>
      </c>
      <c r="F102" s="162">
        <f>POS!AM111</f>
        <v>0.58275342563471189</v>
      </c>
      <c r="G102" s="161">
        <f>POS!AB111</f>
        <v>2.8417613470775014</v>
      </c>
      <c r="H102" s="233">
        <f>POS!V111</f>
        <v>2.1469999999999998</v>
      </c>
      <c r="I102" s="233">
        <f>POS!C111</f>
        <v>-0.54</v>
      </c>
      <c r="J102" s="223">
        <f>POS!Q111</f>
        <v>0.1125</v>
      </c>
      <c r="K102" s="159">
        <f>POS!B111</f>
        <v>2.6869999999999998</v>
      </c>
      <c r="L102" s="159">
        <f>POS!AE111</f>
        <v>2.2569999999999997</v>
      </c>
      <c r="M102" s="159">
        <f>POS!AF111</f>
        <v>2.387</v>
      </c>
      <c r="N102" s="160">
        <f>POS!P111</f>
        <v>-0.43</v>
      </c>
      <c r="O102" s="159">
        <f>POS!M111</f>
        <v>-0.3</v>
      </c>
      <c r="P102" s="159">
        <f>POS!O110</f>
        <v>-0.1</v>
      </c>
      <c r="Q102" s="159">
        <f>POS!AH111</f>
        <v>-0.19</v>
      </c>
    </row>
    <row r="103" spans="1:17" x14ac:dyDescent="0.2">
      <c r="A103" s="158">
        <v>39326</v>
      </c>
      <c r="B103" s="163">
        <f>POS!AI112</f>
        <v>1.3957946455749999</v>
      </c>
      <c r="C103" s="162">
        <f>POS!AJ112</f>
        <v>6.7113795810905028E-2</v>
      </c>
      <c r="D103" s="162">
        <f>POS!AL112</f>
        <v>0.60385416146257676</v>
      </c>
      <c r="E103" s="162">
        <f>POS!AK112</f>
        <v>7.2786951727061011E-2</v>
      </c>
      <c r="F103" s="162">
        <f>POS!AM112</f>
        <v>0.57908375491442277</v>
      </c>
      <c r="G103" s="161">
        <f>POS!AB112</f>
        <v>2.8443594349363917</v>
      </c>
      <c r="H103" s="233">
        <f>POS!V112</f>
        <v>2.15</v>
      </c>
      <c r="I103" s="233">
        <f>POS!C112</f>
        <v>-0.54</v>
      </c>
      <c r="J103" s="223">
        <f>POS!Q112</f>
        <v>0.1125</v>
      </c>
      <c r="K103" s="159">
        <f>POS!B112</f>
        <v>2.69</v>
      </c>
      <c r="L103" s="159">
        <f>POS!AE112</f>
        <v>2.2599999999999998</v>
      </c>
      <c r="M103" s="159">
        <f>POS!AF112</f>
        <v>2.39</v>
      </c>
      <c r="N103" s="160">
        <f>POS!P112</f>
        <v>-0.43</v>
      </c>
      <c r="O103" s="159">
        <f>POS!M112</f>
        <v>-0.3</v>
      </c>
      <c r="P103" s="159">
        <f>POS!O111</f>
        <v>-0.1</v>
      </c>
      <c r="Q103" s="159">
        <f>POS!AH112</f>
        <v>-0.19</v>
      </c>
    </row>
    <row r="104" spans="1:17" x14ac:dyDescent="0.2">
      <c r="A104" s="158">
        <v>39356</v>
      </c>
      <c r="B104" s="163">
        <f>POS!AI113</f>
        <v>1.3951425532350001</v>
      </c>
      <c r="C104" s="162">
        <f>POS!AJ113</f>
        <v>6.7144485789603012E-2</v>
      </c>
      <c r="D104" s="162">
        <f>POS!AL113</f>
        <v>0.60045123041889747</v>
      </c>
      <c r="E104" s="162">
        <f>POS!AK113</f>
        <v>7.2820016735846024E-2</v>
      </c>
      <c r="F104" s="162">
        <f>POS!AM113</f>
        <v>0.57555140000011717</v>
      </c>
      <c r="G104" s="161">
        <f>POS!AB113</f>
        <v>2.8866678107247443</v>
      </c>
      <c r="H104" s="233">
        <f>POS!V113</f>
        <v>2.1830000000000003</v>
      </c>
      <c r="I104" s="233">
        <f>POS!C113</f>
        <v>-0.54</v>
      </c>
      <c r="J104" s="223">
        <f>POS!Q113</f>
        <v>0.1125</v>
      </c>
      <c r="K104" s="159">
        <f>POS!B113</f>
        <v>2.7230000000000003</v>
      </c>
      <c r="L104" s="159">
        <f>POS!AE113</f>
        <v>2.2930000000000001</v>
      </c>
      <c r="M104" s="159">
        <f>POS!AF113</f>
        <v>2.4230000000000005</v>
      </c>
      <c r="N104" s="160">
        <f>POS!P113</f>
        <v>-0.43</v>
      </c>
      <c r="O104" s="159">
        <f>POS!M113</f>
        <v>-0.3</v>
      </c>
      <c r="P104" s="159">
        <f>POS!O112</f>
        <v>-0.1</v>
      </c>
      <c r="Q104" s="159">
        <f>POS!AH113</f>
        <v>-0.19</v>
      </c>
    </row>
    <row r="105" spans="1:17" x14ac:dyDescent="0.2">
      <c r="A105" s="158">
        <v>39387</v>
      </c>
      <c r="B105" s="163">
        <f>POS!AI114</f>
        <v>1.394468513391</v>
      </c>
      <c r="C105" s="162">
        <f>POS!AJ114</f>
        <v>6.7176198767919013E-2</v>
      </c>
      <c r="D105" s="162">
        <f>POS!AL114</f>
        <v>0.59695195643965326</v>
      </c>
      <c r="E105" s="162">
        <f>POS!AK114</f>
        <v>7.2854183911969017E-2</v>
      </c>
      <c r="F105" s="162">
        <f>POS!AM114</f>
        <v>0.57192078822560244</v>
      </c>
      <c r="G105" s="161">
        <f>POS!AB114</f>
        <v>3.1800124763223425</v>
      </c>
      <c r="H105" s="233">
        <f>POS!V114</f>
        <v>2.4059999999999997</v>
      </c>
      <c r="I105" s="233">
        <f>POS!C114</f>
        <v>-0.45400000000000001</v>
      </c>
      <c r="J105" s="223">
        <f>POS!Q114</f>
        <v>0.1125</v>
      </c>
      <c r="K105" s="159">
        <f>POS!B114</f>
        <v>2.86</v>
      </c>
      <c r="L105" s="159">
        <f>POS!AE114</f>
        <v>2.7149999999999999</v>
      </c>
      <c r="M105" s="159">
        <f>POS!AF114</f>
        <v>2.6850000000000001</v>
      </c>
      <c r="N105" s="160">
        <f>POS!P114</f>
        <v>-0.14499999999999999</v>
      </c>
      <c r="O105" s="159">
        <f>POS!M114</f>
        <v>-0.17499999999999999</v>
      </c>
      <c r="P105" s="159">
        <f>POS!O113</f>
        <v>-0.1</v>
      </c>
      <c r="Q105" s="159">
        <f>POS!AH114</f>
        <v>-0.19</v>
      </c>
    </row>
    <row r="106" spans="1:17" x14ac:dyDescent="0.2">
      <c r="A106" s="158">
        <v>39417</v>
      </c>
      <c r="B106" s="163">
        <f>POS!AI115</f>
        <v>1.3938160130899999</v>
      </c>
      <c r="C106" s="162">
        <f>POS!AJ115</f>
        <v>6.7206888747251017E-2</v>
      </c>
      <c r="D106" s="162">
        <f>POS!AL115</f>
        <v>0.5935820387355929</v>
      </c>
      <c r="E106" s="162">
        <f>POS!AK115</f>
        <v>7.2887248921488013E-2</v>
      </c>
      <c r="F106" s="162">
        <f>POS!AM115</f>
        <v>0.56842607397615208</v>
      </c>
      <c r="G106" s="161">
        <f>POS!AB115</f>
        <v>3.3410176304429431</v>
      </c>
      <c r="H106" s="233">
        <f>POS!V115</f>
        <v>2.5289999999999999</v>
      </c>
      <c r="I106" s="233">
        <f>POS!C115</f>
        <v>-0.45400000000000001</v>
      </c>
      <c r="J106" s="223">
        <f>POS!Q115</f>
        <v>0.1125</v>
      </c>
      <c r="K106" s="159">
        <f>POS!B115</f>
        <v>2.9830000000000001</v>
      </c>
      <c r="L106" s="159">
        <f>POS!AE115</f>
        <v>2.9079999999999999</v>
      </c>
      <c r="M106" s="159">
        <f>POS!AF115</f>
        <v>2.8080000000000003</v>
      </c>
      <c r="N106" s="160">
        <f>POS!P115</f>
        <v>-7.4999999999999997E-2</v>
      </c>
      <c r="O106" s="159">
        <f>POS!M115</f>
        <v>-0.17499999999999999</v>
      </c>
      <c r="P106" s="159">
        <f>POS!O114</f>
        <v>7.0000000000000007E-2</v>
      </c>
      <c r="Q106" s="159">
        <f>POS!AH115</f>
        <v>-0.19</v>
      </c>
    </row>
    <row r="107" spans="1:17" x14ac:dyDescent="0.2">
      <c r="A107" s="158">
        <v>39448</v>
      </c>
      <c r="B107" s="163">
        <f>POS!AI116</f>
        <v>1.3931415529450004</v>
      </c>
      <c r="C107" s="162">
        <f>POS!AJ116</f>
        <v>6.7238601726222008E-2</v>
      </c>
      <c r="D107" s="162">
        <f>POS!AL116</f>
        <v>0.59011675312918377</v>
      </c>
      <c r="E107" s="162">
        <f>POS!AK116</f>
        <v>7.2921416098370009E-2</v>
      </c>
      <c r="F107" s="162">
        <f>POS!AM116</f>
        <v>0.56483419434816551</v>
      </c>
      <c r="G107" s="161">
        <f>POS!AB116</f>
        <v>3.41532641555732</v>
      </c>
      <c r="H107" s="233">
        <f>POS!V116</f>
        <v>2.5865</v>
      </c>
      <c r="I107" s="233">
        <f>POS!C116</f>
        <v>-0.45400000000000001</v>
      </c>
      <c r="J107" s="223">
        <f>POS!Q116</f>
        <v>0.1125</v>
      </c>
      <c r="K107" s="159">
        <f>POS!B116</f>
        <v>3.0405000000000002</v>
      </c>
      <c r="L107" s="159">
        <f>POS!AE116</f>
        <v>2.9855</v>
      </c>
      <c r="M107" s="159">
        <f>POS!AF116</f>
        <v>2.8655000000000004</v>
      </c>
      <c r="N107" s="160">
        <f>POS!P116</f>
        <v>-5.5E-2</v>
      </c>
      <c r="O107" s="159">
        <f>POS!M116</f>
        <v>-0.17499999999999999</v>
      </c>
      <c r="P107" s="159">
        <f>POS!O115</f>
        <v>7.0000000000000007E-2</v>
      </c>
      <c r="Q107" s="159">
        <f>POS!AH116</f>
        <v>-0.19</v>
      </c>
    </row>
    <row r="108" spans="1:17" x14ac:dyDescent="0.2">
      <c r="A108" s="158">
        <v>39479</v>
      </c>
      <c r="B108" s="163">
        <f>POS!AI117</f>
        <v>1.3924668801720004</v>
      </c>
      <c r="C108" s="162">
        <f>POS!AJ117</f>
        <v>6.727031470552701E-2</v>
      </c>
      <c r="D108" s="162">
        <f>POS!AL117</f>
        <v>0.58666864436343846</v>
      </c>
      <c r="E108" s="162">
        <f>POS!AK117</f>
        <v>7.2955583275637018E-2</v>
      </c>
      <c r="F108" s="162">
        <f>POS!AM117</f>
        <v>0.56126187352248114</v>
      </c>
      <c r="G108" s="161">
        <f>POS!AB117</f>
        <v>3.3047886253911534</v>
      </c>
      <c r="H108" s="233">
        <f>POS!V117</f>
        <v>2.504</v>
      </c>
      <c r="I108" s="233">
        <f>POS!C117</f>
        <v>-0.45400000000000001</v>
      </c>
      <c r="J108" s="223">
        <f>POS!Q117</f>
        <v>0.1125</v>
      </c>
      <c r="K108" s="159">
        <f>POS!B117</f>
        <v>2.9580000000000002</v>
      </c>
      <c r="L108" s="159">
        <f>POS!AE117</f>
        <v>2.883</v>
      </c>
      <c r="M108" s="159">
        <f>POS!AF117</f>
        <v>2.7830000000000004</v>
      </c>
      <c r="N108" s="160">
        <f>POS!P117</f>
        <v>-7.4999999999999997E-2</v>
      </c>
      <c r="O108" s="159">
        <f>POS!M117</f>
        <v>-0.17499999999999999</v>
      </c>
      <c r="P108" s="159">
        <f>POS!O116</f>
        <v>7.0000000000000007E-2</v>
      </c>
      <c r="Q108" s="159">
        <f>POS!AH117</f>
        <v>-0.19</v>
      </c>
    </row>
    <row r="109" spans="1:17" x14ac:dyDescent="0.2">
      <c r="A109" s="158">
        <v>39508</v>
      </c>
      <c r="B109" s="163">
        <f>POS!AI118</f>
        <v>1.3918355427570002</v>
      </c>
      <c r="C109" s="162">
        <f>POS!AJ118</f>
        <v>6.7299981686468002E-2</v>
      </c>
      <c r="D109" s="162">
        <f>POS!AL118</f>
        <v>0.58345848739359973</v>
      </c>
      <c r="E109" s="162">
        <f>POS!AK118</f>
        <v>7.298754611923601E-2</v>
      </c>
      <c r="F109" s="162">
        <f>POS!AM118</f>
        <v>0.55793765749088542</v>
      </c>
      <c r="G109" s="161">
        <f>POS!AB118</f>
        <v>3.1647736869645247</v>
      </c>
      <c r="H109" s="233">
        <f>POS!V118</f>
        <v>2.399</v>
      </c>
      <c r="I109" s="233">
        <f>POS!C118</f>
        <v>-0.45400000000000001</v>
      </c>
      <c r="J109" s="223">
        <f>POS!Q118</f>
        <v>0.1125</v>
      </c>
      <c r="K109" s="159">
        <f>POS!B118</f>
        <v>2.8530000000000002</v>
      </c>
      <c r="L109" s="159">
        <f>POS!AE118</f>
        <v>2.6130000000000004</v>
      </c>
      <c r="M109" s="159">
        <f>POS!AF118</f>
        <v>2.6780000000000004</v>
      </c>
      <c r="N109" s="160">
        <f>POS!P118</f>
        <v>-0.24</v>
      </c>
      <c r="O109" s="159">
        <f>POS!M118</f>
        <v>-0.17499999999999999</v>
      </c>
      <c r="P109" s="159">
        <f>POS!O117</f>
        <v>7.0000000000000007E-2</v>
      </c>
      <c r="Q109" s="159">
        <f>POS!AH118</f>
        <v>-0.19</v>
      </c>
    </row>
    <row r="110" spans="1:17" x14ac:dyDescent="0.2">
      <c r="A110" s="158">
        <v>39539</v>
      </c>
      <c r="B110" s="163">
        <f>POS!AI119</f>
        <v>1.3911604602930001</v>
      </c>
      <c r="C110" s="162">
        <f>POS!AJ119</f>
        <v>6.7331694666416017E-2</v>
      </c>
      <c r="D110" s="162">
        <f>POS!AL119</f>
        <v>0.58004344096096649</v>
      </c>
      <c r="E110" s="162">
        <f>POS!AK119</f>
        <v>7.3021713297249005E-2</v>
      </c>
      <c r="F110" s="162">
        <f>POS!AM119</f>
        <v>0.55440295452938493</v>
      </c>
      <c r="G110" s="161">
        <f>POS!AB119</f>
        <v>2.9021627033113822</v>
      </c>
      <c r="H110" s="233">
        <f>POS!V119</f>
        <v>2.2010000000000001</v>
      </c>
      <c r="I110" s="233">
        <f>POS!C119</f>
        <v>-0.55600000000000005</v>
      </c>
      <c r="J110" s="223">
        <f>POS!Q119</f>
        <v>0.1125</v>
      </c>
      <c r="K110" s="159">
        <f>POS!B119</f>
        <v>2.7570000000000001</v>
      </c>
      <c r="L110" s="159">
        <f>POS!AE119</f>
        <v>2.327</v>
      </c>
      <c r="M110" s="159">
        <f>POS!AF119</f>
        <v>2.472</v>
      </c>
      <c r="N110" s="160">
        <f>POS!P119</f>
        <v>-0.43</v>
      </c>
      <c r="O110" s="159">
        <f>POS!M119</f>
        <v>-0.28499999999999998</v>
      </c>
      <c r="P110" s="159">
        <f>POS!O118</f>
        <v>7.0000000000000007E-2</v>
      </c>
      <c r="Q110" s="159">
        <f>POS!AH119</f>
        <v>-0.19</v>
      </c>
    </row>
    <row r="111" spans="1:17" x14ac:dyDescent="0.2">
      <c r="A111" s="158">
        <v>39569</v>
      </c>
      <c r="B111" s="163">
        <f>POS!AI120</f>
        <v>1.3905069540440005</v>
      </c>
      <c r="C111" s="162">
        <f>POS!AJ120</f>
        <v>6.7362384647329021E-2</v>
      </c>
      <c r="D111" s="162">
        <f>POS!AL120</f>
        <v>0.57675473260474319</v>
      </c>
      <c r="E111" s="162">
        <f>POS!AK120</f>
        <v>7.3054778308596996E-2</v>
      </c>
      <c r="F111" s="162">
        <f>POS!AM120</f>
        <v>0.55100066400885495</v>
      </c>
      <c r="G111" s="161">
        <f>POS!AB120</f>
        <v>2.8731225260231885</v>
      </c>
      <c r="H111" s="233">
        <f>POS!V120</f>
        <v>2.1800000000000002</v>
      </c>
      <c r="I111" s="233">
        <f>POS!C120</f>
        <v>-0.55600000000000005</v>
      </c>
      <c r="J111" s="223">
        <f>POS!Q120</f>
        <v>0.1125</v>
      </c>
      <c r="K111" s="159">
        <f>POS!B120</f>
        <v>2.7360000000000002</v>
      </c>
      <c r="L111" s="159">
        <f>POS!AE120</f>
        <v>2.306</v>
      </c>
      <c r="M111" s="159">
        <f>POS!AF120</f>
        <v>2.4510000000000001</v>
      </c>
      <c r="N111" s="160">
        <f>POS!P120</f>
        <v>-0.43</v>
      </c>
      <c r="O111" s="159">
        <f>POS!M120</f>
        <v>-0.28499999999999998</v>
      </c>
      <c r="P111" s="159">
        <f>POS!O119</f>
        <v>-0.1</v>
      </c>
      <c r="Q111" s="159">
        <f>POS!AH120</f>
        <v>-0.19</v>
      </c>
    </row>
    <row r="112" spans="1:17" x14ac:dyDescent="0.2">
      <c r="A112" s="158">
        <v>39600</v>
      </c>
      <c r="B112" s="163">
        <f>POS!AI121</f>
        <v>1.3898314575590001</v>
      </c>
      <c r="C112" s="162">
        <f>POS!AJ121</f>
        <v>6.7394097627932012E-2</v>
      </c>
      <c r="D112" s="162">
        <f>POS!AL121</f>
        <v>0.57337305262630478</v>
      </c>
      <c r="E112" s="162">
        <f>POS!AK121</f>
        <v>7.3088945487368995E-2</v>
      </c>
      <c r="F112" s="162">
        <f>POS!AM121</f>
        <v>0.54750388557687169</v>
      </c>
      <c r="G112" s="161">
        <f>POS!AB121</f>
        <v>2.88094792852847</v>
      </c>
      <c r="H112" s="233">
        <f>POS!V121</f>
        <v>2.1870000000000003</v>
      </c>
      <c r="I112" s="233">
        <f>POS!C121</f>
        <v>-0.55600000000000005</v>
      </c>
      <c r="J112" s="223">
        <f>POS!Q121</f>
        <v>0.1125</v>
      </c>
      <c r="K112" s="159">
        <f>POS!B121</f>
        <v>2.7430000000000003</v>
      </c>
      <c r="L112" s="159">
        <f>POS!AE121</f>
        <v>2.3130000000000002</v>
      </c>
      <c r="M112" s="159">
        <f>POS!AF121</f>
        <v>2.4580000000000002</v>
      </c>
      <c r="N112" s="160">
        <f>POS!P121</f>
        <v>-0.43</v>
      </c>
      <c r="O112" s="159">
        <f>POS!M121</f>
        <v>-0.28499999999999998</v>
      </c>
      <c r="P112" s="159">
        <f>POS!O120</f>
        <v>-0.1</v>
      </c>
      <c r="Q112" s="159">
        <f>POS!AH121</f>
        <v>-0.19</v>
      </c>
    </row>
    <row r="113" spans="1:17" x14ac:dyDescent="0.2">
      <c r="A113" s="158">
        <v>39630</v>
      </c>
      <c r="B113" s="163">
        <f>POS!AI122</f>
        <v>1.3891775518639999</v>
      </c>
      <c r="C113" s="162">
        <f>POS!AJ122</f>
        <v>6.7424787609479023E-2</v>
      </c>
      <c r="D113" s="162">
        <f>POS!AL122</f>
        <v>0.57011651422730836</v>
      </c>
      <c r="E113" s="162">
        <f>POS!AK122</f>
        <v>7.3122010499451023E-2</v>
      </c>
      <c r="F113" s="162">
        <f>POS!AM122</f>
        <v>0.54413814050957898</v>
      </c>
      <c r="G113" s="161">
        <f>POS!AB122</f>
        <v>2.8874925797661475</v>
      </c>
      <c r="H113" s="233">
        <f>POS!V122</f>
        <v>2.1930000000000005</v>
      </c>
      <c r="I113" s="233">
        <f>POS!C122</f>
        <v>-0.55600000000000005</v>
      </c>
      <c r="J113" s="223">
        <f>POS!Q122</f>
        <v>0.1125</v>
      </c>
      <c r="K113" s="159">
        <f>POS!B122</f>
        <v>2.7490000000000006</v>
      </c>
      <c r="L113" s="159">
        <f>POS!AE122</f>
        <v>2.3190000000000004</v>
      </c>
      <c r="M113" s="159">
        <f>POS!AF122</f>
        <v>2.4640000000000004</v>
      </c>
      <c r="N113" s="160">
        <f>POS!P122</f>
        <v>-0.43</v>
      </c>
      <c r="O113" s="159">
        <f>POS!M122</f>
        <v>-0.28499999999999998</v>
      </c>
      <c r="P113" s="159">
        <f>POS!O121</f>
        <v>-0.1</v>
      </c>
      <c r="Q113" s="159">
        <f>POS!AH122</f>
        <v>-0.19</v>
      </c>
    </row>
    <row r="114" spans="1:17" x14ac:dyDescent="0.2">
      <c r="A114" s="158">
        <v>39661</v>
      </c>
      <c r="B114" s="163">
        <f>POS!AI123</f>
        <v>1.3885016438770004</v>
      </c>
      <c r="C114" s="162">
        <f>POS!AJ123</f>
        <v>6.7456500590738003E-2</v>
      </c>
      <c r="D114" s="162">
        <f>POS!AL123</f>
        <v>0.56676795258719381</v>
      </c>
      <c r="E114" s="162">
        <f>POS!AK123</f>
        <v>7.3156177678981013E-2</v>
      </c>
      <c r="F114" s="162">
        <f>POS!AM123</f>
        <v>0.5406789652109284</v>
      </c>
      <c r="G114" s="161">
        <f>POS!AB123</f>
        <v>2.8966160262329943</v>
      </c>
      <c r="H114" s="233">
        <f>POS!V123</f>
        <v>2.2010000000000001</v>
      </c>
      <c r="I114" s="233">
        <f>POS!C123</f>
        <v>-0.55600000000000005</v>
      </c>
      <c r="J114" s="223">
        <f>POS!Q123</f>
        <v>0.1125</v>
      </c>
      <c r="K114" s="159">
        <f>POS!B123</f>
        <v>2.7570000000000001</v>
      </c>
      <c r="L114" s="159">
        <f>POS!AE123</f>
        <v>2.327</v>
      </c>
      <c r="M114" s="159">
        <f>POS!AF123</f>
        <v>2.472</v>
      </c>
      <c r="N114" s="160">
        <f>POS!P123</f>
        <v>-0.43</v>
      </c>
      <c r="O114" s="159">
        <f>POS!M123</f>
        <v>-0.28499999999999998</v>
      </c>
      <c r="P114" s="159">
        <f>POS!O122</f>
        <v>-0.1</v>
      </c>
      <c r="Q114" s="159">
        <f>POS!AH123</f>
        <v>-0.19</v>
      </c>
    </row>
    <row r="115" spans="1:17" x14ac:dyDescent="0.2">
      <c r="A115" s="158">
        <v>39692</v>
      </c>
      <c r="B115" s="163">
        <f>POS!AI124</f>
        <v>1.3878255277310001</v>
      </c>
      <c r="C115" s="162">
        <f>POS!AJ124</f>
        <v>6.7488213572330008E-2</v>
      </c>
      <c r="D115" s="162">
        <f>POS!AL124</f>
        <v>0.56343612676685728</v>
      </c>
      <c r="E115" s="162">
        <f>POS!AK124</f>
        <v>7.3190344858897027E-2</v>
      </c>
      <c r="F115" s="162">
        <f>POS!AM124</f>
        <v>0.53723877703431233</v>
      </c>
      <c r="G115" s="161">
        <f>POS!AB124</f>
        <v>2.8991517636211954</v>
      </c>
      <c r="H115" s="233">
        <f>POS!V124</f>
        <v>2.2039999999999997</v>
      </c>
      <c r="I115" s="233">
        <f>POS!C124</f>
        <v>-0.55600000000000005</v>
      </c>
      <c r="J115" s="223">
        <f>POS!Q124</f>
        <v>0.1125</v>
      </c>
      <c r="K115" s="159">
        <f>POS!B124</f>
        <v>2.76</v>
      </c>
      <c r="L115" s="159">
        <f>POS!AE124</f>
        <v>2.33</v>
      </c>
      <c r="M115" s="159">
        <f>POS!AF124</f>
        <v>2.4750000000000001</v>
      </c>
      <c r="N115" s="160">
        <f>POS!P124</f>
        <v>-0.43</v>
      </c>
      <c r="O115" s="159">
        <f>POS!M124</f>
        <v>-0.28499999999999998</v>
      </c>
      <c r="P115" s="159">
        <f>POS!O123</f>
        <v>-0.1</v>
      </c>
      <c r="Q115" s="159">
        <f>POS!AH124</f>
        <v>-0.19</v>
      </c>
    </row>
    <row r="116" spans="1:17" x14ac:dyDescent="0.2">
      <c r="A116" s="158">
        <v>39722</v>
      </c>
      <c r="B116" s="163">
        <f>POS!AI125</f>
        <v>1.3871710242010002</v>
      </c>
      <c r="C116" s="162">
        <f>POS!AJ125</f>
        <v>6.7518903554833018E-2</v>
      </c>
      <c r="D116" s="162">
        <f>POS!AL125</f>
        <v>0.5602276538868054</v>
      </c>
      <c r="E116" s="162">
        <f>POS!AK125</f>
        <v>7.3223409872086004E-2</v>
      </c>
      <c r="F116" s="162">
        <f>POS!AM125</f>
        <v>0.53392756333092117</v>
      </c>
      <c r="G116" s="161">
        <f>POS!AB125</f>
        <v>2.9411723938233019</v>
      </c>
      <c r="H116" s="233">
        <f>POS!V125</f>
        <v>2.2370000000000001</v>
      </c>
      <c r="I116" s="233">
        <f>POS!C125</f>
        <v>-0.55600000000000005</v>
      </c>
      <c r="J116" s="223">
        <f>POS!Q125</f>
        <v>0.1125</v>
      </c>
      <c r="K116" s="159">
        <f>POS!B125</f>
        <v>2.7930000000000001</v>
      </c>
      <c r="L116" s="159">
        <f>POS!AE125</f>
        <v>2.363</v>
      </c>
      <c r="M116" s="159">
        <f>POS!AF125</f>
        <v>2.508</v>
      </c>
      <c r="N116" s="160">
        <f>POS!P125</f>
        <v>-0.43</v>
      </c>
      <c r="O116" s="159">
        <f>POS!M125</f>
        <v>-0.28499999999999998</v>
      </c>
      <c r="P116" s="159">
        <f>POS!O124</f>
        <v>-0.1</v>
      </c>
      <c r="Q116" s="159">
        <f>POS!AH125</f>
        <v>-0.19</v>
      </c>
    </row>
    <row r="117" spans="1:17" x14ac:dyDescent="0.2">
      <c r="A117" s="158">
        <v>39753</v>
      </c>
      <c r="B117" s="163">
        <f>POS!AI126</f>
        <v>1.38649450035</v>
      </c>
      <c r="C117" s="162">
        <f>POS!AJ126</f>
        <v>6.7550616537079999E-2</v>
      </c>
      <c r="D117" s="162">
        <f>POS!AL126</f>
        <v>0.55692857382238337</v>
      </c>
      <c r="E117" s="162">
        <f>POS!AK126</f>
        <v>7.3257577052759995E-2</v>
      </c>
      <c r="F117" s="162">
        <f>POS!AM126</f>
        <v>0.53052449652536993</v>
      </c>
      <c r="G117" s="161">
        <f>POS!AB126</f>
        <v>3.2262211658520972</v>
      </c>
      <c r="H117" s="233">
        <f>POS!V126</f>
        <v>2.4550000000000001</v>
      </c>
      <c r="I117" s="233">
        <f>POS!C126</f>
        <v>-0.47499999999999998</v>
      </c>
      <c r="J117" s="223">
        <f>POS!Q126</f>
        <v>0.1125</v>
      </c>
      <c r="K117" s="159">
        <f>POS!B126</f>
        <v>2.93</v>
      </c>
      <c r="L117" s="159">
        <f>POS!AE126</f>
        <v>2.7850000000000001</v>
      </c>
      <c r="M117" s="159">
        <f>POS!AF126</f>
        <v>2.77</v>
      </c>
      <c r="N117" s="160">
        <f>POS!P126</f>
        <v>-0.14499999999999999</v>
      </c>
      <c r="O117" s="159">
        <f>POS!M126</f>
        <v>-0.16</v>
      </c>
      <c r="P117" s="159">
        <f>POS!O125</f>
        <v>-0.1</v>
      </c>
      <c r="Q117" s="159">
        <f>POS!AH126</f>
        <v>-0.19</v>
      </c>
    </row>
    <row r="118" spans="1:17" x14ac:dyDescent="0.2">
      <c r="A118" s="158">
        <v>39783</v>
      </c>
      <c r="B118" s="163">
        <f>POS!AI127</f>
        <v>1.3858396034830001</v>
      </c>
      <c r="C118" s="162">
        <f>POS!AJ127</f>
        <v>6.7581306520217016E-2</v>
      </c>
      <c r="D118" s="162">
        <f>POS!AL127</f>
        <v>0.55375167127063551</v>
      </c>
      <c r="E118" s="162">
        <f>POS!AK127</f>
        <v>7.329064206668201E-2</v>
      </c>
      <c r="F118" s="162">
        <f>POS!AM127</f>
        <v>0.52724905293181257</v>
      </c>
      <c r="G118" s="161">
        <f>POS!AB127</f>
        <v>3.3862605376199695</v>
      </c>
      <c r="H118" s="233">
        <f>POS!V127</f>
        <v>2.5780000000000003</v>
      </c>
      <c r="I118" s="233">
        <f>POS!C127</f>
        <v>-0.47499999999999998</v>
      </c>
      <c r="J118" s="223">
        <f>POS!Q127</f>
        <v>0.1125</v>
      </c>
      <c r="K118" s="159">
        <f>POS!B127</f>
        <v>3.0530000000000004</v>
      </c>
      <c r="L118" s="159">
        <f>POS!AE127</f>
        <v>2.9780000000000002</v>
      </c>
      <c r="M118" s="159">
        <f>POS!AF127</f>
        <v>2.8930000000000002</v>
      </c>
      <c r="N118" s="160">
        <f>POS!P127</f>
        <v>-7.4999999999999997E-2</v>
      </c>
      <c r="O118" s="159">
        <f>POS!M127</f>
        <v>-0.16</v>
      </c>
      <c r="P118" s="159">
        <f>POS!O126</f>
        <v>7.0000000000000007E-2</v>
      </c>
      <c r="Q118" s="159">
        <f>POS!AH127</f>
        <v>-0.19</v>
      </c>
    </row>
    <row r="119" spans="1:17" x14ac:dyDescent="0.2">
      <c r="A119" s="158">
        <v>39814</v>
      </c>
      <c r="B119" s="163">
        <f>POS!AI128</f>
        <v>1.3851626744430001</v>
      </c>
      <c r="C119" s="162">
        <f>POS!AJ128</f>
        <v>6.7613019503119015E-2</v>
      </c>
      <c r="D119" s="162">
        <f>POS!AL128</f>
        <v>0.55048509101605947</v>
      </c>
      <c r="E119" s="162">
        <f>POS!AK128</f>
        <v>7.3324809248115019E-2</v>
      </c>
      <c r="F119" s="162">
        <f>POS!AM128</f>
        <v>0.52388279004679994</v>
      </c>
      <c r="G119" s="161">
        <f>POS!AB128</f>
        <v>3.4666615249491421</v>
      </c>
      <c r="H119" s="233">
        <f>POS!V128</f>
        <v>2.6405000000000003</v>
      </c>
      <c r="I119" s="233">
        <f>POS!C128</f>
        <v>-0.47499999999999998</v>
      </c>
      <c r="J119" s="223">
        <f>POS!Q128</f>
        <v>0.1125</v>
      </c>
      <c r="K119" s="159">
        <f>POS!B128</f>
        <v>3.1155000000000004</v>
      </c>
      <c r="L119" s="159">
        <f>POS!AE128</f>
        <v>3.0605000000000002</v>
      </c>
      <c r="M119" s="159">
        <f>POS!AF128</f>
        <v>2.9555000000000002</v>
      </c>
      <c r="N119" s="160">
        <f>POS!P128</f>
        <v>-5.5E-2</v>
      </c>
      <c r="O119" s="159">
        <f>POS!M128</f>
        <v>-0.16</v>
      </c>
      <c r="P119" s="159">
        <f>POS!O127</f>
        <v>7.0000000000000007E-2</v>
      </c>
      <c r="Q119" s="159">
        <f>POS!AH128</f>
        <v>-0.19</v>
      </c>
    </row>
    <row r="120" spans="1:17" x14ac:dyDescent="0.2">
      <c r="A120" s="158">
        <v>39845</v>
      </c>
      <c r="B120" s="163">
        <f>POS!AI129</f>
        <v>1.3844855404510004</v>
      </c>
      <c r="C120" s="162">
        <f>POS!AJ129</f>
        <v>6.7644732486355011E-2</v>
      </c>
      <c r="D120" s="162">
        <f>POS!AL129</f>
        <v>0.54723493308665649</v>
      </c>
      <c r="E120" s="162">
        <f>POS!AK129</f>
        <v>7.3358976429933012E-2</v>
      </c>
      <c r="F120" s="162">
        <f>POS!AM129</f>
        <v>0.52053510964507077</v>
      </c>
      <c r="G120" s="161">
        <f>POS!AB129</f>
        <v>3.356707143956017</v>
      </c>
      <c r="H120" s="233">
        <f>POS!V129</f>
        <v>2.5580000000000003</v>
      </c>
      <c r="I120" s="233">
        <f>POS!C129</f>
        <v>-0.47499999999999998</v>
      </c>
      <c r="J120" s="223">
        <f>POS!Q129</f>
        <v>0.1125</v>
      </c>
      <c r="K120" s="159">
        <f>POS!B129</f>
        <v>3.0330000000000004</v>
      </c>
      <c r="L120" s="159">
        <f>POS!AE129</f>
        <v>2.9580000000000002</v>
      </c>
      <c r="M120" s="159">
        <f>POS!AF129</f>
        <v>2.8730000000000002</v>
      </c>
      <c r="N120" s="160">
        <f>POS!P129</f>
        <v>-7.4999999999999997E-2</v>
      </c>
      <c r="O120" s="159">
        <f>POS!M129</f>
        <v>-0.16</v>
      </c>
      <c r="P120" s="159">
        <f>POS!O128</f>
        <v>7.0000000000000007E-2</v>
      </c>
      <c r="Q120" s="159">
        <f>POS!AH129</f>
        <v>-0.19</v>
      </c>
    </row>
    <row r="121" spans="1:17" x14ac:dyDescent="0.2">
      <c r="A121" s="158">
        <v>39873</v>
      </c>
      <c r="B121" s="163">
        <f>POS!AI130</f>
        <v>1.3838737599349999</v>
      </c>
      <c r="C121" s="162">
        <f>POS!AJ130</f>
        <v>6.7673376471498015E-2</v>
      </c>
      <c r="D121" s="162">
        <f>POS!AL130</f>
        <v>0.5443133693580442</v>
      </c>
      <c r="E121" s="162">
        <f>POS!AK130</f>
        <v>7.338983711061603E-2</v>
      </c>
      <c r="F121" s="162">
        <f>POS!AM130</f>
        <v>0.51752730267021785</v>
      </c>
      <c r="G121" s="161">
        <f>POS!AB130</f>
        <v>3.2174996712217694</v>
      </c>
      <c r="H121" s="233">
        <f>POS!V130</f>
        <v>2.4530000000000003</v>
      </c>
      <c r="I121" s="233">
        <f>POS!C130</f>
        <v>-0.47499999999999998</v>
      </c>
      <c r="J121" s="223">
        <f>POS!Q130</f>
        <v>0.1125</v>
      </c>
      <c r="K121" s="159">
        <f>POS!B130</f>
        <v>2.9280000000000004</v>
      </c>
      <c r="L121" s="159">
        <f>POS!AE130</f>
        <v>2.6880000000000006</v>
      </c>
      <c r="M121" s="159">
        <f>POS!AF130</f>
        <v>2.7680000000000002</v>
      </c>
      <c r="N121" s="160">
        <f>POS!P130</f>
        <v>-0.24</v>
      </c>
      <c r="O121" s="159">
        <f>POS!M130</f>
        <v>-0.16</v>
      </c>
      <c r="P121" s="159">
        <f>POS!O129</f>
        <v>7.0000000000000007E-2</v>
      </c>
      <c r="Q121" s="159">
        <f>POS!AH130</f>
        <v>-0.19</v>
      </c>
    </row>
    <row r="122" spans="1:17" x14ac:dyDescent="0.2">
      <c r="A122" s="158">
        <v>39904</v>
      </c>
      <c r="B122" s="163">
        <f>POS!AI131</f>
        <v>1.3831962376670002</v>
      </c>
      <c r="C122" s="162">
        <f>POS!AJ131</f>
        <v>6.7705089455367004E-2</v>
      </c>
      <c r="D122" s="162">
        <f>POS!AL131</f>
        <v>0.54109429238430806</v>
      </c>
      <c r="E122" s="162">
        <f>POS!AK131</f>
        <v>7.3424004293167006E-2</v>
      </c>
      <c r="F122" s="162">
        <f>POS!AM131</f>
        <v>0.51421476430747881</v>
      </c>
      <c r="G122" s="161">
        <f>POS!AB131</f>
        <v>2.9524100400605122</v>
      </c>
      <c r="H122" s="233">
        <f>POS!V131</f>
        <v>2.2519999999999998</v>
      </c>
      <c r="I122" s="233">
        <f>POS!C131</f>
        <v>-0.57999999999999996</v>
      </c>
      <c r="J122" s="223">
        <f>POS!Q131</f>
        <v>0.1125</v>
      </c>
      <c r="K122" s="159">
        <f>POS!B131</f>
        <v>2.8319999999999999</v>
      </c>
      <c r="L122" s="159">
        <f>POS!AE131</f>
        <v>2.4019999999999997</v>
      </c>
      <c r="M122" s="159">
        <f>POS!AF131</f>
        <v>2.5619999999999998</v>
      </c>
      <c r="N122" s="160">
        <f>POS!P131</f>
        <v>-0.43</v>
      </c>
      <c r="O122" s="159">
        <f>POS!M131</f>
        <v>-0.27</v>
      </c>
      <c r="P122" s="159">
        <f>POS!O130</f>
        <v>7.0000000000000007E-2</v>
      </c>
      <c r="Q122" s="159">
        <f>POS!AH131</f>
        <v>-0.19</v>
      </c>
    </row>
    <row r="123" spans="1:17" x14ac:dyDescent="0.2">
      <c r="A123" s="158">
        <v>39934</v>
      </c>
      <c r="B123" s="163">
        <f>POS!AI132</f>
        <v>1.3825403776039999</v>
      </c>
      <c r="C123" s="162">
        <f>POS!AJ132</f>
        <v>6.7735779440073016E-2</v>
      </c>
      <c r="D123" s="162">
        <f>POS!AL132</f>
        <v>0.53799451916663921</v>
      </c>
      <c r="E123" s="162">
        <f>POS!AK132</f>
        <v>7.3457069308906012E-2</v>
      </c>
      <c r="F123" s="162">
        <f>POS!AM132</f>
        <v>0.51102655147912301</v>
      </c>
      <c r="G123" s="161">
        <f>POS!AB132</f>
        <v>2.9234918169599755</v>
      </c>
      <c r="H123" s="233">
        <f>POS!V132</f>
        <v>2.2310000000000003</v>
      </c>
      <c r="I123" s="233">
        <f>POS!C132</f>
        <v>-0.57999999999999996</v>
      </c>
      <c r="J123" s="223">
        <f>POS!Q132</f>
        <v>0.1125</v>
      </c>
      <c r="K123" s="159">
        <f>POS!B132</f>
        <v>2.8110000000000004</v>
      </c>
      <c r="L123" s="159">
        <f>POS!AE132</f>
        <v>2.3810000000000002</v>
      </c>
      <c r="M123" s="159">
        <f>POS!AF132</f>
        <v>2.5410000000000004</v>
      </c>
      <c r="N123" s="160">
        <f>POS!P132</f>
        <v>-0.43</v>
      </c>
      <c r="O123" s="159">
        <f>POS!M132</f>
        <v>-0.27</v>
      </c>
      <c r="P123" s="159">
        <f>POS!O131</f>
        <v>-0.1</v>
      </c>
      <c r="Q123" s="159">
        <f>POS!AH132</f>
        <v>-0.19</v>
      </c>
    </row>
    <row r="124" spans="1:17" x14ac:dyDescent="0.2">
      <c r="A124" s="158">
        <v>39965</v>
      </c>
      <c r="B124" s="163">
        <f>POS!AI133</f>
        <v>1.3818624563729998</v>
      </c>
      <c r="C124" s="162">
        <f>POS!AJ133</f>
        <v>6.7767492424597009E-2</v>
      </c>
      <c r="D124" s="162">
        <f>POS!AL133</f>
        <v>0.53480733700157879</v>
      </c>
      <c r="E124" s="162">
        <f>POS!AK133</f>
        <v>7.3491236492216006E-2</v>
      </c>
      <c r="F124" s="162">
        <f>POS!AM133</f>
        <v>0.50775003805931274</v>
      </c>
      <c r="G124" s="161">
        <f>POS!AB133</f>
        <v>2.9312265674644506</v>
      </c>
      <c r="H124" s="233">
        <f>POS!V133</f>
        <v>2.238</v>
      </c>
      <c r="I124" s="233">
        <f>POS!C133</f>
        <v>-0.57999999999999996</v>
      </c>
      <c r="J124" s="223">
        <f>POS!Q133</f>
        <v>0.1125</v>
      </c>
      <c r="K124" s="159">
        <f>POS!B133</f>
        <v>2.8180000000000001</v>
      </c>
      <c r="L124" s="159">
        <f>POS!AE133</f>
        <v>2.3879999999999999</v>
      </c>
      <c r="M124" s="159">
        <f>POS!AF133</f>
        <v>2.548</v>
      </c>
      <c r="N124" s="160">
        <f>POS!P133</f>
        <v>-0.43</v>
      </c>
      <c r="O124" s="159">
        <f>POS!M133</f>
        <v>-0.27</v>
      </c>
      <c r="P124" s="159">
        <f>POS!O132</f>
        <v>-0.1</v>
      </c>
      <c r="Q124" s="159">
        <f>POS!AH133</f>
        <v>-0.19</v>
      </c>
    </row>
    <row r="125" spans="1:17" x14ac:dyDescent="0.2">
      <c r="A125" s="158">
        <v>39995</v>
      </c>
      <c r="B125" s="163">
        <f>POS!AI134</f>
        <v>1.3812062114310002</v>
      </c>
      <c r="C125" s="162">
        <f>POS!AJ134</f>
        <v>6.7798182409937999E-2</v>
      </c>
      <c r="D125" s="162">
        <f>POS!AL134</f>
        <v>0.53173831211463352</v>
      </c>
      <c r="E125" s="162">
        <f>POS!AK134</f>
        <v>7.3524301508689008E-2</v>
      </c>
      <c r="F125" s="162">
        <f>POS!AM134</f>
        <v>0.50459653696243378</v>
      </c>
      <c r="G125" s="161">
        <f>POS!AB134</f>
        <v>2.9376893154971535</v>
      </c>
      <c r="H125" s="233">
        <f>POS!V134</f>
        <v>2.2440000000000002</v>
      </c>
      <c r="I125" s="233">
        <f>POS!C134</f>
        <v>-0.57999999999999996</v>
      </c>
      <c r="J125" s="223">
        <f>POS!Q134</f>
        <v>0.1125</v>
      </c>
      <c r="K125" s="159">
        <f>POS!B134</f>
        <v>2.8240000000000003</v>
      </c>
      <c r="L125" s="159">
        <f>POS!AE134</f>
        <v>2.3940000000000001</v>
      </c>
      <c r="M125" s="159">
        <f>POS!AF134</f>
        <v>2.5540000000000003</v>
      </c>
      <c r="N125" s="160">
        <f>POS!P134</f>
        <v>-0.43</v>
      </c>
      <c r="O125" s="159">
        <f>POS!M134</f>
        <v>-0.27</v>
      </c>
      <c r="P125" s="159">
        <f>POS!O133</f>
        <v>-0.1</v>
      </c>
      <c r="Q125" s="159">
        <f>POS!AH134</f>
        <v>-0.19</v>
      </c>
    </row>
    <row r="126" spans="1:17" x14ac:dyDescent="0.2">
      <c r="A126" s="158">
        <v>40026</v>
      </c>
      <c r="B126" s="163">
        <f>POS!AI135</f>
        <v>1.3805278937480003</v>
      </c>
      <c r="C126" s="162">
        <f>POS!AJ135</f>
        <v>6.7829895395116011E-2</v>
      </c>
      <c r="D126" s="162">
        <f>POS!AL135</f>
        <v>0.52858278191992503</v>
      </c>
      <c r="E126" s="162">
        <f>POS!AK135</f>
        <v>7.355846869275702E-2</v>
      </c>
      <c r="F126" s="162">
        <f>POS!AM135</f>
        <v>0.50135573658244337</v>
      </c>
      <c r="G126" s="161">
        <f>POS!AB135</f>
        <v>2.9467145030410675</v>
      </c>
      <c r="H126" s="233">
        <f>POS!V135</f>
        <v>2.2519999999999998</v>
      </c>
      <c r="I126" s="233">
        <f>POS!C135</f>
        <v>-0.57999999999999996</v>
      </c>
      <c r="J126" s="223">
        <f>POS!Q135</f>
        <v>0.1125</v>
      </c>
      <c r="K126" s="159">
        <f>POS!B135</f>
        <v>2.8319999999999999</v>
      </c>
      <c r="L126" s="159">
        <f>POS!AE135</f>
        <v>2.4019999999999997</v>
      </c>
      <c r="M126" s="159">
        <f>POS!AF135</f>
        <v>2.5619999999999998</v>
      </c>
      <c r="N126" s="160">
        <f>POS!P135</f>
        <v>-0.43</v>
      </c>
      <c r="O126" s="159">
        <f>POS!M135</f>
        <v>-0.27</v>
      </c>
      <c r="P126" s="159">
        <f>POS!O134</f>
        <v>-0.1</v>
      </c>
      <c r="Q126" s="159">
        <f>POS!AH135</f>
        <v>-0.19</v>
      </c>
    </row>
    <row r="127" spans="1:17" x14ac:dyDescent="0.2">
      <c r="A127" s="158">
        <v>40057</v>
      </c>
      <c r="B127" s="163">
        <f>POS!AI136</f>
        <v>1.3798493755530001</v>
      </c>
      <c r="C127" s="162">
        <f>POS!AJ136</f>
        <v>6.7861608380628019E-2</v>
      </c>
      <c r="D127" s="162">
        <f>POS!AL136</f>
        <v>0.52544324438255074</v>
      </c>
      <c r="E127" s="162">
        <f>POS!AK136</f>
        <v>7.359263587721003E-2</v>
      </c>
      <c r="F127" s="162">
        <f>POS!AM136</f>
        <v>0.49813296643771382</v>
      </c>
      <c r="G127" s="161">
        <f>POS!AB136</f>
        <v>2.9491897509440399</v>
      </c>
      <c r="H127" s="233">
        <f>POS!V136</f>
        <v>2.2549999999999999</v>
      </c>
      <c r="I127" s="233">
        <f>POS!C136</f>
        <v>-0.57999999999999996</v>
      </c>
      <c r="J127" s="223">
        <f>POS!Q136</f>
        <v>0.1125</v>
      </c>
      <c r="K127" s="159">
        <f>POS!B136</f>
        <v>2.835</v>
      </c>
      <c r="L127" s="159">
        <f>POS!AE136</f>
        <v>2.4049999999999998</v>
      </c>
      <c r="M127" s="159">
        <f>POS!AF136</f>
        <v>2.5649999999999999</v>
      </c>
      <c r="N127" s="160">
        <f>POS!P136</f>
        <v>-0.43</v>
      </c>
      <c r="O127" s="159">
        <f>POS!M136</f>
        <v>-0.27</v>
      </c>
      <c r="P127" s="159">
        <f>POS!O135</f>
        <v>-0.1</v>
      </c>
      <c r="Q127" s="159">
        <f>POS!AH136</f>
        <v>-0.19</v>
      </c>
    </row>
    <row r="128" spans="1:17" x14ac:dyDescent="0.2">
      <c r="A128" s="158">
        <v>40087</v>
      </c>
      <c r="B128" s="163">
        <f>POS!AI137</f>
        <v>1.3791925547380002</v>
      </c>
      <c r="C128" s="162">
        <f>POS!AJ137</f>
        <v>6.7892298366924009E-2</v>
      </c>
      <c r="D128" s="162">
        <f>POS!AL137</f>
        <v>0.52242015065272485</v>
      </c>
      <c r="E128" s="162">
        <f>POS!AK137</f>
        <v>7.3625700894790008E-2</v>
      </c>
      <c r="F128" s="162">
        <f>POS!AM137</f>
        <v>0.4950312485232839</v>
      </c>
      <c r="G128" s="161">
        <f>POS!AB137</f>
        <v>2.9909242402683311</v>
      </c>
      <c r="H128" s="233">
        <f>POS!V137</f>
        <v>2.2880000000000003</v>
      </c>
      <c r="I128" s="233">
        <f>POS!C137</f>
        <v>-0.57999999999999996</v>
      </c>
      <c r="J128" s="223">
        <f>POS!Q137</f>
        <v>0.1125</v>
      </c>
      <c r="K128" s="159">
        <f>POS!B137</f>
        <v>2.8680000000000003</v>
      </c>
      <c r="L128" s="159">
        <f>POS!AE137</f>
        <v>2.4380000000000002</v>
      </c>
      <c r="M128" s="159">
        <f>POS!AF137</f>
        <v>2.5980000000000003</v>
      </c>
      <c r="N128" s="160">
        <f>POS!P137</f>
        <v>-0.43</v>
      </c>
      <c r="O128" s="159">
        <f>POS!M137</f>
        <v>-0.27</v>
      </c>
      <c r="P128" s="159">
        <f>POS!O136</f>
        <v>-0.1</v>
      </c>
      <c r="Q128" s="159">
        <f>POS!AH137</f>
        <v>-0.19</v>
      </c>
    </row>
    <row r="129" spans="1:17" x14ac:dyDescent="0.2">
      <c r="A129" s="158">
        <v>40118</v>
      </c>
      <c r="B129" s="163">
        <f>POS!AI138</f>
        <v>1.3785136438800003</v>
      </c>
      <c r="C129" s="162">
        <f>POS!AJ138</f>
        <v>6.7924011353091021E-2</v>
      </c>
      <c r="D129" s="162">
        <f>POS!AL138</f>
        <v>0.5193119005711101</v>
      </c>
      <c r="E129" s="162">
        <f>POS!AK138</f>
        <v>7.3659868080001009E-2</v>
      </c>
      <c r="F129" s="162">
        <f>POS!AM138</f>
        <v>0.49184372405831733</v>
      </c>
      <c r="G129" s="161">
        <f>POS!AB138</f>
        <v>3.207650585111502</v>
      </c>
      <c r="H129" s="233">
        <f>POS!V138</f>
        <v>2.4550000000000001</v>
      </c>
      <c r="I129" s="233">
        <f>POS!C138</f>
        <v>-0.55000000000000004</v>
      </c>
      <c r="J129" s="223">
        <f>POS!Q138</f>
        <v>0.1125</v>
      </c>
      <c r="K129" s="159">
        <f>POS!B138</f>
        <v>3.0049999999999999</v>
      </c>
      <c r="L129" s="159">
        <f>POS!AE138</f>
        <v>2.86</v>
      </c>
      <c r="M129" s="159">
        <f>POS!AF138</f>
        <v>2.86</v>
      </c>
      <c r="N129" s="160">
        <f>POS!P138</f>
        <v>-0.14499999999999999</v>
      </c>
      <c r="O129" s="159">
        <f>POS!M138</f>
        <v>-0.14499999999999999</v>
      </c>
      <c r="P129" s="159">
        <f>POS!O137</f>
        <v>-0.1</v>
      </c>
      <c r="Q129" s="159">
        <f>POS!AH138</f>
        <v>-0.19</v>
      </c>
    </row>
    <row r="130" spans="1:17" x14ac:dyDescent="0.2">
      <c r="A130" s="158">
        <v>40148</v>
      </c>
      <c r="B130" s="163">
        <f>POS!AI139</f>
        <v>1.3778564442840002</v>
      </c>
      <c r="C130" s="162">
        <f>POS!AJ139</f>
        <v>6.7954701340022017E-2</v>
      </c>
      <c r="D130" s="162">
        <f>POS!AL139</f>
        <v>0.5163189685269387</v>
      </c>
      <c r="E130" s="162">
        <f>POS!AK139</f>
        <v>7.3692933098314997E-2</v>
      </c>
      <c r="F130" s="162">
        <f>POS!AM139</f>
        <v>0.4887759657101724</v>
      </c>
      <c r="G130" s="161">
        <f>POS!AB139</f>
        <v>3.3667539100902255</v>
      </c>
      <c r="H130" s="233">
        <f>POS!V139</f>
        <v>2.5780000000000003</v>
      </c>
      <c r="I130" s="233">
        <f>POS!C139</f>
        <v>-0.55000000000000004</v>
      </c>
      <c r="J130" s="223">
        <f>POS!Q139</f>
        <v>0.11</v>
      </c>
      <c r="K130" s="159">
        <f>POS!B139</f>
        <v>3.1280000000000001</v>
      </c>
      <c r="L130" s="159">
        <f>POS!AE139</f>
        <v>3.0529999999999999</v>
      </c>
      <c r="M130" s="159">
        <f>POS!AF139</f>
        <v>2.9830000000000001</v>
      </c>
      <c r="N130" s="160">
        <f>POS!P139</f>
        <v>-7.4999999999999997E-2</v>
      </c>
      <c r="O130" s="159">
        <f>POS!M139</f>
        <v>-0.14499999999999999</v>
      </c>
      <c r="P130" s="159">
        <f>POS!O138</f>
        <v>7.0000000000000007E-2</v>
      </c>
      <c r="Q130" s="159">
        <f>POS!AH139</f>
        <v>-0.19</v>
      </c>
    </row>
    <row r="131" spans="1:17" x14ac:dyDescent="0.2">
      <c r="A131" s="158">
        <v>40179</v>
      </c>
      <c r="B131" s="163">
        <f>POS!AI140</f>
        <v>1.3771771432739999</v>
      </c>
      <c r="C131" s="162">
        <f>POS!AJ140</f>
        <v>6.7986414326843006E-2</v>
      </c>
      <c r="D131" s="162">
        <f>POS!AL140</f>
        <v>0.5132417653743564</v>
      </c>
      <c r="E131" s="162">
        <f>POS!AK140</f>
        <v>7.3727100284285016E-2</v>
      </c>
      <c r="F131" s="162">
        <f>POS!AM140</f>
        <v>0.48562337907758357</v>
      </c>
      <c r="G131" s="161">
        <f>POS!AB140</f>
        <v>3.4532026096542427</v>
      </c>
      <c r="H131" s="233">
        <f>POS!V140</f>
        <v>2.6455000000000002</v>
      </c>
      <c r="I131" s="233">
        <f>POS!C140</f>
        <v>-0.55000000000000004</v>
      </c>
      <c r="J131" s="223">
        <f>POS!Q140</f>
        <v>0.11</v>
      </c>
      <c r="K131" s="159">
        <f>POS!B140</f>
        <v>3.1955</v>
      </c>
      <c r="L131" s="159">
        <f>POS!AE140</f>
        <v>3.1404999999999998</v>
      </c>
      <c r="M131" s="159">
        <f>POS!AF140</f>
        <v>3.0505</v>
      </c>
      <c r="N131" s="160">
        <f>POS!P140</f>
        <v>-5.5E-2</v>
      </c>
      <c r="O131" s="159">
        <f>POS!M140</f>
        <v>-0.14499999999999999</v>
      </c>
      <c r="P131" s="159">
        <f>POS!O139</f>
        <v>7.0000000000000007E-2</v>
      </c>
      <c r="Q131" s="159">
        <f>POS!AH140</f>
        <v>-0.19</v>
      </c>
    </row>
    <row r="132" spans="1:17" x14ac:dyDescent="0.2">
      <c r="A132" s="158">
        <v>40210</v>
      </c>
      <c r="B132" s="163">
        <f>POS!AI141</f>
        <v>1.3764575220060002</v>
      </c>
      <c r="C132" s="162">
        <f>POS!AJ141</f>
        <v>6.8003065032627999E-2</v>
      </c>
      <c r="D132" s="162">
        <f>POS!AL141</f>
        <v>0.51025502917325671</v>
      </c>
      <c r="E132" s="162">
        <f>POS!AK141</f>
        <v>7.3749167238661026E-2</v>
      </c>
      <c r="F132" s="162">
        <f>POS!AM141</f>
        <v>0.48254508625715031</v>
      </c>
      <c r="G132" s="161">
        <f>POS!AB141</f>
        <v>3.3437662350637103</v>
      </c>
      <c r="H132" s="233">
        <f>POS!V141</f>
        <v>2.5629999999999997</v>
      </c>
      <c r="I132" s="233">
        <f>POS!C141</f>
        <v>-0.55000000000000004</v>
      </c>
      <c r="J132" s="223">
        <f>POS!Q141</f>
        <v>0.11</v>
      </c>
      <c r="K132" s="159">
        <f>POS!B141</f>
        <v>3.113</v>
      </c>
      <c r="L132" s="159">
        <f>POS!AE141</f>
        <v>3.0379999999999998</v>
      </c>
      <c r="M132" s="159">
        <f>POS!AF141</f>
        <v>2.968</v>
      </c>
      <c r="N132" s="160">
        <f>POS!P141</f>
        <v>-7.4999999999999997E-2</v>
      </c>
      <c r="O132" s="159">
        <f>POS!M141</f>
        <v>-0.14499999999999999</v>
      </c>
      <c r="P132" s="159">
        <f>POS!O140</f>
        <v>-0.17</v>
      </c>
      <c r="Q132" s="159">
        <f>POS!AH141</f>
        <v>-0.19</v>
      </c>
    </row>
    <row r="133" spans="1:17" x14ac:dyDescent="0.2">
      <c r="A133" s="158">
        <v>40238</v>
      </c>
      <c r="B133" s="163">
        <f>POS!AI142</f>
        <v>1.3758002975080004</v>
      </c>
      <c r="C133" s="162">
        <f>POS!AJ142</f>
        <v>6.8011625979267021E-2</v>
      </c>
      <c r="D133" s="162">
        <f>POS!AL142</f>
        <v>0.50760332377601081</v>
      </c>
      <c r="E133" s="162">
        <f>POS!AK142</f>
        <v>7.3763087598456012E-2</v>
      </c>
      <c r="F133" s="162">
        <f>POS!AM142</f>
        <v>0.47980817854145857</v>
      </c>
      <c r="G133" s="161">
        <f>POS!AB142</f>
        <v>3.2052489453400246</v>
      </c>
      <c r="H133" s="233">
        <f>POS!V142</f>
        <v>2.4580000000000002</v>
      </c>
      <c r="I133" s="233">
        <f>POS!C142</f>
        <v>-0.55000000000000004</v>
      </c>
      <c r="J133" s="223">
        <f>POS!Q142</f>
        <v>0.11</v>
      </c>
      <c r="K133" s="159">
        <f>POS!B142</f>
        <v>3.008</v>
      </c>
      <c r="L133" s="159">
        <f>POS!AE142</f>
        <v>2.7679999999999998</v>
      </c>
      <c r="M133" s="159">
        <f>POS!AF142</f>
        <v>2.863</v>
      </c>
      <c r="N133" s="160">
        <f>POS!P142</f>
        <v>-0.24</v>
      </c>
      <c r="O133" s="159">
        <f>POS!M142</f>
        <v>-0.14499999999999999</v>
      </c>
      <c r="P133" s="159">
        <f>POS!O141</f>
        <v>-0.17</v>
      </c>
      <c r="Q133" s="159">
        <f>POS!AH142</f>
        <v>-0.19</v>
      </c>
    </row>
    <row r="134" spans="1:17" x14ac:dyDescent="0.2">
      <c r="A134" s="158">
        <v>40269</v>
      </c>
      <c r="B134" s="163">
        <f>POS!AI143</f>
        <v>1.3750717575920002</v>
      </c>
      <c r="C134" s="162">
        <f>POS!AJ143</f>
        <v>6.8021104170218005E-2</v>
      </c>
      <c r="D134" s="162">
        <f>POS!AL143</f>
        <v>0.50468283128099711</v>
      </c>
      <c r="E134" s="162">
        <f>POS!AK143</f>
        <v>7.3778499425447022E-2</v>
      </c>
      <c r="F134" s="162">
        <f>POS!AM143</f>
        <v>0.47679498992536118</v>
      </c>
      <c r="G134" s="161">
        <f>POS!AB143</f>
        <v>3.0784332693547118</v>
      </c>
      <c r="H134" s="233">
        <f>POS!V143</f>
        <v>2.3620000000000001</v>
      </c>
      <c r="I134" s="233">
        <f>POS!C143</f>
        <v>-0.55000000000000004</v>
      </c>
      <c r="J134" s="223">
        <f>POS!Q143</f>
        <v>0.11</v>
      </c>
      <c r="K134" s="159">
        <f>POS!B143</f>
        <v>2.9119999999999999</v>
      </c>
      <c r="L134" s="159">
        <f>POS!AE143</f>
        <v>2.4819999999999998</v>
      </c>
      <c r="M134" s="159">
        <f>POS!AF143</f>
        <v>2.657</v>
      </c>
      <c r="N134" s="160">
        <f>POS!P143</f>
        <v>-0.43</v>
      </c>
      <c r="O134" s="159">
        <f>POS!M143</f>
        <v>-0.255</v>
      </c>
      <c r="P134" s="159">
        <f>POS!O142</f>
        <v>-0.17</v>
      </c>
      <c r="Q134" s="159">
        <f>POS!AH143</f>
        <v>-0.19</v>
      </c>
    </row>
    <row r="135" spans="1:17" x14ac:dyDescent="0.2">
      <c r="A135" s="158">
        <v>40299</v>
      </c>
      <c r="B135" s="163">
        <f>POS!AI144</f>
        <v>1.3743658217270001</v>
      </c>
      <c r="C135" s="162">
        <f>POS!AJ144</f>
        <v>6.8030276613101015E-2</v>
      </c>
      <c r="D135" s="162">
        <f>POS!AL144</f>
        <v>0.5018718046247781</v>
      </c>
      <c r="E135" s="162">
        <f>POS!AK144</f>
        <v>7.3793414096802012E-2</v>
      </c>
      <c r="F135" s="162">
        <f>POS!AM144</f>
        <v>0.47389588125384174</v>
      </c>
      <c r="G135" s="161">
        <f>POS!AB144</f>
        <v>3.0494972671241221</v>
      </c>
      <c r="H135" s="233">
        <f>POS!V144</f>
        <v>2.3410000000000002</v>
      </c>
      <c r="I135" s="233">
        <f>POS!C144</f>
        <v>-0.55000000000000004</v>
      </c>
      <c r="J135" s="223">
        <f>POS!Q144</f>
        <v>0.11</v>
      </c>
      <c r="K135" s="159">
        <f>POS!B144</f>
        <v>2.8910000000000005</v>
      </c>
      <c r="L135" s="159">
        <f>POS!AE144</f>
        <v>2.4610000000000003</v>
      </c>
      <c r="M135" s="159">
        <f>POS!AF144</f>
        <v>2.6360000000000006</v>
      </c>
      <c r="N135" s="160">
        <f>POS!P144</f>
        <v>-0.43</v>
      </c>
      <c r="O135" s="159">
        <f>POS!M144</f>
        <v>-0.255</v>
      </c>
      <c r="P135" s="159">
        <f>POS!O143</f>
        <v>-0.17</v>
      </c>
      <c r="Q135" s="159">
        <f>POS!AH144</f>
        <v>-0.19</v>
      </c>
    </row>
    <row r="136" spans="1:17" x14ac:dyDescent="0.2">
      <c r="A136" s="158">
        <v>40330</v>
      </c>
      <c r="B136" s="163">
        <f>POS!AI145</f>
        <v>1.3736354294030002</v>
      </c>
      <c r="C136" s="162">
        <f>POS!AJ145</f>
        <v>6.8039754804110994E-2</v>
      </c>
      <c r="D136" s="162">
        <f>POS!AL145</f>
        <v>0.49898276105115691</v>
      </c>
      <c r="E136" s="162">
        <f>POS!AK145</f>
        <v>7.3808825923947025E-2</v>
      </c>
      <c r="F136" s="162">
        <f>POS!AM145</f>
        <v>0.47091748487895391</v>
      </c>
      <c r="G136" s="161">
        <f>POS!AB145</f>
        <v>3.0569903287012674</v>
      </c>
      <c r="H136" s="233">
        <f>POS!V145</f>
        <v>2.3479999999999999</v>
      </c>
      <c r="I136" s="233">
        <f>POS!C145</f>
        <v>-0.55000000000000004</v>
      </c>
      <c r="J136" s="223">
        <f>POS!Q145</f>
        <v>0.11</v>
      </c>
      <c r="K136" s="159">
        <f>POS!B145</f>
        <v>2.8980000000000001</v>
      </c>
      <c r="L136" s="159">
        <f>POS!AE145</f>
        <v>2.468</v>
      </c>
      <c r="M136" s="159">
        <f>POS!AF145</f>
        <v>2.6430000000000002</v>
      </c>
      <c r="N136" s="160">
        <f>POS!P145</f>
        <v>-0.43</v>
      </c>
      <c r="O136" s="159">
        <f>POS!M145</f>
        <v>-0.255</v>
      </c>
      <c r="P136" s="159">
        <f>POS!O144</f>
        <v>-0.17</v>
      </c>
      <c r="Q136" s="159">
        <f>POS!AH145</f>
        <v>-0.19</v>
      </c>
    </row>
    <row r="137" spans="1:17" x14ac:dyDescent="0.2">
      <c r="A137" s="158">
        <v>40360</v>
      </c>
      <c r="B137" s="163">
        <f>POS!AI146</f>
        <v>1.3729277045080002</v>
      </c>
      <c r="C137" s="162">
        <f>POS!AJ146</f>
        <v>6.8048927247052013E-2</v>
      </c>
      <c r="D137" s="162">
        <f>POS!AL146</f>
        <v>0.4962020133239618</v>
      </c>
      <c r="E137" s="162">
        <f>POS!AK146</f>
        <v>7.382374059545202E-2</v>
      </c>
      <c r="F137" s="162">
        <f>POS!AM146</f>
        <v>0.46805186611141586</v>
      </c>
      <c r="G137" s="161">
        <f>POS!AB146</f>
        <v>3.0632230103537941</v>
      </c>
      <c r="H137" s="233">
        <f>POS!V146</f>
        <v>2.3540000000000001</v>
      </c>
      <c r="I137" s="233">
        <f>POS!C146</f>
        <v>-0.55000000000000004</v>
      </c>
      <c r="J137" s="223">
        <f>POS!Q146</f>
        <v>0.11</v>
      </c>
      <c r="K137" s="159">
        <f>POS!B146</f>
        <v>2.9040000000000004</v>
      </c>
      <c r="L137" s="159">
        <f>POS!AE146</f>
        <v>2.4740000000000002</v>
      </c>
      <c r="M137" s="159">
        <f>POS!AF146</f>
        <v>2.6490000000000005</v>
      </c>
      <c r="N137" s="160">
        <f>POS!P146</f>
        <v>-0.43</v>
      </c>
      <c r="O137" s="159">
        <f>POS!M146</f>
        <v>-0.255</v>
      </c>
      <c r="P137" s="159">
        <f>POS!O145</f>
        <v>-0.17</v>
      </c>
      <c r="Q137" s="159">
        <f>POS!AH146</f>
        <v>-0.19</v>
      </c>
    </row>
    <row r="138" spans="1:17" x14ac:dyDescent="0.2">
      <c r="A138" s="158">
        <v>40391</v>
      </c>
      <c r="B138" s="163">
        <f>POS!AI147</f>
        <v>1.372195467267</v>
      </c>
      <c r="C138" s="162">
        <f>POS!AJ147</f>
        <v>6.8058405438119016E-2</v>
      </c>
      <c r="D138" s="162">
        <f>POS!AL147</f>
        <v>0.49334409805553275</v>
      </c>
      <c r="E138" s="162">
        <f>POS!AK147</f>
        <v>7.3839152422752005E-2</v>
      </c>
      <c r="F138" s="162">
        <f>POS!AM147</f>
        <v>0.46510789086554821</v>
      </c>
      <c r="G138" s="161">
        <f>POS!AB147</f>
        <v>3.0719939924370405</v>
      </c>
      <c r="H138" s="233">
        <f>POS!V147</f>
        <v>2.3620000000000001</v>
      </c>
      <c r="I138" s="233">
        <f>POS!C147</f>
        <v>-0.55000000000000004</v>
      </c>
      <c r="J138" s="223">
        <f>POS!Q147</f>
        <v>0.11</v>
      </c>
      <c r="K138" s="159">
        <f>POS!B147</f>
        <v>2.9119999999999999</v>
      </c>
      <c r="L138" s="159">
        <f>POS!AE147</f>
        <v>2.4819999999999998</v>
      </c>
      <c r="M138" s="159">
        <f>POS!AF147</f>
        <v>2.657</v>
      </c>
      <c r="N138" s="160">
        <f>POS!P147</f>
        <v>-0.43</v>
      </c>
      <c r="O138" s="159">
        <f>POS!M147</f>
        <v>-0.255</v>
      </c>
      <c r="P138" s="159">
        <f>POS!O146</f>
        <v>-0.17</v>
      </c>
      <c r="Q138" s="159">
        <f>POS!AH147</f>
        <v>-0.19</v>
      </c>
    </row>
    <row r="139" spans="1:17" x14ac:dyDescent="0.2">
      <c r="A139" s="158">
        <v>40422</v>
      </c>
      <c r="B139" s="163">
        <f>POS!AI148</f>
        <v>1.3714622953200002</v>
      </c>
      <c r="C139" s="162">
        <f>POS!AJ148</f>
        <v>6.8067883629217021E-2</v>
      </c>
      <c r="D139" s="162">
        <f>POS!AL148</f>
        <v>0.49050188020222074</v>
      </c>
      <c r="E139" s="162">
        <f>POS!AK148</f>
        <v>7.385456425012904E-2</v>
      </c>
      <c r="F139" s="162">
        <f>POS!AM148</f>
        <v>0.46218126724928354</v>
      </c>
      <c r="G139" s="161">
        <f>POS!AB148</f>
        <v>3.0742522941263788</v>
      </c>
      <c r="H139" s="233">
        <f>POS!V148</f>
        <v>2.3650000000000002</v>
      </c>
      <c r="I139" s="233">
        <f>POS!C148</f>
        <v>-0.55000000000000004</v>
      </c>
      <c r="J139" s="223">
        <f>POS!Q148</f>
        <v>0.11</v>
      </c>
      <c r="K139" s="159">
        <f>POS!B148</f>
        <v>2.915</v>
      </c>
      <c r="L139" s="159">
        <f>POS!AE148</f>
        <v>2.4849999999999999</v>
      </c>
      <c r="M139" s="159">
        <f>POS!AF148</f>
        <v>2.66</v>
      </c>
      <c r="N139" s="160">
        <f>POS!P148</f>
        <v>-0.43</v>
      </c>
      <c r="O139" s="159">
        <f>POS!M148</f>
        <v>-0.255</v>
      </c>
      <c r="P139" s="159">
        <f>POS!O147</f>
        <v>-0.17</v>
      </c>
      <c r="Q139" s="159">
        <f>POS!AH148</f>
        <v>-0.19</v>
      </c>
    </row>
    <row r="140" spans="1:17" x14ac:dyDescent="0.2">
      <c r="A140" s="158">
        <v>40452</v>
      </c>
      <c r="B140" s="163">
        <f>POS!AI149</f>
        <v>1.3707518859449999</v>
      </c>
      <c r="C140" s="162">
        <f>POS!AJ149</f>
        <v>6.8077056072243014E-2</v>
      </c>
      <c r="D140" s="162">
        <f>POS!AL149</f>
        <v>0.48776621595196723</v>
      </c>
      <c r="E140" s="162">
        <f>POS!AK149</f>
        <v>7.3869478921860007E-2</v>
      </c>
      <c r="F140" s="162">
        <f>POS!AM149</f>
        <v>0.45936548293828083</v>
      </c>
      <c r="G140" s="161">
        <f>POS!AB149</f>
        <v>3.115534173063903</v>
      </c>
      <c r="H140" s="233">
        <f>POS!V149</f>
        <v>2.3979999999999997</v>
      </c>
      <c r="I140" s="233">
        <f>POS!C149</f>
        <v>-0.55000000000000004</v>
      </c>
      <c r="J140" s="223">
        <f>POS!Q149</f>
        <v>0.11</v>
      </c>
      <c r="K140" s="159">
        <f>POS!B149</f>
        <v>2.948</v>
      </c>
      <c r="L140" s="159">
        <f>POS!AE149</f>
        <v>2.5179999999999998</v>
      </c>
      <c r="M140" s="159">
        <f>POS!AF149</f>
        <v>2.6930000000000001</v>
      </c>
      <c r="N140" s="160">
        <f>POS!P149</f>
        <v>-0.43</v>
      </c>
      <c r="O140" s="159">
        <f>POS!M149</f>
        <v>-0.255</v>
      </c>
      <c r="P140" s="159">
        <f>POS!O148</f>
        <v>-0.17</v>
      </c>
      <c r="Q140" s="159">
        <f>POS!AH149</f>
        <v>-0.19</v>
      </c>
    </row>
    <row r="141" spans="1:17" x14ac:dyDescent="0.2">
      <c r="A141" s="158">
        <v>40483</v>
      </c>
      <c r="B141" s="163">
        <f>POS!AI150</f>
        <v>1.3700168804050004</v>
      </c>
      <c r="C141" s="162">
        <f>POS!AJ150</f>
        <v>6.8086534263399015E-2</v>
      </c>
      <c r="D141" s="162">
        <f>POS!AL150</f>
        <v>0.48495464863556881</v>
      </c>
      <c r="E141" s="162">
        <f>POS!AK150</f>
        <v>7.3884890749392002E-2</v>
      </c>
      <c r="F141" s="162">
        <f>POS!AM150</f>
        <v>0.45647272749017725</v>
      </c>
      <c r="G141" s="161">
        <f>POS!AB150</f>
        <v>3.2917615669942415</v>
      </c>
      <c r="H141" s="233">
        <f>POS!V150</f>
        <v>2.5350000000000001</v>
      </c>
      <c r="I141" s="233">
        <f>POS!C150</f>
        <v>-0.55000000000000004</v>
      </c>
      <c r="J141" s="223">
        <f>POS!Q150</f>
        <v>0.11</v>
      </c>
      <c r="K141" s="159">
        <f>POS!B150</f>
        <v>3.085</v>
      </c>
      <c r="L141" s="159">
        <f>POS!AE150</f>
        <v>2.94</v>
      </c>
      <c r="M141" s="159">
        <f>POS!AF150</f>
        <v>2.9550000000000001</v>
      </c>
      <c r="N141" s="160">
        <f>POS!P150</f>
        <v>-0.14499999999999999</v>
      </c>
      <c r="O141" s="159">
        <f>POS!M150</f>
        <v>-0.13</v>
      </c>
      <c r="P141" s="159">
        <f>POS!O149</f>
        <v>-0.17</v>
      </c>
      <c r="Q141" s="159">
        <f>POS!AH150</f>
        <v>-0.19</v>
      </c>
    </row>
    <row r="142" spans="1:17" x14ac:dyDescent="0.2">
      <c r="A142" s="158">
        <v>40513</v>
      </c>
      <c r="B142" s="163">
        <f>POS!AI151</f>
        <v>1.3693047002230001</v>
      </c>
      <c r="C142" s="162">
        <f>POS!AJ151</f>
        <v>6.8095706706481032E-2</v>
      </c>
      <c r="D142" s="162">
        <f>POS!AL151</f>
        <v>0.48224849438466705</v>
      </c>
      <c r="E142" s="162">
        <f>POS!AK151</f>
        <v>7.3899805421271017E-2</v>
      </c>
      <c r="F142" s="162">
        <f>POS!AM151</f>
        <v>0.45368954313763754</v>
      </c>
      <c r="G142" s="161">
        <f>POS!AB151</f>
        <v>3.4496859817798629</v>
      </c>
      <c r="H142" s="233">
        <f>POS!V151</f>
        <v>2.6580000000000004</v>
      </c>
      <c r="I142" s="233">
        <f>POS!C151</f>
        <v>-0.55000000000000004</v>
      </c>
      <c r="J142" s="223">
        <f>POS!Q151</f>
        <v>0.11</v>
      </c>
      <c r="K142" s="159">
        <f>POS!B151</f>
        <v>3.2080000000000002</v>
      </c>
      <c r="L142" s="159">
        <f>POS!AE151</f>
        <v>3.133</v>
      </c>
      <c r="M142" s="159">
        <f>POS!AF151</f>
        <v>3.0780000000000003</v>
      </c>
      <c r="N142" s="160">
        <f>POS!P151</f>
        <v>-7.4999999999999997E-2</v>
      </c>
      <c r="O142" s="159">
        <f>POS!M151</f>
        <v>-0.13</v>
      </c>
      <c r="P142" s="159">
        <f>POS!O150</f>
        <v>-0.17</v>
      </c>
      <c r="Q142" s="159">
        <f>POS!AH151</f>
        <v>-0.19</v>
      </c>
    </row>
    <row r="143" spans="1:17" x14ac:dyDescent="0.2">
      <c r="A143" s="158">
        <v>40544</v>
      </c>
      <c r="B143" s="163">
        <f>POS!AI152</f>
        <v>1.3685678686130005</v>
      </c>
      <c r="C143" s="162">
        <f>POS!AJ152</f>
        <v>6.8105184897696014E-2</v>
      </c>
      <c r="D143" s="162">
        <f>POS!AL152</f>
        <v>0.4794672646196052</v>
      </c>
      <c r="E143" s="162">
        <f>POS!AK152</f>
        <v>7.3915217248957013E-2</v>
      </c>
      <c r="F143" s="162">
        <f>POS!AM152</f>
        <v>0.45083029365209698</v>
      </c>
      <c r="G143" s="161">
        <f>POS!AB152</f>
        <v>3.5418731946435051</v>
      </c>
      <c r="H143" s="233">
        <f>POS!V152</f>
        <v>2.7305000000000001</v>
      </c>
      <c r="I143" s="233">
        <f>POS!C152</f>
        <v>-0.55000000000000004</v>
      </c>
      <c r="J143" s="223">
        <f>POS!Q152</f>
        <v>0.11</v>
      </c>
      <c r="K143" s="159">
        <f>POS!B152</f>
        <v>3.2805</v>
      </c>
      <c r="L143" s="159">
        <f>POS!AE152</f>
        <v>3.2254999999999998</v>
      </c>
      <c r="M143" s="159">
        <f>POS!AF152</f>
        <v>3.2805</v>
      </c>
      <c r="N143" s="160">
        <f>POS!P152</f>
        <v>-5.5E-2</v>
      </c>
      <c r="O143" s="159">
        <f>POS!M152</f>
        <v>0</v>
      </c>
      <c r="P143" s="159">
        <f>POS!O151</f>
        <v>-0.17</v>
      </c>
      <c r="Q143" s="159">
        <f>POS!AH152</f>
        <v>-0.19</v>
      </c>
    </row>
    <row r="144" spans="1:17" x14ac:dyDescent="0.2">
      <c r="A144" s="158">
        <v>40575</v>
      </c>
      <c r="B144" s="163">
        <f>POS!AI153</f>
        <v>1.3678301118880001</v>
      </c>
      <c r="C144" s="162">
        <f>POS!AJ153</f>
        <v>6.8114663088941013E-2</v>
      </c>
      <c r="D144" s="162">
        <f>POS!AL153</f>
        <v>0.47670133331386577</v>
      </c>
      <c r="E144" s="162">
        <f>POS!AK153</f>
        <v>7.3930629076722015E-2</v>
      </c>
      <c r="F144" s="162">
        <f>POS!AM153</f>
        <v>0.44798793410099041</v>
      </c>
      <c r="G144" s="161">
        <f>POS!AB153</f>
        <v>3.4330065288282565</v>
      </c>
      <c r="H144" s="233">
        <f>POS!V153</f>
        <v>2.6480000000000006</v>
      </c>
      <c r="I144" s="233">
        <f>POS!C153</f>
        <v>-0.55000000000000004</v>
      </c>
      <c r="J144" s="223">
        <f>POS!Q153</f>
        <v>0.11</v>
      </c>
      <c r="K144" s="159">
        <f>POS!B153</f>
        <v>3.1980000000000004</v>
      </c>
      <c r="L144" s="159">
        <f>POS!AE153</f>
        <v>3.1230000000000002</v>
      </c>
      <c r="M144" s="159">
        <f>POS!AF153</f>
        <v>3.1980000000000004</v>
      </c>
      <c r="N144" s="160">
        <f>POS!P153</f>
        <v>-7.4999999999999997E-2</v>
      </c>
      <c r="O144" s="159">
        <f>POS!M153</f>
        <v>0</v>
      </c>
      <c r="P144" s="159">
        <f>POS!O152</f>
        <v>-0.17</v>
      </c>
      <c r="Q144" s="159">
        <f>POS!AH153</f>
        <v>-0.19</v>
      </c>
    </row>
    <row r="145" spans="1:17" x14ac:dyDescent="0.2">
      <c r="A145" s="158">
        <v>40603</v>
      </c>
      <c r="B145" s="163">
        <f>POS!AI154</f>
        <v>1.3671629574380004</v>
      </c>
      <c r="C145" s="162">
        <f>POS!AJ154</f>
        <v>6.8123224035896005E-2</v>
      </c>
      <c r="D145" s="162">
        <f>POS!AL154</f>
        <v>0.47421615585622867</v>
      </c>
      <c r="E145" s="162">
        <f>POS!AK154</f>
        <v>7.3944549437351029E-2</v>
      </c>
      <c r="F145" s="162">
        <f>POS!AM154</f>
        <v>0.44543508217472583</v>
      </c>
      <c r="G145" s="161">
        <f>POS!AB154</f>
        <v>3.2952709626454286</v>
      </c>
      <c r="H145" s="233">
        <f>POS!V154</f>
        <v>2.5430000000000001</v>
      </c>
      <c r="I145" s="233">
        <f>POS!C154</f>
        <v>-0.55000000000000004</v>
      </c>
      <c r="J145" s="223">
        <f>POS!Q154</f>
        <v>0.11</v>
      </c>
      <c r="K145" s="159">
        <f>POS!B154</f>
        <v>3.093</v>
      </c>
      <c r="L145" s="159">
        <f>POS!AE154</f>
        <v>2.8529999999999998</v>
      </c>
      <c r="M145" s="159">
        <f>POS!AF154</f>
        <v>3.093</v>
      </c>
      <c r="N145" s="160">
        <f>POS!P154</f>
        <v>-0.24</v>
      </c>
      <c r="O145" s="159">
        <f>POS!M154</f>
        <v>0</v>
      </c>
      <c r="P145" s="159">
        <f>POS!O153</f>
        <v>-0.17</v>
      </c>
      <c r="Q145" s="159">
        <f>POS!AH154</f>
        <v>-0.19</v>
      </c>
    </row>
    <row r="146" spans="1:17" x14ac:dyDescent="0.2">
      <c r="A146" s="158">
        <v>40634</v>
      </c>
      <c r="B146" s="163">
        <f>POS!AI155</f>
        <v>1.3664234453900002</v>
      </c>
      <c r="C146" s="162">
        <f>POS!AJ155</f>
        <v>6.8132702227197015E-2</v>
      </c>
      <c r="D146" s="162">
        <f>POS!AL155</f>
        <v>0.47147912119292718</v>
      </c>
      <c r="E146" s="162">
        <f>POS!AK155</f>
        <v>7.3959961265264024E-2</v>
      </c>
      <c r="F146" s="162">
        <f>POS!AM155</f>
        <v>0.44262461367928208</v>
      </c>
      <c r="G146" s="161">
        <f>POS!AB155</f>
        <v>3.1691570597857655</v>
      </c>
      <c r="H146" s="233">
        <f>POS!V155</f>
        <v>2.4470000000000001</v>
      </c>
      <c r="I146" s="233">
        <f>POS!C155</f>
        <v>-0.55000000000000004</v>
      </c>
      <c r="J146" s="223">
        <f>POS!Q155</f>
        <v>0.11</v>
      </c>
      <c r="K146" s="159">
        <f>POS!B155</f>
        <v>2.9969999999999999</v>
      </c>
      <c r="L146" s="159">
        <f>POS!AE155</f>
        <v>2.5669999999999997</v>
      </c>
      <c r="M146" s="159">
        <f>POS!AF155</f>
        <v>2.9969999999999999</v>
      </c>
      <c r="N146" s="160">
        <f>POS!P155</f>
        <v>-0.43</v>
      </c>
      <c r="O146" s="159">
        <f>POS!M155</f>
        <v>0</v>
      </c>
      <c r="P146" s="159">
        <f>POS!O154</f>
        <v>-0.17</v>
      </c>
      <c r="Q146" s="159">
        <f>POS!AH155</f>
        <v>-0.19</v>
      </c>
    </row>
    <row r="147" spans="1:17" x14ac:dyDescent="0.2">
      <c r="A147" s="158">
        <v>40664</v>
      </c>
      <c r="B147" s="163">
        <f>POS!AI156</f>
        <v>1.3657069131050004</v>
      </c>
      <c r="C147" s="162">
        <f>POS!AJ156</f>
        <v>6.8141874670420016E-2</v>
      </c>
      <c r="D147" s="162">
        <f>POS!AL156</f>
        <v>0.46884472574381642</v>
      </c>
      <c r="E147" s="162">
        <f>POS!AK156</f>
        <v>7.3974875937513021E-2</v>
      </c>
      <c r="F147" s="162">
        <f>POS!AM156</f>
        <v>0.43992063422971006</v>
      </c>
      <c r="G147" s="161">
        <f>POS!AB156</f>
        <v>3.1403119561357227</v>
      </c>
      <c r="H147" s="233">
        <f>POS!V156</f>
        <v>2.4260000000000002</v>
      </c>
      <c r="I147" s="233">
        <f>POS!C156</f>
        <v>-0.55000000000000004</v>
      </c>
      <c r="J147" s="223">
        <f>POS!Q156</f>
        <v>0.11</v>
      </c>
      <c r="K147" s="159">
        <f>POS!B156</f>
        <v>2.9760000000000004</v>
      </c>
      <c r="L147" s="159">
        <f>POS!AE156</f>
        <v>2.5460000000000003</v>
      </c>
      <c r="M147" s="159">
        <f>POS!AF156</f>
        <v>2.9760000000000004</v>
      </c>
      <c r="N147" s="160">
        <f>POS!P156</f>
        <v>-0.43</v>
      </c>
      <c r="O147" s="159">
        <f>POS!M156</f>
        <v>0</v>
      </c>
      <c r="P147" s="159">
        <f>POS!O155</f>
        <v>-0.17</v>
      </c>
      <c r="Q147" s="159">
        <f>POS!AH156</f>
        <v>-0.19</v>
      </c>
    </row>
    <row r="148" spans="1:17" x14ac:dyDescent="0.2">
      <c r="A148" s="158">
        <v>40695</v>
      </c>
      <c r="B148" s="163">
        <f>POS!AI157</f>
        <v>1.3649655936630003</v>
      </c>
      <c r="C148" s="162">
        <f>POS!AJ157</f>
        <v>6.8151352861780007E-2</v>
      </c>
      <c r="D148" s="162">
        <f>POS!AL157</f>
        <v>0.46613726669281141</v>
      </c>
      <c r="E148" s="162">
        <f>POS!AK157</f>
        <v>7.3990287765581017E-2</v>
      </c>
      <c r="F148" s="162">
        <f>POS!AM157</f>
        <v>0.43714279007904627</v>
      </c>
      <c r="G148" s="161">
        <f>POS!AB157</f>
        <v>3.1476635262792492</v>
      </c>
      <c r="H148" s="233">
        <f>POS!V157</f>
        <v>2.4329999999999998</v>
      </c>
      <c r="I148" s="233">
        <f>POS!C157</f>
        <v>-0.55000000000000004</v>
      </c>
      <c r="J148" s="223">
        <f>POS!Q157</f>
        <v>0.11</v>
      </c>
      <c r="K148" s="159">
        <f>POS!B157</f>
        <v>2.9830000000000001</v>
      </c>
      <c r="L148" s="159">
        <f>POS!AE157</f>
        <v>2.5529999999999999</v>
      </c>
      <c r="M148" s="159">
        <f>POS!AF157</f>
        <v>2.9830000000000001</v>
      </c>
      <c r="N148" s="160">
        <f>POS!P157</f>
        <v>-0.43</v>
      </c>
      <c r="O148" s="159">
        <f>POS!M157</f>
        <v>0</v>
      </c>
      <c r="P148" s="159">
        <f>POS!O156</f>
        <v>-0.17</v>
      </c>
      <c r="Q148" s="159">
        <f>POS!AH157</f>
        <v>-0.19</v>
      </c>
    </row>
    <row r="149" spans="1:17" x14ac:dyDescent="0.2">
      <c r="A149" s="158">
        <v>40725</v>
      </c>
      <c r="B149" s="163">
        <f>POS!AI158</f>
        <v>1.3642473159460002</v>
      </c>
      <c r="C149" s="162">
        <f>POS!AJ158</f>
        <v>6.8160525305058006E-2</v>
      </c>
      <c r="D149" s="162">
        <f>POS!AL158</f>
        <v>0.46353134598676926</v>
      </c>
      <c r="E149" s="162">
        <f>POS!AK158</f>
        <v>7.4005202437980006E-2</v>
      </c>
      <c r="F149" s="162">
        <f>POS!AM158</f>
        <v>0.43447021272367536</v>
      </c>
      <c r="G149" s="161">
        <f>POS!AB158</f>
        <v>3.1537654907344206</v>
      </c>
      <c r="H149" s="233">
        <f>POS!V158</f>
        <v>2.4390000000000001</v>
      </c>
      <c r="I149" s="233">
        <f>POS!C158</f>
        <v>-0.55000000000000004</v>
      </c>
      <c r="J149" s="223">
        <f>POS!Q158</f>
        <v>0.11</v>
      </c>
      <c r="K149" s="159">
        <f>POS!B158</f>
        <v>2.9890000000000003</v>
      </c>
      <c r="L149" s="159">
        <f>POS!AE158</f>
        <v>2.5590000000000002</v>
      </c>
      <c r="M149" s="159">
        <f>POS!AF158</f>
        <v>2.9890000000000003</v>
      </c>
      <c r="N149" s="160">
        <f>POS!P158</f>
        <v>-0.43</v>
      </c>
      <c r="O149" s="159">
        <f>POS!M158</f>
        <v>0</v>
      </c>
      <c r="P149" s="159">
        <f>POS!O157</f>
        <v>-0.17</v>
      </c>
      <c r="Q149" s="159">
        <f>POS!AH158</f>
        <v>-0.19</v>
      </c>
    </row>
    <row r="150" spans="1:17" x14ac:dyDescent="0.2">
      <c r="A150" s="158">
        <v>40756</v>
      </c>
      <c r="B150" s="163">
        <f>POS!AI159</f>
        <v>1.3635041966750001</v>
      </c>
      <c r="C150" s="162">
        <f>POS!AJ159</f>
        <v>6.8170003496476006E-2</v>
      </c>
      <c r="D150" s="162">
        <f>POS!AL159</f>
        <v>0.4608531598590791</v>
      </c>
      <c r="E150" s="162">
        <f>POS!AK159</f>
        <v>7.4020614266202017E-2</v>
      </c>
      <c r="F150" s="162">
        <f>POS!AM159</f>
        <v>0.43172464274736888</v>
      </c>
      <c r="G150" s="161">
        <f>POS!AB159</f>
        <v>3.1623864223924847</v>
      </c>
      <c r="H150" s="233">
        <f>POS!V159</f>
        <v>2.4470000000000001</v>
      </c>
      <c r="I150" s="233">
        <f>POS!C159</f>
        <v>-0.55000000000000004</v>
      </c>
      <c r="J150" s="223">
        <f>POS!Q159</f>
        <v>0.11</v>
      </c>
      <c r="K150" s="159">
        <f>POS!B159</f>
        <v>2.9969999999999999</v>
      </c>
      <c r="L150" s="159">
        <f>POS!AE159</f>
        <v>2.5669999999999997</v>
      </c>
      <c r="M150" s="159">
        <f>POS!AF159</f>
        <v>2.9969999999999999</v>
      </c>
      <c r="N150" s="160">
        <f>POS!P159</f>
        <v>-0.43</v>
      </c>
      <c r="O150" s="159">
        <f>POS!M159</f>
        <v>0</v>
      </c>
      <c r="P150" s="159">
        <f>POS!O158</f>
        <v>-0.17</v>
      </c>
      <c r="Q150" s="159">
        <f>POS!AH159</f>
        <v>-0.19</v>
      </c>
    </row>
    <row r="151" spans="1:17" x14ac:dyDescent="0.2">
      <c r="A151" s="158">
        <v>40787</v>
      </c>
      <c r="B151" s="163">
        <f>POS!AI160</f>
        <v>1.3627601656390003</v>
      </c>
      <c r="C151" s="162">
        <f>POS!AJ160</f>
        <v>6.817948168792401E-2</v>
      </c>
      <c r="D151" s="162">
        <f>POS!AL160</f>
        <v>0.45818973506699945</v>
      </c>
      <c r="E151" s="162">
        <f>POS!AK160</f>
        <v>7.4036026094501994E-2</v>
      </c>
      <c r="F151" s="162">
        <f>POS!AM160</f>
        <v>0.42899534129463524</v>
      </c>
      <c r="G151" s="161">
        <f>POS!AB160</f>
        <v>3.1645357268387184</v>
      </c>
      <c r="H151" s="233">
        <f>POS!V160</f>
        <v>2.4500000000000002</v>
      </c>
      <c r="I151" s="233">
        <f>POS!C160</f>
        <v>-0.55000000000000004</v>
      </c>
      <c r="J151" s="223">
        <f>POS!Q160</f>
        <v>0.11</v>
      </c>
      <c r="K151" s="159">
        <f>POS!B160</f>
        <v>3</v>
      </c>
      <c r="L151" s="159">
        <f>POS!AE160</f>
        <v>2.57</v>
      </c>
      <c r="M151" s="159">
        <f>POS!AF160</f>
        <v>3</v>
      </c>
      <c r="N151" s="160">
        <f>POS!P160</f>
        <v>-0.43</v>
      </c>
      <c r="O151" s="159">
        <f>POS!M160</f>
        <v>0</v>
      </c>
      <c r="P151" s="159">
        <f>POS!O159</f>
        <v>-0.17</v>
      </c>
      <c r="Q151" s="159">
        <f>POS!AH160</f>
        <v>-0.19</v>
      </c>
    </row>
    <row r="152" spans="1:17" x14ac:dyDescent="0.2">
      <c r="A152" s="158">
        <v>40817</v>
      </c>
      <c r="B152" s="163">
        <f>POS!AI161</f>
        <v>1.362039269329</v>
      </c>
      <c r="C152" s="162">
        <f>POS!AJ161</f>
        <v>6.8188654131289009E-2</v>
      </c>
      <c r="D152" s="162">
        <f>POS!AL161</f>
        <v>0.4556262093905904</v>
      </c>
      <c r="E152" s="162">
        <f>POS!AK161</f>
        <v>7.4050940767126025E-2</v>
      </c>
      <c r="F152" s="162">
        <f>POS!AM161</f>
        <v>0.42636948768507044</v>
      </c>
      <c r="G152" s="161">
        <f>POS!AB161</f>
        <v>3.205463506907603</v>
      </c>
      <c r="H152" s="233">
        <f>POS!V161</f>
        <v>2.4830000000000005</v>
      </c>
      <c r="I152" s="233">
        <f>POS!C161</f>
        <v>-0.55000000000000004</v>
      </c>
      <c r="J152" s="223">
        <f>POS!Q161</f>
        <v>0.11</v>
      </c>
      <c r="K152" s="159">
        <f>POS!B161</f>
        <v>3.0330000000000004</v>
      </c>
      <c r="L152" s="159">
        <f>POS!AE161</f>
        <v>2.6030000000000002</v>
      </c>
      <c r="M152" s="159">
        <f>POS!AF161</f>
        <v>3.0330000000000004</v>
      </c>
      <c r="N152" s="160">
        <f>POS!P161</f>
        <v>-0.43</v>
      </c>
      <c r="O152" s="159">
        <f>POS!M161</f>
        <v>0</v>
      </c>
      <c r="P152" s="159">
        <f>POS!O160</f>
        <v>-0.17</v>
      </c>
      <c r="Q152" s="159">
        <f>POS!AH161</f>
        <v>-0.19</v>
      </c>
    </row>
    <row r="153" spans="1:17" x14ac:dyDescent="0.2">
      <c r="A153" s="158">
        <v>40848</v>
      </c>
      <c r="B153" s="163">
        <f>POS!AI162</f>
        <v>1.3612934498970004</v>
      </c>
      <c r="C153" s="162">
        <f>POS!AJ162</f>
        <v>6.8198132322795008E-2</v>
      </c>
      <c r="D153" s="162">
        <f>POS!AL162</f>
        <v>0.45299160649223924</v>
      </c>
      <c r="E153" s="162">
        <f>POS!AK162</f>
        <v>7.4066352595581017E-2</v>
      </c>
      <c r="F153" s="162">
        <f>POS!AM162</f>
        <v>0.42367193869889952</v>
      </c>
      <c r="G153" s="161">
        <f>POS!AB162</f>
        <v>3.3804734902508882</v>
      </c>
      <c r="H153" s="233">
        <f>POS!V162</f>
        <v>2.62</v>
      </c>
      <c r="I153" s="233">
        <f>POS!C162</f>
        <v>-0.55000000000000004</v>
      </c>
      <c r="J153" s="223">
        <f>POS!Q162</f>
        <v>0.11</v>
      </c>
      <c r="K153" s="159">
        <f>POS!B162</f>
        <v>3.17</v>
      </c>
      <c r="L153" s="159">
        <f>POS!AE162</f>
        <v>3.0249999999999999</v>
      </c>
      <c r="M153" s="159">
        <f>POS!AF162</f>
        <v>3.17</v>
      </c>
      <c r="N153" s="160">
        <f>POS!P162</f>
        <v>-0.14499999999999999</v>
      </c>
      <c r="O153" s="159">
        <f>POS!M162</f>
        <v>0</v>
      </c>
      <c r="P153" s="159">
        <f>POS!O161</f>
        <v>-0.17</v>
      </c>
      <c r="Q153" s="159">
        <f>POS!AH162</f>
        <v>-0.19</v>
      </c>
    </row>
    <row r="154" spans="1:17" x14ac:dyDescent="0.2">
      <c r="A154" s="158">
        <v>40878</v>
      </c>
      <c r="B154" s="163">
        <f>POS!AI163</f>
        <v>1.3605708265530001</v>
      </c>
      <c r="C154" s="162">
        <f>POS!AJ163</f>
        <v>6.8207304766216018E-2</v>
      </c>
      <c r="D154" s="162">
        <f>POS!AL163</f>
        <v>0.45045582966288489</v>
      </c>
      <c r="E154" s="162">
        <f>POS!AK163</f>
        <v>7.4081267268354026E-2</v>
      </c>
      <c r="F154" s="162">
        <f>POS!AM163</f>
        <v>0.42107664753706775</v>
      </c>
      <c r="G154" s="161">
        <f>POS!AB163</f>
        <v>3.5372963873338286</v>
      </c>
      <c r="H154" s="233">
        <f>POS!V163</f>
        <v>2.7430000000000003</v>
      </c>
      <c r="I154" s="233">
        <f>POS!C163</f>
        <v>-0.55000000000000004</v>
      </c>
      <c r="J154" s="223">
        <f>POS!Q163</f>
        <v>0.11</v>
      </c>
      <c r="K154" s="159">
        <f>POS!B163</f>
        <v>3.2930000000000001</v>
      </c>
      <c r="L154" s="159">
        <f>POS!AE163</f>
        <v>3.218</v>
      </c>
      <c r="M154" s="159">
        <f>POS!AF163</f>
        <v>3.2930000000000001</v>
      </c>
      <c r="N154" s="160">
        <f>POS!P163</f>
        <v>-7.4999999999999997E-2</v>
      </c>
      <c r="O154" s="159">
        <f>POS!M163</f>
        <v>0</v>
      </c>
      <c r="P154" s="159">
        <f>POS!O162</f>
        <v>-0.17</v>
      </c>
      <c r="Q154" s="159">
        <f>POS!AH163</f>
        <v>-0.19</v>
      </c>
    </row>
    <row r="155" spans="1:17" x14ac:dyDescent="0.2">
      <c r="A155" s="158">
        <v>40909</v>
      </c>
      <c r="B155" s="163">
        <f>POS!AI164</f>
        <v>1.3598232263180001</v>
      </c>
      <c r="C155" s="162">
        <f>POS!AJ164</f>
        <v>6.8216782957780997E-2</v>
      </c>
      <c r="D155" s="162">
        <f>POS!AL164</f>
        <v>0.4478497532051397</v>
      </c>
      <c r="E155" s="162">
        <f>POS!AK164</f>
        <v>7.409667909696302E-2</v>
      </c>
      <c r="F155" s="162">
        <f>POS!AM164</f>
        <v>0.41841050931607915</v>
      </c>
      <c r="G155" s="161">
        <f>POS!AB164</f>
        <v>3.6320174964780305</v>
      </c>
      <c r="H155" s="233">
        <f>POS!V164</f>
        <v>2.8180000000000005</v>
      </c>
      <c r="I155" s="233">
        <f>POS!C164</f>
        <v>-0.55000000000000004</v>
      </c>
      <c r="J155" s="223">
        <f>POS!Q164</f>
        <v>0.11</v>
      </c>
      <c r="K155" s="159">
        <f>POS!B164</f>
        <v>3.3680000000000003</v>
      </c>
      <c r="L155" s="159">
        <f>POS!AE164</f>
        <v>3.3130000000000002</v>
      </c>
      <c r="M155" s="159">
        <f>POS!AF164</f>
        <v>3.3680000000000003</v>
      </c>
      <c r="N155" s="160">
        <f>POS!P164</f>
        <v>-5.5E-2</v>
      </c>
      <c r="O155" s="159">
        <f>POS!M164</f>
        <v>0</v>
      </c>
      <c r="P155" s="159">
        <f>POS!O163</f>
        <v>-0.17</v>
      </c>
      <c r="Q155" s="159">
        <f>POS!AH164</f>
        <v>-0.19</v>
      </c>
    </row>
    <row r="156" spans="1:17" x14ac:dyDescent="0.2">
      <c r="A156" s="158">
        <v>40940</v>
      </c>
      <c r="B156" s="163">
        <f>POS!AI165</f>
        <v>1.3590747240000003</v>
      </c>
      <c r="C156" s="162">
        <f>POS!AJ165</f>
        <v>6.8226261149375009E-2</v>
      </c>
      <c r="D156" s="162">
        <f>POS!AL165</f>
        <v>0.44525806147537611</v>
      </c>
      <c r="E156" s="162">
        <f>POS!AK165</f>
        <v>7.411209092565102E-2</v>
      </c>
      <c r="F156" s="162">
        <f>POS!AM165</f>
        <v>0.41576020405963354</v>
      </c>
      <c r="G156" s="161">
        <f>POS!AB165</f>
        <v>3.5237455713270207</v>
      </c>
      <c r="H156" s="233">
        <f>POS!V165</f>
        <v>2.7355</v>
      </c>
      <c r="I156" s="233">
        <f>POS!C165</f>
        <v>-0.55000000000000004</v>
      </c>
      <c r="J156" s="223">
        <f>POS!Q165</f>
        <v>0.11</v>
      </c>
      <c r="K156" s="159">
        <f>POS!B165</f>
        <v>3.2855000000000003</v>
      </c>
      <c r="L156" s="159">
        <f>POS!AE165</f>
        <v>3.2105000000000001</v>
      </c>
      <c r="M156" s="159">
        <f>POS!AF165</f>
        <v>3.2855000000000003</v>
      </c>
      <c r="N156" s="160">
        <f>POS!P165</f>
        <v>-7.4999999999999997E-2</v>
      </c>
      <c r="O156" s="159">
        <f>POS!M165</f>
        <v>0</v>
      </c>
      <c r="P156" s="159">
        <f>POS!O164</f>
        <v>-0.17</v>
      </c>
      <c r="Q156" s="159">
        <f>POS!AH165</f>
        <v>-0.19</v>
      </c>
    </row>
    <row r="157" spans="1:17" x14ac:dyDescent="0.2">
      <c r="A157" s="158">
        <v>40969</v>
      </c>
      <c r="B157" s="163">
        <f>POS!AI166</f>
        <v>1.3583736972330003</v>
      </c>
      <c r="C157" s="162">
        <f>POS!AJ166</f>
        <v>6.8235127844764015E-2</v>
      </c>
      <c r="D157" s="162">
        <f>POS!AL166</f>
        <v>0.44284653163726934</v>
      </c>
      <c r="E157" s="162">
        <f>POS!AK166</f>
        <v>7.4126508442880004E-2</v>
      </c>
      <c r="F157" s="162">
        <f>POS!AM166</f>
        <v>0.41329514289744845</v>
      </c>
      <c r="G157" s="161">
        <f>POS!AB166</f>
        <v>3.3867415668660317</v>
      </c>
      <c r="H157" s="233">
        <f>POS!V166</f>
        <v>2.6305000000000005</v>
      </c>
      <c r="I157" s="233">
        <f>POS!C166</f>
        <v>-0.55000000000000004</v>
      </c>
      <c r="J157" s="223">
        <f>POS!Q166</f>
        <v>0.11</v>
      </c>
      <c r="K157" s="159">
        <f>POS!B166</f>
        <v>3.1805000000000003</v>
      </c>
      <c r="L157" s="159">
        <f>POS!AE166</f>
        <v>2.9405000000000001</v>
      </c>
      <c r="M157" s="159">
        <f>POS!AF166</f>
        <v>3.1805000000000003</v>
      </c>
      <c r="N157" s="160">
        <f>POS!P166</f>
        <v>-0.24</v>
      </c>
      <c r="O157" s="159">
        <f>POS!M166</f>
        <v>0</v>
      </c>
      <c r="P157" s="159">
        <f>POS!O165</f>
        <v>-0.17</v>
      </c>
      <c r="Q157" s="159">
        <f>POS!AH166</f>
        <v>-0.19</v>
      </c>
    </row>
    <row r="158" spans="1:17" x14ac:dyDescent="0.2">
      <c r="A158" s="158">
        <v>41000</v>
      </c>
      <c r="B158" s="163">
        <f>POS!AI167</f>
        <v>1.3576234545330002</v>
      </c>
      <c r="C158" s="162">
        <f>POS!AJ167</f>
        <v>6.8244606036416008E-2</v>
      </c>
      <c r="D158" s="162">
        <f>POS!AL167</f>
        <v>0.44028246801352577</v>
      </c>
      <c r="E158" s="162">
        <f>POS!AK167</f>
        <v>7.4141920271720022E-2</v>
      </c>
      <c r="F158" s="162">
        <f>POS!AM167</f>
        <v>0.41067523544823958</v>
      </c>
      <c r="G158" s="161">
        <f>POS!AB167</f>
        <v>3.2613402942724252</v>
      </c>
      <c r="H158" s="233">
        <f>POS!V167</f>
        <v>2.5344999999999995</v>
      </c>
      <c r="I158" s="233">
        <f>POS!C167</f>
        <v>-0.55000000000000004</v>
      </c>
      <c r="J158" s="223">
        <f>POS!Q167</f>
        <v>0.11</v>
      </c>
      <c r="K158" s="159">
        <f>POS!B167</f>
        <v>3.0844999999999998</v>
      </c>
      <c r="L158" s="159">
        <f>POS!AE167</f>
        <v>2.6544999999999996</v>
      </c>
      <c r="M158" s="159">
        <f>POS!AF167</f>
        <v>3.0844999999999998</v>
      </c>
      <c r="N158" s="160">
        <f>POS!P167</f>
        <v>-0.43</v>
      </c>
      <c r="O158" s="159">
        <f>POS!M167</f>
        <v>0</v>
      </c>
      <c r="P158" s="159">
        <f>POS!O166</f>
        <v>-0.17</v>
      </c>
      <c r="Q158" s="159">
        <f>POS!AH167</f>
        <v>-0.19</v>
      </c>
    </row>
    <row r="159" spans="1:17" x14ac:dyDescent="0.2">
      <c r="A159" s="158">
        <v>41030</v>
      </c>
      <c r="B159" s="163">
        <f>POS!AI168</f>
        <v>1.3568965597839999</v>
      </c>
      <c r="C159" s="162">
        <f>POS!AJ168</f>
        <v>6.8253778479979002E-2</v>
      </c>
      <c r="D159" s="162">
        <f>POS!AL168</f>
        <v>0.43781460386810245</v>
      </c>
      <c r="E159" s="162">
        <f>POS!AK168</f>
        <v>7.415683494486501E-2</v>
      </c>
      <c r="F159" s="162">
        <f>POS!AM168</f>
        <v>0.40815467524021953</v>
      </c>
      <c r="G159" s="161">
        <f>POS!AB168</f>
        <v>3.2325862352492045</v>
      </c>
      <c r="H159" s="233">
        <f>POS!V168</f>
        <v>2.5135000000000005</v>
      </c>
      <c r="I159" s="233">
        <f>POS!C168</f>
        <v>-0.55000000000000004</v>
      </c>
      <c r="J159" s="223">
        <f>POS!Q168</f>
        <v>0.11</v>
      </c>
      <c r="K159" s="159">
        <f>POS!B168</f>
        <v>3.0635000000000003</v>
      </c>
      <c r="L159" s="159">
        <f>POS!AE168</f>
        <v>2.6335000000000002</v>
      </c>
      <c r="M159" s="159">
        <f>POS!AF168</f>
        <v>3.0635000000000003</v>
      </c>
      <c r="N159" s="160">
        <f>POS!P168</f>
        <v>-0.43</v>
      </c>
      <c r="O159" s="159">
        <f>POS!M168</f>
        <v>0</v>
      </c>
      <c r="P159" s="159">
        <f>POS!O167</f>
        <v>-0.17</v>
      </c>
      <c r="Q159" s="159">
        <f>POS!AH168</f>
        <v>-0.19</v>
      </c>
    </row>
    <row r="160" spans="1:17" x14ac:dyDescent="0.2">
      <c r="A160" s="158">
        <v>41061</v>
      </c>
      <c r="B160" s="163">
        <f>POS!AI169</f>
        <v>1.3561445552559999</v>
      </c>
      <c r="C160" s="162">
        <f>POS!AJ169</f>
        <v>6.8263256671689018E-2</v>
      </c>
      <c r="D160" s="162">
        <f>POS!AL169</f>
        <v>0.43527834277516592</v>
      </c>
      <c r="E160" s="162">
        <f>POS!AK169</f>
        <v>7.4172246773858003E-2</v>
      </c>
      <c r="F160" s="162">
        <f>POS!AM169</f>
        <v>0.40556534151521878</v>
      </c>
      <c r="G160" s="161">
        <f>POS!AB169</f>
        <v>3.2397923442194045</v>
      </c>
      <c r="H160" s="233">
        <f>POS!V169</f>
        <v>2.5205000000000002</v>
      </c>
      <c r="I160" s="233">
        <f>POS!C169</f>
        <v>-0.55000000000000004</v>
      </c>
      <c r="J160" s="223">
        <f>POS!Q169</f>
        <v>0.11</v>
      </c>
      <c r="K160" s="159">
        <f>POS!B169</f>
        <v>3.0705</v>
      </c>
      <c r="L160" s="159">
        <f>POS!AE169</f>
        <v>2.6404999999999998</v>
      </c>
      <c r="M160" s="159">
        <f>POS!AF169</f>
        <v>3.0705</v>
      </c>
      <c r="N160" s="160">
        <f>POS!P169</f>
        <v>-0.43</v>
      </c>
      <c r="O160" s="159">
        <f>POS!M169</f>
        <v>0</v>
      </c>
      <c r="P160" s="159">
        <f>POS!O168</f>
        <v>-0.17</v>
      </c>
      <c r="Q160" s="159">
        <f>POS!AH169</f>
        <v>-0.19</v>
      </c>
    </row>
    <row r="161" spans="1:17" x14ac:dyDescent="0.2">
      <c r="A161" s="158">
        <v>41091</v>
      </c>
      <c r="B161" s="163">
        <f>POS!AI170</f>
        <v>1.3554159592050001</v>
      </c>
      <c r="C161" s="162">
        <f>POS!AJ170</f>
        <v>6.8272429115308009E-2</v>
      </c>
      <c r="D161" s="162">
        <f>POS!AL170</f>
        <v>0.43283724575292692</v>
      </c>
      <c r="E161" s="162">
        <f>POS!AK170</f>
        <v>7.4187161447152011E-2</v>
      </c>
      <c r="F161" s="162">
        <f>POS!AM170</f>
        <v>0.40307420861003807</v>
      </c>
      <c r="G161" s="161">
        <f>POS!AB170</f>
        <v>3.2457598657620386</v>
      </c>
      <c r="H161" s="233">
        <f>POS!V170</f>
        <v>2.5265000000000004</v>
      </c>
      <c r="I161" s="233">
        <f>POS!C170</f>
        <v>-0.55000000000000004</v>
      </c>
      <c r="J161" s="223">
        <f>POS!Q170</f>
        <v>0.11</v>
      </c>
      <c r="K161" s="159">
        <f>POS!B170</f>
        <v>3.0765000000000002</v>
      </c>
      <c r="L161" s="159">
        <f>POS!AE170</f>
        <v>2.6465000000000001</v>
      </c>
      <c r="M161" s="159">
        <f>POS!AF170</f>
        <v>3.0765000000000002</v>
      </c>
      <c r="N161" s="160">
        <f>POS!P170</f>
        <v>-0.43</v>
      </c>
      <c r="O161" s="159">
        <f>POS!M170</f>
        <v>0</v>
      </c>
      <c r="P161" s="159">
        <f>POS!O169</f>
        <v>-0.17</v>
      </c>
      <c r="Q161" s="159">
        <f>POS!AH170</f>
        <v>-0.19</v>
      </c>
    </row>
    <row r="162" spans="1:17" x14ac:dyDescent="0.2">
      <c r="A162" s="158">
        <v>41122</v>
      </c>
      <c r="B162" s="163">
        <f>POS!AI171</f>
        <v>1.3546622004819999</v>
      </c>
      <c r="C162" s="162">
        <f>POS!AJ171</f>
        <v>6.8281907307077006E-2</v>
      </c>
      <c r="D162" s="162">
        <f>POS!AL171</f>
        <v>0.43032850154551544</v>
      </c>
      <c r="E162" s="162">
        <f>POS!AK171</f>
        <v>7.4202573276299033E-2</v>
      </c>
      <c r="F162" s="162">
        <f>POS!AM171</f>
        <v>0.40051511840188131</v>
      </c>
      <c r="G162" s="161">
        <f>POS!AB171</f>
        <v>3.2542266449568822</v>
      </c>
      <c r="H162" s="233">
        <f>POS!V171</f>
        <v>2.5344999999999995</v>
      </c>
      <c r="I162" s="233">
        <f>POS!C171</f>
        <v>-0.55000000000000004</v>
      </c>
      <c r="J162" s="223">
        <f>POS!Q171</f>
        <v>0.11</v>
      </c>
      <c r="K162" s="159">
        <f>POS!B171</f>
        <v>3.0844999999999998</v>
      </c>
      <c r="L162" s="159">
        <f>POS!AE171</f>
        <v>2.6544999999999996</v>
      </c>
      <c r="M162" s="159">
        <f>POS!AF171</f>
        <v>3.0844999999999998</v>
      </c>
      <c r="N162" s="160">
        <f>POS!P171</f>
        <v>-0.43</v>
      </c>
      <c r="O162" s="159">
        <f>POS!M171</f>
        <v>0</v>
      </c>
      <c r="P162" s="159">
        <f>POS!O170</f>
        <v>-0.17</v>
      </c>
      <c r="Q162" s="159">
        <f>POS!AH171</f>
        <v>-0.19</v>
      </c>
    </row>
    <row r="163" spans="1:17" x14ac:dyDescent="0.2">
      <c r="A163" s="158">
        <v>41153</v>
      </c>
      <c r="B163" s="163">
        <f>POS!AI172</f>
        <v>1.353907553213</v>
      </c>
      <c r="C163" s="162">
        <f>POS!AJ172</f>
        <v>6.829138549887602E-2</v>
      </c>
      <c r="D163" s="162">
        <f>POS!AL172</f>
        <v>0.42783363274419811</v>
      </c>
      <c r="E163" s="162">
        <f>POS!AK172</f>
        <v>7.4217985105526005E-2</v>
      </c>
      <c r="F163" s="162">
        <f>POS!AM172</f>
        <v>0.39797127234008739</v>
      </c>
      <c r="G163" s="161">
        <f>POS!AB172</f>
        <v>3.2562635692114799</v>
      </c>
      <c r="H163" s="233">
        <f>POS!V172</f>
        <v>2.5375000000000001</v>
      </c>
      <c r="I163" s="233">
        <f>POS!C172</f>
        <v>-0.55000000000000004</v>
      </c>
      <c r="J163" s="223">
        <f>POS!Q172</f>
        <v>0.11</v>
      </c>
      <c r="K163" s="159">
        <f>POS!B172</f>
        <v>3.0874999999999999</v>
      </c>
      <c r="L163" s="159">
        <f>POS!AE172</f>
        <v>2.6575000000000002</v>
      </c>
      <c r="M163" s="159">
        <f>POS!AF172</f>
        <v>3.0874999999999999</v>
      </c>
      <c r="N163" s="160">
        <f>POS!P172</f>
        <v>-0.43</v>
      </c>
      <c r="O163" s="159">
        <f>POS!M172</f>
        <v>0</v>
      </c>
      <c r="P163" s="159">
        <f>POS!O171</f>
        <v>-0.17</v>
      </c>
      <c r="Q163" s="159">
        <f>POS!AH172</f>
        <v>-0.19</v>
      </c>
    </row>
    <row r="164" spans="1:17" x14ac:dyDescent="0.2">
      <c r="A164" s="158">
        <v>41183</v>
      </c>
      <c r="B164" s="163">
        <f>POS!AI173</f>
        <v>1.3531764052499999</v>
      </c>
      <c r="C164" s="162">
        <f>POS!AJ173</f>
        <v>6.8300557942580012E-2</v>
      </c>
      <c r="D164" s="162">
        <f>POS!AL173</f>
        <v>0.42543238633635921</v>
      </c>
      <c r="E164" s="162">
        <f>POS!AK173</f>
        <v>7.4232899779044015E-2</v>
      </c>
      <c r="F164" s="162">
        <f>POS!AM173</f>
        <v>0.39552392114042678</v>
      </c>
      <c r="G164" s="161">
        <f>POS!AB173</f>
        <v>3.2968296940590118</v>
      </c>
      <c r="H164" s="233">
        <f>POS!V173</f>
        <v>2.5705</v>
      </c>
      <c r="I164" s="233">
        <f>POS!C173</f>
        <v>-0.55000000000000004</v>
      </c>
      <c r="J164" s="223">
        <f>POS!Q173</f>
        <v>0.11</v>
      </c>
      <c r="K164" s="159">
        <f>POS!B173</f>
        <v>3.1205000000000003</v>
      </c>
      <c r="L164" s="159">
        <f>POS!AE173</f>
        <v>2.6905000000000001</v>
      </c>
      <c r="M164" s="159">
        <f>POS!AF173</f>
        <v>3.1205000000000003</v>
      </c>
      <c r="N164" s="160">
        <f>POS!P173</f>
        <v>-0.43</v>
      </c>
      <c r="O164" s="159">
        <f>POS!M173</f>
        <v>0</v>
      </c>
      <c r="P164" s="159">
        <f>POS!O172</f>
        <v>-0.17</v>
      </c>
      <c r="Q164" s="159">
        <f>POS!AH173</f>
        <v>-0.19</v>
      </c>
    </row>
    <row r="165" spans="1:17" x14ac:dyDescent="0.2">
      <c r="A165" s="158">
        <v>41214</v>
      </c>
      <c r="B165" s="163">
        <f>POS!AI174</f>
        <v>1.3524200153220003</v>
      </c>
      <c r="C165" s="162">
        <f>POS!AJ174</f>
        <v>6.8310036134438007E-2</v>
      </c>
      <c r="D165" s="162">
        <f>POS!AL174</f>
        <v>0.42296460881038855</v>
      </c>
      <c r="E165" s="162">
        <f>POS!AK174</f>
        <v>7.4248311608425016E-2</v>
      </c>
      <c r="F165" s="162">
        <f>POS!AM174</f>
        <v>0.39300982667680234</v>
      </c>
      <c r="G165" s="161">
        <f>POS!AB174</f>
        <v>3.4705998463439998</v>
      </c>
      <c r="H165" s="233">
        <f>POS!V174</f>
        <v>2.7075</v>
      </c>
      <c r="I165" s="233">
        <f>POS!C174</f>
        <v>-0.55000000000000004</v>
      </c>
      <c r="J165" s="223">
        <f>POS!Q174</f>
        <v>0.11</v>
      </c>
      <c r="K165" s="159">
        <f>POS!B174</f>
        <v>3.2574999999999998</v>
      </c>
      <c r="L165" s="159">
        <f>POS!AE174</f>
        <v>3.1124999999999998</v>
      </c>
      <c r="M165" s="159">
        <f>POS!AF174</f>
        <v>3.2574999999999998</v>
      </c>
      <c r="N165" s="160">
        <f>POS!P174</f>
        <v>-0.14499999999999999</v>
      </c>
      <c r="O165" s="159">
        <f>POS!M174</f>
        <v>0</v>
      </c>
      <c r="P165" s="159">
        <f>POS!O173</f>
        <v>-0.17</v>
      </c>
      <c r="Q165" s="159">
        <f>POS!AH174</f>
        <v>-0.19</v>
      </c>
    </row>
    <row r="166" spans="1:17" x14ac:dyDescent="0.2">
      <c r="A166" s="158">
        <v>41244</v>
      </c>
      <c r="B166" s="163">
        <f>POS!AI175</f>
        <v>1.3516871846210001</v>
      </c>
      <c r="C166" s="162">
        <f>POS!AJ175</f>
        <v>6.831920857819801E-2</v>
      </c>
      <c r="D166" s="162">
        <f>POS!AL175</f>
        <v>0.42058944454013081</v>
      </c>
      <c r="E166" s="162">
        <f>POS!AK175</f>
        <v>7.4263226282093003E-2</v>
      </c>
      <c r="F166" s="162">
        <f>POS!AM175</f>
        <v>0.3905911110764772</v>
      </c>
      <c r="G166" s="161">
        <f>POS!AB175</f>
        <v>3.6263009509161037</v>
      </c>
      <c r="H166" s="233">
        <f>POS!V175</f>
        <v>2.8304999999999998</v>
      </c>
      <c r="I166" s="233">
        <f>POS!C175</f>
        <v>-0.55000000000000004</v>
      </c>
      <c r="J166" s="223">
        <f>POS!Q175</f>
        <v>0.11</v>
      </c>
      <c r="K166" s="159">
        <f>POS!B175</f>
        <v>3.3805000000000001</v>
      </c>
      <c r="L166" s="159">
        <f>POS!AE175</f>
        <v>3.3054999999999999</v>
      </c>
      <c r="M166" s="159">
        <f>POS!AF175</f>
        <v>3.3805000000000001</v>
      </c>
      <c r="N166" s="160">
        <f>POS!P175</f>
        <v>-7.4999999999999997E-2</v>
      </c>
      <c r="O166" s="159">
        <f>POS!M175</f>
        <v>0</v>
      </c>
      <c r="P166" s="159">
        <f>POS!O174</f>
        <v>-0.17</v>
      </c>
      <c r="Q166" s="159">
        <f>POS!AH175</f>
        <v>-0.19</v>
      </c>
    </row>
    <row r="167" spans="1:17" x14ac:dyDescent="0.2">
      <c r="A167" s="158">
        <v>41275</v>
      </c>
      <c r="B167" s="163">
        <f>POS!AI176</f>
        <v>1.3509290596940005</v>
      </c>
      <c r="C167" s="162">
        <f>POS!AJ176</f>
        <v>6.8328686770114014E-2</v>
      </c>
      <c r="D167" s="162">
        <f>POS!AL176</f>
        <v>0.41814847950280376</v>
      </c>
      <c r="E167" s="162">
        <f>POS!AK176</f>
        <v>7.427863811162802E-2</v>
      </c>
      <c r="F167" s="162">
        <f>POS!AM176</f>
        <v>0.38810644605119332</v>
      </c>
      <c r="G167" s="161">
        <f>POS!AB176</f>
        <v>3.7235006536052624</v>
      </c>
      <c r="H167" s="233">
        <f>POS!V176</f>
        <v>2.9080000000000004</v>
      </c>
      <c r="I167" s="233">
        <f>POS!C176</f>
        <v>-0.55000000000000004</v>
      </c>
      <c r="J167" s="223">
        <f>POS!Q176</f>
        <v>0.11</v>
      </c>
      <c r="K167" s="159">
        <f>POS!B176</f>
        <v>3.4580000000000002</v>
      </c>
      <c r="L167" s="159">
        <f>POS!AE176</f>
        <v>3.403</v>
      </c>
      <c r="M167" s="159">
        <f>POS!AF176</f>
        <v>3.4580000000000002</v>
      </c>
      <c r="N167" s="160">
        <f>POS!P176</f>
        <v>-5.5E-2</v>
      </c>
      <c r="O167" s="159">
        <f>POS!M176</f>
        <v>0</v>
      </c>
      <c r="P167" s="159">
        <f>POS!O175</f>
        <v>-0.17</v>
      </c>
      <c r="Q167" s="159">
        <f>POS!AH176</f>
        <v>-0.19</v>
      </c>
    </row>
    <row r="168" spans="1:17" x14ac:dyDescent="0.2">
      <c r="A168" s="158">
        <v>41306</v>
      </c>
      <c r="B168" s="163">
        <f>POS!AI177</f>
        <v>1.3501700559870002</v>
      </c>
      <c r="C168" s="162">
        <f>POS!AJ177</f>
        <v>6.8338164962059009E-2</v>
      </c>
      <c r="D168" s="162">
        <f>POS!AL177</f>
        <v>0.4157210345081932</v>
      </c>
      <c r="E168" s="162">
        <f>POS!AK177</f>
        <v>7.4294049941241017E-2</v>
      </c>
      <c r="F168" s="162">
        <f>POS!AM177</f>
        <v>0.38563661452231424</v>
      </c>
      <c r="G168" s="161">
        <f>POS!AB177</f>
        <v>3.6158322337309765</v>
      </c>
      <c r="H168" s="233">
        <f>POS!V177</f>
        <v>2.8254999999999999</v>
      </c>
      <c r="I168" s="233">
        <f>POS!C177</f>
        <v>-0.55000000000000004</v>
      </c>
      <c r="J168" s="223">
        <f>POS!Q177</f>
        <v>0.11</v>
      </c>
      <c r="K168" s="159">
        <f>POS!B177</f>
        <v>3.3755000000000002</v>
      </c>
      <c r="L168" s="159">
        <f>POS!AE177</f>
        <v>3.3005</v>
      </c>
      <c r="M168" s="159">
        <f>POS!AF177</f>
        <v>3.3755000000000002</v>
      </c>
      <c r="N168" s="160">
        <f>POS!P177</f>
        <v>-7.4999999999999997E-2</v>
      </c>
      <c r="O168" s="159">
        <f>POS!M177</f>
        <v>0</v>
      </c>
      <c r="P168" s="159">
        <f>POS!O176</f>
        <v>-0.17</v>
      </c>
      <c r="Q168" s="159">
        <f>POS!AH177</f>
        <v>-0.19</v>
      </c>
    </row>
    <row r="169" spans="1:17" x14ac:dyDescent="0.2">
      <c r="A169" s="158">
        <v>41334</v>
      </c>
      <c r="B169" s="163">
        <f>POS!AI178</f>
        <v>1.349483750571</v>
      </c>
      <c r="C169" s="162">
        <f>POS!AJ178</f>
        <v>6.8346725909648007E-2</v>
      </c>
      <c r="D169" s="162">
        <f>POS!AL178</f>
        <v>0.41354006528418635</v>
      </c>
      <c r="E169" s="162">
        <f>POS!AK178</f>
        <v>7.4307970303539014E-2</v>
      </c>
      <c r="F169" s="162">
        <f>POS!AM178</f>
        <v>0.38341848046110333</v>
      </c>
      <c r="G169" s="161">
        <f>POS!AB178</f>
        <v>3.4796925882876417</v>
      </c>
      <c r="H169" s="233">
        <f>POS!V178</f>
        <v>2.7205000000000004</v>
      </c>
      <c r="I169" s="233">
        <f>POS!C178</f>
        <v>-0.55000000000000004</v>
      </c>
      <c r="J169" s="223">
        <f>POS!Q178</f>
        <v>0.11</v>
      </c>
      <c r="K169" s="159">
        <f>POS!B178</f>
        <v>3.2705000000000002</v>
      </c>
      <c r="L169" s="159">
        <f>POS!AE178</f>
        <v>3.0305</v>
      </c>
      <c r="M169" s="159">
        <f>POS!AF178</f>
        <v>3.2705000000000002</v>
      </c>
      <c r="N169" s="160">
        <f>POS!P178</f>
        <v>-0.24</v>
      </c>
      <c r="O169" s="159">
        <f>POS!M178</f>
        <v>0</v>
      </c>
      <c r="P169" s="159">
        <f>POS!O177</f>
        <v>-0.17</v>
      </c>
      <c r="Q169" s="159">
        <f>POS!AH178</f>
        <v>-0.19</v>
      </c>
    </row>
    <row r="170" spans="1:17" x14ac:dyDescent="0.2">
      <c r="A170" s="158">
        <v>41365</v>
      </c>
      <c r="B170" s="163">
        <f>POS!AI179</f>
        <v>1.3487230798250003</v>
      </c>
      <c r="C170" s="162">
        <f>POS!AJ179</f>
        <v>6.8356204101651025E-2</v>
      </c>
      <c r="D170" s="162">
        <f>POS!AL179</f>
        <v>0.4111381562462445</v>
      </c>
      <c r="E170" s="162">
        <f>POS!AK179</f>
        <v>7.4323382133301016E-2</v>
      </c>
      <c r="F170" s="162">
        <f>POS!AM179</f>
        <v>0.38097665429492988</v>
      </c>
      <c r="G170" s="161">
        <f>POS!AB179</f>
        <v>3.3550102771802761</v>
      </c>
      <c r="H170" s="233">
        <f>POS!V179</f>
        <v>2.6245000000000003</v>
      </c>
      <c r="I170" s="233">
        <f>POS!C179</f>
        <v>-0.55000000000000004</v>
      </c>
      <c r="J170" s="223">
        <f>POS!Q179</f>
        <v>0.11</v>
      </c>
      <c r="K170" s="159">
        <f>POS!B179</f>
        <v>3.1745000000000001</v>
      </c>
      <c r="L170" s="159">
        <f>POS!AE179</f>
        <v>2.7444999999999999</v>
      </c>
      <c r="M170" s="159">
        <f>POS!AF179</f>
        <v>3.1745000000000001</v>
      </c>
      <c r="N170" s="160">
        <f>POS!P179</f>
        <v>-0.43</v>
      </c>
      <c r="O170" s="159">
        <f>POS!M179</f>
        <v>0</v>
      </c>
      <c r="P170" s="159">
        <f>POS!O178</f>
        <v>-0.17</v>
      </c>
      <c r="Q170" s="159">
        <f>POS!AH179</f>
        <v>-0.19</v>
      </c>
    </row>
    <row r="171" spans="1:17" x14ac:dyDescent="0.2">
      <c r="A171" s="158">
        <v>41395</v>
      </c>
      <c r="B171" s="163">
        <f>POS!AI180</f>
        <v>1.3479861155940003</v>
      </c>
      <c r="C171" s="162">
        <f>POS!AJ180</f>
        <v>6.8365376545552012E-2</v>
      </c>
      <c r="D171" s="162">
        <f>POS!AL180</f>
        <v>0.40882640652580898</v>
      </c>
      <c r="E171" s="162">
        <f>POS!AK180</f>
        <v>7.4338296807339013E-2</v>
      </c>
      <c r="F171" s="162">
        <f>POS!AM180</f>
        <v>0.37862749548962288</v>
      </c>
      <c r="G171" s="161">
        <f>POS!AB180</f>
        <v>3.3263465180511558</v>
      </c>
      <c r="H171" s="233">
        <f>POS!V180</f>
        <v>2.6035000000000004</v>
      </c>
      <c r="I171" s="233">
        <f>POS!C180</f>
        <v>-0.55000000000000004</v>
      </c>
      <c r="J171" s="223">
        <f>POS!Q180</f>
        <v>0.11</v>
      </c>
      <c r="K171" s="159">
        <f>POS!B180</f>
        <v>3.1535000000000002</v>
      </c>
      <c r="L171" s="159">
        <f>POS!AE180</f>
        <v>2.7235</v>
      </c>
      <c r="M171" s="159">
        <f>POS!AF180</f>
        <v>3.1535000000000002</v>
      </c>
      <c r="N171" s="160">
        <f>POS!P180</f>
        <v>-0.43</v>
      </c>
      <c r="O171" s="159">
        <f>POS!M180</f>
        <v>0</v>
      </c>
      <c r="P171" s="159">
        <f>POS!O179</f>
        <v>-0.17</v>
      </c>
      <c r="Q171" s="159">
        <f>POS!AH180</f>
        <v>-0.19</v>
      </c>
    </row>
    <row r="172" spans="1:17" x14ac:dyDescent="0.2">
      <c r="A172" s="158">
        <v>41426</v>
      </c>
      <c r="B172" s="163">
        <f>POS!AI181</f>
        <v>1.3472237288620001</v>
      </c>
      <c r="C172" s="162">
        <f>POS!AJ181</f>
        <v>6.8374854737612012E-2</v>
      </c>
      <c r="D172" s="162">
        <f>POS!AL181</f>
        <v>0.40645063139321863</v>
      </c>
      <c r="E172" s="162">
        <f>POS!AK181</f>
        <v>7.4353708637255003E-2</v>
      </c>
      <c r="F172" s="162">
        <f>POS!AM181</f>
        <v>0.37621431482246281</v>
      </c>
      <c r="G172" s="161">
        <f>POS!AB181</f>
        <v>3.3334036716479991</v>
      </c>
      <c r="H172" s="233">
        <f>POS!V181</f>
        <v>2.6105</v>
      </c>
      <c r="I172" s="233">
        <f>POS!C181</f>
        <v>-0.55000000000000004</v>
      </c>
      <c r="J172" s="223">
        <f>POS!Q181</f>
        <v>0.11</v>
      </c>
      <c r="K172" s="159">
        <f>POS!B181</f>
        <v>3.1605000000000003</v>
      </c>
      <c r="L172" s="159">
        <f>POS!AE181</f>
        <v>2.7305000000000001</v>
      </c>
      <c r="M172" s="159">
        <f>POS!AF181</f>
        <v>3.1605000000000003</v>
      </c>
      <c r="N172" s="160">
        <f>POS!P181</f>
        <v>-0.43</v>
      </c>
      <c r="O172" s="159">
        <f>POS!M181</f>
        <v>0</v>
      </c>
      <c r="P172" s="159">
        <f>POS!O180</f>
        <v>-0.17</v>
      </c>
      <c r="Q172" s="159">
        <f>POS!AH181</f>
        <v>-0.19</v>
      </c>
    </row>
    <row r="173" spans="1:17" x14ac:dyDescent="0.2">
      <c r="A173" s="158">
        <v>41456</v>
      </c>
      <c r="B173" s="163">
        <f>POS!AI182</f>
        <v>1.346485107723</v>
      </c>
      <c r="C173" s="162">
        <f>POS!AJ182</f>
        <v>6.8384027181570023E-2</v>
      </c>
      <c r="D173" s="162">
        <f>POS!AL182</f>
        <v>0.40416404181019872</v>
      </c>
      <c r="E173" s="162">
        <f>POS!AK182</f>
        <v>7.4368623311442006E-2</v>
      </c>
      <c r="F173" s="162">
        <f>POS!AM182</f>
        <v>0.37389272646827504</v>
      </c>
      <c r="G173" s="161">
        <f>POS!AB182</f>
        <v>3.3392334476627115</v>
      </c>
      <c r="H173" s="233">
        <f>POS!V182</f>
        <v>2.6165000000000003</v>
      </c>
      <c r="I173" s="233">
        <f>POS!C182</f>
        <v>-0.55000000000000004</v>
      </c>
      <c r="J173" s="223">
        <f>POS!Q182</f>
        <v>0.11</v>
      </c>
      <c r="K173" s="159">
        <f>POS!B182</f>
        <v>3.1665000000000005</v>
      </c>
      <c r="L173" s="159">
        <f>POS!AE182</f>
        <v>2.7365000000000004</v>
      </c>
      <c r="M173" s="159">
        <f>POS!AF182</f>
        <v>3.1665000000000005</v>
      </c>
      <c r="N173" s="160">
        <f>POS!P182</f>
        <v>-0.43</v>
      </c>
      <c r="O173" s="159">
        <f>POS!M182</f>
        <v>0</v>
      </c>
      <c r="P173" s="159">
        <f>POS!O181</f>
        <v>-0.17</v>
      </c>
      <c r="Q173" s="159">
        <f>POS!AH182</f>
        <v>-0.19</v>
      </c>
    </row>
    <row r="174" spans="1:17" x14ac:dyDescent="0.2">
      <c r="A174" s="158">
        <v>41487</v>
      </c>
      <c r="B174" s="163">
        <f>POS!AI183</f>
        <v>1.3457210127030002</v>
      </c>
      <c r="C174" s="162">
        <f>POS!AJ183</f>
        <v>6.8393505373689018E-2</v>
      </c>
      <c r="D174" s="162">
        <f>POS!AL183</f>
        <v>0.40181413104838565</v>
      </c>
      <c r="E174" s="162">
        <f>POS!AK183</f>
        <v>7.4384035141512025E-2</v>
      </c>
      <c r="F174" s="162">
        <f>POS!AM183</f>
        <v>0.3715078800088048</v>
      </c>
      <c r="G174" s="161">
        <f>POS!AB183</f>
        <v>3.3475424980655286</v>
      </c>
      <c r="H174" s="233">
        <f>POS!V183</f>
        <v>2.6245000000000003</v>
      </c>
      <c r="I174" s="233">
        <f>POS!C183</f>
        <v>-0.55000000000000004</v>
      </c>
      <c r="J174" s="223">
        <f>POS!Q183</f>
        <v>0.11</v>
      </c>
      <c r="K174" s="159">
        <f>POS!B183</f>
        <v>3.1745000000000001</v>
      </c>
      <c r="L174" s="159">
        <f>POS!AE183</f>
        <v>2.7444999999999999</v>
      </c>
      <c r="M174" s="159">
        <f>POS!AF183</f>
        <v>3.1745000000000001</v>
      </c>
      <c r="N174" s="160">
        <f>POS!P183</f>
        <v>-0.43</v>
      </c>
      <c r="O174" s="159">
        <f>POS!M183</f>
        <v>0</v>
      </c>
      <c r="P174" s="159">
        <f>POS!O182</f>
        <v>-0.17</v>
      </c>
      <c r="Q174" s="159">
        <f>POS!AH183</f>
        <v>-0.19</v>
      </c>
    </row>
    <row r="175" spans="1:17" x14ac:dyDescent="0.2">
      <c r="A175" s="158">
        <v>41518</v>
      </c>
      <c r="B175" s="163">
        <f>POS!AI184</f>
        <v>1.3449560524900002</v>
      </c>
      <c r="C175" s="162">
        <f>POS!AJ184</f>
        <v>6.8402983565838016E-2</v>
      </c>
      <c r="D175" s="162">
        <f>POS!AL184</f>
        <v>0.39947726201808498</v>
      </c>
      <c r="E175" s="162">
        <f>POS!AK184</f>
        <v>7.4399446971661023E-2</v>
      </c>
      <c r="F175" s="162">
        <f>POS!AM184</f>
        <v>0.36913731458838372</v>
      </c>
      <c r="G175" s="161">
        <f>POS!AB184</f>
        <v>3.3494639411722944</v>
      </c>
      <c r="H175" s="233">
        <f>POS!V184</f>
        <v>2.6274999999999999</v>
      </c>
      <c r="I175" s="233">
        <f>POS!C184</f>
        <v>-0.55000000000000004</v>
      </c>
      <c r="J175" s="223">
        <f>POS!Q184</f>
        <v>0.11</v>
      </c>
      <c r="K175" s="159">
        <f>POS!B184</f>
        <v>3.1775000000000002</v>
      </c>
      <c r="L175" s="159">
        <f>POS!AE184</f>
        <v>2.7475000000000001</v>
      </c>
      <c r="M175" s="159">
        <f>POS!AF184</f>
        <v>3.1775000000000002</v>
      </c>
      <c r="N175" s="160">
        <f>POS!P184</f>
        <v>-0.43</v>
      </c>
      <c r="O175" s="159">
        <f>POS!M184</f>
        <v>0</v>
      </c>
      <c r="P175" s="159">
        <f>POS!O183</f>
        <v>-0.17</v>
      </c>
      <c r="Q175" s="159">
        <f>POS!AH184</f>
        <v>-0.19</v>
      </c>
    </row>
    <row r="176" spans="1:17" x14ac:dyDescent="0.2">
      <c r="A176" s="158">
        <v>41548</v>
      </c>
      <c r="B176" s="163">
        <f>POS!AI185</f>
        <v>1.34421494651</v>
      </c>
      <c r="C176" s="162">
        <f>POS!AJ185</f>
        <v>6.8412156009880015E-2</v>
      </c>
      <c r="D176" s="162">
        <f>POS!AL185</f>
        <v>0.39722812871173901</v>
      </c>
      <c r="E176" s="162">
        <f>POS!AK185</f>
        <v>7.4414361646074026E-2</v>
      </c>
      <c r="F176" s="162">
        <f>POS!AM185</f>
        <v>0.36685674186790418</v>
      </c>
      <c r="G176" s="161">
        <f>POS!AB185</f>
        <v>3.3896626010276747</v>
      </c>
      <c r="H176" s="233">
        <f>POS!V185</f>
        <v>2.6604999999999999</v>
      </c>
      <c r="I176" s="233">
        <f>POS!C185</f>
        <v>-0.55000000000000004</v>
      </c>
      <c r="J176" s="223">
        <f>POS!Q185</f>
        <v>0.11</v>
      </c>
      <c r="K176" s="159">
        <f>POS!B185</f>
        <v>3.2105000000000001</v>
      </c>
      <c r="L176" s="159">
        <f>POS!AE185</f>
        <v>2.7805</v>
      </c>
      <c r="M176" s="159">
        <f>POS!AF185</f>
        <v>3.2105000000000001</v>
      </c>
      <c r="N176" s="160">
        <f>POS!P185</f>
        <v>-0.43</v>
      </c>
      <c r="O176" s="159">
        <f>POS!M185</f>
        <v>0</v>
      </c>
      <c r="P176" s="159">
        <f>POS!O184</f>
        <v>-0.17</v>
      </c>
      <c r="Q176" s="159">
        <f>POS!AH185</f>
        <v>-0.19</v>
      </c>
    </row>
    <row r="177" spans="1:17" x14ac:dyDescent="0.2">
      <c r="A177" s="158">
        <v>41579</v>
      </c>
      <c r="B177" s="163">
        <f>POS!AI186</f>
        <v>1.3434482896390003</v>
      </c>
      <c r="C177" s="162">
        <f>POS!AJ186</f>
        <v>6.8421634202088008E-2</v>
      </c>
      <c r="D177" s="162">
        <f>POS!AL186</f>
        <v>0.39491672246853354</v>
      </c>
      <c r="E177" s="162">
        <f>POS!AK186</f>
        <v>7.4429773476376013E-2</v>
      </c>
      <c r="F177" s="162">
        <f>POS!AM186</f>
        <v>0.36451404696005074</v>
      </c>
      <c r="G177" s="161">
        <f>POS!AB186</f>
        <v>3.5621773538704145</v>
      </c>
      <c r="H177" s="233">
        <f>POS!V186</f>
        <v>2.7974999999999999</v>
      </c>
      <c r="I177" s="233">
        <f>POS!C186</f>
        <v>-0.55000000000000004</v>
      </c>
      <c r="J177" s="223">
        <f>POS!Q186</f>
        <v>0.11</v>
      </c>
      <c r="K177" s="159">
        <f>POS!B186</f>
        <v>3.3475000000000001</v>
      </c>
      <c r="L177" s="159">
        <f>POS!AE186</f>
        <v>3.2025000000000001</v>
      </c>
      <c r="M177" s="159">
        <f>POS!AF186</f>
        <v>3.3475000000000001</v>
      </c>
      <c r="N177" s="160">
        <f>POS!P186</f>
        <v>-0.14499999999999999</v>
      </c>
      <c r="O177" s="159">
        <f>POS!M186</f>
        <v>0</v>
      </c>
      <c r="P177" s="159">
        <f>POS!O185</f>
        <v>-0.17</v>
      </c>
      <c r="Q177" s="159">
        <f>POS!AH186</f>
        <v>-0.19</v>
      </c>
    </row>
    <row r="178" spans="1:17" x14ac:dyDescent="0.2">
      <c r="A178" s="158">
        <v>41609</v>
      </c>
      <c r="B178" s="163">
        <f>POS!AI187</f>
        <v>1.3427055454680004</v>
      </c>
      <c r="C178" s="162">
        <f>POS!AJ187</f>
        <v>6.8430806646188003E-2</v>
      </c>
      <c r="D178" s="162">
        <f>POS!AL187</f>
        <v>0.39269210298262869</v>
      </c>
      <c r="E178" s="162">
        <f>POS!AK187</f>
        <v>7.4444688150938021E-2</v>
      </c>
      <c r="F178" s="162">
        <f>POS!AM187</f>
        <v>0.36226029841052859</v>
      </c>
      <c r="G178" s="161">
        <f>POS!AB187</f>
        <v>3.7167425667825174</v>
      </c>
      <c r="H178" s="233">
        <f>POS!V187</f>
        <v>2.9205000000000005</v>
      </c>
      <c r="I178" s="233">
        <f>POS!C187</f>
        <v>-0.55000000000000004</v>
      </c>
      <c r="J178" s="223">
        <f>POS!Q187</f>
        <v>0.11</v>
      </c>
      <c r="K178" s="159">
        <f>POS!B187</f>
        <v>3.4705000000000004</v>
      </c>
      <c r="L178" s="159">
        <f>POS!AE187</f>
        <v>3.3955000000000002</v>
      </c>
      <c r="M178" s="159">
        <f>POS!AF187</f>
        <v>3.4705000000000004</v>
      </c>
      <c r="N178" s="160">
        <f>POS!P187</f>
        <v>-7.4999999999999997E-2</v>
      </c>
      <c r="O178" s="159">
        <f>POS!M187</f>
        <v>0</v>
      </c>
      <c r="P178" s="159">
        <f>POS!O186</f>
        <v>-0.17</v>
      </c>
      <c r="Q178" s="159">
        <f>POS!AH187</f>
        <v>-0.19</v>
      </c>
    </row>
    <row r="179" spans="1:17" x14ac:dyDescent="0.2">
      <c r="A179" s="158">
        <v>41640</v>
      </c>
      <c r="B179" s="163">
        <f>POS!AI188</f>
        <v>1.3419371996630003</v>
      </c>
      <c r="C179" s="162">
        <f>POS!AJ188</f>
        <v>6.8440284838453019E-2</v>
      </c>
      <c r="D179" s="162">
        <f>POS!AL188</f>
        <v>0.3904058964920174</v>
      </c>
      <c r="E179" s="162">
        <f>POS!AK188</f>
        <v>7.4460099981395009E-2</v>
      </c>
      <c r="F179" s="162">
        <f>POS!AM188</f>
        <v>0.35994517036786933</v>
      </c>
      <c r="G179" s="161">
        <f>POS!AB188</f>
        <v>3.8163685790980115</v>
      </c>
      <c r="H179" s="233">
        <f>POS!V188</f>
        <v>3.0004999999999997</v>
      </c>
      <c r="I179" s="233">
        <f>POS!C188</f>
        <v>-0.55000000000000004</v>
      </c>
      <c r="J179" s="223">
        <f>POS!Q188</f>
        <v>0.11</v>
      </c>
      <c r="K179" s="159">
        <f>POS!B188</f>
        <v>3.5505</v>
      </c>
      <c r="L179" s="159">
        <f>POS!AE188</f>
        <v>3.4954999999999998</v>
      </c>
      <c r="M179" s="159">
        <f>POS!AF188</f>
        <v>3.5505</v>
      </c>
      <c r="N179" s="160">
        <f>POS!P188</f>
        <v>-5.5E-2</v>
      </c>
      <c r="O179" s="159">
        <f>POS!M188</f>
        <v>0</v>
      </c>
      <c r="P179" s="159">
        <f>POS!O187</f>
        <v>-0.17</v>
      </c>
      <c r="Q179" s="159">
        <f>POS!AH188</f>
        <v>-0.19</v>
      </c>
    </row>
    <row r="180" spans="1:17" x14ac:dyDescent="0.2">
      <c r="A180" s="158">
        <v>41671</v>
      </c>
      <c r="B180" s="163">
        <f>POS!AI189</f>
        <v>1.3411679985090001</v>
      </c>
      <c r="C180" s="162">
        <f>POS!AJ189</f>
        <v>6.8449763030747998E-2</v>
      </c>
      <c r="D180" s="162">
        <f>POS!AL189</f>
        <v>0.38813239644847042</v>
      </c>
      <c r="E180" s="162">
        <f>POS!AK189</f>
        <v>7.4475511811931017E-2</v>
      </c>
      <c r="F180" s="162">
        <f>POS!AM189</f>
        <v>0.35764393631159974</v>
      </c>
      <c r="G180" s="161">
        <f>POS!AB189</f>
        <v>3.709308529262203</v>
      </c>
      <c r="H180" s="233">
        <f>POS!V189</f>
        <v>2.9180000000000001</v>
      </c>
      <c r="I180" s="233">
        <f>POS!C189</f>
        <v>-0.55000000000000004</v>
      </c>
      <c r="J180" s="223">
        <f>POS!Q189</f>
        <v>0.11</v>
      </c>
      <c r="K180" s="159">
        <f>POS!B189</f>
        <v>3.468</v>
      </c>
      <c r="L180" s="159">
        <f>POS!AE189</f>
        <v>3.3929999999999998</v>
      </c>
      <c r="M180" s="159">
        <f>POS!AF189</f>
        <v>3.468</v>
      </c>
      <c r="N180" s="160">
        <f>POS!P189</f>
        <v>-7.4999999999999997E-2</v>
      </c>
      <c r="O180" s="159">
        <f>POS!M189</f>
        <v>0</v>
      </c>
      <c r="P180" s="159">
        <f>POS!O188</f>
        <v>-0.17</v>
      </c>
      <c r="Q180" s="159">
        <f>POS!AH189</f>
        <v>-0.19</v>
      </c>
    </row>
    <row r="181" spans="1:17" x14ac:dyDescent="0.2">
      <c r="A181" s="158">
        <v>41699</v>
      </c>
      <c r="B181" s="163">
        <f>POS!AI190</f>
        <v>1.34047250265</v>
      </c>
      <c r="C181" s="162">
        <f>POS!AJ190</f>
        <v>6.8458323978654007E-2</v>
      </c>
      <c r="D181" s="162">
        <f>POS!AL190</f>
        <v>0.38608977831293639</v>
      </c>
      <c r="E181" s="162">
        <f>POS!AK190</f>
        <v>7.4489432175063014E-2</v>
      </c>
      <c r="F181" s="162">
        <f>POS!AM190</f>
        <v>0.35557728023554064</v>
      </c>
      <c r="G181" s="161">
        <f>POS!AB190</f>
        <v>3.5739801014869825</v>
      </c>
      <c r="H181" s="233">
        <f>POS!V190</f>
        <v>2.8129999999999997</v>
      </c>
      <c r="I181" s="233">
        <f>POS!C190</f>
        <v>-0.55000000000000004</v>
      </c>
      <c r="J181" s="223">
        <f>POS!Q190</f>
        <v>0.11</v>
      </c>
      <c r="K181" s="159">
        <f>POS!B190</f>
        <v>3.363</v>
      </c>
      <c r="L181" s="159">
        <f>POS!AE190</f>
        <v>3.1230000000000002</v>
      </c>
      <c r="M181" s="159">
        <f>POS!AF190</f>
        <v>3.363</v>
      </c>
      <c r="N181" s="160">
        <f>POS!P190</f>
        <v>-0.24</v>
      </c>
      <c r="O181" s="159">
        <f>POS!M190</f>
        <v>0</v>
      </c>
      <c r="P181" s="159">
        <f>POS!O189</f>
        <v>-0.17</v>
      </c>
      <c r="Q181" s="159">
        <f>POS!AH190</f>
        <v>-0.19</v>
      </c>
    </row>
    <row r="182" spans="1:17" x14ac:dyDescent="0.2">
      <c r="A182" s="158">
        <v>41730</v>
      </c>
      <c r="B182" s="163">
        <f>POS!AI191</f>
        <v>1.3397016791000003</v>
      </c>
      <c r="C182" s="162">
        <f>POS!AJ191</f>
        <v>6.8467802171005995E-2</v>
      </c>
      <c r="D182" s="162">
        <f>POS!AL191</f>
        <v>0.38384027684268746</v>
      </c>
      <c r="E182" s="162">
        <f>POS!AK191</f>
        <v>7.4504844005747015E-2</v>
      </c>
      <c r="F182" s="162">
        <f>POS!AM191</f>
        <v>0.35330227646323814</v>
      </c>
      <c r="G182" s="161">
        <f>POS!AB191</f>
        <v>3.4500248916784515</v>
      </c>
      <c r="H182" s="233">
        <f>POS!V191</f>
        <v>2.7169999999999996</v>
      </c>
      <c r="I182" s="233">
        <f>POS!C191</f>
        <v>-0.55000000000000004</v>
      </c>
      <c r="J182" s="223">
        <f>POS!Q191</f>
        <v>0.11</v>
      </c>
      <c r="K182" s="159">
        <f>POS!B191</f>
        <v>3.2669999999999999</v>
      </c>
      <c r="L182" s="159">
        <f>POS!AE191</f>
        <v>2.8369999999999997</v>
      </c>
      <c r="M182" s="159">
        <f>POS!AF191</f>
        <v>3.2669999999999999</v>
      </c>
      <c r="N182" s="160">
        <f>POS!P191</f>
        <v>-0.43</v>
      </c>
      <c r="O182" s="159">
        <f>POS!M191</f>
        <v>0</v>
      </c>
      <c r="P182" s="159">
        <f>POS!O190</f>
        <v>-0.17</v>
      </c>
      <c r="Q182" s="159">
        <f>POS!AH191</f>
        <v>-0.19</v>
      </c>
    </row>
    <row r="183" spans="1:17" x14ac:dyDescent="0.2">
      <c r="A183" s="158">
        <v>41760</v>
      </c>
      <c r="B183" s="163">
        <f>POS!AI192</f>
        <v>1.3389549119270001</v>
      </c>
      <c r="C183" s="162">
        <f>POS!AJ192</f>
        <v>6.8476974615245018E-2</v>
      </c>
      <c r="D183" s="162">
        <f>POS!AL192</f>
        <v>0.38167525467082841</v>
      </c>
      <c r="E183" s="162">
        <f>POS!AK192</f>
        <v>7.4519758680678005E-2</v>
      </c>
      <c r="F183" s="162">
        <f>POS!AM192</f>
        <v>0.35111367708876362</v>
      </c>
      <c r="G183" s="161">
        <f>POS!AB192</f>
        <v>3.421451034404992</v>
      </c>
      <c r="H183" s="233">
        <f>POS!V192</f>
        <v>2.6960000000000006</v>
      </c>
      <c r="I183" s="233">
        <f>POS!C192</f>
        <v>-0.55000000000000004</v>
      </c>
      <c r="J183" s="223">
        <f>POS!Q192</f>
        <v>0.11</v>
      </c>
      <c r="K183" s="159">
        <f>POS!B192</f>
        <v>3.2460000000000004</v>
      </c>
      <c r="L183" s="159">
        <f>POS!AE192</f>
        <v>2.8160000000000003</v>
      </c>
      <c r="M183" s="159">
        <f>POS!AF192</f>
        <v>3.2460000000000004</v>
      </c>
      <c r="N183" s="160">
        <f>POS!P192</f>
        <v>-0.43</v>
      </c>
      <c r="O183" s="159">
        <f>POS!M192</f>
        <v>0</v>
      </c>
      <c r="P183" s="159">
        <f>POS!O191</f>
        <v>-0.17</v>
      </c>
      <c r="Q183" s="159">
        <f>POS!AH192</f>
        <v>-0.19</v>
      </c>
    </row>
    <row r="184" spans="1:17" x14ac:dyDescent="0.2">
      <c r="A184" s="158">
        <v>41791</v>
      </c>
      <c r="B184" s="163">
        <f>POS!AI193</f>
        <v>1.3381824186040001</v>
      </c>
      <c r="C184" s="162">
        <f>POS!AJ193</f>
        <v>6.8486452807656015E-2</v>
      </c>
      <c r="D184" s="162">
        <f>POS!AL193</f>
        <v>0.37945031275925678</v>
      </c>
      <c r="E184" s="162">
        <f>POS!AK193</f>
        <v>7.4535170511517007E-2</v>
      </c>
      <c r="F184" s="162">
        <f>POS!AM193</f>
        <v>0.34886550138674993</v>
      </c>
      <c r="G184" s="161">
        <f>POS!AB193</f>
        <v>3.4283555351437389</v>
      </c>
      <c r="H184" s="233">
        <f>POS!V193</f>
        <v>2.7030000000000003</v>
      </c>
      <c r="I184" s="233">
        <f>POS!C193</f>
        <v>-0.55000000000000004</v>
      </c>
      <c r="J184" s="223">
        <f>POS!Q193</f>
        <v>0.11</v>
      </c>
      <c r="K184" s="159">
        <f>POS!B193</f>
        <v>3.2530000000000001</v>
      </c>
      <c r="L184" s="159">
        <f>POS!AE193</f>
        <v>2.823</v>
      </c>
      <c r="M184" s="159">
        <f>POS!AF193</f>
        <v>3.2530000000000001</v>
      </c>
      <c r="N184" s="160">
        <f>POS!P193</f>
        <v>-0.43</v>
      </c>
      <c r="O184" s="159">
        <f>POS!M193</f>
        <v>0</v>
      </c>
      <c r="P184" s="159">
        <f>POS!O192</f>
        <v>-0.17</v>
      </c>
      <c r="Q184" s="159">
        <f>POS!AH193</f>
        <v>-0.19</v>
      </c>
    </row>
    <row r="185" spans="1:17" x14ac:dyDescent="0.2">
      <c r="A185" s="158">
        <v>41821</v>
      </c>
      <c r="B185" s="163">
        <f>POS!AI194</f>
        <v>1.3374340392760002</v>
      </c>
      <c r="C185" s="162">
        <f>POS!AJ194</f>
        <v>6.8495625251953018E-2</v>
      </c>
      <c r="D185" s="162">
        <f>POS!AL194</f>
        <v>0.37730893456766468</v>
      </c>
      <c r="E185" s="162">
        <f>POS!AK194</f>
        <v>7.4550085186597004E-2</v>
      </c>
      <c r="F185" s="162">
        <f>POS!AM194</f>
        <v>0.34670272237293293</v>
      </c>
      <c r="G185" s="161">
        <f>POS!AB194</f>
        <v>3.4340440814503546</v>
      </c>
      <c r="H185" s="233">
        <f>POS!V194</f>
        <v>2.7090000000000005</v>
      </c>
      <c r="I185" s="233">
        <f>POS!C194</f>
        <v>-0.55000000000000004</v>
      </c>
      <c r="J185" s="223">
        <f>POS!Q194</f>
        <v>0.11</v>
      </c>
      <c r="K185" s="159">
        <f>POS!B194</f>
        <v>3.2590000000000003</v>
      </c>
      <c r="L185" s="159">
        <f>POS!AE194</f>
        <v>2.8290000000000002</v>
      </c>
      <c r="M185" s="159">
        <f>POS!AF194</f>
        <v>3.2590000000000003</v>
      </c>
      <c r="N185" s="160">
        <f>POS!P194</f>
        <v>-0.43</v>
      </c>
      <c r="O185" s="159">
        <f>POS!M194</f>
        <v>0</v>
      </c>
      <c r="P185" s="159">
        <f>POS!O193</f>
        <v>-0.17</v>
      </c>
      <c r="Q185" s="159">
        <f>POS!AH194</f>
        <v>-0.19</v>
      </c>
    </row>
    <row r="186" spans="1:17" x14ac:dyDescent="0.2">
      <c r="A186" s="158">
        <v>41852</v>
      </c>
      <c r="B186" s="163">
        <f>POS!AI195</f>
        <v>1.3366598839380004</v>
      </c>
      <c r="C186" s="162">
        <f>POS!AJ195</f>
        <v>6.8505103444422025E-2</v>
      </c>
      <c r="D186" s="162">
        <f>POS!AL195</f>
        <v>0.37510829794753714</v>
      </c>
      <c r="E186" s="162">
        <f>POS!AK195</f>
        <v>7.4565497017590007E-2</v>
      </c>
      <c r="F186" s="162">
        <f>POS!AM195</f>
        <v>0.34448108141456152</v>
      </c>
      <c r="G186" s="161">
        <f>POS!AB195</f>
        <v>3.4421916037248699</v>
      </c>
      <c r="H186" s="233">
        <f>POS!V195</f>
        <v>2.7169999999999996</v>
      </c>
      <c r="I186" s="233">
        <f>POS!C195</f>
        <v>-0.55000000000000004</v>
      </c>
      <c r="J186" s="223">
        <f>POS!Q195</f>
        <v>0.11</v>
      </c>
      <c r="K186" s="159">
        <f>POS!B195</f>
        <v>3.2669999999999999</v>
      </c>
      <c r="L186" s="159">
        <f>POS!AE195</f>
        <v>2.8369999999999997</v>
      </c>
      <c r="M186" s="159">
        <f>POS!AF195</f>
        <v>3.2669999999999999</v>
      </c>
      <c r="N186" s="160">
        <f>POS!P195</f>
        <v>-0.43</v>
      </c>
      <c r="O186" s="159">
        <f>POS!M195</f>
        <v>0</v>
      </c>
      <c r="P186" s="159">
        <f>POS!O194</f>
        <v>-0.17</v>
      </c>
      <c r="Q186" s="159">
        <f>POS!AH195</f>
        <v>-0.19</v>
      </c>
    </row>
    <row r="187" spans="1:17" x14ac:dyDescent="0.2">
      <c r="A187" s="158">
        <v>41883</v>
      </c>
      <c r="B187" s="163">
        <f>POS!AI196</f>
        <v>1.3358848869460003</v>
      </c>
      <c r="C187" s="162">
        <f>POS!AJ196</f>
        <v>6.8514581636920008E-2</v>
      </c>
      <c r="D187" s="162">
        <f>POS!AL196</f>
        <v>0.37291991654688328</v>
      </c>
      <c r="E187" s="162">
        <f>POS!AK196</f>
        <v>7.4580908848662003E-2</v>
      </c>
      <c r="F187" s="162">
        <f>POS!AM196</f>
        <v>0.34227281384835112</v>
      </c>
      <c r="G187" s="161">
        <f>POS!AB196</f>
        <v>3.4439943401043358</v>
      </c>
      <c r="H187" s="233">
        <f>POS!V196</f>
        <v>2.72</v>
      </c>
      <c r="I187" s="233">
        <f>POS!C196</f>
        <v>-0.55000000000000004</v>
      </c>
      <c r="J187" s="223">
        <f>POS!Q196</f>
        <v>0.11</v>
      </c>
      <c r="K187" s="159">
        <f>POS!B196</f>
        <v>3.27</v>
      </c>
      <c r="L187" s="159">
        <f>POS!AE196</f>
        <v>2.84</v>
      </c>
      <c r="M187" s="159">
        <f>POS!AF196</f>
        <v>3.27</v>
      </c>
      <c r="N187" s="160">
        <f>POS!P196</f>
        <v>-0.43</v>
      </c>
      <c r="O187" s="159">
        <f>POS!M196</f>
        <v>0</v>
      </c>
      <c r="P187" s="159">
        <f>POS!O195</f>
        <v>-0.17</v>
      </c>
      <c r="Q187" s="159">
        <f>POS!AH196</f>
        <v>-0.19</v>
      </c>
    </row>
    <row r="188" spans="1:17" x14ac:dyDescent="0.2">
      <c r="A188" s="158">
        <v>41913</v>
      </c>
      <c r="B188" s="163">
        <f>POS!AI197</f>
        <v>1.3351340903800002</v>
      </c>
      <c r="C188" s="162">
        <f>POS!AJ197</f>
        <v>6.8523754081301999E-2</v>
      </c>
      <c r="D188" s="162">
        <f>POS!AL197</f>
        <v>0.37081373574626375</v>
      </c>
      <c r="E188" s="162">
        <f>POS!AK197</f>
        <v>7.4595823523967028E-2</v>
      </c>
      <c r="F188" s="162">
        <f>POS!AM197</f>
        <v>0.34014844368005004</v>
      </c>
      <c r="G188" s="161">
        <f>POS!AB197</f>
        <v>3.4838190113284417</v>
      </c>
      <c r="H188" s="233">
        <f>POS!V197</f>
        <v>2.7530000000000001</v>
      </c>
      <c r="I188" s="233">
        <f>POS!C197</f>
        <v>-0.55000000000000004</v>
      </c>
      <c r="J188" s="223">
        <f>POS!Q197</f>
        <v>0.11</v>
      </c>
      <c r="K188" s="159">
        <f>POS!B197</f>
        <v>3.3030000000000004</v>
      </c>
      <c r="L188" s="159">
        <f>POS!AE197</f>
        <v>2.8730000000000002</v>
      </c>
      <c r="M188" s="159">
        <f>POS!AF197</f>
        <v>3.3030000000000004</v>
      </c>
      <c r="N188" s="160">
        <f>POS!P197</f>
        <v>-0.43</v>
      </c>
      <c r="O188" s="159">
        <f>POS!M197</f>
        <v>0</v>
      </c>
      <c r="P188" s="159">
        <f>POS!O196</f>
        <v>-0.17</v>
      </c>
      <c r="Q188" s="159">
        <f>POS!AH197</f>
        <v>-0.19</v>
      </c>
    </row>
    <row r="189" spans="1:17" x14ac:dyDescent="0.2">
      <c r="A189" s="158">
        <v>41944</v>
      </c>
      <c r="B189" s="163">
        <f>POS!AI198</f>
        <v>1.334357443092</v>
      </c>
      <c r="C189" s="162">
        <f>POS!AJ198</f>
        <v>6.8533232273860004E-2</v>
      </c>
      <c r="D189" s="162">
        <f>POS!AL198</f>
        <v>0.36864928082073312</v>
      </c>
      <c r="E189" s="162">
        <f>POS!AK198</f>
        <v>7.4611235355193012E-2</v>
      </c>
      <c r="F189" s="162">
        <f>POS!AM198</f>
        <v>0.33796627396343576</v>
      </c>
      <c r="G189" s="161">
        <f>POS!AB198</f>
        <v>3.6550600257577606</v>
      </c>
      <c r="H189" s="233">
        <f>POS!V198</f>
        <v>2.89</v>
      </c>
      <c r="I189" s="233">
        <f>POS!C198</f>
        <v>-0.55000000000000004</v>
      </c>
      <c r="J189" s="223">
        <f>POS!Q198</f>
        <v>0.11</v>
      </c>
      <c r="K189" s="159">
        <f>POS!B198</f>
        <v>3.44</v>
      </c>
      <c r="L189" s="159">
        <f>POS!AE198</f>
        <v>3.2949999999999999</v>
      </c>
      <c r="M189" s="159">
        <f>POS!AF198</f>
        <v>3.44</v>
      </c>
      <c r="N189" s="160">
        <f>POS!P198</f>
        <v>-0.14499999999999999</v>
      </c>
      <c r="O189" s="159">
        <f>POS!M198</f>
        <v>0</v>
      </c>
      <c r="P189" s="159">
        <f>POS!O197</f>
        <v>-0.17</v>
      </c>
      <c r="Q189" s="159">
        <f>POS!AH198</f>
        <v>-0.19</v>
      </c>
    </row>
    <row r="190" spans="1:17" x14ac:dyDescent="0.2">
      <c r="A190" s="158">
        <v>41974</v>
      </c>
      <c r="B190" s="163">
        <f>POS!AI199</f>
        <v>1.3336050532290002</v>
      </c>
      <c r="C190" s="162">
        <f>POS!AJ199</f>
        <v>6.8542404718297006E-2</v>
      </c>
      <c r="D190" s="162">
        <f>POS!AL199</f>
        <v>0.36656613432561352</v>
      </c>
      <c r="E190" s="162">
        <f>POS!AK199</f>
        <v>7.4626150030647986E-2</v>
      </c>
      <c r="F190" s="162">
        <f>POS!AM199</f>
        <v>0.33586702100963617</v>
      </c>
      <c r="G190" s="161">
        <f>POS!AB199</f>
        <v>3.808472749672982</v>
      </c>
      <c r="H190" s="233">
        <f>POS!V199</f>
        <v>3.0129999999999999</v>
      </c>
      <c r="I190" s="233">
        <f>POS!C199</f>
        <v>-0.55000000000000004</v>
      </c>
      <c r="J190" s="223">
        <f>POS!Q199</f>
        <v>0.11</v>
      </c>
      <c r="K190" s="159">
        <f>POS!B199</f>
        <v>3.5630000000000002</v>
      </c>
      <c r="L190" s="159">
        <f>POS!AE199</f>
        <v>3.488</v>
      </c>
      <c r="M190" s="159">
        <f>POS!AF199</f>
        <v>3.5630000000000002</v>
      </c>
      <c r="N190" s="160">
        <f>POS!P199</f>
        <v>-7.4999999999999997E-2</v>
      </c>
      <c r="O190" s="159">
        <f>POS!M199</f>
        <v>0</v>
      </c>
      <c r="P190" s="159">
        <f>POS!O198</f>
        <v>-0.17</v>
      </c>
      <c r="Q190" s="159">
        <f>POS!AH199</f>
        <v>-0.19</v>
      </c>
    </row>
    <row r="191" spans="1:17" x14ac:dyDescent="0.2">
      <c r="A191" s="158"/>
      <c r="B191" s="163"/>
      <c r="C191" s="162"/>
      <c r="D191" s="162"/>
      <c r="E191" s="162"/>
      <c r="F191" s="162"/>
      <c r="G191" s="161"/>
      <c r="H191" s="233"/>
      <c r="I191" s="233"/>
      <c r="J191" s="223"/>
      <c r="K191" s="159"/>
      <c r="L191" s="159"/>
      <c r="M191" s="159"/>
    </row>
    <row r="192" spans="1:17" x14ac:dyDescent="0.2">
      <c r="A192" s="158"/>
      <c r="B192" s="163"/>
      <c r="C192" s="162"/>
      <c r="D192" s="162"/>
      <c r="E192" s="162"/>
      <c r="F192" s="162"/>
      <c r="G192" s="161"/>
      <c r="H192" s="233"/>
      <c r="I192" s="233"/>
      <c r="J192" s="223"/>
      <c r="K192" s="159"/>
      <c r="L192" s="159"/>
      <c r="M192" s="159"/>
    </row>
    <row r="193" spans="1:13" x14ac:dyDescent="0.2">
      <c r="A193" s="158"/>
      <c r="B193" s="163"/>
      <c r="C193" s="162"/>
      <c r="D193" s="162"/>
      <c r="E193" s="162"/>
      <c r="F193" s="162"/>
      <c r="G193" s="161"/>
      <c r="H193" s="233"/>
      <c r="I193" s="233"/>
      <c r="J193" s="223"/>
      <c r="K193" s="159"/>
      <c r="L193" s="159"/>
      <c r="M193" s="159"/>
    </row>
    <row r="194" spans="1:13" x14ac:dyDescent="0.2">
      <c r="A194" s="158"/>
      <c r="M194" s="159" t="e">
        <f>#REF!</f>
        <v>#REF!</v>
      </c>
    </row>
    <row r="195" spans="1:13" x14ac:dyDescent="0.2">
      <c r="A195" s="158"/>
      <c r="M195" s="159" t="e">
        <f>#REF!</f>
        <v>#REF!</v>
      </c>
    </row>
    <row r="196" spans="1:13" x14ac:dyDescent="0.2">
      <c r="A196" s="158"/>
    </row>
    <row r="197" spans="1:13" x14ac:dyDescent="0.2">
      <c r="A197" s="158"/>
    </row>
    <row r="198" spans="1:13" x14ac:dyDescent="0.2">
      <c r="A198" s="158"/>
    </row>
  </sheetData>
  <pageMargins left="0.75" right="0.75" top="1" bottom="1" header="0.5" footer="0.5"/>
  <pageSetup orientation="portrait" horizontalDpi="300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CG383"/>
  <sheetViews>
    <sheetView workbookViewId="0">
      <selection activeCell="A2" sqref="A2"/>
    </sheetView>
  </sheetViews>
  <sheetFormatPr defaultRowHeight="12.75" x14ac:dyDescent="0.2"/>
  <cols>
    <col min="1" max="1" width="10.140625" style="331" customWidth="1"/>
    <col min="2" max="2" width="8.28515625" style="331" customWidth="1"/>
    <col min="3" max="3" width="10.28515625" style="331" customWidth="1"/>
    <col min="4" max="4" width="9" style="331" customWidth="1"/>
    <col min="5" max="5" width="8.28515625" style="331" customWidth="1"/>
    <col min="6" max="6" width="5.42578125" style="331" customWidth="1"/>
    <col min="7" max="7" width="7.42578125" style="331" customWidth="1"/>
    <col min="8" max="8" width="7.28515625" style="331" customWidth="1"/>
    <col min="9" max="9" width="6.85546875" style="331" customWidth="1"/>
    <col min="10" max="11" width="8.140625" style="331" customWidth="1"/>
    <col min="12" max="12" width="7.28515625" style="331" customWidth="1"/>
    <col min="13" max="13" width="7.42578125" style="331" customWidth="1"/>
    <col min="14" max="14" width="6" style="331" customWidth="1"/>
    <col min="15" max="15" width="6.85546875" style="331" customWidth="1"/>
    <col min="16" max="16" width="7.28515625" style="331" customWidth="1"/>
    <col min="17" max="17" width="7.42578125" style="331" customWidth="1"/>
    <col min="18" max="18" width="7.28515625" style="431" customWidth="1"/>
    <col min="19" max="19" width="8.5703125" style="331" customWidth="1"/>
    <col min="20" max="20" width="9.140625" style="331"/>
    <col min="21" max="21" width="9.42578125" style="331" customWidth="1"/>
    <col min="22" max="22" width="9.7109375" style="331" customWidth="1"/>
    <col min="23" max="23" width="8.85546875" style="331" customWidth="1"/>
    <col min="24" max="24" width="7.140625" style="331" customWidth="1"/>
    <col min="25" max="26" width="9.140625" style="331"/>
    <col min="27" max="27" width="10" style="331" customWidth="1"/>
    <col min="28" max="32" width="9.140625" style="331"/>
    <col min="33" max="33" width="7.85546875" style="530" customWidth="1"/>
    <col min="34" max="36" width="10.5703125" style="331" customWidth="1"/>
    <col min="37" max="37" width="12.5703125" style="331" customWidth="1"/>
    <col min="38" max="38" width="6.28515625" style="331" customWidth="1"/>
    <col min="39" max="39" width="10.7109375" style="331" customWidth="1"/>
    <col min="40" max="16384" width="9.140625" style="331"/>
  </cols>
  <sheetData>
    <row r="1" spans="1:85" ht="13.5" thickBot="1" x14ac:dyDescent="0.25">
      <c r="A1" s="325">
        <v>36535</v>
      </c>
      <c r="B1" s="326"/>
      <c r="C1" s="327"/>
      <c r="D1" s="327"/>
      <c r="E1" s="328"/>
      <c r="F1" s="328"/>
      <c r="G1" s="327"/>
      <c r="H1" s="327"/>
      <c r="I1" s="327"/>
      <c r="J1" s="476" t="s">
        <v>169</v>
      </c>
      <c r="K1" s="327"/>
      <c r="L1" s="327"/>
      <c r="M1" s="329"/>
      <c r="N1" s="329"/>
      <c r="O1" s="327"/>
      <c r="P1" s="329"/>
      <c r="Q1" s="327"/>
      <c r="S1" s="327"/>
      <c r="T1" s="444"/>
      <c r="U1" s="477"/>
      <c r="V1" s="327"/>
      <c r="W1" s="328"/>
      <c r="X1" s="478"/>
      <c r="Y1" s="327"/>
      <c r="Z1" s="327"/>
      <c r="AA1" s="330"/>
      <c r="AB1" s="327"/>
      <c r="AC1" s="329"/>
      <c r="AD1" s="329"/>
      <c r="AE1" s="329"/>
      <c r="AF1" s="327"/>
      <c r="AG1" s="479"/>
      <c r="AH1" s="480"/>
      <c r="AI1" s="327"/>
      <c r="AJ1" s="327"/>
      <c r="AK1" s="327"/>
      <c r="AL1" s="327"/>
      <c r="AM1" s="269"/>
      <c r="AN1" s="269"/>
      <c r="AO1" s="269"/>
      <c r="AP1" s="269"/>
      <c r="AQ1" s="269"/>
      <c r="AR1" s="269"/>
      <c r="AS1" s="269"/>
      <c r="AT1" s="269"/>
      <c r="AU1" s="269"/>
      <c r="AV1" s="269"/>
      <c r="AW1" s="269"/>
      <c r="AX1" s="269"/>
      <c r="AY1" s="269"/>
      <c r="AZ1" s="269"/>
      <c r="BA1" s="269"/>
      <c r="BB1" s="269"/>
      <c r="BC1" s="269"/>
      <c r="BD1" s="269"/>
      <c r="BE1" s="269"/>
      <c r="BF1" s="269"/>
      <c r="BG1" s="269"/>
      <c r="BH1" s="269"/>
      <c r="BI1" s="269"/>
      <c r="BJ1" s="269"/>
      <c r="BK1" s="269"/>
      <c r="BL1" s="270"/>
      <c r="BM1" s="271"/>
      <c r="BN1" s="271"/>
      <c r="BO1" s="271"/>
      <c r="BP1" s="271"/>
      <c r="BQ1" s="271"/>
      <c r="BR1" s="269"/>
      <c r="BS1" s="269"/>
      <c r="BT1" s="269"/>
      <c r="BU1" s="269"/>
      <c r="BV1" s="269"/>
      <c r="BW1" s="269"/>
      <c r="BX1" s="269"/>
      <c r="BY1" s="269"/>
      <c r="BZ1" s="269"/>
      <c r="CA1" s="269"/>
      <c r="CB1" s="269"/>
      <c r="CC1" s="269"/>
      <c r="CD1" s="269"/>
      <c r="CE1" s="269"/>
      <c r="CF1" s="269"/>
    </row>
    <row r="2" spans="1:85" x14ac:dyDescent="0.2">
      <c r="A2" s="327"/>
      <c r="B2" s="327"/>
      <c r="C2" s="332"/>
      <c r="D2" s="327"/>
      <c r="E2" s="328"/>
      <c r="F2" s="328"/>
      <c r="G2" s="327"/>
      <c r="H2" s="327"/>
      <c r="I2" s="327"/>
      <c r="J2" s="481" t="s">
        <v>170</v>
      </c>
      <c r="K2" s="327"/>
      <c r="L2" s="327"/>
      <c r="M2" s="329"/>
      <c r="N2" s="327"/>
      <c r="O2" s="333"/>
      <c r="P2" s="387" t="s">
        <v>144</v>
      </c>
      <c r="Q2" s="441">
        <v>0.21375</v>
      </c>
      <c r="S2" s="327"/>
      <c r="T2" s="482" t="s">
        <v>175</v>
      </c>
      <c r="U2" s="477"/>
      <c r="V2" s="327">
        <v>-2.5000000000000001E-3</v>
      </c>
      <c r="W2" s="328"/>
      <c r="X2" s="478"/>
      <c r="Y2" s="327">
        <v>2.9787499999999998</v>
      </c>
      <c r="Z2" s="327">
        <v>2.9837500000000001</v>
      </c>
      <c r="AA2" s="328"/>
      <c r="AB2" s="327"/>
      <c r="AC2" s="329"/>
      <c r="AD2" s="330"/>
      <c r="AE2" s="329"/>
      <c r="AF2" s="327"/>
      <c r="AG2" s="479"/>
      <c r="AH2" s="483"/>
      <c r="AI2" s="327"/>
      <c r="AJ2" s="327"/>
      <c r="AK2" s="327"/>
      <c r="AL2" s="334"/>
      <c r="AM2" s="269"/>
      <c r="AN2" s="269"/>
      <c r="AO2" s="269"/>
      <c r="AP2" s="269"/>
      <c r="AQ2" s="269"/>
      <c r="AR2" s="269"/>
      <c r="AS2" s="269"/>
      <c r="AT2" s="269"/>
      <c r="AU2" s="269"/>
      <c r="AV2" s="269"/>
      <c r="AW2" s="269"/>
      <c r="AX2" s="269"/>
      <c r="AY2" s="269"/>
      <c r="AZ2" s="269"/>
      <c r="BA2" s="269"/>
      <c r="BB2" s="269"/>
      <c r="BC2" s="269"/>
      <c r="BD2" s="269"/>
      <c r="BE2" s="269"/>
      <c r="BF2" s="269"/>
      <c r="BG2" s="269"/>
      <c r="BH2" s="269"/>
      <c r="BI2" s="269"/>
      <c r="BJ2" s="269"/>
      <c r="BK2" s="269"/>
      <c r="BL2" s="271"/>
      <c r="BM2" s="272"/>
      <c r="BN2" s="273"/>
      <c r="BO2" s="273"/>
      <c r="BP2" s="273"/>
      <c r="BQ2" s="274"/>
      <c r="BR2" s="269"/>
      <c r="BS2" s="269"/>
      <c r="BT2" s="269"/>
      <c r="BU2" s="269"/>
      <c r="BV2" s="269"/>
      <c r="BW2" s="269"/>
      <c r="BX2" s="269"/>
      <c r="BY2" s="269"/>
      <c r="BZ2" s="269"/>
      <c r="CA2" s="269"/>
      <c r="CB2" s="269"/>
      <c r="CC2" s="269"/>
      <c r="CD2" s="269"/>
      <c r="CE2" s="269"/>
      <c r="CF2" s="269"/>
    </row>
    <row r="3" spans="1:85" ht="12" customHeight="1" x14ac:dyDescent="0.2">
      <c r="A3" s="327"/>
      <c r="B3" s="327"/>
      <c r="C3" s="327"/>
      <c r="D3" s="327"/>
      <c r="E3" s="327"/>
      <c r="F3" s="327"/>
      <c r="G3" s="327"/>
      <c r="H3" s="335"/>
      <c r="I3" s="327"/>
      <c r="J3" s="484" t="s">
        <v>171</v>
      </c>
      <c r="K3" s="327"/>
      <c r="L3" s="327"/>
      <c r="M3" s="336"/>
      <c r="N3" s="327"/>
      <c r="P3" s="387" t="s">
        <v>145</v>
      </c>
      <c r="Q3" s="441">
        <v>0.23285714285714287</v>
      </c>
      <c r="S3" s="335" t="s">
        <v>176</v>
      </c>
      <c r="T3" s="485">
        <v>5.0000000000000001E-3</v>
      </c>
      <c r="U3" s="477">
        <v>36557</v>
      </c>
      <c r="V3" s="327" t="s">
        <v>199</v>
      </c>
      <c r="W3" s="329"/>
      <c r="X3" s="478"/>
      <c r="Y3" s="486"/>
      <c r="Z3" s="327"/>
      <c r="AA3" s="327"/>
      <c r="AB3" s="327"/>
      <c r="AC3" s="329"/>
      <c r="AD3" s="329"/>
      <c r="AE3" s="327"/>
      <c r="AF3" s="327"/>
      <c r="AG3" s="479"/>
      <c r="AH3" s="487"/>
      <c r="AI3"/>
      <c r="AJ3"/>
      <c r="AK3">
        <v>-13946.346508791621</v>
      </c>
      <c r="AL3"/>
      <c r="AM3" s="269"/>
      <c r="AN3" s="269"/>
      <c r="AO3" s="269"/>
      <c r="AP3" s="269"/>
      <c r="AQ3" s="269"/>
      <c r="AR3" s="269"/>
      <c r="AS3" s="269"/>
      <c r="AT3" s="269"/>
      <c r="AU3" s="269"/>
      <c r="AV3" s="269"/>
      <c r="AW3" s="269"/>
      <c r="AX3" s="269"/>
      <c r="AY3" s="269"/>
      <c r="AZ3" s="269"/>
      <c r="BA3" s="275"/>
      <c r="BB3" s="275"/>
      <c r="BC3" s="269"/>
      <c r="BD3" s="269"/>
      <c r="BE3" s="269"/>
      <c r="BF3" s="269"/>
      <c r="BG3" s="269"/>
      <c r="BH3" s="269"/>
      <c r="BI3" s="269"/>
      <c r="BJ3" s="269"/>
      <c r="BK3" s="269"/>
      <c r="BL3" s="271"/>
      <c r="BM3" s="272"/>
      <c r="BN3" s="273"/>
      <c r="BO3" s="273"/>
      <c r="BP3" s="273"/>
      <c r="BQ3" s="274"/>
      <c r="BR3" s="269"/>
      <c r="BS3" s="269"/>
      <c r="BT3" s="269"/>
      <c r="BU3" s="269"/>
      <c r="BV3" s="269"/>
      <c r="BW3" s="269"/>
      <c r="BX3" s="269"/>
      <c r="BY3" s="269"/>
      <c r="BZ3" s="269"/>
      <c r="CA3" s="269"/>
      <c r="CB3" s="269"/>
      <c r="CC3" s="269"/>
      <c r="CD3" s="269"/>
      <c r="CE3" s="269"/>
      <c r="CF3" s="269"/>
    </row>
    <row r="4" spans="1:85" x14ac:dyDescent="0.2">
      <c r="A4" s="327"/>
      <c r="B4" s="337"/>
      <c r="C4" s="337">
        <v>-0.30903751553503855</v>
      </c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P4" s="329"/>
      <c r="Q4" s="444">
        <v>-7.4285714285714233E-2</v>
      </c>
      <c r="S4" s="335" t="s">
        <v>193</v>
      </c>
      <c r="T4" s="488">
        <v>0</v>
      </c>
      <c r="U4" s="337"/>
      <c r="V4" s="337"/>
      <c r="W4" s="337"/>
      <c r="X4" s="478"/>
      <c r="Y4" s="337"/>
      <c r="Z4" s="337"/>
      <c r="AA4" s="337"/>
      <c r="AB4" s="337"/>
      <c r="AC4" s="337"/>
      <c r="AD4" s="337"/>
      <c r="AE4" s="337"/>
      <c r="AF4" s="337"/>
      <c r="AG4" s="479"/>
      <c r="AH4" s="337"/>
      <c r="AI4" s="337"/>
      <c r="AJ4" s="337"/>
      <c r="AK4" s="337"/>
      <c r="AL4" s="337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69"/>
      <c r="AY4" s="269">
        <v>0.25</v>
      </c>
      <c r="AZ4" s="269"/>
      <c r="BA4" s="275"/>
      <c r="BB4" s="275"/>
      <c r="BC4" s="269"/>
      <c r="BD4" s="269"/>
      <c r="BE4" s="269"/>
      <c r="BF4" s="269"/>
      <c r="BG4" s="269"/>
      <c r="BH4" s="269"/>
      <c r="BI4" s="269"/>
      <c r="BJ4" s="269"/>
      <c r="BK4" s="269"/>
      <c r="BL4" s="271"/>
      <c r="BM4" s="272"/>
      <c r="BN4" s="273"/>
      <c r="BO4" s="273"/>
      <c r="BP4" s="273"/>
      <c r="BQ4" s="274"/>
      <c r="BR4" s="269"/>
      <c r="BS4" s="269"/>
      <c r="BT4" s="269"/>
      <c r="BU4" s="269"/>
      <c r="BV4" s="269"/>
      <c r="BW4" s="269"/>
      <c r="BX4" s="269"/>
      <c r="BY4" s="269"/>
      <c r="BZ4" s="269"/>
      <c r="CA4" s="269"/>
      <c r="CB4" s="269"/>
      <c r="CC4" s="269"/>
      <c r="CD4" s="269"/>
      <c r="CE4" s="269"/>
      <c r="CF4" s="269"/>
    </row>
    <row r="5" spans="1:85" x14ac:dyDescent="0.2">
      <c r="A5" s="327"/>
      <c r="B5" s="329"/>
      <c r="C5" s="329"/>
      <c r="D5" s="338"/>
      <c r="E5" s="328"/>
      <c r="F5" s="328"/>
      <c r="G5" s="338"/>
      <c r="H5" s="327"/>
      <c r="I5" s="338" t="s">
        <v>109</v>
      </c>
      <c r="J5" s="328"/>
      <c r="K5" s="338"/>
      <c r="L5" s="339"/>
      <c r="M5" s="340" t="s">
        <v>133</v>
      </c>
      <c r="N5" s="341"/>
      <c r="O5" s="342">
        <v>-0.32374999999999998</v>
      </c>
      <c r="P5" t="s">
        <v>184</v>
      </c>
      <c r="Q5" s="444">
        <v>-5.5E-2</v>
      </c>
      <c r="S5" s="335" t="s">
        <v>194</v>
      </c>
      <c r="T5" s="488">
        <v>0.375</v>
      </c>
      <c r="U5" s="329"/>
      <c r="V5" s="339" t="s">
        <v>110</v>
      </c>
      <c r="W5" s="329"/>
      <c r="X5" s="478"/>
      <c r="Y5" s="330"/>
      <c r="Z5" s="327"/>
      <c r="AA5" s="343">
        <v>3.27</v>
      </c>
      <c r="AB5" s="339" t="s">
        <v>110</v>
      </c>
      <c r="AC5" s="344" t="s">
        <v>111</v>
      </c>
      <c r="AD5" s="345">
        <v>2.4449999999999998</v>
      </c>
      <c r="AE5" s="327"/>
      <c r="AF5" s="327"/>
      <c r="AG5" s="479"/>
      <c r="AH5" s="480"/>
      <c r="AI5" s="327"/>
      <c r="AJ5" s="327"/>
      <c r="AK5" s="327"/>
      <c r="AL5" s="334"/>
      <c r="AM5" s="269"/>
      <c r="AN5" s="269"/>
      <c r="AO5" s="269"/>
      <c r="AP5" s="269"/>
      <c r="AQ5" s="269"/>
      <c r="AR5" s="269"/>
      <c r="AS5" s="269"/>
      <c r="AT5" s="269"/>
      <c r="AU5" s="269"/>
      <c r="AV5" s="269"/>
      <c r="AW5" s="269"/>
      <c r="AX5" s="269"/>
      <c r="AY5" s="269"/>
      <c r="AZ5" s="269"/>
      <c r="BA5" s="269"/>
      <c r="BB5" s="269"/>
      <c r="BC5" s="269"/>
      <c r="BD5" s="269"/>
      <c r="BE5" s="269"/>
      <c r="BF5" s="269"/>
      <c r="BG5" s="269"/>
      <c r="BH5" s="276"/>
      <c r="BI5" s="269"/>
      <c r="BJ5" s="269"/>
      <c r="BK5" s="269"/>
      <c r="BL5" s="271"/>
      <c r="BM5" s="272"/>
      <c r="BN5" s="273"/>
      <c r="BO5" s="273"/>
      <c r="BP5" s="273"/>
      <c r="BQ5" s="274"/>
      <c r="BR5" s="269"/>
      <c r="BS5" s="269"/>
      <c r="BT5" s="269"/>
      <c r="BU5" s="269"/>
      <c r="BV5" s="269"/>
      <c r="BW5" s="269"/>
      <c r="BX5" s="269"/>
      <c r="BY5" s="269"/>
      <c r="BZ5" s="269"/>
      <c r="CA5" s="269"/>
      <c r="CB5" s="269"/>
      <c r="CC5" s="269"/>
      <c r="CD5" s="269"/>
      <c r="CE5" s="269"/>
      <c r="CF5" s="269"/>
    </row>
    <row r="6" spans="1:85" x14ac:dyDescent="0.2">
      <c r="A6" s="327"/>
      <c r="B6" s="346"/>
      <c r="C6"/>
      <c r="D6"/>
      <c r="E6"/>
      <c r="F6"/>
      <c r="G6" s="335"/>
      <c r="H6" s="335"/>
      <c r="I6" s="335"/>
      <c r="J6" s="347"/>
      <c r="K6" s="335"/>
      <c r="L6" s="335"/>
      <c r="M6" s="335"/>
      <c r="N6" s="335"/>
      <c r="O6" s="335"/>
      <c r="P6" s="331" t="s">
        <v>185</v>
      </c>
      <c r="Q6" s="444">
        <v>-0.04</v>
      </c>
      <c r="S6" s="335" t="s">
        <v>195</v>
      </c>
      <c r="T6" s="488">
        <v>0.28714285714285709</v>
      </c>
      <c r="U6" s="329"/>
      <c r="V6" s="327"/>
      <c r="W6" s="329"/>
      <c r="X6" s="478"/>
      <c r="Y6" s="335"/>
      <c r="Z6" s="335"/>
      <c r="AA6" s="327"/>
      <c r="AB6" s="327"/>
      <c r="AC6" s="330"/>
      <c r="AD6" s="345"/>
      <c r="AE6" s="327"/>
      <c r="AF6" s="327"/>
      <c r="AG6" s="479"/>
      <c r="AH6" s="327"/>
      <c r="AI6" s="327"/>
      <c r="AJ6" s="327"/>
      <c r="AK6" s="327"/>
      <c r="AL6" s="334"/>
      <c r="AM6" s="269"/>
      <c r="AN6" s="269"/>
      <c r="AO6" s="269"/>
      <c r="AP6" s="269"/>
      <c r="AQ6" s="269"/>
      <c r="AR6" s="269"/>
      <c r="AS6" s="269"/>
      <c r="AT6" s="269"/>
      <c r="AU6" s="269"/>
      <c r="AV6" s="269"/>
      <c r="AW6" s="269"/>
      <c r="AX6" s="269"/>
      <c r="AY6" s="269"/>
      <c r="AZ6" s="269"/>
      <c r="BA6" s="277"/>
      <c r="BB6" s="277"/>
      <c r="BC6" s="269"/>
      <c r="BD6" s="269"/>
      <c r="BE6" s="269"/>
      <c r="BF6" s="269"/>
      <c r="BG6" s="269"/>
      <c r="BH6" s="269"/>
      <c r="BI6" s="269"/>
      <c r="BJ6" s="269"/>
      <c r="BK6" s="269"/>
      <c r="BL6" s="271"/>
      <c r="BM6" s="272"/>
      <c r="BN6" s="273"/>
      <c r="BO6" s="273"/>
      <c r="BP6" s="273"/>
      <c r="BQ6" s="274"/>
      <c r="BR6" s="269"/>
      <c r="BS6" s="269"/>
      <c r="BT6" s="269"/>
      <c r="BU6" s="269"/>
      <c r="BV6" s="269"/>
      <c r="BW6" s="269"/>
      <c r="BX6" s="269"/>
      <c r="BY6" s="269"/>
      <c r="BZ6" s="269"/>
      <c r="CA6" s="269"/>
      <c r="CB6" s="269"/>
      <c r="CC6" s="269"/>
      <c r="CD6" s="269"/>
      <c r="CE6" s="269"/>
      <c r="CF6" s="269"/>
    </row>
    <row r="7" spans="1:85" x14ac:dyDescent="0.2">
      <c r="A7" s="327" t="s">
        <v>113</v>
      </c>
      <c r="B7" s="339" t="s">
        <v>114</v>
      </c>
      <c r="C7" s="339" t="s">
        <v>151</v>
      </c>
      <c r="D7" s="339" t="s">
        <v>154</v>
      </c>
      <c r="E7" s="339" t="s">
        <v>155</v>
      </c>
      <c r="F7" s="339" t="s">
        <v>156</v>
      </c>
      <c r="G7" s="339" t="s">
        <v>157</v>
      </c>
      <c r="H7" s="339" t="s">
        <v>158</v>
      </c>
      <c r="I7" s="339" t="s">
        <v>159</v>
      </c>
      <c r="J7" s="339" t="s">
        <v>160</v>
      </c>
      <c r="K7" s="339" t="s">
        <v>161</v>
      </c>
      <c r="L7" s="339" t="s">
        <v>162</v>
      </c>
      <c r="M7" s="339" t="s">
        <v>163</v>
      </c>
      <c r="N7" s="339" t="s">
        <v>174</v>
      </c>
      <c r="O7" s="339" t="s">
        <v>164</v>
      </c>
      <c r="P7" s="339" t="s">
        <v>165</v>
      </c>
      <c r="Q7" s="339" t="s">
        <v>152</v>
      </c>
      <c r="R7" s="388" t="s">
        <v>177</v>
      </c>
      <c r="S7" s="339" t="s">
        <v>153</v>
      </c>
      <c r="T7" s="339" t="s">
        <v>196</v>
      </c>
      <c r="U7" s="339" t="s">
        <v>150</v>
      </c>
      <c r="V7" s="339" t="s">
        <v>121</v>
      </c>
      <c r="W7" s="339" t="s">
        <v>122</v>
      </c>
      <c r="X7" s="339" t="s">
        <v>123</v>
      </c>
      <c r="Y7" s="478"/>
      <c r="Z7" s="339" t="s">
        <v>166</v>
      </c>
      <c r="AA7" s="339" t="s">
        <v>167</v>
      </c>
      <c r="AB7" s="339" t="s">
        <v>115</v>
      </c>
      <c r="AC7" s="339" t="s">
        <v>112</v>
      </c>
      <c r="AD7" s="339" t="s">
        <v>116</v>
      </c>
      <c r="AE7" s="339" t="s">
        <v>119</v>
      </c>
      <c r="AF7" s="339" t="s">
        <v>117</v>
      </c>
      <c r="AG7" s="339" t="s">
        <v>118</v>
      </c>
      <c r="AH7" s="489" t="s">
        <v>173</v>
      </c>
      <c r="AI7" s="339" t="s">
        <v>7</v>
      </c>
      <c r="AJ7" s="339" t="s">
        <v>124</v>
      </c>
      <c r="AK7" s="339" t="s">
        <v>125</v>
      </c>
      <c r="AL7" s="339" t="s">
        <v>126</v>
      </c>
      <c r="AM7" s="339" t="s">
        <v>101</v>
      </c>
      <c r="AN7" s="490" t="s">
        <v>168</v>
      </c>
      <c r="AO7" s="269" t="s">
        <v>127</v>
      </c>
      <c r="AP7" s="269"/>
      <c r="AQ7" s="269" t="s">
        <v>128</v>
      </c>
      <c r="AR7" s="269" t="s">
        <v>129</v>
      </c>
      <c r="AS7" s="269"/>
      <c r="AT7" s="269"/>
      <c r="AU7" s="269"/>
      <c r="AV7" s="269"/>
      <c r="AW7" s="269"/>
      <c r="AX7" s="275"/>
      <c r="AY7" s="275"/>
      <c r="AZ7" s="269"/>
      <c r="BA7" s="269"/>
      <c r="BB7" s="269"/>
      <c r="BC7" s="269"/>
      <c r="BD7" s="269"/>
      <c r="BE7" s="269"/>
      <c r="BF7" s="269"/>
      <c r="BG7" s="269"/>
      <c r="BH7" s="276"/>
      <c r="BI7" s="275"/>
      <c r="BJ7" s="269"/>
      <c r="BK7" s="269"/>
      <c r="BL7" s="271"/>
      <c r="BM7" s="272"/>
      <c r="BN7" s="273"/>
      <c r="BO7" s="273"/>
      <c r="BP7" s="273"/>
      <c r="BQ7" s="274"/>
      <c r="BR7" s="269"/>
      <c r="BS7" s="269"/>
      <c r="BT7" s="269"/>
      <c r="BU7" s="269"/>
      <c r="BV7" s="269"/>
      <c r="BW7" s="269"/>
      <c r="BX7" s="269"/>
      <c r="BY7" s="269"/>
      <c r="BZ7" s="269"/>
      <c r="CA7" s="269"/>
      <c r="CB7" s="269"/>
      <c r="CC7" s="269"/>
      <c r="CD7" s="269"/>
      <c r="CE7" s="269"/>
      <c r="CF7" s="269"/>
    </row>
    <row r="8" spans="1:85" x14ac:dyDescent="0.2">
      <c r="A8" s="327">
        <v>1</v>
      </c>
      <c r="B8" s="328">
        <v>2</v>
      </c>
      <c r="C8" s="328">
        <v>3</v>
      </c>
      <c r="D8" s="328"/>
      <c r="E8" s="327"/>
      <c r="F8" s="327"/>
      <c r="G8" s="328"/>
      <c r="H8" s="328"/>
      <c r="I8" s="328"/>
      <c r="J8" s="328"/>
      <c r="K8" s="328"/>
      <c r="L8" s="327"/>
      <c r="M8" s="329"/>
      <c r="N8" s="329"/>
      <c r="O8" s="329"/>
      <c r="P8" s="329">
        <v>-0.03</v>
      </c>
      <c r="Q8" s="339"/>
      <c r="R8" s="431" t="s">
        <v>197</v>
      </c>
      <c r="S8" s="339">
        <v>1</v>
      </c>
      <c r="T8" s="327"/>
      <c r="U8" s="336"/>
      <c r="V8" s="328"/>
      <c r="W8" s="329"/>
      <c r="X8" s="329"/>
      <c r="Y8" s="328"/>
      <c r="Z8" s="329">
        <v>0.11541666666666665</v>
      </c>
      <c r="AA8" s="327"/>
      <c r="AB8" s="349"/>
      <c r="AC8" s="327"/>
      <c r="AD8" s="327"/>
      <c r="AE8" s="327"/>
      <c r="AF8" s="327"/>
      <c r="AG8" s="327"/>
      <c r="AH8" s="479"/>
      <c r="AI8" s="328"/>
      <c r="AJ8" s="328"/>
      <c r="AK8" s="327"/>
      <c r="AL8" s="329"/>
      <c r="AM8" s="334"/>
      <c r="AN8" s="275"/>
      <c r="AO8" s="348" t="s">
        <v>130</v>
      </c>
      <c r="AP8" s="275"/>
      <c r="AQ8" s="275" t="s">
        <v>120</v>
      </c>
      <c r="AR8" s="275" t="s">
        <v>131</v>
      </c>
      <c r="AS8" s="275"/>
      <c r="AT8" s="275"/>
      <c r="AU8" s="275"/>
      <c r="AV8" s="275"/>
      <c r="AW8" s="275"/>
      <c r="AX8" s="275"/>
      <c r="AY8" s="275"/>
      <c r="AZ8" s="269"/>
      <c r="BA8" s="269"/>
      <c r="BB8" s="269"/>
      <c r="BC8" s="269"/>
      <c r="BD8" s="269"/>
      <c r="BE8" s="269"/>
      <c r="BF8" s="269"/>
      <c r="BG8" s="269"/>
      <c r="BH8" s="276"/>
      <c r="BI8" s="276"/>
      <c r="BJ8" s="275"/>
      <c r="BK8" s="269"/>
      <c r="BL8" s="276"/>
      <c r="BM8" s="271"/>
      <c r="BN8" s="272"/>
      <c r="BO8" s="273"/>
      <c r="BP8" s="273"/>
      <c r="BQ8" s="273"/>
      <c r="BR8" s="274"/>
      <c r="BS8" s="269"/>
      <c r="BT8" s="269"/>
      <c r="BU8" s="269"/>
      <c r="BV8" s="269"/>
      <c r="BW8" s="269"/>
      <c r="BX8" s="269"/>
      <c r="BY8" s="269"/>
      <c r="BZ8" s="269"/>
      <c r="CA8" s="269"/>
      <c r="CB8" s="269"/>
      <c r="CC8" s="269"/>
      <c r="CD8" s="269"/>
      <c r="CE8" s="269"/>
      <c r="CF8" s="269"/>
      <c r="CG8" s="269"/>
    </row>
    <row r="9" spans="1:85" x14ac:dyDescent="0.2">
      <c r="A9" s="327"/>
      <c r="B9" s="327"/>
      <c r="C9" s="328"/>
      <c r="D9" s="338"/>
      <c r="E9" s="327"/>
      <c r="F9" s="327"/>
      <c r="G9" s="338"/>
      <c r="H9" s="338"/>
      <c r="I9" s="338"/>
      <c r="J9" s="329"/>
      <c r="K9" s="338"/>
      <c r="L9" s="338"/>
      <c r="M9" s="329"/>
      <c r="N9" s="329"/>
      <c r="O9" s="327"/>
      <c r="P9" s="350"/>
      <c r="Q9" s="327"/>
      <c r="R9" s="491" t="s">
        <v>198</v>
      </c>
      <c r="S9" s="338">
        <v>1</v>
      </c>
      <c r="T9" s="327"/>
      <c r="U9" s="327"/>
      <c r="V9" s="327"/>
      <c r="W9" s="327"/>
      <c r="X9" s="327"/>
      <c r="Y9" s="351"/>
      <c r="Z9" s="329"/>
      <c r="AA9" s="327"/>
      <c r="AB9" s="349">
        <v>3.0620400000000001</v>
      </c>
      <c r="AC9" s="327"/>
      <c r="AD9" s="327"/>
      <c r="AE9" s="327"/>
      <c r="AF9" s="327"/>
      <c r="AG9" s="327"/>
      <c r="AH9" s="479"/>
      <c r="AI9" s="327"/>
      <c r="AJ9" s="327"/>
      <c r="AK9" s="327"/>
      <c r="AL9" s="327"/>
      <c r="AM9" s="334"/>
      <c r="AN9" s="269"/>
      <c r="AO9"/>
      <c r="AP9" s="269"/>
      <c r="AQ9" s="275" t="s">
        <v>129</v>
      </c>
      <c r="AR9" s="275" t="s">
        <v>132</v>
      </c>
      <c r="AS9" s="269"/>
      <c r="AT9" s="269"/>
      <c r="AU9" s="269"/>
      <c r="AV9" s="269"/>
      <c r="AW9" s="269"/>
      <c r="AX9" s="269"/>
      <c r="AY9" s="269"/>
      <c r="AZ9" s="269"/>
      <c r="BA9" s="269"/>
      <c r="BB9" s="269"/>
      <c r="BC9" s="269"/>
      <c r="BD9" s="269"/>
      <c r="BE9" s="269"/>
      <c r="BF9" s="275"/>
      <c r="BG9" s="269"/>
      <c r="BH9" s="277"/>
      <c r="BI9" s="278"/>
      <c r="BJ9" s="275"/>
      <c r="BK9" s="269"/>
      <c r="BL9" s="269"/>
      <c r="BM9" s="269"/>
      <c r="BN9" s="269"/>
      <c r="BO9" s="269"/>
      <c r="BP9" s="269"/>
      <c r="BQ9" s="269"/>
      <c r="BR9" s="269"/>
      <c r="BS9" s="269"/>
      <c r="BT9" s="269"/>
      <c r="BU9" s="269"/>
      <c r="BV9" s="269"/>
      <c r="BW9" s="269"/>
      <c r="BX9" s="269"/>
      <c r="BY9" s="269"/>
      <c r="BZ9" s="269"/>
      <c r="CA9" s="269"/>
      <c r="CB9" s="269"/>
      <c r="CC9" s="269"/>
      <c r="CD9" s="269"/>
      <c r="CE9" s="269"/>
      <c r="CF9" s="269"/>
      <c r="CG9" s="269"/>
    </row>
    <row r="10" spans="1:85" x14ac:dyDescent="0.2">
      <c r="A10" s="352">
        <v>36220</v>
      </c>
      <c r="B10" s="353">
        <v>1.6659999999999999</v>
      </c>
      <c r="C10" s="354">
        <v>-0.10965045498908688</v>
      </c>
      <c r="D10" s="355">
        <v>-9.5785425634869359E-2</v>
      </c>
      <c r="E10" s="355">
        <v>-7.4987881603543416E-2</v>
      </c>
      <c r="F10" s="354"/>
      <c r="G10" s="356">
        <v>0.109</v>
      </c>
      <c r="H10" s="356">
        <v>0.109</v>
      </c>
      <c r="I10" s="357">
        <v>0.11900000000000001</v>
      </c>
      <c r="J10" s="356">
        <v>4.4000000000000004E-2</v>
      </c>
      <c r="K10" s="356">
        <v>6.4000000000000001E-2</v>
      </c>
      <c r="L10" s="356">
        <v>0.29400000000000004</v>
      </c>
      <c r="M10" s="358">
        <v>-0.156</v>
      </c>
      <c r="N10" s="356"/>
      <c r="O10" s="357">
        <v>-4.6000000000000006E-2</v>
      </c>
      <c r="P10" s="359">
        <v>-0.16599999999999993</v>
      </c>
      <c r="Q10" s="360">
        <v>0.15</v>
      </c>
      <c r="S10" s="361">
        <v>0.5</v>
      </c>
      <c r="T10" s="492"/>
      <c r="U10" s="493"/>
      <c r="V10" s="363">
        <v>1.556349545010913</v>
      </c>
      <c r="W10" s="363">
        <v>1.5702145743651306</v>
      </c>
      <c r="X10" s="364">
        <v>1.5910121183964565</v>
      </c>
      <c r="Y10" s="365">
        <v>2.8182428571428573</v>
      </c>
      <c r="Z10" s="366">
        <v>0.02</v>
      </c>
      <c r="AA10" s="367">
        <v>0.05</v>
      </c>
      <c r="AB10" s="362">
        <v>2.2450000000000001</v>
      </c>
      <c r="AC10" s="368">
        <v>2.2650000000000001</v>
      </c>
      <c r="AD10" s="364">
        <v>2.2949999999999999</v>
      </c>
      <c r="AE10" s="369">
        <v>1.5</v>
      </c>
      <c r="AF10" s="370">
        <v>1.51</v>
      </c>
      <c r="AG10" s="371">
        <v>1.62</v>
      </c>
      <c r="AH10" s="494"/>
      <c r="AI10" s="372">
        <v>1.5082500000000003</v>
      </c>
      <c r="AJ10" s="373">
        <v>4.821125465018701E-2</v>
      </c>
      <c r="AK10" s="373">
        <v>5.3977282405923005E-2</v>
      </c>
      <c r="AL10" s="374">
        <v>1.0419409455270658</v>
      </c>
      <c r="AM10" s="375">
        <v>1.0470054641270161</v>
      </c>
      <c r="AN10" s="495">
        <v>0</v>
      </c>
      <c r="AO10" s="496">
        <v>0.12</v>
      </c>
      <c r="AP10" s="497"/>
      <c r="AQ10" s="495">
        <v>-1.6310384551632686</v>
      </c>
      <c r="AR10" s="498">
        <v>-1.5213880001741817</v>
      </c>
      <c r="AS10" s="269"/>
      <c r="AT10" s="269"/>
      <c r="AU10" s="269"/>
      <c r="AV10" s="269"/>
      <c r="AW10" s="269"/>
      <c r="AX10" s="279"/>
      <c r="AY10" s="279"/>
      <c r="AZ10" s="269"/>
      <c r="BA10" s="269"/>
      <c r="BB10" s="277"/>
      <c r="BC10" s="277"/>
      <c r="BD10" s="280"/>
      <c r="BE10" s="269"/>
      <c r="BF10" s="277"/>
      <c r="BG10" s="269"/>
      <c r="BH10" s="276"/>
      <c r="BI10" s="276"/>
      <c r="BJ10" s="269"/>
      <c r="BK10" s="276"/>
      <c r="BL10" s="269"/>
      <c r="BM10" s="269"/>
      <c r="BN10" s="269"/>
      <c r="BO10" s="269"/>
      <c r="BP10" s="269"/>
      <c r="BQ10" s="269"/>
      <c r="BR10" s="269"/>
      <c r="BS10" s="269"/>
      <c r="BT10" s="269"/>
      <c r="BU10" s="269"/>
      <c r="BV10" s="269"/>
      <c r="BW10" s="269"/>
      <c r="BX10" s="269"/>
      <c r="BY10" s="269"/>
      <c r="BZ10" s="269"/>
      <c r="CA10" s="269"/>
      <c r="CB10" s="269"/>
      <c r="CC10" s="269"/>
      <c r="CD10" s="269"/>
      <c r="CE10" s="269"/>
      <c r="CF10" s="269"/>
      <c r="CG10" s="269"/>
    </row>
    <row r="11" spans="1:85" x14ac:dyDescent="0.2">
      <c r="A11" s="378">
        <v>36251</v>
      </c>
      <c r="B11" s="379">
        <v>1.8520000000000001</v>
      </c>
      <c r="C11" s="380">
        <v>-0.27171384777961216</v>
      </c>
      <c r="D11" s="381">
        <v>-0.13186551572471061</v>
      </c>
      <c r="E11" s="381">
        <v>-0.41156217983451415</v>
      </c>
      <c r="F11" s="382"/>
      <c r="G11" s="383">
        <v>0.13300000000000001</v>
      </c>
      <c r="H11" s="383">
        <v>0.128</v>
      </c>
      <c r="I11" s="384">
        <v>0.128</v>
      </c>
      <c r="J11" s="383">
        <v>5.7999999999999996E-2</v>
      </c>
      <c r="K11" s="383">
        <v>0.13550000000000001</v>
      </c>
      <c r="L11" s="383">
        <v>0.29799999999999999</v>
      </c>
      <c r="M11" s="385">
        <v>-0.312</v>
      </c>
      <c r="N11" s="383"/>
      <c r="O11" s="384">
        <v>-0.20199999999999999</v>
      </c>
      <c r="P11" s="290">
        <v>-0.33200000000000029</v>
      </c>
      <c r="Q11" s="386">
        <v>0.13</v>
      </c>
      <c r="R11" s="431">
        <v>-0.02</v>
      </c>
      <c r="S11" s="388">
        <v>0.45750000000000002</v>
      </c>
      <c r="T11" s="387"/>
      <c r="U11" s="499"/>
      <c r="V11" s="294">
        <v>1.5802861522203882</v>
      </c>
      <c r="W11" s="294">
        <v>1.7201344842752897</v>
      </c>
      <c r="X11" s="389">
        <v>1.4404378201654862</v>
      </c>
      <c r="Y11" s="295"/>
      <c r="Z11" s="390">
        <v>0.2</v>
      </c>
      <c r="AA11" s="391">
        <v>-0.2</v>
      </c>
      <c r="AB11" s="392">
        <v>2.2576999999999998</v>
      </c>
      <c r="AC11" s="296">
        <v>2.46</v>
      </c>
      <c r="AD11" s="389">
        <v>2.06</v>
      </c>
      <c r="AE11" s="393">
        <v>1.51</v>
      </c>
      <c r="AF11" s="394">
        <v>1.5420000000000003</v>
      </c>
      <c r="AG11" s="395">
        <v>1.6420000000000003</v>
      </c>
      <c r="AH11" s="500"/>
      <c r="AI11" s="396">
        <v>1.44665</v>
      </c>
      <c r="AJ11" s="397">
        <v>4.820808572015501E-2</v>
      </c>
      <c r="AK11" s="397">
        <v>5.1410255700000011E-2</v>
      </c>
      <c r="AL11" s="279">
        <v>1</v>
      </c>
      <c r="AM11" s="398">
        <v>1</v>
      </c>
      <c r="AN11" s="377">
        <v>0</v>
      </c>
      <c r="AO11" s="501">
        <v>0.124</v>
      </c>
      <c r="AP11" s="269"/>
      <c r="AQ11" s="377">
        <v>-1.9978009884906509</v>
      </c>
      <c r="AR11" s="502">
        <v>-1.7260871407110387</v>
      </c>
      <c r="AS11" s="269"/>
      <c r="AT11" s="269"/>
      <c r="AU11" s="269"/>
      <c r="AV11" s="269"/>
      <c r="AW11" s="444"/>
      <c r="AX11" s="478"/>
      <c r="AY11" s="279"/>
      <c r="AZ11" s="269"/>
      <c r="BA11" s="269"/>
      <c r="BB11" s="277"/>
      <c r="BC11" s="277"/>
      <c r="BD11" s="280"/>
      <c r="BE11" s="269"/>
      <c r="BF11" s="277"/>
      <c r="BG11" s="269"/>
      <c r="BH11" s="276"/>
      <c r="BI11" s="276"/>
      <c r="BJ11" s="269"/>
      <c r="BK11" s="277"/>
      <c r="BL11" s="269"/>
      <c r="BM11" s="269"/>
      <c r="BN11" s="272"/>
      <c r="BO11" s="272"/>
      <c r="BP11" s="276"/>
      <c r="BQ11" s="269"/>
      <c r="BR11" s="276"/>
      <c r="BS11" s="269"/>
      <c r="BT11" s="269"/>
      <c r="BU11" s="269"/>
      <c r="BV11" s="269"/>
      <c r="BW11" s="269"/>
      <c r="BX11" s="269"/>
      <c r="BY11" s="269"/>
      <c r="BZ11" s="269"/>
      <c r="CA11" s="269"/>
      <c r="CB11" s="269"/>
      <c r="CC11" s="269"/>
      <c r="CD11" s="269"/>
      <c r="CE11" s="269"/>
      <c r="CF11" s="269"/>
      <c r="CG11" s="269"/>
    </row>
    <row r="12" spans="1:85" s="376" customFormat="1" x14ac:dyDescent="0.2">
      <c r="A12" s="399">
        <v>36281</v>
      </c>
      <c r="B12" s="379">
        <v>2.3480000000000003</v>
      </c>
      <c r="C12" s="400">
        <v>-0.45576916608520102</v>
      </c>
      <c r="D12" s="401">
        <v>-0.41930999780167899</v>
      </c>
      <c r="E12" s="401">
        <v>-0.5469170867940063</v>
      </c>
      <c r="F12" s="400"/>
      <c r="G12" s="402">
        <v>0.09</v>
      </c>
      <c r="H12" s="402">
        <v>0.115</v>
      </c>
      <c r="I12" s="403">
        <v>0.1</v>
      </c>
      <c r="J12" s="402">
        <v>3.2000000000000001E-2</v>
      </c>
      <c r="K12" s="402">
        <v>7.2000000000000008E-2</v>
      </c>
      <c r="L12" s="402">
        <v>0.21199999999999999</v>
      </c>
      <c r="M12" s="404">
        <v>-0.34800000000000003</v>
      </c>
      <c r="N12" s="402"/>
      <c r="O12" s="403">
        <v>-0.25800000000000001</v>
      </c>
      <c r="P12" s="405">
        <v>-0.39800000000000035</v>
      </c>
      <c r="Q12" s="406">
        <v>0.17</v>
      </c>
      <c r="R12" s="431">
        <v>-0.01</v>
      </c>
      <c r="S12" s="388">
        <v>0.55567500000000003</v>
      </c>
      <c r="T12" s="503"/>
      <c r="U12" s="407">
        <v>0.59750000000000003</v>
      </c>
      <c r="V12" s="408">
        <v>1.8922308339147993</v>
      </c>
      <c r="W12" s="408">
        <v>1.9286900021983213</v>
      </c>
      <c r="X12" s="409">
        <v>1.801082913205994</v>
      </c>
      <c r="Y12" s="410"/>
      <c r="Z12" s="411">
        <v>0.05</v>
      </c>
      <c r="AA12" s="412">
        <v>-0.125</v>
      </c>
      <c r="AB12" s="392">
        <v>2.5950000000000002</v>
      </c>
      <c r="AC12" s="413">
        <v>2.645</v>
      </c>
      <c r="AD12" s="409">
        <v>2.4700000000000002</v>
      </c>
      <c r="AE12" s="393">
        <v>1.95</v>
      </c>
      <c r="AF12" s="414">
        <v>2</v>
      </c>
      <c r="AG12" s="415">
        <v>2.09</v>
      </c>
      <c r="AH12" s="500"/>
      <c r="AI12" s="504">
        <v>1.4742500000000001</v>
      </c>
      <c r="AJ12" s="417">
        <v>4.6997604201600006E-2</v>
      </c>
      <c r="AK12" s="417">
        <v>5.0578951468342015E-2</v>
      </c>
      <c r="AL12" s="418">
        <v>1.0044502850986414</v>
      </c>
      <c r="AM12" s="419">
        <v>1.0044502850986414</v>
      </c>
      <c r="AN12" s="421">
        <v>0</v>
      </c>
      <c r="AO12" s="501">
        <v>0.12</v>
      </c>
      <c r="AP12" s="420"/>
      <c r="AQ12" s="421">
        <v>-0.45576916608520102</v>
      </c>
      <c r="AR12" s="505">
        <v>0</v>
      </c>
      <c r="AS12" s="420"/>
      <c r="AT12" s="420"/>
      <c r="AU12" s="420"/>
      <c r="AV12" s="420"/>
      <c r="AW12" s="444"/>
      <c r="AX12" s="478"/>
      <c r="AY12" s="418"/>
      <c r="AZ12" s="420"/>
      <c r="BA12" s="420"/>
      <c r="BB12" s="422"/>
      <c r="BC12" s="422"/>
      <c r="BD12" s="423"/>
      <c r="BE12" s="420"/>
      <c r="BF12" s="422"/>
      <c r="BG12" s="420"/>
      <c r="BH12" s="424"/>
      <c r="BI12" s="424"/>
      <c r="BJ12" s="424"/>
      <c r="BK12" s="422"/>
      <c r="BL12" s="420"/>
      <c r="BM12" s="420"/>
      <c r="BN12" s="425"/>
      <c r="BO12" s="425"/>
      <c r="BP12" s="424"/>
      <c r="BQ12" s="420"/>
      <c r="BR12" s="424"/>
      <c r="BS12" s="420"/>
      <c r="BT12" s="420"/>
      <c r="BU12" s="420"/>
      <c r="BV12" s="420"/>
      <c r="BW12" s="420"/>
      <c r="BX12" s="420"/>
      <c r="BY12" s="420"/>
      <c r="BZ12" s="420"/>
      <c r="CA12" s="420"/>
      <c r="CB12" s="420"/>
      <c r="CC12" s="420"/>
      <c r="CD12" s="420"/>
      <c r="CE12" s="420"/>
      <c r="CF12" s="420"/>
      <c r="CG12" s="420"/>
    </row>
    <row r="13" spans="1:85" x14ac:dyDescent="0.2">
      <c r="A13" s="378">
        <v>36312</v>
      </c>
      <c r="B13" s="379">
        <v>2.226</v>
      </c>
      <c r="C13" s="382">
        <v>-0.26560170852554243</v>
      </c>
      <c r="D13" s="381">
        <v>-0.24758334187596098</v>
      </c>
      <c r="E13" s="506">
        <v>-0.35569354177344947</v>
      </c>
      <c r="F13" s="404">
        <v>9.9000000000000005E-2</v>
      </c>
      <c r="G13" s="402">
        <v>8.199999999999999E-2</v>
      </c>
      <c r="H13" s="402">
        <v>0.10700000000000001</v>
      </c>
      <c r="I13" s="403">
        <v>8.4000000000000005E-2</v>
      </c>
      <c r="J13" s="402">
        <v>0.05</v>
      </c>
      <c r="K13" s="402">
        <v>8.4000000000000005E-2</v>
      </c>
      <c r="L13" s="402">
        <v>0.19400000000000003</v>
      </c>
      <c r="M13" s="404">
        <v>-0.28499999999999998</v>
      </c>
      <c r="N13" s="402"/>
      <c r="O13" s="403">
        <v>-0.15</v>
      </c>
      <c r="P13" s="405">
        <v>-0.316</v>
      </c>
      <c r="Q13" s="406">
        <v>0.2</v>
      </c>
      <c r="S13" s="388">
        <v>0</v>
      </c>
      <c r="T13" s="388"/>
      <c r="U13" s="407">
        <v>0.38</v>
      </c>
      <c r="V13" s="294">
        <v>1.9603982914744575</v>
      </c>
      <c r="W13" s="294">
        <v>1.978416658124039</v>
      </c>
      <c r="X13" s="389">
        <v>1.8703064582265505</v>
      </c>
      <c r="Y13" s="432"/>
      <c r="Z13" s="411">
        <v>2.5000000000000001E-2</v>
      </c>
      <c r="AA13" s="412">
        <v>-0.125</v>
      </c>
      <c r="AB13" s="392">
        <v>2.72</v>
      </c>
      <c r="AC13" s="296">
        <v>2.7450000000000001</v>
      </c>
      <c r="AD13" s="389">
        <v>2.5950000000000002</v>
      </c>
      <c r="AE13" s="393">
        <v>1.91</v>
      </c>
      <c r="AF13" s="394">
        <v>1.9410000000000001</v>
      </c>
      <c r="AG13" s="395">
        <v>2.0760000000000001</v>
      </c>
      <c r="AH13" s="500"/>
      <c r="AI13" s="504">
        <v>1.4632500000000002</v>
      </c>
      <c r="AJ13" s="507">
        <v>4.6501354316044019E-2</v>
      </c>
      <c r="AK13" s="507">
        <v>5.0221837532552015E-2</v>
      </c>
      <c r="AL13" s="279">
        <v>1.0284635035605374</v>
      </c>
      <c r="AM13" s="398">
        <v>1.0307470405882513</v>
      </c>
      <c r="AN13" s="377">
        <v>0</v>
      </c>
      <c r="AO13" s="501">
        <v>0.124</v>
      </c>
      <c r="AP13" s="269"/>
      <c r="AQ13" s="377">
        <v>-2.3160918332479072</v>
      </c>
      <c r="AR13" s="502">
        <v>-2.0504901247223648</v>
      </c>
      <c r="AS13" s="269"/>
      <c r="AT13" s="269"/>
      <c r="AU13" s="269"/>
      <c r="AV13" s="269"/>
      <c r="AW13" s="444"/>
      <c r="AX13" s="478"/>
      <c r="AY13" s="279">
        <v>1.25</v>
      </c>
      <c r="AZ13" s="269"/>
      <c r="BA13" s="269"/>
      <c r="BB13" s="277"/>
      <c r="BC13" s="277"/>
      <c r="BD13" s="280"/>
      <c r="BE13" s="269"/>
      <c r="BF13" s="277"/>
      <c r="BG13" s="269"/>
      <c r="BH13" s="276"/>
      <c r="BI13" s="276"/>
      <c r="BJ13" s="269"/>
      <c r="BK13" s="277"/>
      <c r="BL13" s="269"/>
      <c r="BM13" s="269"/>
      <c r="BN13" s="272"/>
      <c r="BO13" s="272"/>
      <c r="BP13" s="276"/>
      <c r="BQ13" s="269"/>
      <c r="BR13" s="276"/>
      <c r="BS13" s="269"/>
      <c r="BT13" s="269"/>
      <c r="BU13" s="269"/>
      <c r="BV13" s="269"/>
      <c r="BW13" s="269"/>
      <c r="BX13" s="269"/>
      <c r="BY13" s="269"/>
      <c r="BZ13" s="269"/>
      <c r="CA13" s="269"/>
      <c r="CB13" s="269"/>
      <c r="CC13" s="269"/>
      <c r="CD13" s="269"/>
      <c r="CE13" s="269"/>
      <c r="CF13" s="269"/>
      <c r="CG13" s="269"/>
    </row>
    <row r="14" spans="1:85" x14ac:dyDescent="0.2">
      <c r="A14" s="378">
        <v>36342</v>
      </c>
      <c r="B14" s="379">
        <v>2.262</v>
      </c>
      <c r="C14" s="382">
        <v>-0.24389400270072592</v>
      </c>
      <c r="D14" s="381">
        <v>-0.22587519915341092</v>
      </c>
      <c r="E14" s="506">
        <v>-0.38083690966031947</v>
      </c>
      <c r="F14" s="404">
        <v>8.7999999999999995E-2</v>
      </c>
      <c r="G14" s="402">
        <v>5.8000000000000003E-2</v>
      </c>
      <c r="H14" s="402">
        <v>0.10800000000000001</v>
      </c>
      <c r="I14" s="403">
        <v>0.10299999999999999</v>
      </c>
      <c r="J14" s="402">
        <v>6.3E-2</v>
      </c>
      <c r="K14" s="402">
        <v>8.3000000000000004E-2</v>
      </c>
      <c r="L14" s="402">
        <v>0.25800000000000001</v>
      </c>
      <c r="M14" s="404">
        <v>-0.27200000000000002</v>
      </c>
      <c r="N14" s="402"/>
      <c r="O14" s="403">
        <v>-8.6999999999999994E-2</v>
      </c>
      <c r="P14" s="405">
        <v>-0.32200000000000001</v>
      </c>
      <c r="Q14" s="406">
        <v>0.08</v>
      </c>
      <c r="S14" s="388">
        <v>0.372</v>
      </c>
      <c r="T14" s="388"/>
      <c r="U14" s="407">
        <v>0.4</v>
      </c>
      <c r="V14" s="294">
        <v>2.0181059972992741</v>
      </c>
      <c r="W14" s="294">
        <v>2.0361248008465891</v>
      </c>
      <c r="X14" s="389">
        <v>1.8811630903396805</v>
      </c>
      <c r="Y14" s="432" t="s">
        <v>135</v>
      </c>
      <c r="Z14" s="411">
        <v>2.5000000000000001E-2</v>
      </c>
      <c r="AA14" s="412">
        <v>-0.19</v>
      </c>
      <c r="AB14" s="392">
        <v>2.8</v>
      </c>
      <c r="AC14" s="296">
        <v>2.8250000000000002</v>
      </c>
      <c r="AD14" s="389">
        <v>2.61</v>
      </c>
      <c r="AE14" s="393">
        <v>1.94</v>
      </c>
      <c r="AF14" s="394">
        <v>1.99</v>
      </c>
      <c r="AG14" s="395">
        <v>2.1749999999999998</v>
      </c>
      <c r="AH14" s="500"/>
      <c r="AI14" s="504">
        <v>1.5042500000000001</v>
      </c>
      <c r="AJ14" s="507">
        <v>4.7496795000000001E-2</v>
      </c>
      <c r="AK14" s="507">
        <v>5.6583459000000003E-2</v>
      </c>
      <c r="AL14" s="279">
        <v>1.0251143588404728</v>
      </c>
      <c r="AM14" s="398">
        <v>1.0299228110415017</v>
      </c>
      <c r="AN14" s="377">
        <v>0</v>
      </c>
      <c r="AO14" s="501">
        <v>0.12</v>
      </c>
      <c r="AP14" s="269"/>
      <c r="AQ14" s="377">
        <v>-2.395207146418481</v>
      </c>
      <c r="AR14" s="502">
        <v>0</v>
      </c>
      <c r="AS14" s="269"/>
      <c r="AT14" s="269"/>
      <c r="AU14" s="269"/>
      <c r="AV14" s="269"/>
      <c r="AW14" s="444"/>
      <c r="AX14" s="478"/>
      <c r="AY14" s="279">
        <v>1.25</v>
      </c>
      <c r="AZ14" s="269"/>
      <c r="BA14" s="269"/>
      <c r="BB14" s="277"/>
      <c r="BC14" s="277"/>
      <c r="BD14" s="280"/>
      <c r="BE14" s="269"/>
      <c r="BF14" s="277"/>
      <c r="BG14" s="269"/>
      <c r="BH14" s="276"/>
      <c r="BI14" s="276"/>
      <c r="BJ14" s="269"/>
      <c r="BK14" s="277"/>
      <c r="BL14" s="269"/>
      <c r="BM14" s="269"/>
      <c r="BN14" s="272"/>
      <c r="BO14" s="272"/>
      <c r="BP14" s="276"/>
      <c r="BQ14" s="269"/>
      <c r="BR14" s="276"/>
      <c r="BS14" s="269"/>
      <c r="BT14" s="269"/>
      <c r="BU14" s="269"/>
      <c r="BV14" s="269"/>
      <c r="BW14" s="269"/>
      <c r="BX14" s="269"/>
      <c r="BY14" s="269"/>
      <c r="BZ14" s="269"/>
      <c r="CA14" s="269"/>
      <c r="CB14" s="269"/>
      <c r="CC14" s="269"/>
      <c r="CD14" s="269"/>
      <c r="CE14" s="269"/>
      <c r="CF14" s="269"/>
      <c r="CG14" s="269"/>
    </row>
    <row r="15" spans="1:85" x14ac:dyDescent="0.2">
      <c r="A15" s="378">
        <v>36373</v>
      </c>
      <c r="B15" s="379">
        <v>2.6010000000000004</v>
      </c>
      <c r="C15" s="382">
        <v>-0.6273861062367625</v>
      </c>
      <c r="D15" s="381">
        <v>-0.60985845176284381</v>
      </c>
      <c r="E15" s="506">
        <v>-0.45210956149757608</v>
      </c>
      <c r="F15" s="404">
        <v>3.9E-2</v>
      </c>
      <c r="G15" s="402">
        <v>9.0000000000000011E-3</v>
      </c>
      <c r="H15" s="402">
        <v>6.4000000000000001E-2</v>
      </c>
      <c r="I15" s="403">
        <v>2.4E-2</v>
      </c>
      <c r="J15" s="402">
        <v>8.4000000000000005E-2</v>
      </c>
      <c r="K15" s="402">
        <v>0.10400000000000001</v>
      </c>
      <c r="L15" s="402">
        <v>0.33</v>
      </c>
      <c r="M15" s="404">
        <v>-0.42499999999999999</v>
      </c>
      <c r="N15" s="402"/>
      <c r="O15" s="403">
        <v>-0.27500000000000002</v>
      </c>
      <c r="P15" s="290">
        <v>-0.39100000000000001</v>
      </c>
      <c r="Q15" s="406">
        <v>0.18</v>
      </c>
      <c r="S15" s="388">
        <v>0.69750000000000001</v>
      </c>
      <c r="T15" s="388"/>
      <c r="U15" s="407">
        <v>0.75</v>
      </c>
      <c r="V15" s="294">
        <v>1.9736138937632379</v>
      </c>
      <c r="W15" s="294">
        <v>1.9911415482371566</v>
      </c>
      <c r="X15" s="389">
        <v>2.1488904385024243</v>
      </c>
      <c r="Y15" s="438">
        <v>2.7738888888888891</v>
      </c>
      <c r="Z15" s="411">
        <v>2.5000000000000001E-2</v>
      </c>
      <c r="AA15" s="412">
        <v>0.25</v>
      </c>
      <c r="AB15" s="392">
        <v>2.8149999999999999</v>
      </c>
      <c r="AC15" s="296">
        <v>2.84</v>
      </c>
      <c r="AD15" s="389">
        <v>3.0649999999999999</v>
      </c>
      <c r="AE15" s="393">
        <v>2.21</v>
      </c>
      <c r="AF15" s="394">
        <v>2.1760000000000006</v>
      </c>
      <c r="AG15" s="395">
        <v>2.3260000000000005</v>
      </c>
      <c r="AH15" s="508">
        <v>-0.35</v>
      </c>
      <c r="AI15" s="504">
        <v>1.4932500000000002</v>
      </c>
      <c r="AJ15" s="507">
        <v>4.8412219944185007E-2</v>
      </c>
      <c r="AK15" s="507">
        <v>5.2667831385669016E-2</v>
      </c>
      <c r="AL15" s="279">
        <v>0.99973810098864824</v>
      </c>
      <c r="AM15" s="398">
        <v>0.99971537907275354</v>
      </c>
      <c r="AN15" s="377">
        <v>1.9000000000000003E-2</v>
      </c>
      <c r="AO15" s="501">
        <v>0.12</v>
      </c>
      <c r="AP15" s="269"/>
      <c r="AQ15" s="377">
        <v>-0.63089163713154628</v>
      </c>
      <c r="AR15" s="502">
        <v>-3.5055308947837815E-3</v>
      </c>
      <c r="AS15" s="269"/>
      <c r="AT15" s="269"/>
      <c r="AU15" s="269"/>
      <c r="AV15" s="269"/>
      <c r="AW15" s="444"/>
      <c r="AX15" s="478"/>
      <c r="AY15" s="279">
        <v>1.25</v>
      </c>
      <c r="AZ15" s="269"/>
      <c r="BA15" s="269"/>
      <c r="BB15" s="277"/>
      <c r="BC15" s="277"/>
      <c r="BD15" s="280"/>
      <c r="BE15" s="269"/>
      <c r="BF15" s="277"/>
      <c r="BG15" s="269"/>
      <c r="BH15" s="276"/>
      <c r="BI15" s="276"/>
      <c r="BJ15" s="269"/>
      <c r="BK15" s="277"/>
      <c r="BL15" s="269"/>
      <c r="BM15" s="269"/>
      <c r="BN15" s="272"/>
      <c r="BO15" s="272"/>
      <c r="BP15" s="276"/>
      <c r="BQ15" s="269"/>
      <c r="BR15" s="276"/>
      <c r="BS15" s="269"/>
      <c r="BT15" s="269"/>
      <c r="BU15" s="269"/>
      <c r="BV15" s="269"/>
      <c r="BW15" s="269"/>
      <c r="BX15" s="269"/>
      <c r="BY15" s="269"/>
      <c r="BZ15" s="269"/>
      <c r="CA15" s="269"/>
      <c r="CB15" s="269"/>
      <c r="CC15" s="269"/>
      <c r="CD15" s="269"/>
      <c r="CE15" s="269"/>
      <c r="CF15" s="269"/>
      <c r="CG15" s="269"/>
    </row>
    <row r="16" spans="1:85" x14ac:dyDescent="0.2">
      <c r="A16" s="378">
        <v>36404</v>
      </c>
      <c r="B16" s="379">
        <v>2.9119999999999999</v>
      </c>
      <c r="C16" s="382">
        <v>-0.56011258103858497</v>
      </c>
      <c r="D16" s="381">
        <v>-0.54245576858391953</v>
      </c>
      <c r="E16" s="506">
        <v>-0.48242260623805722</v>
      </c>
      <c r="F16" s="404">
        <v>0.05</v>
      </c>
      <c r="G16" s="402">
        <v>0.03</v>
      </c>
      <c r="H16" s="402">
        <v>0.09</v>
      </c>
      <c r="I16" s="403">
        <v>0.05</v>
      </c>
      <c r="J16" s="402">
        <v>2.2499999999999999E-2</v>
      </c>
      <c r="K16" s="402">
        <v>4.7500000000000001E-2</v>
      </c>
      <c r="L16" s="402">
        <v>0.218</v>
      </c>
      <c r="M16" s="404">
        <v>-0.35499999999999998</v>
      </c>
      <c r="N16" s="402">
        <v>5.0000000000000001E-3</v>
      </c>
      <c r="O16" s="403">
        <v>-0.255</v>
      </c>
      <c r="P16" s="290">
        <v>-0.41199999999999998</v>
      </c>
      <c r="Q16" s="406">
        <v>8.2500000000000004E-2</v>
      </c>
      <c r="R16" s="431">
        <v>0.37</v>
      </c>
      <c r="S16" s="388">
        <v>0.51150000000000007</v>
      </c>
      <c r="T16" s="388"/>
      <c r="U16" s="407">
        <v>0.55000000000000004</v>
      </c>
      <c r="V16" s="294">
        <v>2.351887418961415</v>
      </c>
      <c r="W16" s="294">
        <v>2.3695442314160804</v>
      </c>
      <c r="X16" s="389">
        <v>2.4295773937619427</v>
      </c>
      <c r="Y16" s="438">
        <v>2.7124999999999999</v>
      </c>
      <c r="Z16" s="411">
        <v>2.5000000000000001E-2</v>
      </c>
      <c r="AA16" s="412">
        <v>0.02</v>
      </c>
      <c r="AB16" s="392">
        <v>3.33</v>
      </c>
      <c r="AC16" s="296">
        <v>3.355</v>
      </c>
      <c r="AD16" s="389">
        <v>3.44</v>
      </c>
      <c r="AE16" s="393">
        <v>2.5</v>
      </c>
      <c r="AF16" s="394">
        <v>2.5569999999999999</v>
      </c>
      <c r="AG16" s="395">
        <v>2.657</v>
      </c>
      <c r="AH16" s="508">
        <v>-0.28499999999999998</v>
      </c>
      <c r="AI16" s="416">
        <v>1.4667000000000001</v>
      </c>
      <c r="AJ16" s="507">
        <v>4.8498679033737002E-2</v>
      </c>
      <c r="AK16" s="507">
        <v>5.7887780980724016E-2</v>
      </c>
      <c r="AL16" s="279">
        <v>1</v>
      </c>
      <c r="AM16" s="398">
        <v>1</v>
      </c>
      <c r="AN16" s="377">
        <v>0.03</v>
      </c>
      <c r="AO16" s="501">
        <v>0.124</v>
      </c>
      <c r="AP16" s="269"/>
      <c r="AQ16" s="377">
        <v>-2.8978745500362675</v>
      </c>
      <c r="AR16" s="502">
        <v>-2.3377619689976825</v>
      </c>
      <c r="AS16" s="269"/>
      <c r="AT16" s="269"/>
      <c r="AU16" s="269"/>
      <c r="AV16" s="269"/>
      <c r="AW16" s="444"/>
      <c r="AX16" s="478"/>
      <c r="AY16" s="279">
        <v>0.26</v>
      </c>
      <c r="AZ16" s="269"/>
      <c r="BA16" s="269"/>
      <c r="BB16" s="277"/>
      <c r="BC16" s="277"/>
      <c r="BD16" s="280"/>
      <c r="BE16" s="269"/>
      <c r="BF16" s="277"/>
      <c r="BG16" s="269"/>
      <c r="BH16" s="276"/>
      <c r="BI16" s="276"/>
      <c r="BJ16" s="269"/>
      <c r="BK16" s="277"/>
      <c r="BL16" s="269"/>
      <c r="BM16" s="269"/>
      <c r="BN16" s="272"/>
      <c r="BO16" s="272"/>
      <c r="BP16" s="276"/>
      <c r="BQ16" s="269"/>
      <c r="BR16" s="276"/>
      <c r="BS16" s="269"/>
      <c r="BT16" s="269"/>
      <c r="BU16" s="269"/>
      <c r="BV16" s="269"/>
      <c r="BW16" s="269"/>
      <c r="BX16" s="269"/>
      <c r="BY16" s="269"/>
      <c r="BZ16" s="269"/>
      <c r="CA16" s="269"/>
      <c r="CB16" s="269"/>
      <c r="CC16" s="269"/>
      <c r="CD16" s="269"/>
      <c r="CE16" s="269"/>
      <c r="CF16" s="269"/>
      <c r="CG16" s="269"/>
    </row>
    <row r="17" spans="1:85" x14ac:dyDescent="0.2">
      <c r="A17" s="378">
        <v>36434</v>
      </c>
      <c r="B17" s="426">
        <v>2.56</v>
      </c>
      <c r="C17" s="382">
        <v>-0.25182070364556886</v>
      </c>
      <c r="D17" s="381">
        <v>-0.23384422937489591</v>
      </c>
      <c r="E17" s="381">
        <v>-0.24822540879143418</v>
      </c>
      <c r="F17" s="427">
        <v>0.06</v>
      </c>
      <c r="G17" s="428">
        <v>0.04</v>
      </c>
      <c r="H17" s="428">
        <v>7.4999999999999997E-2</v>
      </c>
      <c r="I17" s="429">
        <v>0.05</v>
      </c>
      <c r="J17" s="428">
        <v>0.05</v>
      </c>
      <c r="K17" s="428">
        <v>7.0000000000000007E-2</v>
      </c>
      <c r="L17" s="428">
        <v>0.25</v>
      </c>
      <c r="M17" s="427">
        <v>-0.19</v>
      </c>
      <c r="N17" s="428">
        <v>0.14000000000000001</v>
      </c>
      <c r="O17" s="429">
        <v>-0.01</v>
      </c>
      <c r="P17" s="509">
        <v>-0.17</v>
      </c>
      <c r="Q17" s="430">
        <v>0.09</v>
      </c>
      <c r="R17" s="431">
        <v>0.34</v>
      </c>
      <c r="S17" s="431">
        <v>0.54869999999999997</v>
      </c>
      <c r="T17" s="387"/>
      <c r="U17" s="510">
        <v>0.59</v>
      </c>
      <c r="V17" s="294">
        <v>2.3081792963544312</v>
      </c>
      <c r="W17" s="294">
        <v>2.3261557706251041</v>
      </c>
      <c r="X17" s="389">
        <v>2.3117745912085659</v>
      </c>
      <c r="Y17" s="438">
        <v>2.7914285714285714</v>
      </c>
      <c r="Z17" s="433">
        <v>2.5000000000000001E-2</v>
      </c>
      <c r="AA17" s="434">
        <v>5.0000000000000001E-3</v>
      </c>
      <c r="AB17" s="435">
        <v>3.21</v>
      </c>
      <c r="AC17" s="296">
        <v>3.2349999999999999</v>
      </c>
      <c r="AD17" s="389">
        <v>3.2149999999999999</v>
      </c>
      <c r="AE17" s="443">
        <v>2.39</v>
      </c>
      <c r="AF17" s="394">
        <v>2.37</v>
      </c>
      <c r="AG17" s="395">
        <v>2.5499999999999998</v>
      </c>
      <c r="AH17" s="511">
        <v>-0.21</v>
      </c>
      <c r="AI17" s="416">
        <v>1.4715</v>
      </c>
      <c r="AJ17" s="436">
        <v>4.7652980511766002E-2</v>
      </c>
      <c r="AK17" s="436">
        <v>5.7887780980724016E-2</v>
      </c>
      <c r="AL17" s="279">
        <v>0.9998710715883643</v>
      </c>
      <c r="AM17" s="398">
        <v>0.9998437744102483</v>
      </c>
      <c r="AN17" s="377">
        <v>0.04</v>
      </c>
      <c r="AO17" s="501">
        <v>0.12</v>
      </c>
      <c r="AP17" s="269"/>
      <c r="AQ17" s="377">
        <v>-2.5564047051458654</v>
      </c>
      <c r="AR17" s="502">
        <v>-2.3045840015002965</v>
      </c>
      <c r="AS17" s="269"/>
      <c r="AT17" s="269"/>
      <c r="AU17" s="269"/>
      <c r="AV17" s="269"/>
      <c r="AW17" s="478"/>
      <c r="AX17" s="478"/>
      <c r="AY17" s="444">
        <v>0.26</v>
      </c>
      <c r="AZ17" s="512"/>
      <c r="BA17" s="269"/>
      <c r="BB17" s="277"/>
      <c r="BC17" s="277"/>
      <c r="BD17" s="280"/>
      <c r="BE17" s="269"/>
      <c r="BF17" s="277"/>
      <c r="BG17" s="269"/>
      <c r="BH17" s="276"/>
      <c r="BI17" s="276"/>
      <c r="BJ17" s="269"/>
      <c r="BK17" s="277"/>
      <c r="BL17" s="269"/>
      <c r="BM17" s="269"/>
      <c r="BN17" s="272"/>
      <c r="BO17" s="272"/>
      <c r="BP17" s="276"/>
      <c r="BQ17" s="269"/>
      <c r="BR17" s="276"/>
      <c r="BS17" s="269"/>
      <c r="BT17" s="269"/>
      <c r="BU17" s="269"/>
      <c r="BV17" s="269"/>
      <c r="BW17" s="269"/>
      <c r="BX17" s="269"/>
      <c r="BY17" s="269"/>
      <c r="BZ17" s="269"/>
      <c r="CA17" s="269"/>
      <c r="CB17" s="269"/>
      <c r="CC17" s="269"/>
      <c r="CD17" s="269"/>
      <c r="CE17" s="269"/>
      <c r="CF17" s="269"/>
      <c r="CG17" s="269"/>
    </row>
    <row r="18" spans="1:85" x14ac:dyDescent="0.2">
      <c r="A18" s="378">
        <v>36465</v>
      </c>
      <c r="B18" s="426">
        <v>3.0920000000000001</v>
      </c>
      <c r="C18" s="382">
        <v>-0.39707068969664761</v>
      </c>
      <c r="D18" s="381">
        <v>-0.27522548151803861</v>
      </c>
      <c r="E18" s="381">
        <v>-0.38990332450967058</v>
      </c>
      <c r="F18" s="427">
        <v>3.8000000000000006E-2</v>
      </c>
      <c r="G18" s="428">
        <v>3.8000000000000006E-2</v>
      </c>
      <c r="H18" s="428">
        <v>6.8000000000000005E-2</v>
      </c>
      <c r="I18" s="429">
        <v>0.23</v>
      </c>
      <c r="J18" s="428">
        <v>0.12</v>
      </c>
      <c r="K18" s="428">
        <v>0.17</v>
      </c>
      <c r="L18" s="428">
        <v>0.47800000000000004</v>
      </c>
      <c r="M18" s="427">
        <v>-0.22</v>
      </c>
      <c r="N18" s="428">
        <v>-0.01</v>
      </c>
      <c r="O18" s="429">
        <v>-0.08</v>
      </c>
      <c r="P18" s="513">
        <v>-0.17199999999999999</v>
      </c>
      <c r="Q18" s="430">
        <v>0.18</v>
      </c>
      <c r="R18" s="431">
        <v>0.27</v>
      </c>
      <c r="S18" s="431">
        <v>0.6</v>
      </c>
      <c r="T18" s="441"/>
      <c r="U18" s="510">
        <v>0.6</v>
      </c>
      <c r="V18" s="294">
        <v>2.6949293103033525</v>
      </c>
      <c r="W18" s="294">
        <v>2.8167745184819615</v>
      </c>
      <c r="X18" s="389">
        <v>2.7020966754903295</v>
      </c>
      <c r="Y18" s="432"/>
      <c r="Z18" s="433">
        <v>0.17</v>
      </c>
      <c r="AA18" s="434">
        <v>0.01</v>
      </c>
      <c r="AB18" s="442">
        <v>3.76</v>
      </c>
      <c r="AC18" s="296">
        <v>3.93</v>
      </c>
      <c r="AD18" s="389">
        <v>3.77</v>
      </c>
      <c r="AE18" s="443">
        <v>2.92</v>
      </c>
      <c r="AF18" s="394">
        <v>2.8719999999999999</v>
      </c>
      <c r="AG18" s="395">
        <v>3.012</v>
      </c>
      <c r="AH18" s="511">
        <v>-0.23</v>
      </c>
      <c r="AI18" s="416">
        <v>1.4737499999999999</v>
      </c>
      <c r="AJ18" s="436">
        <v>4.7187618011464004E-2</v>
      </c>
      <c r="AK18" s="436">
        <v>5.4620350596712018E-2</v>
      </c>
      <c r="AL18" s="279">
        <v>0.99961699694502315</v>
      </c>
      <c r="AM18" s="398">
        <v>0.9995574875706067</v>
      </c>
      <c r="AN18" s="377">
        <v>3.8000000000000006E-2</v>
      </c>
      <c r="AO18" s="501">
        <v>0.124</v>
      </c>
      <c r="AP18" s="269"/>
      <c r="AQ18" s="377">
        <v>-3.0848326348130231</v>
      </c>
      <c r="AR18" s="502">
        <v>-2.6877619451163755</v>
      </c>
      <c r="AS18" s="269"/>
      <c r="AT18" s="269"/>
      <c r="AU18" s="269"/>
      <c r="AV18" s="478"/>
      <c r="AW18" s="439"/>
      <c r="AX18" s="279"/>
      <c r="AY18" s="444">
        <v>0.26</v>
      </c>
      <c r="AZ18" s="512"/>
      <c r="BA18" s="439"/>
      <c r="BB18" s="277"/>
      <c r="BC18" s="437"/>
      <c r="BD18" s="280"/>
      <c r="BE18" s="269"/>
      <c r="BF18" s="277"/>
      <c r="BG18" s="269"/>
      <c r="BH18" s="276"/>
      <c r="BI18" s="276"/>
      <c r="BJ18" s="269"/>
      <c r="BK18" s="277"/>
      <c r="BL18" s="269"/>
      <c r="BM18" s="269"/>
      <c r="BN18" s="272"/>
      <c r="BO18" s="272"/>
      <c r="BP18" s="276"/>
      <c r="BQ18" s="269"/>
      <c r="BR18" s="276"/>
      <c r="BS18" s="269"/>
      <c r="BT18" s="269"/>
      <c r="BU18" s="269"/>
      <c r="BV18" s="269"/>
      <c r="BW18" s="269"/>
      <c r="BX18" s="269"/>
      <c r="BY18" s="269"/>
      <c r="BZ18" s="269"/>
      <c r="CA18" s="269"/>
      <c r="CB18" s="269"/>
      <c r="CC18" s="269"/>
      <c r="CD18" s="269"/>
      <c r="CE18" s="269"/>
      <c r="CF18" s="269"/>
      <c r="CG18" s="269"/>
    </row>
    <row r="19" spans="1:85" x14ac:dyDescent="0.2">
      <c r="A19" s="378">
        <v>36495</v>
      </c>
      <c r="B19" s="426">
        <v>2.12</v>
      </c>
      <c r="C19" s="382">
        <v>0.13450000000000001</v>
      </c>
      <c r="D19" s="381">
        <v>-7.3000000000000001E-3</v>
      </c>
      <c r="E19" s="381">
        <v>-0.1129</v>
      </c>
      <c r="F19" s="427">
        <v>0.14000000000000001</v>
      </c>
      <c r="G19" s="428">
        <v>0.16</v>
      </c>
      <c r="H19" s="428">
        <v>0.17</v>
      </c>
      <c r="I19" s="429">
        <v>0.2</v>
      </c>
      <c r="J19" s="428">
        <v>7.0000000000000007E-2</v>
      </c>
      <c r="K19" s="428">
        <v>0.125</v>
      </c>
      <c r="L19" s="428">
        <v>0.53</v>
      </c>
      <c r="M19" s="427">
        <v>-0.03</v>
      </c>
      <c r="N19" s="428">
        <v>0.23499999999999999</v>
      </c>
      <c r="O19" s="429">
        <v>0.19500000000000001</v>
      </c>
      <c r="P19" s="513">
        <v>0.16</v>
      </c>
      <c r="Q19" s="430">
        <v>0.15</v>
      </c>
      <c r="R19" s="431">
        <v>0.3</v>
      </c>
      <c r="S19" s="431">
        <v>0.84750000000000003</v>
      </c>
      <c r="T19" s="444">
        <v>0.85</v>
      </c>
      <c r="U19" s="510">
        <v>0.84750000000000003</v>
      </c>
      <c r="V19" s="294">
        <v>2.2545000000000002</v>
      </c>
      <c r="W19" s="294">
        <v>2.1127000000000002</v>
      </c>
      <c r="X19" s="389">
        <v>2.0071000000000003</v>
      </c>
      <c r="Y19" s="432"/>
      <c r="Z19" s="433">
        <v>-0.19819999999999999</v>
      </c>
      <c r="AA19" s="434">
        <v>-0.34570000000000001</v>
      </c>
      <c r="AB19" s="442">
        <v>3.1501999999999999</v>
      </c>
      <c r="AC19" s="296">
        <v>2.952</v>
      </c>
      <c r="AD19" s="389">
        <v>2.8045</v>
      </c>
      <c r="AE19" s="443">
        <v>2.2799999999999998</v>
      </c>
      <c r="AF19" s="394">
        <v>2.09</v>
      </c>
      <c r="AG19" s="395">
        <v>2.3149999999999999</v>
      </c>
      <c r="AH19" s="511">
        <v>-4.4999999999999998E-2</v>
      </c>
      <c r="AI19" s="416">
        <v>1.4539000000000002</v>
      </c>
      <c r="AJ19" s="436">
        <v>4.9413468787229013E-2</v>
      </c>
      <c r="AK19" s="436">
        <v>5.6583459451999996E-2</v>
      </c>
      <c r="AL19" s="279">
        <v>0.99986636644452664</v>
      </c>
      <c r="AM19" s="398">
        <v>0.99984724555970628</v>
      </c>
      <c r="AN19" s="377">
        <v>0.16</v>
      </c>
      <c r="AO19" s="501">
        <v>0.12</v>
      </c>
      <c r="AP19" s="269"/>
      <c r="AQ19" s="377">
        <v>-2.12</v>
      </c>
      <c r="AR19" s="502">
        <v>-2.2541820390146703</v>
      </c>
      <c r="AS19" s="269"/>
      <c r="AT19" s="269"/>
      <c r="AU19" s="269"/>
      <c r="AV19" s="478"/>
      <c r="AW19" s="439"/>
      <c r="AX19" s="279"/>
      <c r="AY19" s="444">
        <v>0.26</v>
      </c>
      <c r="AZ19" s="512"/>
      <c r="BA19" s="439"/>
      <c r="BB19" s="277"/>
      <c r="BC19" s="437"/>
      <c r="BD19" s="280"/>
      <c r="BE19" s="269"/>
      <c r="BF19" s="277"/>
      <c r="BG19" s="269"/>
      <c r="BH19" s="276"/>
      <c r="BI19" s="276"/>
      <c r="BJ19" s="269"/>
      <c r="BK19" s="277"/>
      <c r="BL19" s="269"/>
      <c r="BM19" s="269"/>
      <c r="BN19" s="272"/>
      <c r="BO19" s="272"/>
      <c r="BP19" s="276"/>
      <c r="BQ19" s="269"/>
      <c r="BR19" s="276"/>
      <c r="BS19" s="269"/>
      <c r="BT19" s="269"/>
      <c r="BU19" s="269"/>
      <c r="BV19" s="269"/>
      <c r="BW19" s="269"/>
      <c r="BX19" s="269"/>
      <c r="BY19" s="269"/>
      <c r="BZ19" s="269"/>
      <c r="CA19" s="269"/>
      <c r="CB19" s="269"/>
      <c r="CC19" s="269"/>
      <c r="CD19" s="269"/>
      <c r="CE19" s="269"/>
      <c r="CF19" s="269"/>
      <c r="CG19" s="269"/>
    </row>
    <row r="20" spans="1:85" x14ac:dyDescent="0.2">
      <c r="A20" s="378">
        <v>36526</v>
      </c>
      <c r="B20" s="426">
        <v>2.3440000000000003</v>
      </c>
      <c r="C20" s="382">
        <v>-0.18596049787916114</v>
      </c>
      <c r="D20" s="381">
        <v>-0.12430222638999444</v>
      </c>
      <c r="E20" s="381">
        <v>-0.18596049787916114</v>
      </c>
      <c r="F20" s="427">
        <v>6.5000000000000002E-2</v>
      </c>
      <c r="G20" s="428">
        <v>0.13</v>
      </c>
      <c r="H20" s="428">
        <v>0.13</v>
      </c>
      <c r="I20" s="429">
        <v>0.21</v>
      </c>
      <c r="J20" s="428">
        <v>0.09</v>
      </c>
      <c r="K20" s="428">
        <v>0.06</v>
      </c>
      <c r="L20" s="428">
        <v>1.3559999999999999</v>
      </c>
      <c r="M20" s="427">
        <v>-0.16399999999999998</v>
      </c>
      <c r="N20" s="428">
        <v>3.1000000000000003E-2</v>
      </c>
      <c r="O20" s="429">
        <v>-2.4E-2</v>
      </c>
      <c r="P20" s="513">
        <v>-3.1E-2</v>
      </c>
      <c r="Q20" s="430">
        <v>0.13500000000000001</v>
      </c>
      <c r="R20" s="431">
        <v>0.43</v>
      </c>
      <c r="S20" s="431">
        <v>0.4</v>
      </c>
      <c r="T20" s="514">
        <v>0.9</v>
      </c>
      <c r="U20" s="510">
        <v>0.4</v>
      </c>
      <c r="V20" s="294">
        <v>2.1580395021208392</v>
      </c>
      <c r="W20" s="294">
        <v>2.2196977736100059</v>
      </c>
      <c r="X20" s="389">
        <v>2.1580395021208392</v>
      </c>
      <c r="Y20" s="291"/>
      <c r="Z20" s="433">
        <v>8.5000000000000006E-2</v>
      </c>
      <c r="AA20" s="434">
        <v>0</v>
      </c>
      <c r="AB20" s="442">
        <v>2.9750000000000001</v>
      </c>
      <c r="AC20" s="296">
        <v>3.06</v>
      </c>
      <c r="AD20" s="389">
        <v>2.9750000000000001</v>
      </c>
      <c r="AE20" s="443">
        <v>2.3130000000000002</v>
      </c>
      <c r="AF20" s="394">
        <v>2.1800000000000002</v>
      </c>
      <c r="AG20" s="395">
        <v>2.3199999999999998</v>
      </c>
      <c r="AH20" s="511">
        <v>-0.16399999999999998</v>
      </c>
      <c r="AI20" s="416">
        <v>1.4555000000000002</v>
      </c>
      <c r="AJ20" s="436">
        <v>5.0961877278977011E-2</v>
      </c>
      <c r="AK20" s="436">
        <v>5.6580830843126012E-2</v>
      </c>
      <c r="AL20" s="279">
        <v>0.9997244819212816</v>
      </c>
      <c r="AM20" s="398">
        <v>0.99969452844652973</v>
      </c>
      <c r="AN20" s="377">
        <v>0.13</v>
      </c>
      <c r="AO20" s="501">
        <v>0.12</v>
      </c>
      <c r="AP20" s="269"/>
      <c r="AQ20" s="377">
        <v>-2.3440000000000003</v>
      </c>
      <c r="AR20" s="502">
        <v>-2.1580395021208392</v>
      </c>
      <c r="AS20" s="269"/>
      <c r="AT20" s="269"/>
      <c r="AU20" s="269"/>
      <c r="AV20" s="478"/>
      <c r="AW20" s="439"/>
      <c r="AX20" s="279"/>
      <c r="AY20" s="279"/>
      <c r="AZ20" s="269"/>
      <c r="BA20" s="439"/>
      <c r="BB20" s="277"/>
      <c r="BC20" s="437"/>
      <c r="BD20" s="280"/>
      <c r="BE20" s="269"/>
      <c r="BF20" s="277"/>
      <c r="BG20" s="269"/>
      <c r="BH20" s="276"/>
      <c r="BI20" s="276"/>
      <c r="BJ20" s="269"/>
      <c r="BK20" s="277"/>
      <c r="BL20" s="269"/>
      <c r="BM20" s="269"/>
      <c r="BN20" s="272"/>
      <c r="BO20" s="272"/>
      <c r="BP20" s="276"/>
      <c r="BQ20" s="269"/>
      <c r="BR20" s="276"/>
      <c r="BS20" s="269"/>
      <c r="BT20" s="269"/>
      <c r="BU20" s="269"/>
      <c r="BV20" s="269"/>
      <c r="BW20" s="269"/>
      <c r="BX20" s="269"/>
      <c r="BY20" s="269"/>
      <c r="BZ20" s="269"/>
      <c r="CA20" s="269"/>
      <c r="CB20" s="269"/>
      <c r="CC20" s="269"/>
      <c r="CD20" s="269"/>
      <c r="CE20" s="269"/>
      <c r="CF20" s="269"/>
      <c r="CG20" s="269"/>
    </row>
    <row r="21" spans="1:85" x14ac:dyDescent="0.2">
      <c r="A21" s="378">
        <v>36557</v>
      </c>
      <c r="B21" s="426">
        <v>2.2160000000000002</v>
      </c>
      <c r="C21" s="382">
        <v>-0.25859391527723319</v>
      </c>
      <c r="D21" s="381">
        <v>-0.1969718718692941</v>
      </c>
      <c r="E21" s="381">
        <v>-0.25859391527723319</v>
      </c>
      <c r="F21" s="427">
        <v>0.105</v>
      </c>
      <c r="G21" s="428">
        <v>0.16</v>
      </c>
      <c r="H21" s="428">
        <v>0.16</v>
      </c>
      <c r="I21" s="429">
        <v>0.24</v>
      </c>
      <c r="J21" s="428">
        <v>6.7500000000000004E-2</v>
      </c>
      <c r="K21" s="428">
        <v>7.4999999999999997E-2</v>
      </c>
      <c r="L21" s="428">
        <v>0.75</v>
      </c>
      <c r="M21" s="427">
        <v>-0.11</v>
      </c>
      <c r="N21" s="428">
        <v>0.115</v>
      </c>
      <c r="O21" s="429">
        <v>6.5000000000000002E-2</v>
      </c>
      <c r="P21" s="513">
        <v>-0.03</v>
      </c>
      <c r="Q21" s="430">
        <v>0.24</v>
      </c>
      <c r="R21" s="431">
        <v>0.38500000000000001</v>
      </c>
      <c r="S21" s="431">
        <v>0.49</v>
      </c>
      <c r="T21" s="514">
        <v>0.95</v>
      </c>
      <c r="U21" s="510">
        <v>0.49</v>
      </c>
      <c r="V21" s="294">
        <v>1.957406084722767</v>
      </c>
      <c r="W21" s="294">
        <v>2.0190281281307061</v>
      </c>
      <c r="X21" s="389">
        <v>1.957406084722767</v>
      </c>
      <c r="Y21" s="432" t="s">
        <v>136</v>
      </c>
      <c r="Z21" s="433">
        <v>8.5000000000000006E-2</v>
      </c>
      <c r="AA21" s="434">
        <v>0</v>
      </c>
      <c r="AB21" s="442">
        <v>2.7</v>
      </c>
      <c r="AC21" s="296">
        <v>2.7850000000000001</v>
      </c>
      <c r="AD21" s="389">
        <v>2.7</v>
      </c>
      <c r="AE21" s="443">
        <v>2.1860000000000004</v>
      </c>
      <c r="AF21" s="394">
        <v>2.1060000000000003</v>
      </c>
      <c r="AG21" s="395">
        <v>2.2810000000000001</v>
      </c>
      <c r="AH21" s="511">
        <v>-0.105</v>
      </c>
      <c r="AI21" s="416">
        <v>1.454711172211</v>
      </c>
      <c r="AJ21" s="436">
        <v>5.0658903117911012E-2</v>
      </c>
      <c r="AK21" s="436">
        <v>5.9907934171005019E-2</v>
      </c>
      <c r="AL21" s="279">
        <v>0.99699121586725126</v>
      </c>
      <c r="AM21" s="398">
        <v>0.99645088307737995</v>
      </c>
      <c r="AN21" s="377">
        <v>0.16</v>
      </c>
      <c r="AO21" s="501">
        <v>0.13300000000000001</v>
      </c>
      <c r="AP21" s="269"/>
      <c r="AQ21" s="377">
        <v>-2.173</v>
      </c>
      <c r="AR21" s="502">
        <v>-1.9144060847227669</v>
      </c>
      <c r="AS21" s="269"/>
      <c r="AT21" s="269"/>
      <c r="AU21" s="269"/>
      <c r="AV21" s="478"/>
      <c r="AW21" s="439"/>
      <c r="AX21" s="279"/>
      <c r="AY21" s="279"/>
      <c r="AZ21" s="269"/>
      <c r="BA21" s="439"/>
      <c r="BB21" s="277"/>
      <c r="BC21" s="437"/>
      <c r="BD21" s="280"/>
      <c r="BE21" s="269"/>
      <c r="BF21" s="277"/>
      <c r="BG21" s="269"/>
      <c r="BH21" s="276"/>
      <c r="BI21" s="276"/>
      <c r="BJ21" s="269"/>
      <c r="BK21" s="277"/>
      <c r="BL21" s="269"/>
      <c r="BM21" s="269"/>
      <c r="BN21" s="272"/>
      <c r="BO21" s="272"/>
      <c r="BP21" s="276"/>
      <c r="BQ21" s="269"/>
      <c r="BR21" s="276"/>
      <c r="BS21" s="269"/>
      <c r="BT21" s="269"/>
      <c r="BU21" s="269"/>
      <c r="BV21" s="269"/>
      <c r="BW21" s="269"/>
      <c r="BX21" s="269"/>
      <c r="BY21" s="269"/>
      <c r="BZ21" s="269"/>
      <c r="CA21" s="269"/>
      <c r="CB21" s="269"/>
      <c r="CC21" s="269"/>
      <c r="CD21" s="269"/>
      <c r="CE21" s="269"/>
      <c r="CF21" s="269"/>
      <c r="CG21" s="269"/>
    </row>
    <row r="22" spans="1:85" x14ac:dyDescent="0.2">
      <c r="A22" s="378">
        <v>36586</v>
      </c>
      <c r="B22" s="426">
        <v>2.2530000000000001</v>
      </c>
      <c r="C22" s="382">
        <v>-0.27586827358387245</v>
      </c>
      <c r="D22" s="381">
        <v>-0.21419627477823155</v>
      </c>
      <c r="E22" s="381">
        <v>-0.33391250775388737</v>
      </c>
      <c r="F22" s="427">
        <v>0.1</v>
      </c>
      <c r="G22" s="428">
        <v>0.13</v>
      </c>
      <c r="H22" s="428">
        <v>0.13</v>
      </c>
      <c r="I22" s="429">
        <v>0.18</v>
      </c>
      <c r="J22" s="428">
        <v>6.7500000000000004E-2</v>
      </c>
      <c r="K22" s="428">
        <v>7.4999999999999997E-2</v>
      </c>
      <c r="L22" s="428">
        <v>0.41</v>
      </c>
      <c r="M22" s="427">
        <v>-0.15</v>
      </c>
      <c r="N22" s="428">
        <v>0.09</v>
      </c>
      <c r="O22" s="429">
        <v>0.04</v>
      </c>
      <c r="P22" s="513">
        <v>-0.21</v>
      </c>
      <c r="Q22" s="430">
        <v>0.33</v>
      </c>
      <c r="R22" s="431">
        <v>0.38500000000000001</v>
      </c>
      <c r="S22" s="431">
        <v>0.45</v>
      </c>
      <c r="T22" s="387">
        <v>0.7</v>
      </c>
      <c r="U22" s="510">
        <v>0.45</v>
      </c>
      <c r="V22" s="294">
        <v>1.9771317264161277</v>
      </c>
      <c r="W22" s="294">
        <v>2.0388037252217686</v>
      </c>
      <c r="X22" s="389">
        <v>1.9190874922461127</v>
      </c>
      <c r="Y22" s="291">
        <v>6.5000000000000002E-2</v>
      </c>
      <c r="Z22" s="433">
        <v>8.5000000000000006E-2</v>
      </c>
      <c r="AA22" s="434">
        <v>-0.08</v>
      </c>
      <c r="AB22" s="442">
        <v>2.7250000000000001</v>
      </c>
      <c r="AC22" s="296">
        <v>2.81</v>
      </c>
      <c r="AD22" s="389">
        <v>2.645</v>
      </c>
      <c r="AE22" s="443">
        <v>2.0430000000000001</v>
      </c>
      <c r="AF22" s="394">
        <v>2.1030000000000002</v>
      </c>
      <c r="AG22" s="395">
        <v>2.2930000000000001</v>
      </c>
      <c r="AH22" s="511">
        <v>-0.13</v>
      </c>
      <c r="AI22" s="416">
        <v>1.453532830718</v>
      </c>
      <c r="AJ22" s="436">
        <v>5.1220639352069997E-2</v>
      </c>
      <c r="AK22" s="436">
        <v>6.1178766547915008E-2</v>
      </c>
      <c r="AL22" s="279">
        <v>0.99296296660336658</v>
      </c>
      <c r="AM22" s="398">
        <v>0.9916209355176786</v>
      </c>
      <c r="AN22" s="377">
        <v>0.13</v>
      </c>
      <c r="AO22" s="501">
        <v>0.12</v>
      </c>
      <c r="AP22" s="269"/>
      <c r="AQ22" s="377">
        <v>-2.2790442341700148</v>
      </c>
      <c r="AR22" s="502">
        <v>-2.0031759605861423</v>
      </c>
      <c r="AS22" s="269"/>
      <c r="AT22" s="269"/>
      <c r="AU22" s="269"/>
      <c r="AV22" s="478"/>
      <c r="AW22" s="439"/>
      <c r="AX22" s="279"/>
      <c r="AY22" s="279"/>
      <c r="AZ22" s="269"/>
      <c r="BA22" s="439"/>
      <c r="BB22" s="277"/>
      <c r="BC22" s="437"/>
      <c r="BD22" s="280"/>
      <c r="BE22" s="269"/>
      <c r="BF22" s="277"/>
      <c r="BG22" s="269"/>
      <c r="BH22" s="276"/>
      <c r="BI22" s="276"/>
      <c r="BJ22" s="269"/>
      <c r="BK22" s="277"/>
      <c r="BL22" s="269"/>
      <c r="BM22" s="269"/>
      <c r="BN22" s="272"/>
      <c r="BO22" s="272"/>
      <c r="BP22" s="276"/>
      <c r="BQ22" s="269"/>
      <c r="BR22" s="276"/>
      <c r="BS22" s="269"/>
      <c r="BT22" s="269"/>
      <c r="BU22" s="269"/>
      <c r="BV22" s="269"/>
      <c r="BW22" s="269"/>
      <c r="BX22" s="269"/>
      <c r="BY22" s="269"/>
      <c r="BZ22" s="269"/>
      <c r="CA22" s="269"/>
      <c r="CB22" s="269"/>
      <c r="CC22" s="269"/>
      <c r="CD22" s="269"/>
      <c r="CE22" s="269"/>
      <c r="CF22" s="269"/>
      <c r="CG22" s="269"/>
    </row>
    <row r="23" spans="1:85" x14ac:dyDescent="0.2">
      <c r="A23" s="378">
        <v>36617</v>
      </c>
      <c r="B23" s="426">
        <v>2.2730000000000001</v>
      </c>
      <c r="C23" s="382">
        <v>-0.29068567204610174</v>
      </c>
      <c r="D23" s="381">
        <v>-0.24711832417898316</v>
      </c>
      <c r="E23" s="381">
        <v>-0.34877546920225999</v>
      </c>
      <c r="F23" s="427">
        <v>0.09</v>
      </c>
      <c r="G23" s="428">
        <v>0.08</v>
      </c>
      <c r="H23" s="428">
        <v>0.10800000000000001</v>
      </c>
      <c r="I23" s="429">
        <v>0.08</v>
      </c>
      <c r="J23" s="428">
        <v>0.06</v>
      </c>
      <c r="K23" s="428">
        <v>0.1</v>
      </c>
      <c r="L23" s="428">
        <v>0.28499999999999998</v>
      </c>
      <c r="M23" s="427">
        <v>-0.28999999999999998</v>
      </c>
      <c r="N23" s="428">
        <v>5.5E-2</v>
      </c>
      <c r="O23" s="429">
        <v>-0.11</v>
      </c>
      <c r="P23" s="513">
        <v>-0.31</v>
      </c>
      <c r="Q23" s="430">
        <v>0.26750000000000002</v>
      </c>
      <c r="R23" s="431">
        <v>0.35249999999999998</v>
      </c>
      <c r="S23" s="431">
        <v>0.3725</v>
      </c>
      <c r="T23" s="441">
        <v>0.4</v>
      </c>
      <c r="U23" s="510">
        <v>0.3725</v>
      </c>
      <c r="V23" s="294">
        <v>1.9823143279538984</v>
      </c>
      <c r="W23" s="294">
        <v>2.025881675821017</v>
      </c>
      <c r="X23" s="389">
        <v>1.9242245307977401</v>
      </c>
      <c r="Y23" s="432"/>
      <c r="Z23" s="433">
        <v>0.06</v>
      </c>
      <c r="AA23" s="434">
        <v>-0.08</v>
      </c>
      <c r="AB23" s="442">
        <v>2.73</v>
      </c>
      <c r="AC23" s="296">
        <v>2.79</v>
      </c>
      <c r="AD23" s="389">
        <v>2.65</v>
      </c>
      <c r="AE23" s="443">
        <v>1.9630000000000001</v>
      </c>
      <c r="AF23" s="394">
        <v>1.9830000000000001</v>
      </c>
      <c r="AG23" s="395">
        <v>2.1630000000000003</v>
      </c>
      <c r="AH23" s="511">
        <v>-0.21</v>
      </c>
      <c r="AI23" s="416">
        <v>1.4523927458930004</v>
      </c>
      <c r="AJ23" s="436">
        <v>5.1783504590529016E-2</v>
      </c>
      <c r="AK23" s="436">
        <v>6.1572551566255025E-2</v>
      </c>
      <c r="AL23" s="279">
        <v>0.9885879800977454</v>
      </c>
      <c r="AM23" s="398">
        <v>0.98647750667936962</v>
      </c>
      <c r="AN23" s="377">
        <v>0.08</v>
      </c>
      <c r="AO23" s="501">
        <v>0.124</v>
      </c>
      <c r="AP23" s="269"/>
      <c r="AQ23" s="377">
        <v>-2.3040897971561582</v>
      </c>
      <c r="AR23" s="502">
        <v>-2.0134041251100565</v>
      </c>
      <c r="AS23" s="269"/>
      <c r="AT23" s="269"/>
      <c r="AU23" s="269"/>
      <c r="AV23" s="478"/>
      <c r="AW23" s="439"/>
      <c r="AX23" s="279"/>
      <c r="AY23" s="279"/>
      <c r="AZ23" s="269"/>
      <c r="BA23" s="439"/>
      <c r="BB23" s="277"/>
      <c r="BC23" s="437"/>
      <c r="BD23" s="280"/>
      <c r="BE23" s="269"/>
      <c r="BF23" s="277"/>
      <c r="BG23" s="269"/>
      <c r="BH23" s="276"/>
      <c r="BI23" s="276"/>
      <c r="BJ23" s="269"/>
      <c r="BK23" s="277"/>
      <c r="BL23" s="269"/>
      <c r="BM23" s="269"/>
      <c r="BN23" s="272"/>
      <c r="BO23" s="272"/>
      <c r="BP23" s="276"/>
      <c r="BQ23" s="269"/>
      <c r="BR23" s="276"/>
      <c r="BS23" s="269"/>
      <c r="BT23" s="269"/>
      <c r="BU23" s="269"/>
      <c r="BV23" s="269"/>
      <c r="BW23" s="269"/>
      <c r="BX23" s="269"/>
      <c r="BY23" s="269"/>
      <c r="BZ23" s="269"/>
      <c r="CA23" s="269"/>
      <c r="CB23" s="269"/>
      <c r="CC23" s="269"/>
      <c r="CD23" s="269"/>
      <c r="CE23" s="269"/>
      <c r="CF23" s="269"/>
      <c r="CG23" s="269"/>
    </row>
    <row r="24" spans="1:85" x14ac:dyDescent="0.2">
      <c r="A24" s="378">
        <v>36647</v>
      </c>
      <c r="B24" s="426">
        <v>2.2930000000000001</v>
      </c>
      <c r="C24" s="382">
        <v>-0.30213166585188822</v>
      </c>
      <c r="D24" s="381">
        <v>-0.25853600889973993</v>
      </c>
      <c r="E24" s="381">
        <v>-0.3602592084547529</v>
      </c>
      <c r="F24" s="427">
        <v>8.5000000000000006E-2</v>
      </c>
      <c r="G24" s="428">
        <v>7.4999999999999997E-2</v>
      </c>
      <c r="H24" s="428">
        <v>0.10300000000000001</v>
      </c>
      <c r="I24" s="429">
        <v>7.4999999999999997E-2</v>
      </c>
      <c r="J24" s="428">
        <v>4.4999999999999998E-2</v>
      </c>
      <c r="K24" s="428">
        <v>8.5000000000000006E-2</v>
      </c>
      <c r="L24" s="428">
        <v>0.23499999999999999</v>
      </c>
      <c r="M24" s="427">
        <v>-0.28999999999999998</v>
      </c>
      <c r="N24" s="428">
        <v>5.5E-2</v>
      </c>
      <c r="O24" s="429">
        <v>-0.11</v>
      </c>
      <c r="P24" s="513">
        <v>-0.31</v>
      </c>
      <c r="Q24" s="430">
        <v>0.23</v>
      </c>
      <c r="R24" s="431">
        <v>0.30499999999999999</v>
      </c>
      <c r="S24" s="431">
        <v>0.32500000000000001</v>
      </c>
      <c r="T24" s="444">
        <v>0.45</v>
      </c>
      <c r="U24" s="510">
        <v>0.32500000000000001</v>
      </c>
      <c r="V24" s="294">
        <v>1.9908683341481119</v>
      </c>
      <c r="W24" s="294">
        <v>2.0344639911002602</v>
      </c>
      <c r="X24" s="389">
        <v>1.9327407915452472</v>
      </c>
      <c r="Y24" s="291"/>
      <c r="Z24" s="433">
        <v>0.06</v>
      </c>
      <c r="AA24" s="434">
        <v>-0.08</v>
      </c>
      <c r="AB24" s="442">
        <v>2.74</v>
      </c>
      <c r="AC24" s="296">
        <v>2.8</v>
      </c>
      <c r="AD24" s="389">
        <v>2.66</v>
      </c>
      <c r="AE24" s="443">
        <v>1.9830000000000001</v>
      </c>
      <c r="AF24" s="394">
        <v>2.0030000000000001</v>
      </c>
      <c r="AG24" s="395">
        <v>2.1830000000000003</v>
      </c>
      <c r="AH24" s="511">
        <v>-0.21</v>
      </c>
      <c r="AI24" s="416">
        <v>1.4514496264950003</v>
      </c>
      <c r="AJ24" s="436">
        <v>5.2562854394100009E-2</v>
      </c>
      <c r="AK24" s="436">
        <v>6.1910744267139009E-2</v>
      </c>
      <c r="AL24" s="279">
        <v>0.98421621470219589</v>
      </c>
      <c r="AM24" s="398">
        <v>0.98147733233967061</v>
      </c>
      <c r="AN24" s="377">
        <v>7.4999999999999997E-2</v>
      </c>
      <c r="AO24" s="501">
        <v>0.12</v>
      </c>
      <c r="AP24" s="269"/>
      <c r="AQ24" s="377">
        <v>-2.3281275426028647</v>
      </c>
      <c r="AR24" s="502">
        <v>-2.0259958767509767</v>
      </c>
      <c r="AS24" s="269"/>
      <c r="AT24" s="269"/>
      <c r="AU24" s="269"/>
      <c r="AV24" s="478"/>
      <c r="AW24" s="439"/>
      <c r="AX24" s="279"/>
      <c r="AY24" s="279"/>
      <c r="AZ24" s="269"/>
      <c r="BA24" s="439"/>
      <c r="BB24" s="277"/>
      <c r="BC24" s="437"/>
      <c r="BD24" s="280"/>
      <c r="BE24" s="269"/>
      <c r="BF24" s="277"/>
      <c r="BG24" s="269"/>
      <c r="BH24" s="276"/>
      <c r="BI24" s="276"/>
      <c r="BJ24" s="269"/>
      <c r="BK24" s="277"/>
      <c r="BL24" s="269"/>
      <c r="BM24" s="269"/>
      <c r="BN24" s="272"/>
      <c r="BO24" s="272"/>
      <c r="BP24" s="276"/>
      <c r="BQ24" s="269"/>
      <c r="BR24" s="276"/>
      <c r="BS24" s="269"/>
      <c r="BT24" s="269"/>
      <c r="BU24" s="269"/>
      <c r="BV24" s="269"/>
      <c r="BW24" s="269"/>
      <c r="BX24" s="269"/>
      <c r="BY24" s="269"/>
      <c r="BZ24" s="269"/>
      <c r="CA24" s="269"/>
      <c r="CB24" s="269"/>
      <c r="CC24" s="269"/>
      <c r="CD24" s="269"/>
      <c r="CE24" s="269"/>
      <c r="CF24" s="269"/>
      <c r="CG24" s="269"/>
    </row>
    <row r="25" spans="1:85" x14ac:dyDescent="0.2">
      <c r="A25" s="378">
        <v>36678</v>
      </c>
      <c r="B25" s="426">
        <v>2.3149999999999999</v>
      </c>
      <c r="C25" s="382">
        <v>-0.30831435126282525</v>
      </c>
      <c r="D25" s="381">
        <v>-0.26469075020332156</v>
      </c>
      <c r="E25" s="381">
        <v>-0.36647915267549713</v>
      </c>
      <c r="F25" s="427">
        <v>7.4999999999999997E-2</v>
      </c>
      <c r="G25" s="428">
        <v>6.5000000000000002E-2</v>
      </c>
      <c r="H25" s="428">
        <v>9.3000000000000013E-2</v>
      </c>
      <c r="I25" s="429">
        <v>6.5000000000000002E-2</v>
      </c>
      <c r="J25" s="428">
        <v>2.75E-2</v>
      </c>
      <c r="K25" s="428">
        <v>6.7500000000000004E-2</v>
      </c>
      <c r="L25" s="428">
        <v>0.23499999999999999</v>
      </c>
      <c r="M25" s="427">
        <v>-0.28999999999999998</v>
      </c>
      <c r="N25" s="428">
        <v>5.5E-2</v>
      </c>
      <c r="O25" s="429">
        <v>-0.11</v>
      </c>
      <c r="P25" s="513">
        <v>-0.31</v>
      </c>
      <c r="Q25" s="430">
        <v>0.2225</v>
      </c>
      <c r="R25" s="431">
        <v>0.28249999999999997</v>
      </c>
      <c r="S25" s="431">
        <v>0.30249999999999999</v>
      </c>
      <c r="T25" s="514">
        <v>0.45</v>
      </c>
      <c r="U25" s="510">
        <v>0.30249999999999999</v>
      </c>
      <c r="V25" s="294">
        <v>2.0066856487371747</v>
      </c>
      <c r="W25" s="294">
        <v>2.0503092497966784</v>
      </c>
      <c r="X25" s="389">
        <v>1.9485208473245028</v>
      </c>
      <c r="Y25" s="432"/>
      <c r="Z25" s="433">
        <v>0.06</v>
      </c>
      <c r="AA25" s="434">
        <v>-0.08</v>
      </c>
      <c r="AB25" s="442">
        <v>2.76</v>
      </c>
      <c r="AC25" s="296">
        <v>2.82</v>
      </c>
      <c r="AD25" s="389">
        <v>2.68</v>
      </c>
      <c r="AE25" s="443">
        <v>2.0049999999999999</v>
      </c>
      <c r="AF25" s="394">
        <v>2.0249999999999999</v>
      </c>
      <c r="AG25" s="395">
        <v>2.2050000000000001</v>
      </c>
      <c r="AH25" s="511">
        <v>-0.21</v>
      </c>
      <c r="AI25" s="416">
        <v>1.4505198668420005</v>
      </c>
      <c r="AJ25" s="436">
        <v>5.3438361717923002E-2</v>
      </c>
      <c r="AK25" s="436">
        <v>6.2446385089572017E-2</v>
      </c>
      <c r="AL25" s="279">
        <v>0.97956452358094759</v>
      </c>
      <c r="AM25" s="398">
        <v>0.97621284940454134</v>
      </c>
      <c r="AN25" s="377">
        <v>6.5000000000000002E-2</v>
      </c>
      <c r="AO25" s="501">
        <v>0.124</v>
      </c>
      <c r="AP25" s="269"/>
      <c r="AQ25" s="377">
        <v>-2.355164801412672</v>
      </c>
      <c r="AR25" s="502">
        <v>-2.0468504501498468</v>
      </c>
      <c r="AS25" s="269"/>
      <c r="AT25" s="269"/>
      <c r="AU25" s="269"/>
      <c r="AV25" s="478"/>
      <c r="AW25" s="439"/>
      <c r="AX25" s="279"/>
      <c r="AY25" s="279"/>
      <c r="AZ25" s="269"/>
      <c r="BA25" s="439"/>
      <c r="BB25" s="277"/>
      <c r="BC25" s="437"/>
      <c r="BD25" s="280"/>
      <c r="BE25" s="269"/>
      <c r="BF25" s="277"/>
      <c r="BG25" s="269"/>
      <c r="BH25" s="276"/>
      <c r="BI25" s="276"/>
      <c r="BJ25" s="269"/>
      <c r="BK25" s="277"/>
      <c r="BL25" s="269"/>
      <c r="BM25" s="269"/>
      <c r="BN25" s="272"/>
      <c r="BO25" s="272"/>
      <c r="BP25" s="276"/>
      <c r="BQ25" s="269"/>
      <c r="BR25" s="276"/>
      <c r="BS25" s="269"/>
      <c r="BT25" s="269"/>
      <c r="BU25" s="269"/>
      <c r="BV25" s="269"/>
      <c r="BW25" s="269"/>
      <c r="BX25" s="269"/>
      <c r="BY25" s="269"/>
      <c r="BZ25" s="269"/>
      <c r="CA25" s="269"/>
      <c r="CB25" s="269"/>
      <c r="CC25" s="269"/>
      <c r="CD25" s="269"/>
      <c r="CE25" s="269"/>
      <c r="CF25" s="269"/>
      <c r="CG25" s="269"/>
    </row>
    <row r="26" spans="1:85" x14ac:dyDescent="0.2">
      <c r="A26" s="378">
        <v>36708</v>
      </c>
      <c r="B26" s="426">
        <v>2.34</v>
      </c>
      <c r="C26" s="382">
        <v>-0.3175924105394814</v>
      </c>
      <c r="D26" s="381">
        <v>-0.27394332587486581</v>
      </c>
      <c r="E26" s="381">
        <v>-0.37579119009230233</v>
      </c>
      <c r="F26" s="427">
        <v>7.0000000000000007E-2</v>
      </c>
      <c r="G26" s="428">
        <v>0.06</v>
      </c>
      <c r="H26" s="428">
        <v>8.8000000000000009E-2</v>
      </c>
      <c r="I26" s="429">
        <v>0.06</v>
      </c>
      <c r="J26" s="428">
        <v>3.2500000000000001E-2</v>
      </c>
      <c r="K26" s="428">
        <v>7.2499999999999995E-2</v>
      </c>
      <c r="L26" s="428">
        <v>0.26</v>
      </c>
      <c r="M26" s="427">
        <v>-0.28999999999999998</v>
      </c>
      <c r="N26" s="428">
        <v>0.18</v>
      </c>
      <c r="O26" s="429">
        <v>-0.11</v>
      </c>
      <c r="P26" s="513">
        <v>-0.31</v>
      </c>
      <c r="Q26" s="430">
        <v>0.22</v>
      </c>
      <c r="R26" s="431">
        <v>0.27</v>
      </c>
      <c r="S26" s="431">
        <v>0.28999999999999998</v>
      </c>
      <c r="T26" s="514">
        <v>0.5</v>
      </c>
      <c r="U26" s="510">
        <v>0.28999999999999998</v>
      </c>
      <c r="V26" s="294">
        <v>2.0224075894605185</v>
      </c>
      <c r="W26" s="294">
        <v>2.0660566741251341</v>
      </c>
      <c r="X26" s="389">
        <v>1.9642088099076975</v>
      </c>
      <c r="Y26" s="291"/>
      <c r="Z26" s="433">
        <v>0.06</v>
      </c>
      <c r="AA26" s="434">
        <v>-0.08</v>
      </c>
      <c r="AB26" s="442">
        <v>2.78</v>
      </c>
      <c r="AC26" s="296">
        <v>2.84</v>
      </c>
      <c r="AD26" s="389">
        <v>2.7</v>
      </c>
      <c r="AE26" s="443">
        <v>2.0299999999999998</v>
      </c>
      <c r="AF26" s="394">
        <v>2.0499999999999998</v>
      </c>
      <c r="AG26" s="395">
        <v>2.23</v>
      </c>
      <c r="AH26" s="511">
        <v>-0.17</v>
      </c>
      <c r="AI26" s="416">
        <v>1.4496730111570002</v>
      </c>
      <c r="AJ26" s="436">
        <v>5.4288692650282001E-2</v>
      </c>
      <c r="AK26" s="436">
        <v>6.3006318604036993E-2</v>
      </c>
      <c r="AL26" s="279">
        <v>0.97494819858925086</v>
      </c>
      <c r="AM26" s="398">
        <v>0.97104506408182312</v>
      </c>
      <c r="AN26" s="377">
        <v>0.06</v>
      </c>
      <c r="AO26" s="501">
        <v>0.12</v>
      </c>
      <c r="AP26" s="269"/>
      <c r="AQ26" s="377">
        <v>-2.3811987795528204</v>
      </c>
      <c r="AR26" s="502">
        <v>-2.063606369013339</v>
      </c>
      <c r="AS26" s="269"/>
      <c r="AT26" s="269"/>
      <c r="AU26" s="269"/>
      <c r="AV26" s="478"/>
      <c r="AW26" s="439"/>
      <c r="AX26" s="279"/>
      <c r="AY26" s="279"/>
      <c r="AZ26" s="269"/>
      <c r="BA26" s="439"/>
      <c r="BB26" s="277"/>
      <c r="BC26" s="437"/>
      <c r="BD26" s="280"/>
      <c r="BE26" s="269"/>
      <c r="BF26" s="277"/>
      <c r="BG26" s="269"/>
      <c r="BH26" s="276"/>
      <c r="BI26" s="276"/>
      <c r="BJ26" s="269"/>
      <c r="BK26" s="277"/>
      <c r="BL26" s="269"/>
      <c r="BM26" s="269"/>
      <c r="BN26" s="272"/>
      <c r="BO26" s="272"/>
      <c r="BP26" s="276"/>
      <c r="BQ26" s="269"/>
      <c r="BR26" s="276"/>
      <c r="BS26" s="269"/>
      <c r="BT26" s="269"/>
      <c r="BU26" s="269"/>
      <c r="BV26" s="269"/>
      <c r="BW26" s="269"/>
      <c r="BX26" s="269"/>
      <c r="BY26" s="269"/>
      <c r="BZ26" s="269"/>
      <c r="CA26" s="269"/>
      <c r="CB26" s="269"/>
      <c r="CC26" s="269"/>
      <c r="CD26" s="269"/>
      <c r="CE26" s="269"/>
      <c r="CF26" s="269"/>
      <c r="CG26" s="269"/>
    </row>
    <row r="27" spans="1:85" x14ac:dyDescent="0.2">
      <c r="A27" s="378">
        <v>36739</v>
      </c>
      <c r="B27" s="426">
        <v>2.3650000000000002</v>
      </c>
      <c r="C27" s="382">
        <v>-0.31956347209288882</v>
      </c>
      <c r="D27" s="381">
        <v>-0.27588867078526391</v>
      </c>
      <c r="E27" s="381">
        <v>-0.37779654050305589</v>
      </c>
      <c r="F27" s="427">
        <v>0.06</v>
      </c>
      <c r="G27" s="428">
        <v>0.05</v>
      </c>
      <c r="H27" s="428">
        <v>7.8E-2</v>
      </c>
      <c r="I27" s="429">
        <v>0.05</v>
      </c>
      <c r="J27" s="428">
        <v>3.5000000000000003E-2</v>
      </c>
      <c r="K27" s="428">
        <v>7.4999999999999997E-2</v>
      </c>
      <c r="L27" s="428">
        <v>0.26</v>
      </c>
      <c r="M27" s="427">
        <v>-0.28999999999999998</v>
      </c>
      <c r="N27" s="428">
        <v>0.18</v>
      </c>
      <c r="O27" s="429">
        <v>-0.11</v>
      </c>
      <c r="P27" s="513">
        <v>-0.31</v>
      </c>
      <c r="Q27" s="430">
        <v>0.2225</v>
      </c>
      <c r="R27" s="431">
        <v>0.26750000000000002</v>
      </c>
      <c r="S27" s="431">
        <v>0.28749999999999998</v>
      </c>
      <c r="T27" s="514">
        <v>0.55000000000000004</v>
      </c>
      <c r="U27" s="510">
        <v>0.28749999999999998</v>
      </c>
      <c r="V27" s="294">
        <v>2.0454365279071114</v>
      </c>
      <c r="W27" s="294">
        <v>2.0891113292147363</v>
      </c>
      <c r="X27" s="389">
        <v>1.9872034594969443</v>
      </c>
      <c r="Y27" s="432" t="s">
        <v>137</v>
      </c>
      <c r="Z27" s="433">
        <v>0.06</v>
      </c>
      <c r="AA27" s="434">
        <v>-0.08</v>
      </c>
      <c r="AB27" s="442">
        <v>2.81</v>
      </c>
      <c r="AC27" s="296">
        <v>2.87</v>
      </c>
      <c r="AD27" s="389">
        <v>2.73</v>
      </c>
      <c r="AE27" s="443">
        <v>2.0550000000000002</v>
      </c>
      <c r="AF27" s="394">
        <v>2.0750000000000002</v>
      </c>
      <c r="AG27" s="395">
        <v>2.2549999999999999</v>
      </c>
      <c r="AH27" s="511">
        <v>-0.17</v>
      </c>
      <c r="AI27" s="416">
        <v>1.4488194131510002</v>
      </c>
      <c r="AJ27" s="436">
        <v>5.4994684120162E-2</v>
      </c>
      <c r="AK27" s="436">
        <v>6.3475475376822021E-2</v>
      </c>
      <c r="AL27" s="279">
        <v>0.97015347173348787</v>
      </c>
      <c r="AM27" s="398">
        <v>0.96570057271269538</v>
      </c>
      <c r="AN27" s="377">
        <v>0.05</v>
      </c>
      <c r="AO27" s="501">
        <v>0.12</v>
      </c>
      <c r="AP27" s="269"/>
      <c r="AQ27" s="377">
        <v>-2.407233068410167</v>
      </c>
      <c r="AR27" s="502">
        <v>-2.0876695963172782</v>
      </c>
      <c r="AS27" s="269"/>
      <c r="AT27" s="269"/>
      <c r="AU27" s="269"/>
      <c r="AV27" s="478"/>
      <c r="AW27" s="439"/>
      <c r="AX27" s="279"/>
      <c r="AY27" s="279"/>
      <c r="AZ27" s="269"/>
      <c r="BA27" s="439"/>
      <c r="BB27" s="277"/>
      <c r="BC27" s="437"/>
      <c r="BD27" s="280"/>
      <c r="BE27" s="269"/>
      <c r="BF27" s="277"/>
      <c r="BG27" s="269"/>
      <c r="BH27" s="276"/>
      <c r="BI27" s="276"/>
      <c r="BJ27" s="269"/>
      <c r="BK27" s="277"/>
      <c r="BL27" s="269"/>
      <c r="BM27" s="269"/>
      <c r="BN27" s="272"/>
      <c r="BO27" s="272"/>
      <c r="BP27" s="276"/>
      <c r="BQ27" s="269"/>
      <c r="BR27" s="276"/>
      <c r="BS27" s="269"/>
      <c r="BT27" s="269"/>
      <c r="BU27" s="269"/>
      <c r="BV27" s="269"/>
      <c r="BW27" s="269"/>
      <c r="BX27" s="269"/>
      <c r="BY27" s="269"/>
      <c r="BZ27" s="269"/>
      <c r="CA27" s="269"/>
      <c r="CB27" s="269"/>
      <c r="CC27" s="269"/>
      <c r="CD27" s="269"/>
      <c r="CE27" s="269"/>
      <c r="CF27" s="269"/>
      <c r="CG27" s="269"/>
    </row>
    <row r="28" spans="1:85" x14ac:dyDescent="0.2">
      <c r="A28" s="378">
        <v>36770</v>
      </c>
      <c r="B28" s="426">
        <v>2.3849999999999998</v>
      </c>
      <c r="C28" s="382">
        <v>-0.32387267137771492</v>
      </c>
      <c r="D28" s="381">
        <v>-0.2801738587567475</v>
      </c>
      <c r="E28" s="381">
        <v>-0.3821377548723377</v>
      </c>
      <c r="F28" s="427">
        <v>6.5000000000000002E-2</v>
      </c>
      <c r="G28" s="428">
        <v>5.5E-2</v>
      </c>
      <c r="H28" s="428">
        <v>8.3000000000000004E-2</v>
      </c>
      <c r="I28" s="429">
        <v>5.5E-2</v>
      </c>
      <c r="J28" s="428">
        <v>4.7500000000000001E-2</v>
      </c>
      <c r="K28" s="428">
        <v>8.7499999999999994E-2</v>
      </c>
      <c r="L28" s="428">
        <v>0.2225</v>
      </c>
      <c r="M28" s="427">
        <v>-0.28999999999999998</v>
      </c>
      <c r="N28" s="428">
        <v>0.18</v>
      </c>
      <c r="O28" s="429">
        <v>-0.11</v>
      </c>
      <c r="P28" s="513">
        <v>-0.31</v>
      </c>
      <c r="Q28" s="430">
        <v>0.23</v>
      </c>
      <c r="R28" s="431">
        <v>0.26500000000000001</v>
      </c>
      <c r="S28" s="431">
        <v>0.28499999999999998</v>
      </c>
      <c r="T28" s="514">
        <v>0.5</v>
      </c>
      <c r="U28" s="510">
        <v>0.28499999999999998</v>
      </c>
      <c r="V28" s="294">
        <v>2.0611273286222849</v>
      </c>
      <c r="W28" s="294">
        <v>2.1048261412432523</v>
      </c>
      <c r="X28" s="389">
        <v>2.0028622451276621</v>
      </c>
      <c r="Y28" s="438">
        <v>2.9311758873982043</v>
      </c>
      <c r="Z28" s="433">
        <v>0.06</v>
      </c>
      <c r="AA28" s="434">
        <v>-0.08</v>
      </c>
      <c r="AB28" s="442">
        <v>2.83</v>
      </c>
      <c r="AC28" s="296">
        <v>2.89</v>
      </c>
      <c r="AD28" s="389">
        <v>2.75</v>
      </c>
      <c r="AE28" s="443">
        <v>2.0750000000000002</v>
      </c>
      <c r="AF28" s="394">
        <v>2.0950000000000002</v>
      </c>
      <c r="AG28" s="395">
        <v>2.2749999999999999</v>
      </c>
      <c r="AH28" s="511">
        <v>-0.17</v>
      </c>
      <c r="AI28" s="416">
        <v>1.4480233261450004</v>
      </c>
      <c r="AJ28" s="436">
        <v>5.5700675756054016E-2</v>
      </c>
      <c r="AK28" s="436">
        <v>6.3944632222617009E-2</v>
      </c>
      <c r="AL28" s="279">
        <v>0.96526986361396838</v>
      </c>
      <c r="AM28" s="398">
        <v>0.96031142462244612</v>
      </c>
      <c r="AN28" s="377">
        <v>5.5E-2</v>
      </c>
      <c r="AO28" s="501">
        <v>0.124</v>
      </c>
      <c r="AP28" s="269"/>
      <c r="AQ28" s="377">
        <v>-2.4282650834946229</v>
      </c>
      <c r="AR28" s="502">
        <v>-2.104392412116908</v>
      </c>
      <c r="AS28" s="269"/>
      <c r="AT28" s="269"/>
      <c r="AU28" s="269"/>
      <c r="AV28" s="478"/>
      <c r="AW28" s="439"/>
      <c r="AX28" s="279"/>
      <c r="AY28" s="279"/>
      <c r="AZ28" s="269"/>
      <c r="BA28" s="439"/>
      <c r="BB28" s="277"/>
      <c r="BC28" s="437"/>
      <c r="BD28" s="280"/>
      <c r="BE28" s="269"/>
      <c r="BF28" s="277"/>
      <c r="BG28" s="269"/>
      <c r="BH28" s="276"/>
      <c r="BI28" s="276"/>
      <c r="BJ28" s="269"/>
      <c r="BK28" s="277"/>
      <c r="BL28" s="269"/>
      <c r="BM28" s="269"/>
      <c r="BN28" s="272"/>
      <c r="BO28" s="272"/>
      <c r="BP28" s="276"/>
      <c r="BQ28" s="269"/>
      <c r="BR28" s="276"/>
      <c r="BS28" s="269"/>
      <c r="BT28" s="269"/>
      <c r="BU28" s="269"/>
      <c r="BV28" s="269"/>
      <c r="BW28" s="269"/>
      <c r="BX28" s="269"/>
      <c r="BY28" s="269"/>
      <c r="BZ28" s="269"/>
      <c r="CA28" s="269"/>
      <c r="CB28" s="269"/>
      <c r="CC28" s="269"/>
      <c r="CD28" s="269"/>
      <c r="CE28" s="269"/>
      <c r="CF28" s="269"/>
      <c r="CG28" s="269"/>
    </row>
    <row r="29" spans="1:85" x14ac:dyDescent="0.2">
      <c r="A29" s="378">
        <v>36800</v>
      </c>
      <c r="B29" s="426">
        <v>2.407</v>
      </c>
      <c r="C29" s="382">
        <v>-0.30110236557436965</v>
      </c>
      <c r="D29" s="381">
        <v>-0.25738130742020449</v>
      </c>
      <c r="E29" s="381">
        <v>-0.35939710977992334</v>
      </c>
      <c r="F29" s="427">
        <v>0.08</v>
      </c>
      <c r="G29" s="428">
        <v>7.0000000000000007E-2</v>
      </c>
      <c r="H29" s="428">
        <v>9.8000000000000004E-2</v>
      </c>
      <c r="I29" s="429">
        <v>7.0000000000000007E-2</v>
      </c>
      <c r="J29" s="428">
        <v>0.05</v>
      </c>
      <c r="K29" s="428">
        <v>0.09</v>
      </c>
      <c r="L29" s="428">
        <v>0.2525</v>
      </c>
      <c r="M29" s="427">
        <v>-0.28999999999999998</v>
      </c>
      <c r="N29" s="428">
        <v>0.09</v>
      </c>
      <c r="O29" s="429">
        <v>-0.11</v>
      </c>
      <c r="P29" s="513">
        <v>-0.31</v>
      </c>
      <c r="Q29" s="430">
        <v>0.23749999999999999</v>
      </c>
      <c r="R29" s="431">
        <v>0.26750000000000002</v>
      </c>
      <c r="S29" s="431">
        <v>0.28749999999999998</v>
      </c>
      <c r="T29" s="514">
        <v>0.5</v>
      </c>
      <c r="U29" s="510">
        <v>0.28749999999999998</v>
      </c>
      <c r="V29" s="294">
        <v>2.1058976344256304</v>
      </c>
      <c r="W29" s="294">
        <v>2.1496186925797955</v>
      </c>
      <c r="X29" s="389">
        <v>2.0476028902200767</v>
      </c>
      <c r="Y29" s="438">
        <v>3.1105466345245505</v>
      </c>
      <c r="Z29" s="433">
        <v>0.06</v>
      </c>
      <c r="AA29" s="434">
        <v>-0.08</v>
      </c>
      <c r="AB29" s="442">
        <v>2.89</v>
      </c>
      <c r="AC29" s="296">
        <v>2.95</v>
      </c>
      <c r="AD29" s="389">
        <v>2.81</v>
      </c>
      <c r="AE29" s="443">
        <v>2.097</v>
      </c>
      <c r="AF29" s="394">
        <v>2.117</v>
      </c>
      <c r="AG29" s="395">
        <v>2.2970000000000002</v>
      </c>
      <c r="AH29" s="511">
        <v>-0.21</v>
      </c>
      <c r="AI29" s="416">
        <v>1.4472865633050003</v>
      </c>
      <c r="AJ29" s="436">
        <v>5.6351413644208002E-2</v>
      </c>
      <c r="AK29" s="436">
        <v>6.4386670889519021E-2</v>
      </c>
      <c r="AL29" s="279">
        <v>0.96048272223250841</v>
      </c>
      <c r="AM29" s="398">
        <v>0.95506268510795322</v>
      </c>
      <c r="AN29" s="377">
        <v>7.0000000000000007E-2</v>
      </c>
      <c r="AO29" s="501">
        <v>0.12</v>
      </c>
      <c r="AP29" s="269"/>
      <c r="AQ29" s="377">
        <v>-2.4532947442055537</v>
      </c>
      <c r="AR29" s="502">
        <v>-2.1521923786311841</v>
      </c>
      <c r="AS29" s="269"/>
      <c r="AT29" s="269"/>
      <c r="AU29" s="269"/>
      <c r="AV29" s="478"/>
      <c r="AW29" s="439"/>
      <c r="AX29" s="279"/>
      <c r="AY29" s="279"/>
      <c r="AZ29" s="269"/>
      <c r="BA29" s="439"/>
      <c r="BB29" s="277"/>
      <c r="BC29" s="437"/>
      <c r="BD29" s="280"/>
      <c r="BE29" s="269"/>
      <c r="BF29" s="277"/>
      <c r="BG29" s="269"/>
      <c r="BH29" s="276"/>
      <c r="BI29" s="276"/>
      <c r="BJ29" s="269"/>
      <c r="BK29" s="277"/>
      <c r="BL29" s="269"/>
      <c r="BM29" s="269"/>
      <c r="BN29" s="272"/>
      <c r="BO29" s="272"/>
      <c r="BP29" s="276"/>
      <c r="BQ29" s="269"/>
      <c r="BR29" s="276"/>
      <c r="BS29" s="269"/>
      <c r="BT29" s="269"/>
      <c r="BU29" s="269"/>
      <c r="BV29" s="269"/>
      <c r="BW29" s="269"/>
      <c r="BX29" s="269"/>
      <c r="BY29" s="269"/>
      <c r="BZ29" s="269"/>
      <c r="CA29" s="269"/>
      <c r="CB29" s="269"/>
      <c r="CC29" s="269"/>
      <c r="CD29" s="269"/>
      <c r="CE29" s="269"/>
      <c r="CF29" s="269"/>
      <c r="CG29" s="269"/>
    </row>
    <row r="30" spans="1:85" x14ac:dyDescent="0.2">
      <c r="A30" s="378">
        <v>36831</v>
      </c>
      <c r="B30" s="426">
        <v>2.5420000000000003</v>
      </c>
      <c r="C30" s="382">
        <v>-0.33</v>
      </c>
      <c r="D30" s="381">
        <v>-0.23979265929659244</v>
      </c>
      <c r="E30" s="381">
        <v>-0.33092458788917334</v>
      </c>
      <c r="F30" s="427">
        <v>0.23</v>
      </c>
      <c r="G30" s="428">
        <v>0.37</v>
      </c>
      <c r="H30" s="428">
        <v>0.31</v>
      </c>
      <c r="I30" s="429">
        <v>0.39</v>
      </c>
      <c r="J30" s="428">
        <v>0.1075</v>
      </c>
      <c r="K30" s="428">
        <v>0.1875</v>
      </c>
      <c r="L30" s="428">
        <v>0.52</v>
      </c>
      <c r="M30" s="427">
        <v>-0.22</v>
      </c>
      <c r="N30" s="428">
        <v>0.05</v>
      </c>
      <c r="O30" s="429">
        <v>1.3877787807800005E-17</v>
      </c>
      <c r="P30" s="438">
        <v>-0.11</v>
      </c>
      <c r="Q30" s="440">
        <v>0.23499999999999999</v>
      </c>
      <c r="R30" s="431">
        <v>0.28000000000000003</v>
      </c>
      <c r="S30" s="431">
        <v>0.28999999999999998</v>
      </c>
      <c r="T30" s="514">
        <v>0.8</v>
      </c>
      <c r="U30" s="510">
        <v>0.28999999999999998</v>
      </c>
      <c r="V30" s="294">
        <v>2.2120000000000002</v>
      </c>
      <c r="W30" s="294">
        <v>2.3022073407034078</v>
      </c>
      <c r="X30" s="389">
        <v>2.2110754121108269</v>
      </c>
      <c r="Y30" s="438">
        <v>2.8030539251650999</v>
      </c>
      <c r="Z30" s="433">
        <v>0.125</v>
      </c>
      <c r="AA30" s="434">
        <v>0</v>
      </c>
      <c r="AB30" s="515">
        <v>3.0327946613471939</v>
      </c>
      <c r="AC30" s="296">
        <v>3.1577946613471939</v>
      </c>
      <c r="AD30" s="389">
        <v>3.0327946613471939</v>
      </c>
      <c r="AE30" s="443">
        <v>2.4320000000000004</v>
      </c>
      <c r="AF30" s="394">
        <v>2.3220000000000001</v>
      </c>
      <c r="AG30" s="395">
        <v>2.5420000000000003</v>
      </c>
      <c r="AH30" s="511">
        <v>-0.21</v>
      </c>
      <c r="AI30" s="416">
        <v>1.4465498210770003</v>
      </c>
      <c r="AJ30" s="436">
        <v>5.6978110871987009E-2</v>
      </c>
      <c r="AK30" s="436">
        <v>6.482112610677801E-2</v>
      </c>
      <c r="AL30" s="279">
        <v>0.95549116121189426</v>
      </c>
      <c r="AM30" s="398">
        <v>0.94961564293522138</v>
      </c>
      <c r="AN30" s="377">
        <v>0.38</v>
      </c>
      <c r="AO30" s="501">
        <v>0.124</v>
      </c>
      <c r="AP30" s="269"/>
      <c r="AQ30" s="377">
        <v>-2.5299999999999998</v>
      </c>
      <c r="AR30" s="502">
        <v>-2.2000000000000002</v>
      </c>
      <c r="AS30" s="269"/>
      <c r="AT30" s="269"/>
      <c r="AU30" s="269"/>
      <c r="AV30" s="269"/>
      <c r="AW30" s="439"/>
      <c r="AX30" s="279"/>
      <c r="AY30" s="279"/>
      <c r="AZ30" s="269"/>
      <c r="BA30" s="439"/>
      <c r="BB30" s="277"/>
      <c r="BC30" s="437"/>
      <c r="BD30" s="280"/>
      <c r="BE30" s="269"/>
      <c r="BF30" s="277"/>
      <c r="BG30" s="269"/>
      <c r="BH30" s="276"/>
      <c r="BI30" s="276"/>
      <c r="BJ30" s="269"/>
      <c r="BK30" s="277"/>
      <c r="BL30" s="269"/>
      <c r="BM30" s="269"/>
      <c r="BN30" s="272"/>
      <c r="BO30" s="272"/>
      <c r="BP30" s="276"/>
      <c r="BQ30" s="269"/>
      <c r="BR30" s="276"/>
      <c r="BS30" s="269"/>
      <c r="BT30" s="269"/>
      <c r="BU30" s="269"/>
      <c r="BV30" s="269"/>
      <c r="BW30" s="269"/>
      <c r="BX30" s="269"/>
      <c r="BY30" s="269"/>
      <c r="BZ30" s="269"/>
      <c r="CA30" s="269"/>
      <c r="CB30" s="269"/>
      <c r="CC30" s="269"/>
      <c r="CD30" s="269"/>
      <c r="CE30" s="269"/>
      <c r="CF30" s="269"/>
      <c r="CG30" s="269"/>
    </row>
    <row r="31" spans="1:85" x14ac:dyDescent="0.2">
      <c r="A31" s="378">
        <v>36861</v>
      </c>
      <c r="B31" s="426">
        <v>2.6720000000000002</v>
      </c>
      <c r="C31" s="382">
        <v>-0.33</v>
      </c>
      <c r="D31" s="381">
        <v>-0.23980485208653768</v>
      </c>
      <c r="E31" s="381">
        <v>-0.33097892623709058</v>
      </c>
      <c r="F31" s="427">
        <v>0.27</v>
      </c>
      <c r="G31" s="428">
        <v>0.41</v>
      </c>
      <c r="H31" s="428">
        <v>0.35</v>
      </c>
      <c r="I31" s="429">
        <v>0.43</v>
      </c>
      <c r="J31" s="428">
        <v>0.1275</v>
      </c>
      <c r="K31" s="428">
        <v>0.20749999999999999</v>
      </c>
      <c r="L31" s="428">
        <v>0.79</v>
      </c>
      <c r="M31" s="427">
        <v>-0.22</v>
      </c>
      <c r="N31" s="428">
        <v>0.05</v>
      </c>
      <c r="O31" s="429">
        <v>1.3877787807800005E-17</v>
      </c>
      <c r="P31" s="438">
        <v>0.03</v>
      </c>
      <c r="Q31" s="440">
        <v>0.23749999999999999</v>
      </c>
      <c r="R31" s="431">
        <v>0.28249999999999997</v>
      </c>
      <c r="S31" s="431">
        <v>0.29249999999999998</v>
      </c>
      <c r="T31" s="514">
        <v>1</v>
      </c>
      <c r="U31" s="510">
        <v>0.29249999999999998</v>
      </c>
      <c r="V31" s="294">
        <v>2.3420000000000001</v>
      </c>
      <c r="W31" s="294">
        <v>2.4321951479134625</v>
      </c>
      <c r="X31" s="389">
        <v>2.3410210737629096</v>
      </c>
      <c r="Y31" s="432" t="s">
        <v>134</v>
      </c>
      <c r="Z31" s="433">
        <v>0.125</v>
      </c>
      <c r="AA31" s="434">
        <v>0</v>
      </c>
      <c r="AB31" s="515">
        <v>3.2095487335265682</v>
      </c>
      <c r="AC31" s="296">
        <v>3.3345487335265682</v>
      </c>
      <c r="AD31" s="389">
        <v>3.2095487335265682</v>
      </c>
      <c r="AE31" s="443">
        <v>2.702</v>
      </c>
      <c r="AF31" s="394">
        <v>2.452</v>
      </c>
      <c r="AG31" s="395">
        <v>2.6720000000000002</v>
      </c>
      <c r="AH31" s="511">
        <v>-0.21</v>
      </c>
      <c r="AI31" s="416">
        <v>1.4458811479930003</v>
      </c>
      <c r="AJ31" s="436">
        <v>5.7584592184594011E-2</v>
      </c>
      <c r="AK31" s="436">
        <v>6.5241566699184017E-2</v>
      </c>
      <c r="AL31" s="279">
        <v>0.95059183349367049</v>
      </c>
      <c r="AM31" s="398">
        <v>0.94430972963559345</v>
      </c>
      <c r="AN31" s="377">
        <v>0.42</v>
      </c>
      <c r="AO31" s="501">
        <v>0.12</v>
      </c>
      <c r="AP31" s="269"/>
      <c r="AQ31" s="377">
        <v>-2.66</v>
      </c>
      <c r="AR31" s="502">
        <v>-2.33</v>
      </c>
      <c r="AS31" s="269"/>
      <c r="AT31" s="269"/>
      <c r="AU31" s="269"/>
      <c r="AV31" s="269"/>
      <c r="AW31" s="439"/>
      <c r="AX31" s="279"/>
      <c r="AY31" s="279"/>
      <c r="AZ31" s="269"/>
      <c r="BA31" s="439"/>
      <c r="BB31" s="277"/>
      <c r="BC31" s="437"/>
      <c r="BD31" s="280"/>
      <c r="BE31" s="269"/>
      <c r="BF31" s="277"/>
      <c r="BG31" s="269"/>
      <c r="BH31" s="276"/>
      <c r="BI31" s="276"/>
      <c r="BJ31" s="269"/>
      <c r="BK31" s="277"/>
      <c r="BL31" s="269"/>
      <c r="BM31" s="269"/>
      <c r="BN31" s="272"/>
      <c r="BO31" s="272"/>
      <c r="BP31" s="276"/>
      <c r="BQ31" s="269"/>
      <c r="BR31" s="276"/>
      <c r="BS31" s="269"/>
      <c r="BT31" s="269"/>
      <c r="BU31" s="269"/>
      <c r="BV31" s="269"/>
      <c r="BW31" s="269"/>
      <c r="BX31" s="269"/>
      <c r="BY31" s="269"/>
      <c r="BZ31" s="269"/>
      <c r="CA31" s="269"/>
      <c r="CB31" s="269"/>
      <c r="CC31" s="269"/>
      <c r="CD31" s="269"/>
      <c r="CE31" s="269"/>
      <c r="CF31" s="269"/>
      <c r="CG31" s="269"/>
    </row>
    <row r="32" spans="1:85" x14ac:dyDescent="0.2">
      <c r="A32" s="378">
        <v>36892</v>
      </c>
      <c r="B32" s="426">
        <v>2.7060000000000004</v>
      </c>
      <c r="C32" s="382">
        <v>-0.33</v>
      </c>
      <c r="D32" s="381">
        <v>-0.23977581659680069</v>
      </c>
      <c r="E32" s="381">
        <v>-0.33099313780500728</v>
      </c>
      <c r="F32" s="427">
        <v>0.28000000000000003</v>
      </c>
      <c r="G32" s="428">
        <v>0.42</v>
      </c>
      <c r="H32" s="428">
        <v>0.36</v>
      </c>
      <c r="I32" s="429">
        <v>0.44</v>
      </c>
      <c r="J32" s="428">
        <v>0.14499999999999999</v>
      </c>
      <c r="K32" s="428">
        <v>0.22500000000000001</v>
      </c>
      <c r="L32" s="428">
        <v>0.96</v>
      </c>
      <c r="M32" s="427">
        <v>-0.22</v>
      </c>
      <c r="N32" s="428">
        <v>0.03</v>
      </c>
      <c r="O32" s="429">
        <v>-0.02</v>
      </c>
      <c r="P32" s="438">
        <v>7.0000000000000007E-2</v>
      </c>
      <c r="Q32" s="440">
        <v>0.24249999999999999</v>
      </c>
      <c r="R32" s="431">
        <v>0.28749999999999998</v>
      </c>
      <c r="S32" s="431">
        <v>0.29749999999999999</v>
      </c>
      <c r="T32" s="514">
        <v>1</v>
      </c>
      <c r="U32" s="510">
        <v>0.29749999999999999</v>
      </c>
      <c r="V32" s="294">
        <v>2.3760000000000003</v>
      </c>
      <c r="W32" s="294">
        <v>2.4662241834031997</v>
      </c>
      <c r="X32" s="389">
        <v>2.3750068621949931</v>
      </c>
      <c r="Y32" s="445"/>
      <c r="Z32" s="433">
        <v>0.125</v>
      </c>
      <c r="AA32" s="434">
        <v>0</v>
      </c>
      <c r="AB32" s="515">
        <v>3.2545996072033794</v>
      </c>
      <c r="AC32" s="296">
        <v>3.3795996072033794</v>
      </c>
      <c r="AD32" s="389">
        <v>3.2545996072033794</v>
      </c>
      <c r="AE32" s="443">
        <v>2.7760000000000002</v>
      </c>
      <c r="AF32" s="394">
        <v>2.4860000000000002</v>
      </c>
      <c r="AG32" s="395">
        <v>2.6860000000000004</v>
      </c>
      <c r="AH32" s="511">
        <v>-0.21</v>
      </c>
      <c r="AI32" s="416">
        <v>1.445195641068</v>
      </c>
      <c r="AJ32" s="436">
        <v>5.8168036539584016E-2</v>
      </c>
      <c r="AK32" s="436">
        <v>6.5662023574155001E-2</v>
      </c>
      <c r="AL32" s="279">
        <v>0.94549838939385145</v>
      </c>
      <c r="AM32" s="398">
        <v>0.93880463826111693</v>
      </c>
      <c r="AN32" s="377">
        <v>0.43</v>
      </c>
      <c r="AO32" s="501">
        <v>0.12</v>
      </c>
      <c r="AP32" s="269"/>
      <c r="AQ32" s="377">
        <v>-2.694</v>
      </c>
      <c r="AR32" s="502">
        <v>-2.3639999999999999</v>
      </c>
      <c r="AS32" s="269"/>
      <c r="AT32" s="269"/>
      <c r="AU32" s="269"/>
      <c r="AV32" s="269"/>
      <c r="AW32" s="439"/>
      <c r="AX32" s="279"/>
      <c r="AY32" s="279"/>
      <c r="AZ32" s="269"/>
      <c r="BA32" s="439"/>
      <c r="BB32" s="277"/>
      <c r="BC32" s="437"/>
      <c r="BD32" s="280"/>
      <c r="BE32" s="269"/>
      <c r="BF32" s="277"/>
      <c r="BG32" s="269"/>
      <c r="BH32" s="276"/>
      <c r="BI32" s="276"/>
      <c r="BJ32" s="269"/>
      <c r="BK32" s="277"/>
      <c r="BL32" s="269"/>
      <c r="BM32" s="269"/>
      <c r="BN32" s="272"/>
      <c r="BO32" s="272"/>
      <c r="BP32" s="276"/>
      <c r="BQ32" s="269"/>
      <c r="BR32" s="276"/>
      <c r="BS32" s="269"/>
      <c r="BT32" s="269"/>
      <c r="BU32" s="269"/>
      <c r="BV32" s="269"/>
      <c r="BW32" s="269"/>
      <c r="BX32" s="269"/>
      <c r="BY32" s="269"/>
      <c r="BZ32" s="269"/>
      <c r="CA32" s="269"/>
      <c r="CB32" s="269"/>
      <c r="CC32" s="269"/>
      <c r="CD32" s="269"/>
      <c r="CE32" s="269"/>
      <c r="CF32" s="269"/>
      <c r="CG32" s="269"/>
    </row>
    <row r="33" spans="1:85" x14ac:dyDescent="0.2">
      <c r="A33" s="378">
        <v>36923</v>
      </c>
      <c r="B33" s="426">
        <v>2.5950000000000002</v>
      </c>
      <c r="C33" s="382">
        <v>-0.33</v>
      </c>
      <c r="D33" s="381">
        <v>-0.23968575550014926</v>
      </c>
      <c r="E33" s="381">
        <v>-0.33094674121563239</v>
      </c>
      <c r="F33" s="427">
        <v>0.31</v>
      </c>
      <c r="G33" s="428">
        <v>0.45</v>
      </c>
      <c r="H33" s="428">
        <v>0.39</v>
      </c>
      <c r="I33" s="429">
        <v>0.47</v>
      </c>
      <c r="J33" s="428">
        <v>0.14249999999999999</v>
      </c>
      <c r="K33" s="428">
        <v>0.2225</v>
      </c>
      <c r="L33" s="428">
        <v>0.96</v>
      </c>
      <c r="M33" s="427">
        <v>-0.22</v>
      </c>
      <c r="N33" s="428">
        <v>0.03</v>
      </c>
      <c r="O33" s="429">
        <v>-0.02</v>
      </c>
      <c r="P33" s="438">
        <v>0.01</v>
      </c>
      <c r="Q33" s="440">
        <v>0.23499999999999999</v>
      </c>
      <c r="R33" s="431">
        <v>0.28000000000000003</v>
      </c>
      <c r="S33" s="431">
        <v>0.28999999999999998</v>
      </c>
      <c r="T33" s="514">
        <v>1</v>
      </c>
      <c r="U33" s="510">
        <v>0.28999999999999998</v>
      </c>
      <c r="V33" s="294">
        <v>2.2650000000000001</v>
      </c>
      <c r="W33" s="294">
        <v>2.3553142444998509</v>
      </c>
      <c r="X33" s="389">
        <v>2.2640532587843678</v>
      </c>
      <c r="Y33" s="432" t="s">
        <v>136</v>
      </c>
      <c r="Z33" s="433">
        <v>0.125</v>
      </c>
      <c r="AA33" s="434">
        <v>0</v>
      </c>
      <c r="AB33" s="515">
        <v>3.1010694781486676</v>
      </c>
      <c r="AC33" s="296">
        <v>3.2260694781486676</v>
      </c>
      <c r="AD33" s="389">
        <v>3.1010694781486676</v>
      </c>
      <c r="AE33" s="443">
        <v>2.605</v>
      </c>
      <c r="AF33" s="394">
        <v>2.375</v>
      </c>
      <c r="AG33" s="395">
        <v>2.5750000000000002</v>
      </c>
      <c r="AH33" s="511">
        <v>-0.21</v>
      </c>
      <c r="AI33" s="416">
        <v>1.4445041763080002</v>
      </c>
      <c r="AJ33" s="436">
        <v>5.8698959340675004E-2</v>
      </c>
      <c r="AK33" s="436">
        <v>6.6060316267875008E-2</v>
      </c>
      <c r="AL33" s="279">
        <v>0.94039285216896795</v>
      </c>
      <c r="AM33" s="398">
        <v>0.93328849352720078</v>
      </c>
      <c r="AN33" s="377">
        <v>0.46</v>
      </c>
      <c r="AO33" s="501">
        <v>0.13300000000000001</v>
      </c>
      <c r="AP33" s="269"/>
      <c r="AQ33" s="377">
        <v>-2.5830000000000002</v>
      </c>
      <c r="AR33" s="502">
        <v>-2.2530000000000001</v>
      </c>
      <c r="AS33" s="269"/>
      <c r="AT33" s="269"/>
      <c r="AU33" s="269"/>
      <c r="AV33" s="269"/>
      <c r="AW33" s="439"/>
      <c r="AX33" s="279"/>
      <c r="AY33" s="279"/>
      <c r="AZ33" s="269"/>
      <c r="BA33" s="439"/>
      <c r="BB33" s="277"/>
      <c r="BC33" s="437"/>
      <c r="BD33" s="280"/>
      <c r="BE33" s="269"/>
      <c r="BF33" s="277"/>
      <c r="BG33" s="269"/>
      <c r="BH33" s="276"/>
      <c r="BI33" s="276"/>
      <c r="BJ33" s="269"/>
      <c r="BK33" s="277"/>
      <c r="BL33" s="269"/>
      <c r="BM33" s="269"/>
      <c r="BN33" s="272"/>
      <c r="BO33" s="272"/>
      <c r="BP33" s="276"/>
      <c r="BQ33" s="269"/>
      <c r="BR33" s="276"/>
      <c r="BS33" s="269"/>
      <c r="BT33" s="269"/>
      <c r="BU33" s="269"/>
      <c r="BV33" s="269"/>
      <c r="BW33" s="269"/>
      <c r="BX33" s="269"/>
      <c r="BY33" s="269"/>
      <c r="BZ33" s="269"/>
      <c r="CA33" s="269"/>
      <c r="CB33" s="269"/>
      <c r="CC33" s="269"/>
      <c r="CD33" s="269"/>
      <c r="CE33" s="269"/>
      <c r="CF33" s="269"/>
      <c r="CG33" s="269"/>
    </row>
    <row r="34" spans="1:85" x14ac:dyDescent="0.2">
      <c r="A34" s="378">
        <v>36951</v>
      </c>
      <c r="B34" s="426">
        <v>2.4890000000000003</v>
      </c>
      <c r="C34" s="382">
        <v>-0.33</v>
      </c>
      <c r="D34" s="381">
        <v>-0.23960372183707213</v>
      </c>
      <c r="E34" s="381">
        <v>-0.33090243456271473</v>
      </c>
      <c r="F34" s="427">
        <v>0.31</v>
      </c>
      <c r="G34" s="428">
        <v>0.45</v>
      </c>
      <c r="H34" s="428">
        <v>0.39</v>
      </c>
      <c r="I34" s="429">
        <v>0.47</v>
      </c>
      <c r="J34" s="428">
        <v>0.14000000000000001</v>
      </c>
      <c r="K34" s="428">
        <v>0.22</v>
      </c>
      <c r="L34" s="428">
        <v>0.65749999999999997</v>
      </c>
      <c r="M34" s="427">
        <v>-0.22</v>
      </c>
      <c r="N34" s="428">
        <v>0.03</v>
      </c>
      <c r="O34" s="429">
        <v>-0.02</v>
      </c>
      <c r="P34" s="438">
        <v>-0.28999999999999998</v>
      </c>
      <c r="Q34" s="440">
        <v>0.20499999999999999</v>
      </c>
      <c r="R34" s="431">
        <v>0.25</v>
      </c>
      <c r="S34" s="431">
        <v>0.26</v>
      </c>
      <c r="T34" s="514">
        <v>0.75</v>
      </c>
      <c r="U34" s="510">
        <v>0.26</v>
      </c>
      <c r="V34" s="294">
        <v>2.1590000000000003</v>
      </c>
      <c r="W34" s="294">
        <v>2.2493962781629282</v>
      </c>
      <c r="X34" s="389">
        <v>2.1580975654372856</v>
      </c>
      <c r="Y34" s="445"/>
      <c r="Z34" s="433">
        <v>0.125</v>
      </c>
      <c r="AA34" s="434">
        <v>0</v>
      </c>
      <c r="AB34" s="515">
        <v>2.9547206923969407</v>
      </c>
      <c r="AC34" s="296">
        <v>3.0797206923969407</v>
      </c>
      <c r="AD34" s="389">
        <v>2.9547206923969407</v>
      </c>
      <c r="AE34" s="443">
        <v>2.1990000000000003</v>
      </c>
      <c r="AF34" s="394">
        <v>2.2690000000000001</v>
      </c>
      <c r="AG34" s="395">
        <v>2.4690000000000003</v>
      </c>
      <c r="AH34" s="511">
        <v>-0.21</v>
      </c>
      <c r="AI34" s="416">
        <v>1.4439072694940001</v>
      </c>
      <c r="AJ34" s="436">
        <v>5.9178502596408E-2</v>
      </c>
      <c r="AK34" s="436">
        <v>6.6420064552535019E-2</v>
      </c>
      <c r="AL34" s="279">
        <v>0.93573479226264322</v>
      </c>
      <c r="AM34" s="398">
        <v>0.92828187486588576</v>
      </c>
      <c r="AN34" s="377">
        <v>0.46</v>
      </c>
      <c r="AO34" s="501">
        <v>0.12</v>
      </c>
      <c r="AP34" s="269"/>
      <c r="AQ34" s="377">
        <v>-2.476</v>
      </c>
      <c r="AR34" s="502">
        <v>-2.1459999999999999</v>
      </c>
      <c r="AS34" s="269"/>
      <c r="AT34" s="269"/>
      <c r="AU34" s="269"/>
      <c r="AV34" s="269"/>
      <c r="AW34" s="439"/>
      <c r="AX34" s="279"/>
      <c r="AY34" s="279"/>
      <c r="AZ34" s="269"/>
      <c r="BA34" s="439"/>
      <c r="BB34" s="277"/>
      <c r="BC34" s="437"/>
      <c r="BD34" s="280"/>
      <c r="BE34" s="269"/>
      <c r="BF34" s="277"/>
      <c r="BG34" s="269"/>
      <c r="BH34" s="276"/>
      <c r="BI34" s="276"/>
      <c r="BJ34" s="269"/>
      <c r="BK34" s="277"/>
      <c r="BL34" s="269"/>
      <c r="BM34" s="269"/>
      <c r="BN34" s="272"/>
      <c r="BO34" s="272"/>
      <c r="BP34" s="276"/>
      <c r="BQ34" s="269"/>
      <c r="BR34" s="276"/>
      <c r="BS34" s="269"/>
      <c r="BT34" s="269"/>
      <c r="BU34" s="269"/>
      <c r="BV34" s="269"/>
      <c r="BW34" s="269"/>
      <c r="BX34" s="269"/>
      <c r="BY34" s="269"/>
      <c r="BZ34" s="269"/>
      <c r="CA34" s="269"/>
      <c r="CB34" s="269"/>
      <c r="CC34" s="269"/>
      <c r="CD34" s="269"/>
      <c r="CE34" s="269"/>
      <c r="CF34" s="269"/>
      <c r="CG34" s="269"/>
    </row>
    <row r="35" spans="1:85" x14ac:dyDescent="0.2">
      <c r="A35" s="378">
        <v>36982</v>
      </c>
      <c r="B35" s="426">
        <v>2.3880000000000003</v>
      </c>
      <c r="C35" s="382">
        <v>-0.34499999999999997</v>
      </c>
      <c r="D35" s="381">
        <v>-0.30200952233995038</v>
      </c>
      <c r="E35" s="381">
        <v>-0.34585394803688185</v>
      </c>
      <c r="F35" s="427">
        <v>0.10300000000000001</v>
      </c>
      <c r="G35" s="428">
        <v>0.10300000000000001</v>
      </c>
      <c r="H35" s="428">
        <v>0.12300000000000001</v>
      </c>
      <c r="I35" s="429">
        <v>0.113</v>
      </c>
      <c r="J35" s="428">
        <v>5.2499999999999998E-2</v>
      </c>
      <c r="K35" s="428">
        <v>0.105</v>
      </c>
      <c r="L35" s="428">
        <v>0.28749999999999998</v>
      </c>
      <c r="M35" s="427">
        <v>-0.33500000000000002</v>
      </c>
      <c r="N35" s="428">
        <v>0.11</v>
      </c>
      <c r="O35" s="429">
        <v>-0.12</v>
      </c>
      <c r="P35" s="438">
        <v>-0.3</v>
      </c>
      <c r="Q35" s="440">
        <v>0.18</v>
      </c>
      <c r="R35" s="431">
        <v>0.21</v>
      </c>
      <c r="S35" s="431">
        <v>0.22</v>
      </c>
      <c r="T35" s="514">
        <v>0.4</v>
      </c>
      <c r="U35" s="510">
        <v>0.22</v>
      </c>
      <c r="V35" s="294">
        <v>2.0430000000000001</v>
      </c>
      <c r="W35" s="294">
        <v>2.08599047766005</v>
      </c>
      <c r="X35" s="389">
        <v>2.0421460519631185</v>
      </c>
      <c r="Y35" s="293"/>
      <c r="Z35" s="433">
        <v>0.06</v>
      </c>
      <c r="AA35" s="434">
        <v>0</v>
      </c>
      <c r="AB35" s="515">
        <v>2.79462579723933</v>
      </c>
      <c r="AC35" s="296">
        <v>2.8546257972393301</v>
      </c>
      <c r="AD35" s="389">
        <v>2.79462579723933</v>
      </c>
      <c r="AE35" s="443">
        <v>2.0880000000000005</v>
      </c>
      <c r="AF35" s="394">
        <v>2.0530000000000004</v>
      </c>
      <c r="AG35" s="395">
        <v>2.2680000000000002</v>
      </c>
      <c r="AH35" s="511">
        <v>-0.22</v>
      </c>
      <c r="AI35" s="416">
        <v>1.4432142511660002</v>
      </c>
      <c r="AJ35" s="436">
        <v>5.9628306979612015E-2</v>
      </c>
      <c r="AK35" s="436">
        <v>6.6773642540117001E-2</v>
      </c>
      <c r="AL35" s="279">
        <v>0.93061689053050289</v>
      </c>
      <c r="AM35" s="398">
        <v>0.92276163434555691</v>
      </c>
      <c r="AN35" s="377">
        <v>0.10300000000000001</v>
      </c>
      <c r="AO35" s="501">
        <v>0.124</v>
      </c>
      <c r="AP35" s="269"/>
      <c r="AQ35" s="377">
        <v>-2.375</v>
      </c>
      <c r="AR35" s="502">
        <v>-2.0299999999999998</v>
      </c>
      <c r="AS35" s="269"/>
      <c r="AT35" s="269"/>
      <c r="AU35" s="269"/>
      <c r="AV35" s="269"/>
      <c r="AW35" s="439"/>
      <c r="AX35" s="279"/>
      <c r="AY35" s="279"/>
      <c r="AZ35" s="269"/>
      <c r="BA35" s="439"/>
      <c r="BB35" s="277"/>
      <c r="BC35" s="437"/>
      <c r="BD35" s="280"/>
      <c r="BE35" s="269"/>
      <c r="BF35" s="277"/>
      <c r="BG35" s="269"/>
      <c r="BH35" s="276"/>
      <c r="BI35" s="276"/>
      <c r="BJ35" s="269"/>
      <c r="BK35" s="277"/>
      <c r="BL35" s="269"/>
      <c r="BM35" s="269"/>
      <c r="BN35" s="272"/>
      <c r="BO35" s="272"/>
      <c r="BP35" s="276"/>
      <c r="BQ35" s="269"/>
      <c r="BR35" s="276"/>
      <c r="BS35" s="269"/>
      <c r="BT35" s="269"/>
      <c r="BU35" s="269"/>
      <c r="BV35" s="269"/>
      <c r="BW35" s="269"/>
      <c r="BX35" s="269"/>
      <c r="BY35" s="269"/>
      <c r="BZ35" s="269"/>
      <c r="CA35" s="269"/>
      <c r="CB35" s="269"/>
      <c r="CC35" s="269"/>
      <c r="CD35" s="269"/>
      <c r="CE35" s="269"/>
      <c r="CF35" s="269"/>
      <c r="CG35" s="269"/>
    </row>
    <row r="36" spans="1:85" x14ac:dyDescent="0.2">
      <c r="A36" s="378">
        <v>37012</v>
      </c>
      <c r="B36" s="426">
        <v>2.3640000000000003</v>
      </c>
      <c r="C36" s="382">
        <v>-0.34499999999999997</v>
      </c>
      <c r="D36" s="381">
        <v>-0.30197799686147997</v>
      </c>
      <c r="E36" s="381">
        <v>-0.34584391634188139</v>
      </c>
      <c r="F36" s="427">
        <v>0.10300000000000001</v>
      </c>
      <c r="G36" s="428">
        <v>0.10300000000000001</v>
      </c>
      <c r="H36" s="428">
        <v>0.12300000000000001</v>
      </c>
      <c r="I36" s="429">
        <v>0.113</v>
      </c>
      <c r="J36" s="428">
        <v>0.04</v>
      </c>
      <c r="K36" s="428">
        <v>9.2499999999999999E-2</v>
      </c>
      <c r="L36" s="428">
        <v>0.2475</v>
      </c>
      <c r="M36" s="427">
        <v>-0.33500000000000002</v>
      </c>
      <c r="N36" s="428">
        <v>0.11</v>
      </c>
      <c r="O36" s="429">
        <v>-0.12</v>
      </c>
      <c r="P36" s="438">
        <v>-0.3</v>
      </c>
      <c r="Q36" s="440">
        <v>0.16250000000000001</v>
      </c>
      <c r="R36" s="431">
        <v>0.1925</v>
      </c>
      <c r="S36" s="431">
        <v>0.20250000000000001</v>
      </c>
      <c r="T36" s="514">
        <v>0.45</v>
      </c>
      <c r="U36" s="510">
        <v>0.20250000000000001</v>
      </c>
      <c r="V36" s="294">
        <v>2.0190000000000001</v>
      </c>
      <c r="W36" s="294">
        <v>2.0620220031385204</v>
      </c>
      <c r="X36" s="389">
        <v>2.0181560836581189</v>
      </c>
      <c r="Y36" s="293"/>
      <c r="Z36" s="433">
        <v>0.06</v>
      </c>
      <c r="AA36" s="434">
        <v>0</v>
      </c>
      <c r="AB36" s="515">
        <v>2.7604428780659087</v>
      </c>
      <c r="AC36" s="296">
        <v>2.8204428780659088</v>
      </c>
      <c r="AD36" s="389">
        <v>2.7604428780659087</v>
      </c>
      <c r="AE36" s="443">
        <v>2.0640000000000005</v>
      </c>
      <c r="AF36" s="394">
        <v>2.0290000000000004</v>
      </c>
      <c r="AG36" s="395">
        <v>2.2440000000000002</v>
      </c>
      <c r="AH36" s="511">
        <v>-0.22</v>
      </c>
      <c r="AI36" s="416">
        <v>1.4425070931950001</v>
      </c>
      <c r="AJ36" s="436">
        <v>5.9954906702513008E-2</v>
      </c>
      <c r="AK36" s="436">
        <v>6.7039012548038013E-2</v>
      </c>
      <c r="AL36" s="279">
        <v>0.92575306751662079</v>
      </c>
      <c r="AM36" s="398">
        <v>0.91748908721443267</v>
      </c>
      <c r="AN36" s="377">
        <v>0.10300000000000001</v>
      </c>
      <c r="AO36" s="501">
        <v>0.12</v>
      </c>
      <c r="AP36" s="269"/>
      <c r="AQ36" s="377">
        <v>-2.351</v>
      </c>
      <c r="AR36" s="502">
        <v>-2.0060000000000002</v>
      </c>
      <c r="AS36" s="269"/>
      <c r="AT36" s="269"/>
      <c r="AU36" s="269"/>
      <c r="AV36" s="269"/>
      <c r="AW36" s="439"/>
      <c r="AX36" s="279"/>
      <c r="AY36" s="279"/>
      <c r="AZ36" s="269"/>
      <c r="BA36" s="439"/>
      <c r="BB36" s="277"/>
      <c r="BC36" s="437"/>
      <c r="BD36" s="280"/>
      <c r="BE36" s="269"/>
      <c r="BF36" s="277"/>
      <c r="BG36" s="269"/>
      <c r="BH36" s="276"/>
      <c r="BI36" s="276"/>
      <c r="BJ36" s="269"/>
      <c r="BK36" s="277"/>
      <c r="BL36" s="269"/>
      <c r="BM36" s="269"/>
      <c r="BN36" s="272"/>
      <c r="BO36" s="272"/>
      <c r="BP36" s="276"/>
      <c r="BQ36" s="269"/>
      <c r="BR36" s="276"/>
      <c r="BS36" s="269"/>
      <c r="BT36" s="269"/>
      <c r="BU36" s="269"/>
      <c r="BV36" s="269"/>
      <c r="BW36" s="269"/>
      <c r="BX36" s="269"/>
      <c r="BY36" s="269"/>
      <c r="BZ36" s="269"/>
      <c r="CA36" s="269"/>
      <c r="CB36" s="269"/>
      <c r="CC36" s="269"/>
      <c r="CD36" s="269"/>
      <c r="CE36" s="269"/>
      <c r="CF36" s="269"/>
      <c r="CG36" s="269"/>
    </row>
    <row r="37" spans="1:85" x14ac:dyDescent="0.2">
      <c r="A37" s="378">
        <v>37043</v>
      </c>
      <c r="B37" s="426">
        <v>2.3780000000000001</v>
      </c>
      <c r="C37" s="382">
        <v>-0.34499999999999997</v>
      </c>
      <c r="D37" s="381">
        <v>-0.30196208327112384</v>
      </c>
      <c r="E37" s="381">
        <v>-0.34584976816396384</v>
      </c>
      <c r="F37" s="427">
        <v>0.10300000000000001</v>
      </c>
      <c r="G37" s="428">
        <v>0.10300000000000001</v>
      </c>
      <c r="H37" s="428">
        <v>0.12300000000000001</v>
      </c>
      <c r="I37" s="429">
        <v>0.113</v>
      </c>
      <c r="J37" s="428">
        <v>3.5000000000000003E-2</v>
      </c>
      <c r="K37" s="428">
        <v>8.7499999999999994E-2</v>
      </c>
      <c r="L37" s="428">
        <v>0.2475</v>
      </c>
      <c r="M37" s="427">
        <v>-0.33500000000000002</v>
      </c>
      <c r="N37" s="428">
        <v>0.11</v>
      </c>
      <c r="O37" s="429">
        <v>-0.12</v>
      </c>
      <c r="P37" s="438">
        <v>-0.3</v>
      </c>
      <c r="Q37" s="440">
        <v>0.16</v>
      </c>
      <c r="R37" s="431">
        <v>0.19</v>
      </c>
      <c r="S37" s="431">
        <v>0.2</v>
      </c>
      <c r="T37" s="514">
        <v>0.45</v>
      </c>
      <c r="U37" s="510">
        <v>0.2</v>
      </c>
      <c r="V37" s="294">
        <v>2.0330000000000004</v>
      </c>
      <c r="W37" s="294">
        <v>2.0760379167288763</v>
      </c>
      <c r="X37" s="389">
        <v>2.0321502318360363</v>
      </c>
      <c r="Y37" s="446" t="s">
        <v>146</v>
      </c>
      <c r="Z37" s="433">
        <v>0.06</v>
      </c>
      <c r="AA37" s="434">
        <v>0</v>
      </c>
      <c r="AB37" s="515">
        <v>2.7782056448836183</v>
      </c>
      <c r="AC37" s="296">
        <v>2.8382056448836184</v>
      </c>
      <c r="AD37" s="389">
        <v>2.7782056448836183</v>
      </c>
      <c r="AE37" s="443">
        <v>2.0780000000000003</v>
      </c>
      <c r="AF37" s="394">
        <v>2.0430000000000001</v>
      </c>
      <c r="AG37" s="395">
        <v>2.258</v>
      </c>
      <c r="AH37" s="511">
        <v>-0.22</v>
      </c>
      <c r="AI37" s="416">
        <v>1.4417917043130004</v>
      </c>
      <c r="AJ37" s="436">
        <v>6.0292393120079009E-2</v>
      </c>
      <c r="AK37" s="436">
        <v>6.7313228247387016E-2</v>
      </c>
      <c r="AL37" s="279">
        <v>0.92070349995761158</v>
      </c>
      <c r="AM37" s="398">
        <v>0.91203206346373233</v>
      </c>
      <c r="AN37" s="377">
        <v>0.10300000000000001</v>
      </c>
      <c r="AO37" s="501">
        <v>0.124</v>
      </c>
      <c r="AP37" s="269"/>
      <c r="AQ37" s="377">
        <v>-2.3650000000000002</v>
      </c>
      <c r="AR37" s="502">
        <v>-2.02</v>
      </c>
      <c r="AS37" s="269"/>
      <c r="AT37" s="269"/>
      <c r="AU37" s="269"/>
      <c r="AV37" s="269"/>
      <c r="AW37" s="439"/>
      <c r="AX37" s="279"/>
      <c r="AY37" s="279"/>
      <c r="AZ37" s="269"/>
      <c r="BA37" s="439"/>
      <c r="BB37" s="277"/>
      <c r="BC37" s="437"/>
      <c r="BD37" s="280"/>
      <c r="BE37" s="269"/>
      <c r="BF37" s="277"/>
      <c r="BG37" s="269"/>
      <c r="BH37" s="276"/>
      <c r="BI37" s="276"/>
      <c r="BJ37" s="269"/>
      <c r="BK37" s="277"/>
      <c r="BL37" s="269"/>
      <c r="BM37" s="269"/>
      <c r="BN37" s="272"/>
      <c r="BO37" s="272"/>
      <c r="BP37" s="276"/>
      <c r="BQ37" s="269"/>
      <c r="BR37" s="276"/>
      <c r="BS37" s="269"/>
      <c r="BT37" s="269"/>
      <c r="BU37" s="269"/>
      <c r="BV37" s="269"/>
      <c r="BW37" s="269"/>
      <c r="BX37" s="269"/>
      <c r="BY37" s="269"/>
      <c r="BZ37" s="269"/>
      <c r="CA37" s="269"/>
      <c r="CB37" s="269"/>
      <c r="CC37" s="269"/>
      <c r="CD37" s="269"/>
      <c r="CE37" s="269"/>
      <c r="CF37" s="269"/>
      <c r="CG37" s="269"/>
    </row>
    <row r="38" spans="1:85" x14ac:dyDescent="0.2">
      <c r="A38" s="378">
        <v>37073</v>
      </c>
      <c r="B38" s="426">
        <v>2.39</v>
      </c>
      <c r="C38" s="382">
        <v>-0.34499999999999997</v>
      </c>
      <c r="D38" s="381">
        <v>-0.30194726465289579</v>
      </c>
      <c r="E38" s="381">
        <v>-0.34585478401146474</v>
      </c>
      <c r="F38" s="427">
        <v>0.10300000000000001</v>
      </c>
      <c r="G38" s="428">
        <v>0.10300000000000001</v>
      </c>
      <c r="H38" s="428">
        <v>0.12300000000000001</v>
      </c>
      <c r="I38" s="429">
        <v>0.113</v>
      </c>
      <c r="J38" s="428">
        <v>2.75E-2</v>
      </c>
      <c r="K38" s="428">
        <v>0.08</v>
      </c>
      <c r="L38" s="428">
        <v>0.2525</v>
      </c>
      <c r="M38" s="427">
        <v>-0.33500000000000002</v>
      </c>
      <c r="N38" s="428">
        <v>0.11</v>
      </c>
      <c r="O38" s="429">
        <v>-0.12</v>
      </c>
      <c r="P38" s="438">
        <v>-0.3</v>
      </c>
      <c r="Q38" s="440">
        <v>0.1575</v>
      </c>
      <c r="R38" s="431">
        <v>0.1875</v>
      </c>
      <c r="S38" s="431">
        <v>0.19750000000000001</v>
      </c>
      <c r="T38" s="514">
        <v>0.5</v>
      </c>
      <c r="U38" s="510">
        <v>0.19750000000000001</v>
      </c>
      <c r="V38" s="294">
        <v>2.0449999999999999</v>
      </c>
      <c r="W38" s="294">
        <v>2.0880527353471043</v>
      </c>
      <c r="X38" s="389">
        <v>2.0441452159885354</v>
      </c>
      <c r="Y38" s="438">
        <v>2.93583034721834</v>
      </c>
      <c r="Z38" s="433">
        <v>0.06</v>
      </c>
      <c r="AA38" s="434">
        <v>0</v>
      </c>
      <c r="AB38" s="515">
        <v>2.7933418865617559</v>
      </c>
      <c r="AC38" s="296">
        <v>2.8533418865617559</v>
      </c>
      <c r="AD38" s="389">
        <v>2.7933418865617559</v>
      </c>
      <c r="AE38" s="443">
        <v>2.09</v>
      </c>
      <c r="AF38" s="394">
        <v>2.0550000000000002</v>
      </c>
      <c r="AG38" s="395">
        <v>2.27</v>
      </c>
      <c r="AH38" s="511">
        <v>-0.22</v>
      </c>
      <c r="AI38" s="416">
        <v>1.4411403997400001</v>
      </c>
      <c r="AJ38" s="436">
        <v>6.0618992915041012E-2</v>
      </c>
      <c r="AK38" s="436">
        <v>6.7565844203733003E-2</v>
      </c>
      <c r="AL38" s="279">
        <v>0.91579462128344791</v>
      </c>
      <c r="AM38" s="398">
        <v>0.90675961978490272</v>
      </c>
      <c r="AN38" s="377">
        <v>0.10300000000000001</v>
      </c>
      <c r="AO38" s="501">
        <v>0.12</v>
      </c>
      <c r="AP38" s="269"/>
      <c r="AQ38" s="377">
        <v>-2.3770000000000002</v>
      </c>
      <c r="AR38" s="502">
        <v>-2.032</v>
      </c>
      <c r="AS38" s="269"/>
      <c r="AT38" s="269"/>
      <c r="AU38" s="269"/>
      <c r="AV38" s="269"/>
      <c r="AW38" s="439"/>
      <c r="AX38" s="279"/>
      <c r="AY38" s="279"/>
      <c r="AZ38" s="269"/>
      <c r="BA38" s="439"/>
      <c r="BB38" s="277"/>
      <c r="BC38" s="437"/>
      <c r="BD38" s="280"/>
      <c r="BE38" s="269"/>
      <c r="BF38" s="277"/>
      <c r="BG38" s="269"/>
      <c r="BH38" s="276"/>
      <c r="BI38" s="276"/>
      <c r="BJ38" s="269"/>
      <c r="BK38" s="277"/>
      <c r="BL38" s="269"/>
      <c r="BM38" s="269"/>
      <c r="BN38" s="272"/>
      <c r="BO38" s="272"/>
      <c r="BP38" s="276"/>
      <c r="BQ38" s="269"/>
      <c r="BR38" s="276"/>
      <c r="BS38" s="269"/>
      <c r="BT38" s="269"/>
      <c r="BU38" s="269"/>
      <c r="BV38" s="269"/>
      <c r="BW38" s="269"/>
      <c r="BX38" s="269"/>
      <c r="BY38" s="269"/>
      <c r="BZ38" s="269"/>
      <c r="CA38" s="269"/>
      <c r="CB38" s="269"/>
      <c r="CC38" s="269"/>
      <c r="CD38" s="269"/>
      <c r="CE38" s="269"/>
      <c r="CF38" s="269"/>
      <c r="CG38" s="269"/>
    </row>
    <row r="39" spans="1:85" x14ac:dyDescent="0.2">
      <c r="A39" s="378">
        <v>37104</v>
      </c>
      <c r="B39" s="426">
        <v>2.403</v>
      </c>
      <c r="C39" s="382">
        <v>-0.34499999999999997</v>
      </c>
      <c r="D39" s="381">
        <v>-0.3019343413158273</v>
      </c>
      <c r="E39" s="381">
        <v>-0.34586021784625665</v>
      </c>
      <c r="F39" s="427">
        <v>0.10300000000000001</v>
      </c>
      <c r="G39" s="428">
        <v>0.10300000000000001</v>
      </c>
      <c r="H39" s="428">
        <v>0.12300000000000001</v>
      </c>
      <c r="I39" s="429">
        <v>0.113</v>
      </c>
      <c r="J39" s="428">
        <v>2.5000000000000001E-2</v>
      </c>
      <c r="K39" s="428">
        <v>7.7499999999999999E-2</v>
      </c>
      <c r="L39" s="428">
        <v>0.2525</v>
      </c>
      <c r="M39" s="427">
        <v>-0.33500000000000002</v>
      </c>
      <c r="N39" s="428">
        <v>0.11</v>
      </c>
      <c r="O39" s="429">
        <v>-0.12</v>
      </c>
      <c r="P39" s="438">
        <v>-0.3</v>
      </c>
      <c r="Q39" s="440">
        <v>0.1575</v>
      </c>
      <c r="R39" s="431">
        <v>0.1875</v>
      </c>
      <c r="S39" s="431">
        <v>0.19750000000000001</v>
      </c>
      <c r="T39" s="514">
        <v>0.55000000000000004</v>
      </c>
      <c r="U39" s="510">
        <v>0.19750000000000001</v>
      </c>
      <c r="V39" s="294">
        <v>2.0579999999999998</v>
      </c>
      <c r="W39" s="294">
        <v>2.1010656586841727</v>
      </c>
      <c r="X39" s="389">
        <v>2.0571397821537434</v>
      </c>
      <c r="Y39" s="438">
        <v>3.1134930004768497</v>
      </c>
      <c r="Z39" s="433">
        <v>0.06</v>
      </c>
      <c r="AA39" s="434">
        <v>0</v>
      </c>
      <c r="AB39" s="515">
        <v>2.8099242787726793</v>
      </c>
      <c r="AC39" s="296">
        <v>2.8699242787726793</v>
      </c>
      <c r="AD39" s="389">
        <v>2.8099242787726793</v>
      </c>
      <c r="AE39" s="443">
        <v>2.1030000000000002</v>
      </c>
      <c r="AF39" s="394">
        <v>2.0680000000000001</v>
      </c>
      <c r="AG39" s="395">
        <v>2.2829999999999999</v>
      </c>
      <c r="AH39" s="511">
        <v>-0.22</v>
      </c>
      <c r="AI39" s="416">
        <v>1.4405381291860002</v>
      </c>
      <c r="AJ39" s="436">
        <v>6.0956479407057014E-2</v>
      </c>
      <c r="AK39" s="436">
        <v>6.7802727116879027E-2</v>
      </c>
      <c r="AL39" s="279">
        <v>0.91069985687575938</v>
      </c>
      <c r="AM39" s="398">
        <v>0.90133828105388869</v>
      </c>
      <c r="AN39" s="377">
        <v>0.10300000000000001</v>
      </c>
      <c r="AO39" s="501">
        <v>0.12</v>
      </c>
      <c r="AP39" s="269"/>
      <c r="AQ39" s="377">
        <v>-2.39</v>
      </c>
      <c r="AR39" s="502">
        <v>-2.0449999999999999</v>
      </c>
      <c r="AS39" s="269"/>
      <c r="AT39" s="269"/>
      <c r="AU39" s="269"/>
      <c r="AV39" s="269"/>
      <c r="AW39" s="439"/>
      <c r="AX39" s="279"/>
      <c r="AY39" s="279"/>
      <c r="AZ39" s="269"/>
      <c r="BA39" s="439"/>
      <c r="BB39" s="277"/>
      <c r="BC39" s="437"/>
      <c r="BD39" s="280"/>
      <c r="BE39" s="269"/>
      <c r="BF39" s="277"/>
      <c r="BG39" s="269"/>
      <c r="BH39" s="276"/>
      <c r="BI39" s="276"/>
      <c r="BJ39" s="269"/>
      <c r="BK39" s="277"/>
      <c r="BL39" s="269"/>
      <c r="BM39" s="269"/>
      <c r="BN39" s="272"/>
      <c r="BO39" s="272"/>
      <c r="BP39" s="276"/>
      <c r="BQ39" s="269"/>
      <c r="BR39" s="276"/>
      <c r="BS39" s="269"/>
      <c r="BT39" s="269"/>
      <c r="BU39" s="269"/>
      <c r="BV39" s="269"/>
      <c r="BW39" s="269"/>
      <c r="BX39" s="269"/>
      <c r="BY39" s="269"/>
      <c r="BZ39" s="269"/>
      <c r="CA39" s="269"/>
      <c r="CB39" s="269"/>
      <c r="CC39" s="269"/>
      <c r="CD39" s="269"/>
      <c r="CE39" s="269"/>
      <c r="CF39" s="269"/>
      <c r="CG39" s="269"/>
    </row>
    <row r="40" spans="1:85" x14ac:dyDescent="0.2">
      <c r="A40" s="378">
        <v>37135</v>
      </c>
      <c r="B40" s="426">
        <v>2.4130000000000003</v>
      </c>
      <c r="C40" s="382">
        <v>-0.34499999999999997</v>
      </c>
      <c r="D40" s="381">
        <v>-0.30192088838585773</v>
      </c>
      <c r="E40" s="381">
        <v>-0.34586439771917288</v>
      </c>
      <c r="F40" s="427">
        <v>0.10300000000000001</v>
      </c>
      <c r="G40" s="428">
        <v>0.10300000000000001</v>
      </c>
      <c r="H40" s="428">
        <v>0.12300000000000001</v>
      </c>
      <c r="I40" s="429">
        <v>0.113</v>
      </c>
      <c r="J40" s="428">
        <v>2.5000000000000001E-2</v>
      </c>
      <c r="K40" s="428">
        <v>7.7499999999999999E-2</v>
      </c>
      <c r="L40" s="428">
        <v>0.2475</v>
      </c>
      <c r="M40" s="427">
        <v>-0.33500000000000002</v>
      </c>
      <c r="N40" s="428">
        <v>0.11</v>
      </c>
      <c r="O40" s="429">
        <v>-0.12</v>
      </c>
      <c r="P40" s="438">
        <v>-0.3</v>
      </c>
      <c r="Q40" s="440">
        <v>0.1575</v>
      </c>
      <c r="R40" s="431">
        <v>0.1875</v>
      </c>
      <c r="S40" s="431">
        <v>0.19750000000000001</v>
      </c>
      <c r="T40" s="514">
        <v>0.55000000000000004</v>
      </c>
      <c r="U40" s="510">
        <v>0.19750000000000001</v>
      </c>
      <c r="V40" s="294">
        <v>2.0680000000000005</v>
      </c>
      <c r="W40" s="294">
        <v>2.1110791116141425</v>
      </c>
      <c r="X40" s="389">
        <v>2.0671356022808274</v>
      </c>
      <c r="Y40" s="438">
        <v>2.8089284520336895</v>
      </c>
      <c r="Z40" s="433">
        <v>0.06</v>
      </c>
      <c r="AA40" s="434">
        <v>0</v>
      </c>
      <c r="AB40" s="515">
        <v>2.8224449530438358</v>
      </c>
      <c r="AC40" s="296">
        <v>2.8824449530438359</v>
      </c>
      <c r="AD40" s="389">
        <v>2.8224449530438358</v>
      </c>
      <c r="AE40" s="443">
        <v>2.1130000000000004</v>
      </c>
      <c r="AF40" s="394">
        <v>2.0780000000000003</v>
      </c>
      <c r="AG40" s="395">
        <v>2.2930000000000001</v>
      </c>
      <c r="AH40" s="511">
        <v>-0.22</v>
      </c>
      <c r="AI40" s="416">
        <v>1.4399600978620002</v>
      </c>
      <c r="AJ40" s="436">
        <v>6.1293965936900015E-2</v>
      </c>
      <c r="AK40" s="436">
        <v>6.8039610048599014E-2</v>
      </c>
      <c r="AL40" s="279">
        <v>0.90558316599685795</v>
      </c>
      <c r="AM40" s="398">
        <v>0.89591454780573343</v>
      </c>
      <c r="AN40" s="377">
        <v>0.10300000000000001</v>
      </c>
      <c r="AO40" s="501">
        <v>0.124</v>
      </c>
      <c r="AP40" s="269"/>
      <c r="AQ40" s="377">
        <v>-2.4</v>
      </c>
      <c r="AR40" s="502">
        <v>-2.0550000000000002</v>
      </c>
      <c r="AS40" s="269"/>
      <c r="AT40" s="269"/>
      <c r="AU40" s="269"/>
      <c r="AV40" s="269"/>
      <c r="AW40" s="439"/>
      <c r="AX40" s="279"/>
      <c r="AY40" s="279"/>
      <c r="AZ40" s="269"/>
      <c r="BA40" s="439"/>
      <c r="BB40" s="277"/>
      <c r="BC40" s="437"/>
      <c r="BD40" s="280"/>
      <c r="BE40" s="269"/>
      <c r="BF40" s="277"/>
      <c r="BG40" s="269"/>
      <c r="BH40" s="276"/>
      <c r="BI40" s="276"/>
      <c r="BJ40" s="269"/>
      <c r="BK40" s="277"/>
      <c r="BL40" s="269"/>
      <c r="BM40" s="269"/>
      <c r="BN40" s="272"/>
      <c r="BO40" s="272"/>
      <c r="BP40" s="276"/>
      <c r="BQ40" s="269"/>
      <c r="BR40" s="276"/>
      <c r="BS40" s="269"/>
      <c r="BT40" s="269"/>
      <c r="BU40" s="269"/>
      <c r="BV40" s="269"/>
      <c r="BW40" s="269"/>
      <c r="BX40" s="269"/>
      <c r="BY40" s="269"/>
      <c r="BZ40" s="269"/>
      <c r="CA40" s="269"/>
      <c r="CB40" s="269"/>
      <c r="CC40" s="269"/>
      <c r="CD40" s="269"/>
      <c r="CE40" s="269"/>
      <c r="CF40" s="269"/>
      <c r="CG40" s="269"/>
    </row>
    <row r="41" spans="1:85" x14ac:dyDescent="0.2">
      <c r="A41" s="378">
        <v>37165</v>
      </c>
      <c r="B41" s="426">
        <v>2.4430000000000001</v>
      </c>
      <c r="C41" s="382">
        <v>-0.34499999999999997</v>
      </c>
      <c r="D41" s="381">
        <v>-0.30191811474920227</v>
      </c>
      <c r="E41" s="381">
        <v>-0.34587693733792335</v>
      </c>
      <c r="F41" s="427">
        <v>0.10300000000000001</v>
      </c>
      <c r="G41" s="428">
        <v>0.10300000000000001</v>
      </c>
      <c r="H41" s="428">
        <v>0.12300000000000001</v>
      </c>
      <c r="I41" s="429">
        <v>0.113</v>
      </c>
      <c r="J41" s="428">
        <v>0.04</v>
      </c>
      <c r="K41" s="428">
        <v>9.2499999999999999E-2</v>
      </c>
      <c r="L41" s="428">
        <v>0.25</v>
      </c>
      <c r="M41" s="427">
        <v>-0.33500000000000002</v>
      </c>
      <c r="N41" s="428">
        <v>0.11</v>
      </c>
      <c r="O41" s="429">
        <v>-0.12</v>
      </c>
      <c r="P41" s="438">
        <v>-0.3</v>
      </c>
      <c r="Q41" s="440">
        <v>0.16</v>
      </c>
      <c r="R41" s="431">
        <v>0.19</v>
      </c>
      <c r="S41" s="431">
        <v>0.2</v>
      </c>
      <c r="T41" s="514">
        <v>0.6</v>
      </c>
      <c r="U41" s="510">
        <v>0.2</v>
      </c>
      <c r="V41" s="294">
        <v>2.0979999999999999</v>
      </c>
      <c r="W41" s="294">
        <v>2.1410818852507978</v>
      </c>
      <c r="X41" s="389">
        <v>2.0971230626620767</v>
      </c>
      <c r="Y41" s="432" t="s">
        <v>134</v>
      </c>
      <c r="Z41" s="433">
        <v>0.06</v>
      </c>
      <c r="AA41" s="434">
        <v>0</v>
      </c>
      <c r="AB41" s="515">
        <v>2.8623920375885739</v>
      </c>
      <c r="AC41" s="296">
        <v>2.9223920375885739</v>
      </c>
      <c r="AD41" s="389">
        <v>2.8623920375885739</v>
      </c>
      <c r="AE41" s="443">
        <v>2.1430000000000002</v>
      </c>
      <c r="AF41" s="394">
        <v>2.1080000000000001</v>
      </c>
      <c r="AG41" s="395">
        <v>2.323</v>
      </c>
      <c r="AH41" s="511">
        <v>-0.22</v>
      </c>
      <c r="AI41" s="416">
        <v>1.4394584812250002</v>
      </c>
      <c r="AJ41" s="436">
        <v>6.162056584049902E-2</v>
      </c>
      <c r="AK41" s="436">
        <v>6.8254387582894011E-2</v>
      </c>
      <c r="AL41" s="279">
        <v>0.90061131385220494</v>
      </c>
      <c r="AM41" s="398">
        <v>0.89068539609210229</v>
      </c>
      <c r="AN41" s="377">
        <v>0.10300000000000001</v>
      </c>
      <c r="AO41" s="501">
        <v>0.12</v>
      </c>
      <c r="AP41" s="269"/>
      <c r="AQ41" s="377">
        <v>-2.4300000000000002</v>
      </c>
      <c r="AR41" s="502">
        <v>-2.085</v>
      </c>
      <c r="AS41" s="269"/>
      <c r="AT41" s="269"/>
      <c r="AU41" s="269"/>
      <c r="AV41" s="269"/>
      <c r="AW41" s="439"/>
      <c r="AX41" s="279"/>
      <c r="AY41" s="279"/>
      <c r="AZ41" s="269"/>
      <c r="BA41" s="439"/>
      <c r="BB41" s="277"/>
      <c r="BC41" s="437"/>
      <c r="BD41" s="280"/>
      <c r="BE41" s="269"/>
      <c r="BF41" s="277"/>
      <c r="BG41" s="269"/>
      <c r="BH41" s="276"/>
      <c r="BI41" s="276"/>
      <c r="BJ41" s="269"/>
      <c r="BK41" s="277"/>
      <c r="BL41" s="269"/>
      <c r="BM41" s="269"/>
      <c r="BN41" s="272"/>
      <c r="BO41" s="272"/>
      <c r="BP41" s="276"/>
      <c r="BQ41" s="269"/>
      <c r="BR41" s="276"/>
      <c r="BS41" s="269"/>
      <c r="BT41" s="269"/>
      <c r="BU41" s="269"/>
      <c r="BV41" s="269"/>
      <c r="BW41" s="269"/>
      <c r="BX41" s="269"/>
      <c r="BY41" s="269"/>
      <c r="BZ41" s="269"/>
      <c r="CA41" s="269"/>
      <c r="CB41" s="269"/>
      <c r="CC41" s="269"/>
      <c r="CD41" s="269"/>
      <c r="CE41" s="269"/>
      <c r="CF41" s="269"/>
      <c r="CG41" s="269"/>
    </row>
    <row r="42" spans="1:85" x14ac:dyDescent="0.2">
      <c r="A42" s="378">
        <v>37196</v>
      </c>
      <c r="B42" s="426">
        <v>2.5710000000000002</v>
      </c>
      <c r="C42" s="382">
        <v>-0.34</v>
      </c>
      <c r="D42" s="381">
        <v>-0.25115637364993981</v>
      </c>
      <c r="E42" s="381">
        <v>-0.34093252964771503</v>
      </c>
      <c r="F42" s="427">
        <v>0.21</v>
      </c>
      <c r="G42" s="428">
        <v>0.36</v>
      </c>
      <c r="H42" s="428">
        <v>0.27</v>
      </c>
      <c r="I42" s="429">
        <v>0.37</v>
      </c>
      <c r="J42" s="428">
        <v>0.12</v>
      </c>
      <c r="K42" s="428">
        <v>0.17749999999999999</v>
      </c>
      <c r="L42" s="428">
        <v>0.52</v>
      </c>
      <c r="M42" s="427">
        <v>-0.23</v>
      </c>
      <c r="N42" s="428">
        <v>0.1</v>
      </c>
      <c r="O42" s="429">
        <v>0.06</v>
      </c>
      <c r="P42" s="438">
        <v>-0.17499999999999999</v>
      </c>
      <c r="Q42" s="440">
        <v>0.16250000000000001</v>
      </c>
      <c r="R42" s="431">
        <v>0.1925</v>
      </c>
      <c r="S42" s="431">
        <v>0.20250000000000001</v>
      </c>
      <c r="T42" s="514">
        <v>0.8</v>
      </c>
      <c r="U42" s="510">
        <v>0.20250000000000001</v>
      </c>
      <c r="V42" s="294">
        <v>2.2310000000000003</v>
      </c>
      <c r="W42" s="294">
        <v>2.3198436263500604</v>
      </c>
      <c r="X42" s="389">
        <v>2.2300674703522851</v>
      </c>
      <c r="Y42" s="445"/>
      <c r="Z42" s="433">
        <v>0.1225</v>
      </c>
      <c r="AA42" s="434">
        <v>0</v>
      </c>
      <c r="AB42" s="516">
        <v>3.0429378723335376</v>
      </c>
      <c r="AC42" s="296">
        <v>3.1654378723335377</v>
      </c>
      <c r="AD42" s="389">
        <v>3.0429378723335376</v>
      </c>
      <c r="AE42" s="443">
        <v>2.3960000000000004</v>
      </c>
      <c r="AF42" s="394">
        <v>2.3410000000000002</v>
      </c>
      <c r="AG42" s="395">
        <v>2.6310000000000002</v>
      </c>
      <c r="AH42" s="511">
        <v>-0.22</v>
      </c>
      <c r="AI42" s="416">
        <v>1.4390272791720002</v>
      </c>
      <c r="AJ42" s="436">
        <v>6.1958052444756016E-2</v>
      </c>
      <c r="AK42" s="436">
        <v>6.8452526945276995E-2</v>
      </c>
      <c r="AL42" s="279">
        <v>0.89545352615108886</v>
      </c>
      <c r="AM42" s="398">
        <v>0.88531916960681734</v>
      </c>
      <c r="AN42" s="377">
        <v>0.37</v>
      </c>
      <c r="AO42" s="501">
        <v>0.124</v>
      </c>
      <c r="AP42" s="269"/>
      <c r="AQ42" s="377">
        <v>-2.5580000000000003</v>
      </c>
      <c r="AR42" s="502">
        <v>-2.2180000000000004</v>
      </c>
      <c r="AS42" s="269"/>
      <c r="AT42" s="269"/>
      <c r="AU42" s="269"/>
      <c r="AV42" s="269"/>
      <c r="AW42" s="439"/>
      <c r="AX42" s="279"/>
      <c r="AY42" s="279"/>
      <c r="AZ42" s="269"/>
      <c r="BA42" s="439"/>
      <c r="BB42" s="277"/>
      <c r="BC42" s="437"/>
      <c r="BD42" s="280"/>
      <c r="BE42" s="269"/>
      <c r="BF42" s="277"/>
      <c r="BG42" s="269"/>
      <c r="BH42" s="276"/>
      <c r="BI42" s="276"/>
      <c r="BJ42" s="269"/>
      <c r="BK42" s="277"/>
      <c r="BL42" s="269"/>
      <c r="BM42" s="269"/>
      <c r="BN42" s="272"/>
      <c r="BO42" s="272"/>
      <c r="BP42" s="276"/>
      <c r="BQ42" s="269"/>
      <c r="BR42" s="276"/>
      <c r="BS42" s="269"/>
      <c r="BT42" s="269"/>
      <c r="BU42" s="269"/>
      <c r="BV42" s="269"/>
      <c r="BW42" s="269"/>
      <c r="BX42" s="269"/>
      <c r="BY42" s="269"/>
      <c r="BZ42" s="269"/>
      <c r="CA42" s="269"/>
      <c r="CB42" s="269"/>
      <c r="CC42" s="269"/>
      <c r="CD42" s="269"/>
      <c r="CE42" s="269"/>
      <c r="CF42" s="269"/>
      <c r="CG42" s="269"/>
    </row>
    <row r="43" spans="1:85" x14ac:dyDescent="0.2">
      <c r="A43" s="378">
        <v>37226</v>
      </c>
      <c r="B43" s="426">
        <v>2.6960000000000002</v>
      </c>
      <c r="C43" s="382">
        <v>-0.34</v>
      </c>
      <c r="D43" s="381">
        <v>-0.2511845537063806</v>
      </c>
      <c r="E43" s="381">
        <v>-0.34098477805917415</v>
      </c>
      <c r="F43" s="427">
        <v>0.25</v>
      </c>
      <c r="G43" s="428">
        <v>0.4</v>
      </c>
      <c r="H43" s="428">
        <v>0.31</v>
      </c>
      <c r="I43" s="429">
        <v>0.41</v>
      </c>
      <c r="J43" s="428">
        <v>0.16</v>
      </c>
      <c r="K43" s="428">
        <v>0.2175</v>
      </c>
      <c r="L43" s="428">
        <v>0.77749999999999997</v>
      </c>
      <c r="M43" s="427">
        <v>-0.23</v>
      </c>
      <c r="N43" s="428">
        <v>0.1</v>
      </c>
      <c r="O43" s="429">
        <v>0.06</v>
      </c>
      <c r="P43" s="438">
        <v>-0.105</v>
      </c>
      <c r="Q43" s="440">
        <v>0.16750000000000001</v>
      </c>
      <c r="R43" s="431">
        <v>0.19750000000000001</v>
      </c>
      <c r="S43" s="431">
        <v>0.20749999999999999</v>
      </c>
      <c r="T43" s="514">
        <v>1</v>
      </c>
      <c r="U43" s="510">
        <v>0.20749999999999999</v>
      </c>
      <c r="V43" s="294">
        <v>2.3560000000000003</v>
      </c>
      <c r="W43" s="294">
        <v>2.4448154462936196</v>
      </c>
      <c r="X43" s="389">
        <v>2.355015221940826</v>
      </c>
      <c r="Y43" s="432" t="s">
        <v>136</v>
      </c>
      <c r="Z43" s="433">
        <v>0.1225</v>
      </c>
      <c r="AA43" s="434">
        <v>0</v>
      </c>
      <c r="AB43" s="516">
        <v>3.2125684180295431</v>
      </c>
      <c r="AC43" s="296">
        <v>3.3350684180295431</v>
      </c>
      <c r="AD43" s="389">
        <v>3.2125684180295431</v>
      </c>
      <c r="AE43" s="443">
        <v>2.5910000000000002</v>
      </c>
      <c r="AF43" s="394">
        <v>2.4660000000000002</v>
      </c>
      <c r="AG43" s="395">
        <v>2.7560000000000002</v>
      </c>
      <c r="AH43" s="511">
        <v>-0.22</v>
      </c>
      <c r="AI43" s="416">
        <v>1.4386415894960005</v>
      </c>
      <c r="AJ43" s="436">
        <v>6.2284652420357002E-2</v>
      </c>
      <c r="AK43" s="436">
        <v>6.8644274727694007E-2</v>
      </c>
      <c r="AL43" s="279">
        <v>0.8904432159775203</v>
      </c>
      <c r="AM43" s="398">
        <v>0.88012960741336876</v>
      </c>
      <c r="AN43" s="377">
        <v>0.41</v>
      </c>
      <c r="AO43" s="501">
        <v>0.12</v>
      </c>
      <c r="AP43" s="269"/>
      <c r="AQ43" s="377">
        <v>-2.6830000000000003</v>
      </c>
      <c r="AR43" s="502">
        <v>-2.3430000000000004</v>
      </c>
      <c r="AS43" s="269"/>
      <c r="AT43" s="269"/>
      <c r="AU43" s="269"/>
      <c r="AV43" s="269"/>
      <c r="AW43" s="439"/>
      <c r="AX43" s="279"/>
      <c r="AY43" s="279"/>
      <c r="AZ43" s="269"/>
      <c r="BA43" s="439"/>
      <c r="BB43" s="277"/>
      <c r="BC43" s="437"/>
      <c r="BD43" s="280"/>
      <c r="BE43" s="269"/>
      <c r="BF43" s="277"/>
      <c r="BG43" s="269"/>
      <c r="BH43" s="276"/>
      <c r="BI43" s="276"/>
      <c r="BJ43" s="269"/>
      <c r="BK43" s="277"/>
      <c r="BL43" s="269"/>
      <c r="BM43" s="269"/>
      <c r="BN43" s="272"/>
      <c r="BO43" s="272"/>
      <c r="BP43" s="276"/>
      <c r="BQ43" s="269"/>
      <c r="BR43" s="276"/>
      <c r="BS43" s="269"/>
      <c r="BT43" s="269"/>
      <c r="BU43" s="269"/>
      <c r="BV43" s="269"/>
      <c r="BW43" s="269"/>
      <c r="BX43" s="269"/>
      <c r="BY43" s="269"/>
      <c r="BZ43" s="269"/>
      <c r="CA43" s="269"/>
      <c r="CB43" s="269"/>
      <c r="CC43" s="269"/>
      <c r="CD43" s="269"/>
      <c r="CE43" s="269"/>
      <c r="CF43" s="269"/>
      <c r="CG43" s="269"/>
    </row>
    <row r="44" spans="1:85" x14ac:dyDescent="0.2">
      <c r="A44" s="378">
        <v>37257</v>
      </c>
      <c r="B44" s="426">
        <v>2.7230000000000003</v>
      </c>
      <c r="C44" s="382">
        <v>-0.34</v>
      </c>
      <c r="D44" s="381">
        <v>-0.25117426041498581</v>
      </c>
      <c r="E44" s="381">
        <v>-0.34099606371604896</v>
      </c>
      <c r="F44" s="427">
        <v>0.26</v>
      </c>
      <c r="G44" s="428">
        <v>0.41</v>
      </c>
      <c r="H44" s="428">
        <v>0.32</v>
      </c>
      <c r="I44" s="429">
        <v>0.42</v>
      </c>
      <c r="J44" s="428">
        <v>0.17249999999999999</v>
      </c>
      <c r="K44" s="428">
        <v>0.23</v>
      </c>
      <c r="L44" s="428">
        <v>1.0874999999999999</v>
      </c>
      <c r="M44" s="427">
        <v>-0.23</v>
      </c>
      <c r="N44" s="428">
        <v>0.105</v>
      </c>
      <c r="O44" s="429">
        <v>6.5000000000000002E-2</v>
      </c>
      <c r="P44" s="438">
        <v>-8.5000000000000006E-2</v>
      </c>
      <c r="Q44" s="440">
        <v>0.17249999999999999</v>
      </c>
      <c r="R44" s="431">
        <v>0.20250000000000001</v>
      </c>
      <c r="S44" s="431">
        <v>0.21249999999999999</v>
      </c>
      <c r="T44" s="514">
        <v>1</v>
      </c>
      <c r="U44" s="510">
        <v>0.21249999999999999</v>
      </c>
      <c r="V44" s="294">
        <v>2.3830000000000005</v>
      </c>
      <c r="W44" s="294">
        <v>2.4718257395850145</v>
      </c>
      <c r="X44" s="389">
        <v>2.3820039362839514</v>
      </c>
      <c r="Y44" s="445"/>
      <c r="Z44" s="433">
        <v>0.1225</v>
      </c>
      <c r="AA44" s="434">
        <v>0</v>
      </c>
      <c r="AB44" s="516">
        <v>3.2486041414326814</v>
      </c>
      <c r="AC44" s="296">
        <v>3.3711041414326814</v>
      </c>
      <c r="AD44" s="389">
        <v>3.2486041414326814</v>
      </c>
      <c r="AE44" s="443">
        <v>2.6380000000000003</v>
      </c>
      <c r="AF44" s="394">
        <v>2.4930000000000003</v>
      </c>
      <c r="AG44" s="395">
        <v>2.7880000000000003</v>
      </c>
      <c r="AH44" s="511">
        <v>-0.215</v>
      </c>
      <c r="AI44" s="416">
        <v>1.4382959677060001</v>
      </c>
      <c r="AJ44" s="436">
        <v>6.2622139099005006E-2</v>
      </c>
      <c r="AK44" s="436">
        <v>6.8835025559080013E-2</v>
      </c>
      <c r="AL44" s="279">
        <v>0.88524704349153105</v>
      </c>
      <c r="AM44" s="398">
        <v>0.87478340987861636</v>
      </c>
      <c r="AN44" s="377">
        <v>0.42</v>
      </c>
      <c r="AO44" s="501">
        <v>0.12</v>
      </c>
      <c r="AP44" s="269"/>
      <c r="AQ44" s="377">
        <v>-2.71</v>
      </c>
      <c r="AR44" s="502">
        <v>-2.37</v>
      </c>
      <c r="AS44" s="269"/>
      <c r="AT44" s="269"/>
      <c r="AU44" s="269"/>
      <c r="AV44" s="269"/>
      <c r="AW44" s="439"/>
      <c r="AX44" s="279"/>
      <c r="AY44" s="279"/>
      <c r="AZ44" s="269"/>
      <c r="BA44" s="439"/>
      <c r="BB44" s="277"/>
      <c r="BC44" s="437"/>
      <c r="BD44" s="280"/>
      <c r="BE44" s="269"/>
      <c r="BF44" s="277"/>
      <c r="BG44" s="269"/>
      <c r="BH44" s="276"/>
      <c r="BI44" s="276"/>
      <c r="BJ44" s="269"/>
      <c r="BK44" s="277"/>
      <c r="BL44" s="269"/>
      <c r="BM44" s="269"/>
      <c r="BN44" s="272"/>
      <c r="BO44" s="272"/>
      <c r="BP44" s="276"/>
      <c r="BQ44" s="269"/>
      <c r="BR44" s="276"/>
      <c r="BS44" s="269"/>
      <c r="BT44" s="269"/>
      <c r="BU44" s="269"/>
      <c r="BV44" s="269"/>
      <c r="BW44" s="269"/>
      <c r="BX44" s="269"/>
      <c r="BY44" s="269"/>
      <c r="BZ44" s="269"/>
      <c r="CA44" s="269"/>
      <c r="CB44" s="269"/>
      <c r="CC44" s="269"/>
      <c r="CD44" s="269"/>
      <c r="CE44" s="269"/>
      <c r="CF44" s="269"/>
      <c r="CG44" s="269"/>
    </row>
    <row r="45" spans="1:85" x14ac:dyDescent="0.2">
      <c r="A45" s="378">
        <v>37288</v>
      </c>
      <c r="B45" s="426">
        <v>2.6180000000000003</v>
      </c>
      <c r="C45" s="382">
        <v>-0.34</v>
      </c>
      <c r="D45" s="381">
        <v>-0.25108794783964372</v>
      </c>
      <c r="E45" s="381">
        <v>-0.34095217505042408</v>
      </c>
      <c r="F45" s="427">
        <v>0.28999999999999998</v>
      </c>
      <c r="G45" s="428">
        <v>0.44</v>
      </c>
      <c r="H45" s="428">
        <v>0.35</v>
      </c>
      <c r="I45" s="429">
        <v>0.45</v>
      </c>
      <c r="J45" s="428">
        <v>0.15</v>
      </c>
      <c r="K45" s="428">
        <v>0.20749999999999999</v>
      </c>
      <c r="L45" s="428">
        <v>1.0125</v>
      </c>
      <c r="M45" s="427">
        <v>-0.23</v>
      </c>
      <c r="N45" s="428">
        <v>0.105</v>
      </c>
      <c r="O45" s="429">
        <v>6.5000000000000002E-2</v>
      </c>
      <c r="P45" s="438">
        <v>-0.105</v>
      </c>
      <c r="Q45" s="440">
        <v>0.17</v>
      </c>
      <c r="R45" s="431">
        <v>0.2</v>
      </c>
      <c r="S45" s="431">
        <v>0.21</v>
      </c>
      <c r="T45" s="514">
        <v>1</v>
      </c>
      <c r="U45" s="510">
        <v>0.21</v>
      </c>
      <c r="V45" s="294">
        <v>2.2780000000000005</v>
      </c>
      <c r="W45" s="294">
        <v>2.3669120521603566</v>
      </c>
      <c r="X45" s="389">
        <v>2.2770478249495762</v>
      </c>
      <c r="Y45" s="293"/>
      <c r="Z45" s="433">
        <v>0.1225</v>
      </c>
      <c r="AA45" s="434">
        <v>0</v>
      </c>
      <c r="AB45" s="516">
        <v>3.1039977443088982</v>
      </c>
      <c r="AC45" s="296">
        <v>3.2264977443088982</v>
      </c>
      <c r="AD45" s="389">
        <v>3.1039977443088982</v>
      </c>
      <c r="AE45" s="443">
        <v>2.5130000000000003</v>
      </c>
      <c r="AF45" s="394">
        <v>2.3880000000000003</v>
      </c>
      <c r="AG45" s="395">
        <v>2.6830000000000003</v>
      </c>
      <c r="AH45" s="511">
        <v>-0.215</v>
      </c>
      <c r="AI45" s="416">
        <v>1.4376169640560001</v>
      </c>
      <c r="AJ45" s="436">
        <v>6.2821293949421028E-2</v>
      </c>
      <c r="AK45" s="436">
        <v>6.9015546092804012E-2</v>
      </c>
      <c r="AL45" s="279">
        <v>0.88027575547908765</v>
      </c>
      <c r="AM45" s="398">
        <v>0.86946022612461638</v>
      </c>
      <c r="AN45" s="377">
        <v>0.45</v>
      </c>
      <c r="AO45" s="501">
        <v>0.13300000000000001</v>
      </c>
      <c r="AP45" s="269"/>
      <c r="AQ45" s="377">
        <v>-2.605</v>
      </c>
      <c r="AR45" s="502">
        <v>-2.2650000000000001</v>
      </c>
      <c r="AS45" s="269"/>
      <c r="AT45" s="269"/>
      <c r="AU45" s="269"/>
      <c r="AV45" s="269"/>
      <c r="AW45" s="439"/>
      <c r="AX45" s="279"/>
      <c r="AY45" s="279"/>
      <c r="AZ45" s="269"/>
      <c r="BA45" s="439"/>
      <c r="BB45" s="277"/>
      <c r="BC45" s="437"/>
      <c r="BD45" s="280"/>
      <c r="BE45" s="269"/>
      <c r="BF45" s="277"/>
      <c r="BG45" s="269"/>
      <c r="BH45" s="276"/>
      <c r="BI45" s="276"/>
      <c r="BJ45" s="269"/>
      <c r="BK45" s="277"/>
      <c r="BL45" s="269"/>
      <c r="BM45" s="269"/>
      <c r="BN45" s="272"/>
      <c r="BO45" s="272"/>
      <c r="BP45" s="276"/>
      <c r="BQ45" s="269"/>
      <c r="BR45" s="276"/>
      <c r="BS45" s="269"/>
      <c r="BT45" s="269"/>
      <c r="BU45" s="269"/>
      <c r="BV45" s="269"/>
      <c r="BW45" s="269"/>
      <c r="BX45" s="269"/>
      <c r="BY45" s="269"/>
      <c r="BZ45" s="269"/>
      <c r="CA45" s="269"/>
      <c r="CB45" s="269"/>
      <c r="CC45" s="269"/>
      <c r="CD45" s="269"/>
      <c r="CE45" s="269"/>
      <c r="CF45" s="269"/>
      <c r="CG45" s="269"/>
    </row>
    <row r="46" spans="1:85" x14ac:dyDescent="0.2">
      <c r="A46" s="378">
        <v>37316</v>
      </c>
      <c r="B46" s="426">
        <v>2.5130000000000003</v>
      </c>
      <c r="C46" s="382">
        <v>-0.34</v>
      </c>
      <c r="D46" s="381">
        <v>-0.25099644048807646</v>
      </c>
      <c r="E46" s="381">
        <v>-0.34090828638479787</v>
      </c>
      <c r="F46" s="427">
        <v>0.28999999999999998</v>
      </c>
      <c r="G46" s="428">
        <v>0.44</v>
      </c>
      <c r="H46" s="428">
        <v>0.35</v>
      </c>
      <c r="I46" s="429">
        <v>0.45</v>
      </c>
      <c r="J46" s="428">
        <v>0.14749999999999999</v>
      </c>
      <c r="K46" s="428">
        <v>0.20499999999999999</v>
      </c>
      <c r="L46" s="428">
        <v>0.62749999999999995</v>
      </c>
      <c r="M46" s="427">
        <v>-0.23</v>
      </c>
      <c r="N46" s="428">
        <v>0.105</v>
      </c>
      <c r="O46" s="429">
        <v>6.5000000000000002E-2</v>
      </c>
      <c r="P46" s="438">
        <v>-0.27</v>
      </c>
      <c r="Q46" s="440">
        <v>0.16</v>
      </c>
      <c r="R46" s="431">
        <v>0.19</v>
      </c>
      <c r="S46" s="431">
        <v>0.2</v>
      </c>
      <c r="T46" s="514">
        <v>0.75</v>
      </c>
      <c r="U46" s="510">
        <v>0.2</v>
      </c>
      <c r="V46" s="294">
        <v>2.1730000000000005</v>
      </c>
      <c r="W46" s="294">
        <v>2.2620035595119239</v>
      </c>
      <c r="X46" s="389">
        <v>2.1720917136152025</v>
      </c>
      <c r="Y46" s="293"/>
      <c r="Z46" s="433">
        <v>0.1225</v>
      </c>
      <c r="AA46" s="434">
        <v>0</v>
      </c>
      <c r="AB46" s="516">
        <v>2.9593568262795888</v>
      </c>
      <c r="AC46" s="296">
        <v>3.0818568262795889</v>
      </c>
      <c r="AD46" s="389">
        <v>2.9593568262795888</v>
      </c>
      <c r="AE46" s="443">
        <v>2.2430000000000003</v>
      </c>
      <c r="AF46" s="394">
        <v>2.2830000000000004</v>
      </c>
      <c r="AG46" s="395">
        <v>2.5780000000000003</v>
      </c>
      <c r="AH46" s="511">
        <v>-0.215</v>
      </c>
      <c r="AI46" s="416">
        <v>1.4368555801689999</v>
      </c>
      <c r="AJ46" s="436">
        <v>6.2950061932334989E-2</v>
      </c>
      <c r="AK46" s="436">
        <v>6.9178596906725023E-2</v>
      </c>
      <c r="AL46" s="279">
        <v>0.87587771719882768</v>
      </c>
      <c r="AM46" s="398">
        <v>0.86465804569124605</v>
      </c>
      <c r="AN46" s="377">
        <v>0.45</v>
      </c>
      <c r="AO46" s="501">
        <v>0.12</v>
      </c>
      <c r="AP46" s="269"/>
      <c r="AQ46" s="377">
        <v>-2.5</v>
      </c>
      <c r="AR46" s="502">
        <v>-2.16</v>
      </c>
      <c r="AS46" s="269"/>
      <c r="AT46" s="269"/>
      <c r="AU46" s="269"/>
      <c r="AV46" s="269"/>
      <c r="AW46" s="439"/>
      <c r="AX46" s="279"/>
      <c r="AY46" s="279"/>
      <c r="AZ46" s="269"/>
      <c r="BA46" s="439"/>
      <c r="BB46" s="277"/>
      <c r="BC46" s="437"/>
      <c r="BD46" s="280"/>
      <c r="BE46" s="269"/>
      <c r="BF46" s="277"/>
      <c r="BG46" s="269"/>
      <c r="BH46" s="276"/>
      <c r="BI46" s="276"/>
      <c r="BJ46" s="269"/>
      <c r="BK46" s="277"/>
      <c r="BL46" s="269"/>
      <c r="BM46" s="269"/>
      <c r="BN46" s="272"/>
      <c r="BO46" s="272"/>
      <c r="BP46" s="276"/>
      <c r="BQ46" s="269"/>
      <c r="BR46" s="276"/>
      <c r="BS46" s="269"/>
      <c r="BT46" s="269"/>
      <c r="BU46" s="269"/>
      <c r="BV46" s="269"/>
      <c r="BW46" s="269"/>
      <c r="BX46" s="269"/>
      <c r="BY46" s="269"/>
      <c r="BZ46" s="269"/>
      <c r="CA46" s="269"/>
      <c r="CB46" s="269"/>
      <c r="CC46" s="269"/>
      <c r="CD46" s="269"/>
      <c r="CE46" s="269"/>
      <c r="CF46" s="269"/>
      <c r="CG46" s="269"/>
    </row>
    <row r="47" spans="1:85" x14ac:dyDescent="0.2">
      <c r="A47" s="378">
        <v>37347</v>
      </c>
      <c r="B47" s="426">
        <v>2.4170000000000003</v>
      </c>
      <c r="C47" s="382">
        <v>-0.35</v>
      </c>
      <c r="D47" s="381">
        <v>-0.26090292969209417</v>
      </c>
      <c r="E47" s="381">
        <v>-0.35086397973188133</v>
      </c>
      <c r="F47" s="427">
        <v>0.10300000000000001</v>
      </c>
      <c r="G47" s="428">
        <v>0.10300000000000001</v>
      </c>
      <c r="H47" s="428">
        <v>0.12300000000000001</v>
      </c>
      <c r="I47" s="429">
        <v>0.11800000000000001</v>
      </c>
      <c r="J47" s="428">
        <v>5.7500000000000002E-2</v>
      </c>
      <c r="K47" s="428">
        <v>0.1075</v>
      </c>
      <c r="L47" s="428">
        <v>0.28749999999999998</v>
      </c>
      <c r="M47" s="427">
        <v>-0.33500000000000002</v>
      </c>
      <c r="N47" s="428">
        <v>0.115</v>
      </c>
      <c r="O47" s="429">
        <v>-0.11</v>
      </c>
      <c r="P47" s="438">
        <v>-0.4</v>
      </c>
      <c r="Q47" s="440">
        <v>0.14000000000000001</v>
      </c>
      <c r="R47" s="431">
        <v>0.17</v>
      </c>
      <c r="S47" s="431">
        <v>0.18</v>
      </c>
      <c r="T47" s="296">
        <v>0.4</v>
      </c>
      <c r="U47" s="510">
        <v>0.18</v>
      </c>
      <c r="V47" s="294">
        <v>2.0670000000000002</v>
      </c>
      <c r="W47" s="294">
        <v>2.1560970703079061</v>
      </c>
      <c r="X47" s="389">
        <v>2.0661360202681189</v>
      </c>
      <c r="Y47" s="293"/>
      <c r="Z47" s="433">
        <v>0.1225</v>
      </c>
      <c r="AA47" s="434">
        <v>0</v>
      </c>
      <c r="AB47" s="516">
        <v>2.8134582952389451</v>
      </c>
      <c r="AC47" s="296">
        <v>2.9359582952389451</v>
      </c>
      <c r="AD47" s="389">
        <v>2.8134582952389451</v>
      </c>
      <c r="AE47" s="443">
        <v>2.0170000000000003</v>
      </c>
      <c r="AF47" s="394">
        <v>2.0820000000000003</v>
      </c>
      <c r="AG47" s="395">
        <v>2.3070000000000004</v>
      </c>
      <c r="AH47" s="511">
        <v>-0.215</v>
      </c>
      <c r="AI47" s="416">
        <v>1.4360696928600001</v>
      </c>
      <c r="AJ47" s="436">
        <v>6.3092626491263001E-2</v>
      </c>
      <c r="AK47" s="436">
        <v>6.9338051302397008E-2</v>
      </c>
      <c r="AL47" s="279">
        <v>0.87101465735920025</v>
      </c>
      <c r="AM47" s="398">
        <v>0.85938698142976078</v>
      </c>
      <c r="AN47" s="377">
        <v>0.10300000000000001</v>
      </c>
      <c r="AO47" s="501">
        <v>0.124</v>
      </c>
      <c r="AP47" s="269"/>
      <c r="AQ47" s="377">
        <v>-2.4039999999999999</v>
      </c>
      <c r="AR47" s="502">
        <v>-2.0539999999999998</v>
      </c>
      <c r="AS47" s="269"/>
      <c r="AT47" s="269"/>
      <c r="AU47" s="269"/>
      <c r="AV47" s="269"/>
      <c r="AW47" s="439"/>
      <c r="AX47" s="279"/>
      <c r="AY47" s="279"/>
      <c r="AZ47" s="269"/>
      <c r="BA47" s="439"/>
      <c r="BB47" s="277"/>
      <c r="BC47" s="437"/>
      <c r="BD47" s="280"/>
      <c r="BE47" s="269"/>
      <c r="BF47" s="277"/>
      <c r="BG47" s="269"/>
      <c r="BH47" s="276"/>
      <c r="BI47" s="276"/>
      <c r="BJ47" s="269"/>
      <c r="BK47" s="277"/>
      <c r="BL47" s="269"/>
      <c r="BM47" s="269"/>
      <c r="BN47" s="272"/>
      <c r="BO47" s="272"/>
      <c r="BP47" s="276"/>
      <c r="BQ47" s="269"/>
      <c r="BR47" s="276"/>
      <c r="BS47" s="269"/>
      <c r="BT47" s="269"/>
      <c r="BU47" s="269"/>
      <c r="BV47" s="269"/>
      <c r="BW47" s="269"/>
      <c r="BX47" s="269"/>
      <c r="BY47" s="269"/>
      <c r="BZ47" s="269"/>
      <c r="CA47" s="269"/>
      <c r="CB47" s="269"/>
      <c r="CC47" s="269"/>
      <c r="CD47" s="269"/>
      <c r="CE47" s="269"/>
      <c r="CF47" s="269"/>
      <c r="CG47" s="269"/>
    </row>
    <row r="48" spans="1:85" x14ac:dyDescent="0.2">
      <c r="A48" s="378">
        <v>37377</v>
      </c>
      <c r="B48" s="426">
        <v>2.3959999999999999</v>
      </c>
      <c r="C48" s="382">
        <v>-0.35</v>
      </c>
      <c r="D48" s="381">
        <v>-0.26085253832991429</v>
      </c>
      <c r="E48" s="381">
        <v>-0.35085520199875608</v>
      </c>
      <c r="F48" s="427">
        <v>0.10300000000000001</v>
      </c>
      <c r="G48" s="428">
        <v>0.10300000000000001</v>
      </c>
      <c r="H48" s="428">
        <v>0.12300000000000001</v>
      </c>
      <c r="I48" s="429">
        <v>0.11800000000000001</v>
      </c>
      <c r="J48" s="428">
        <v>4.7500000000000001E-2</v>
      </c>
      <c r="K48" s="428">
        <v>9.7500000000000003E-2</v>
      </c>
      <c r="L48" s="428">
        <v>0.2475</v>
      </c>
      <c r="M48" s="427">
        <v>-0.33500000000000002</v>
      </c>
      <c r="N48" s="428">
        <v>0.115</v>
      </c>
      <c r="O48" s="429">
        <v>-0.11</v>
      </c>
      <c r="P48" s="438">
        <v>-0.4</v>
      </c>
      <c r="Q48" s="440">
        <v>0.13750000000000001</v>
      </c>
      <c r="R48" s="431">
        <v>0.16750000000000001</v>
      </c>
      <c r="S48" s="431">
        <v>0.17749999999999999</v>
      </c>
      <c r="T48" s="296">
        <v>0.45</v>
      </c>
      <c r="U48" s="510">
        <v>0.17749999999999999</v>
      </c>
      <c r="V48" s="294">
        <v>2.0459999999999998</v>
      </c>
      <c r="W48" s="294">
        <v>2.1351474616700856</v>
      </c>
      <c r="X48" s="389">
        <v>2.0451447980012438</v>
      </c>
      <c r="Y48" s="293"/>
      <c r="Z48" s="433">
        <v>0.1225</v>
      </c>
      <c r="AA48" s="434">
        <v>0</v>
      </c>
      <c r="AB48" s="516">
        <v>2.7835869244599167</v>
      </c>
      <c r="AC48" s="296">
        <v>2.9060869244599168</v>
      </c>
      <c r="AD48" s="389">
        <v>2.7835869244599167</v>
      </c>
      <c r="AE48" s="443">
        <v>1.996</v>
      </c>
      <c r="AF48" s="394">
        <v>2.0609999999999999</v>
      </c>
      <c r="AG48" s="395">
        <v>2.286</v>
      </c>
      <c r="AH48" s="511">
        <v>-0.215</v>
      </c>
      <c r="AI48" s="416">
        <v>1.435405711717</v>
      </c>
      <c r="AJ48" s="436">
        <v>6.323059219987201E-2</v>
      </c>
      <c r="AK48" s="436">
        <v>6.9461144070955008E-2</v>
      </c>
      <c r="AL48" s="279">
        <v>0.8663148467747398</v>
      </c>
      <c r="AM48" s="398">
        <v>0.85435470917611089</v>
      </c>
      <c r="AN48" s="377">
        <v>0.10300000000000001</v>
      </c>
      <c r="AO48" s="501">
        <v>0.12</v>
      </c>
      <c r="AP48" s="269"/>
      <c r="AQ48" s="377">
        <v>-2.383</v>
      </c>
      <c r="AR48" s="502">
        <v>-2.0329999999999999</v>
      </c>
      <c r="AS48" s="269"/>
      <c r="AT48" s="269"/>
      <c r="AU48" s="269"/>
      <c r="AV48" s="269"/>
      <c r="AW48" s="439"/>
      <c r="AX48" s="279"/>
      <c r="AY48" s="279"/>
      <c r="AZ48" s="269"/>
      <c r="BA48" s="439"/>
      <c r="BB48" s="277"/>
      <c r="BC48" s="437"/>
      <c r="BD48" s="280"/>
      <c r="BE48" s="269"/>
      <c r="BF48" s="277"/>
      <c r="BG48" s="269"/>
      <c r="BH48" s="276"/>
      <c r="BI48" s="276"/>
      <c r="BJ48" s="269"/>
      <c r="BK48" s="277"/>
      <c r="BL48" s="269"/>
      <c r="BM48" s="269"/>
      <c r="BN48" s="272"/>
      <c r="BO48" s="272"/>
      <c r="BP48" s="276"/>
      <c r="BQ48" s="269"/>
      <c r="BR48" s="276"/>
      <c r="BS48" s="269"/>
      <c r="BT48" s="269"/>
      <c r="BU48" s="269"/>
      <c r="BV48" s="269"/>
      <c r="BW48" s="269"/>
      <c r="BX48" s="269"/>
      <c r="BY48" s="269"/>
      <c r="BZ48" s="269"/>
      <c r="CA48" s="269"/>
      <c r="CB48" s="269"/>
      <c r="CC48" s="269"/>
      <c r="CD48" s="269"/>
      <c r="CE48" s="269"/>
      <c r="CF48" s="269"/>
      <c r="CG48" s="269"/>
    </row>
    <row r="49" spans="1:85" x14ac:dyDescent="0.2">
      <c r="A49" s="378">
        <v>37408</v>
      </c>
      <c r="B49" s="426">
        <v>2.403</v>
      </c>
      <c r="C49" s="382">
        <v>-0.35</v>
      </c>
      <c r="D49" s="381">
        <v>-0.26081267248126094</v>
      </c>
      <c r="E49" s="381">
        <v>-0.35085812790979798</v>
      </c>
      <c r="F49" s="427">
        <v>0.10300000000000001</v>
      </c>
      <c r="G49" s="428">
        <v>0.10300000000000001</v>
      </c>
      <c r="H49" s="428">
        <v>0.12300000000000001</v>
      </c>
      <c r="I49" s="429">
        <v>0.11800000000000001</v>
      </c>
      <c r="J49" s="428">
        <v>4.2500000000000003E-2</v>
      </c>
      <c r="K49" s="428">
        <v>9.2499999999999999E-2</v>
      </c>
      <c r="L49" s="428">
        <v>0.2475</v>
      </c>
      <c r="M49" s="427">
        <v>-0.33500000000000002</v>
      </c>
      <c r="N49" s="428">
        <v>0.115</v>
      </c>
      <c r="O49" s="429">
        <v>-0.11</v>
      </c>
      <c r="P49" s="438">
        <v>-0.4</v>
      </c>
      <c r="Q49" s="440">
        <v>0.13650000000000001</v>
      </c>
      <c r="R49" s="431">
        <v>0.16650000000000001</v>
      </c>
      <c r="S49" s="431">
        <v>0.17650000000000002</v>
      </c>
      <c r="T49" s="296">
        <v>0.45</v>
      </c>
      <c r="U49" s="510">
        <v>0.17650000000000002</v>
      </c>
      <c r="V49" s="294">
        <v>2.0529999999999999</v>
      </c>
      <c r="W49" s="294">
        <v>2.1421873275187391</v>
      </c>
      <c r="X49" s="389">
        <v>2.052141872090202</v>
      </c>
      <c r="Y49" s="446" t="s">
        <v>147</v>
      </c>
      <c r="Z49" s="433">
        <v>0.1225</v>
      </c>
      <c r="AA49" s="434">
        <v>0</v>
      </c>
      <c r="AB49" s="516">
        <v>2.7917830848282996</v>
      </c>
      <c r="AC49" s="296">
        <v>2.9142830848282997</v>
      </c>
      <c r="AD49" s="389">
        <v>2.7917830848282996</v>
      </c>
      <c r="AE49" s="443">
        <v>2.0030000000000001</v>
      </c>
      <c r="AF49" s="394">
        <v>2.0680000000000001</v>
      </c>
      <c r="AG49" s="395">
        <v>2.2930000000000001</v>
      </c>
      <c r="AH49" s="511">
        <v>-0.215</v>
      </c>
      <c r="AI49" s="416">
        <v>1.4347235725020002</v>
      </c>
      <c r="AJ49" s="436">
        <v>6.337315677206902E-2</v>
      </c>
      <c r="AK49" s="436">
        <v>6.958833993706301E-2</v>
      </c>
      <c r="AL49" s="279">
        <v>0.86146515139838631</v>
      </c>
      <c r="AM49" s="398">
        <v>0.84916823057403712</v>
      </c>
      <c r="AN49" s="377">
        <v>0.10300000000000001</v>
      </c>
      <c r="AO49" s="501">
        <v>0.124</v>
      </c>
      <c r="AP49" s="269"/>
      <c r="AQ49" s="377">
        <v>-2.39</v>
      </c>
      <c r="AR49" s="502">
        <v>-2.04</v>
      </c>
      <c r="AS49" s="269"/>
      <c r="AT49" s="269"/>
      <c r="AU49" s="269"/>
      <c r="AV49" s="269"/>
      <c r="AW49" s="439"/>
      <c r="AX49" s="279"/>
      <c r="AY49" s="279"/>
      <c r="AZ49" s="269"/>
      <c r="BA49" s="439"/>
      <c r="BB49" s="277"/>
      <c r="BC49" s="437"/>
      <c r="BD49" s="280"/>
      <c r="BE49" s="269"/>
      <c r="BF49" s="277"/>
      <c r="BG49" s="269"/>
      <c r="BH49" s="276"/>
      <c r="BI49" s="276"/>
      <c r="BJ49" s="269"/>
      <c r="BK49" s="277"/>
      <c r="BL49" s="269"/>
      <c r="BM49" s="269"/>
      <c r="BN49" s="272"/>
      <c r="BO49" s="272"/>
      <c r="BP49" s="276"/>
      <c r="BQ49" s="269"/>
      <c r="BR49" s="276"/>
      <c r="BS49" s="269"/>
      <c r="BT49" s="269"/>
      <c r="BU49" s="269"/>
      <c r="BV49" s="269"/>
      <c r="BW49" s="269"/>
      <c r="BX49" s="269"/>
      <c r="BY49" s="269"/>
      <c r="BZ49" s="269"/>
      <c r="CA49" s="269"/>
      <c r="CB49" s="269"/>
      <c r="CC49" s="269"/>
      <c r="CD49" s="269"/>
      <c r="CE49" s="269"/>
      <c r="CF49" s="269"/>
      <c r="CG49" s="269"/>
    </row>
    <row r="50" spans="1:85" x14ac:dyDescent="0.2">
      <c r="A50" s="378">
        <v>37438</v>
      </c>
      <c r="B50" s="426">
        <v>2.4090000000000003</v>
      </c>
      <c r="C50" s="382">
        <v>-0.35</v>
      </c>
      <c r="D50" s="381">
        <v>-0.26077584409840782</v>
      </c>
      <c r="E50" s="381">
        <v>-0.35086063583354798</v>
      </c>
      <c r="F50" s="427">
        <v>0.10300000000000001</v>
      </c>
      <c r="G50" s="428">
        <v>0.10300000000000001</v>
      </c>
      <c r="H50" s="428">
        <v>0.12300000000000001</v>
      </c>
      <c r="I50" s="429">
        <v>0.11800000000000001</v>
      </c>
      <c r="J50" s="428">
        <v>3.2500000000000001E-2</v>
      </c>
      <c r="K50" s="428">
        <v>8.2500000000000004E-2</v>
      </c>
      <c r="L50" s="428">
        <v>0.2525</v>
      </c>
      <c r="M50" s="427">
        <v>-0.33500000000000002</v>
      </c>
      <c r="N50" s="428">
        <v>0.115</v>
      </c>
      <c r="O50" s="429">
        <v>-0.11</v>
      </c>
      <c r="P50" s="438">
        <v>-0.4</v>
      </c>
      <c r="Q50" s="440">
        <v>0.13550000000000001</v>
      </c>
      <c r="R50" s="431">
        <v>0.16550000000000001</v>
      </c>
      <c r="S50" s="431">
        <v>0.17550000000000002</v>
      </c>
      <c r="T50" s="296">
        <v>0.5</v>
      </c>
      <c r="U50" s="510">
        <v>0.17550000000000002</v>
      </c>
      <c r="V50" s="294">
        <v>2.0590000000000002</v>
      </c>
      <c r="W50" s="294">
        <v>2.1482241559015924</v>
      </c>
      <c r="X50" s="389">
        <v>2.0581393641664523</v>
      </c>
      <c r="Y50" s="438">
        <v>2.9125978472640117</v>
      </c>
      <c r="Z50" s="433">
        <v>0.1225</v>
      </c>
      <c r="AA50" s="434">
        <v>0</v>
      </c>
      <c r="AB50" s="516">
        <v>2.7987195979945199</v>
      </c>
      <c r="AC50" s="296">
        <v>2.9212195979945199</v>
      </c>
      <c r="AD50" s="389">
        <v>2.7987195979945199</v>
      </c>
      <c r="AE50" s="443">
        <v>2.0090000000000003</v>
      </c>
      <c r="AF50" s="394">
        <v>2.0740000000000003</v>
      </c>
      <c r="AG50" s="395">
        <v>2.2990000000000004</v>
      </c>
      <c r="AH50" s="511">
        <v>-0.215</v>
      </c>
      <c r="AI50" s="416">
        <v>1.4340970879950004</v>
      </c>
      <c r="AJ50" s="436">
        <v>6.3511122493518007E-2</v>
      </c>
      <c r="AK50" s="436">
        <v>6.9702731844404009E-2</v>
      </c>
      <c r="AL50" s="279">
        <v>0.85677863201936388</v>
      </c>
      <c r="AM50" s="398">
        <v>0.8441798290866469</v>
      </c>
      <c r="AN50" s="377">
        <v>0.10300000000000001</v>
      </c>
      <c r="AO50" s="501">
        <v>0.12</v>
      </c>
      <c r="AP50" s="269"/>
      <c r="AQ50" s="377">
        <v>-2.3959999999999999</v>
      </c>
      <c r="AR50" s="502">
        <v>-2.0459999999999998</v>
      </c>
      <c r="AS50" s="269"/>
      <c r="AT50" s="269"/>
      <c r="AU50" s="269"/>
      <c r="AV50" s="269"/>
      <c r="AW50" s="439"/>
      <c r="AX50" s="279"/>
      <c r="AY50" s="279"/>
      <c r="AZ50" s="269"/>
      <c r="BA50" s="439"/>
      <c r="BB50" s="277"/>
      <c r="BC50" s="437"/>
      <c r="BD50" s="280"/>
      <c r="BE50" s="269"/>
      <c r="BF50" s="277"/>
      <c r="BG50" s="269"/>
      <c r="BH50" s="276"/>
      <c r="BI50" s="276"/>
      <c r="BJ50" s="269"/>
      <c r="BK50" s="277"/>
      <c r="BL50" s="269"/>
      <c r="BM50" s="269"/>
      <c r="BN50" s="272"/>
      <c r="BO50" s="272"/>
      <c r="BP50" s="276"/>
      <c r="BQ50" s="269"/>
      <c r="BR50" s="276"/>
      <c r="BS50" s="269"/>
      <c r="BT50" s="269"/>
      <c r="BU50" s="269"/>
      <c r="BV50" s="269"/>
      <c r="BW50" s="269"/>
      <c r="BX50" s="269"/>
      <c r="BY50" s="269"/>
      <c r="BZ50" s="269"/>
      <c r="CA50" s="269"/>
      <c r="CB50" s="269"/>
      <c r="CC50" s="269"/>
      <c r="CD50" s="269"/>
      <c r="CE50" s="269"/>
      <c r="CF50" s="269"/>
      <c r="CG50" s="269"/>
    </row>
    <row r="51" spans="1:85" x14ac:dyDescent="0.2">
      <c r="A51" s="378">
        <v>37469</v>
      </c>
      <c r="B51" s="426">
        <v>2.4170000000000003</v>
      </c>
      <c r="C51" s="382">
        <v>-0.35</v>
      </c>
      <c r="D51" s="381">
        <v>-0.26074207884774481</v>
      </c>
      <c r="E51" s="381">
        <v>-0.35086397973188133</v>
      </c>
      <c r="F51" s="427">
        <v>0.10300000000000001</v>
      </c>
      <c r="G51" s="428">
        <v>0.10300000000000001</v>
      </c>
      <c r="H51" s="428">
        <v>0.12300000000000001</v>
      </c>
      <c r="I51" s="429">
        <v>0.11800000000000001</v>
      </c>
      <c r="J51" s="428">
        <v>0.03</v>
      </c>
      <c r="K51" s="428">
        <v>0.08</v>
      </c>
      <c r="L51" s="428">
        <v>0.2525</v>
      </c>
      <c r="M51" s="427">
        <v>-0.33500000000000002</v>
      </c>
      <c r="N51" s="428">
        <v>0.115</v>
      </c>
      <c r="O51" s="429">
        <v>-0.11</v>
      </c>
      <c r="P51" s="438">
        <v>-0.4</v>
      </c>
      <c r="Q51" s="440">
        <v>0.13449999999999998</v>
      </c>
      <c r="R51" s="431">
        <v>0.16449999999999998</v>
      </c>
      <c r="S51" s="431">
        <v>0.17449999999999999</v>
      </c>
      <c r="T51" s="296">
        <v>0.55000000000000004</v>
      </c>
      <c r="U51" s="510">
        <v>0.17449999999999999</v>
      </c>
      <c r="V51" s="294">
        <v>2.0670000000000002</v>
      </c>
      <c r="W51" s="294">
        <v>2.1562579211522555</v>
      </c>
      <c r="X51" s="389">
        <v>2.0661360202681189</v>
      </c>
      <c r="Y51" s="438">
        <v>3.1292765996453453</v>
      </c>
      <c r="Z51" s="433">
        <v>0.1225</v>
      </c>
      <c r="AA51" s="434">
        <v>0</v>
      </c>
      <c r="AB51" s="516">
        <v>2.8084367950498512</v>
      </c>
      <c r="AC51" s="296">
        <v>2.9309367950498513</v>
      </c>
      <c r="AD51" s="389">
        <v>2.8084367950498512</v>
      </c>
      <c r="AE51" s="443">
        <v>2.0170000000000003</v>
      </c>
      <c r="AF51" s="394">
        <v>2.0820000000000003</v>
      </c>
      <c r="AG51" s="395">
        <v>2.3070000000000004</v>
      </c>
      <c r="AH51" s="511">
        <v>-0.215</v>
      </c>
      <c r="AI51" s="416">
        <v>1.4335065753450003</v>
      </c>
      <c r="AJ51" s="436">
        <v>6.3653687078981017E-2</v>
      </c>
      <c r="AK51" s="436">
        <v>6.9806582293442013E-2</v>
      </c>
      <c r="AL51" s="279">
        <v>0.85194303761779566</v>
      </c>
      <c r="AM51" s="398">
        <v>0.83906969855382485</v>
      </c>
      <c r="AN51" s="377">
        <v>0.10300000000000001</v>
      </c>
      <c r="AO51" s="501">
        <v>0.12</v>
      </c>
      <c r="AP51" s="269"/>
      <c r="AQ51" s="377">
        <v>-2.4039999999999999</v>
      </c>
      <c r="AR51" s="502">
        <v>-2.0539999999999998</v>
      </c>
      <c r="AS51" s="269"/>
      <c r="AT51" s="269"/>
      <c r="AU51" s="269"/>
      <c r="AV51" s="269"/>
      <c r="AW51" s="439"/>
      <c r="AX51" s="279"/>
      <c r="AY51" s="279"/>
      <c r="AZ51" s="269"/>
      <c r="BA51" s="439"/>
      <c r="BB51" s="277"/>
      <c r="BC51" s="437"/>
      <c r="BD51" s="280"/>
      <c r="BE51" s="269"/>
      <c r="BF51" s="277"/>
      <c r="BG51" s="269"/>
      <c r="BH51" s="276"/>
      <c r="BI51" s="276"/>
      <c r="BJ51" s="269"/>
      <c r="BK51" s="277"/>
      <c r="BL51" s="269"/>
      <c r="BM51" s="269"/>
      <c r="BN51" s="272"/>
      <c r="BO51" s="272"/>
      <c r="BP51" s="276"/>
      <c r="BQ51" s="269"/>
      <c r="BR51" s="276"/>
      <c r="BS51" s="269"/>
      <c r="BT51" s="269"/>
      <c r="BU51" s="269"/>
      <c r="BV51" s="269"/>
      <c r="BW51" s="269"/>
      <c r="BX51" s="269"/>
      <c r="BY51" s="269"/>
      <c r="BZ51" s="269"/>
      <c r="CA51" s="269"/>
      <c r="CB51" s="269"/>
      <c r="CC51" s="269"/>
      <c r="CD51" s="269"/>
      <c r="CE51" s="269"/>
      <c r="CF51" s="269"/>
      <c r="CG51" s="269"/>
    </row>
    <row r="52" spans="1:85" x14ac:dyDescent="0.2">
      <c r="A52" s="378">
        <v>37500</v>
      </c>
      <c r="B52" s="426">
        <v>2.42</v>
      </c>
      <c r="C52" s="382">
        <v>-0.35</v>
      </c>
      <c r="D52" s="381">
        <v>-0.2607067861255512</v>
      </c>
      <c r="E52" s="381">
        <v>-0.35086523369375655</v>
      </c>
      <c r="F52" s="427">
        <v>0.10300000000000001</v>
      </c>
      <c r="G52" s="428">
        <v>0.10300000000000001</v>
      </c>
      <c r="H52" s="428">
        <v>0.12300000000000001</v>
      </c>
      <c r="I52" s="429">
        <v>0.11800000000000001</v>
      </c>
      <c r="J52" s="428">
        <v>2.75E-2</v>
      </c>
      <c r="K52" s="428">
        <v>7.7499999999999999E-2</v>
      </c>
      <c r="L52" s="428">
        <v>0.2475</v>
      </c>
      <c r="M52" s="427">
        <v>-0.33500000000000002</v>
      </c>
      <c r="N52" s="428">
        <v>0.115</v>
      </c>
      <c r="O52" s="429">
        <v>-0.11</v>
      </c>
      <c r="P52" s="438">
        <v>-0.4</v>
      </c>
      <c r="Q52" s="440">
        <v>0.13350000000000001</v>
      </c>
      <c r="R52" s="431">
        <v>0.16350000000000001</v>
      </c>
      <c r="S52" s="431">
        <v>0.17350000000000002</v>
      </c>
      <c r="T52" s="296">
        <v>0.55000000000000004</v>
      </c>
      <c r="U52" s="510">
        <v>0.17350000000000002</v>
      </c>
      <c r="V52" s="294">
        <v>2.0699999999999998</v>
      </c>
      <c r="W52" s="294">
        <v>2.1592932138744487</v>
      </c>
      <c r="X52" s="389">
        <v>2.0691347663062434</v>
      </c>
      <c r="Y52" s="438">
        <v>2.757827309848774</v>
      </c>
      <c r="Z52" s="433">
        <v>0.1225</v>
      </c>
      <c r="AA52" s="434">
        <v>0</v>
      </c>
      <c r="AB52" s="516">
        <v>2.8113728187340858</v>
      </c>
      <c r="AC52" s="296">
        <v>2.9338728187340859</v>
      </c>
      <c r="AD52" s="389">
        <v>2.8113728187340858</v>
      </c>
      <c r="AE52" s="443">
        <v>2.02</v>
      </c>
      <c r="AF52" s="394">
        <v>2.085</v>
      </c>
      <c r="AG52" s="395">
        <v>2.31</v>
      </c>
      <c r="AH52" s="511">
        <v>-0.215</v>
      </c>
      <c r="AI52" s="416">
        <v>1.432925488233</v>
      </c>
      <c r="AJ52" s="436">
        <v>6.3796251671185009E-2</v>
      </c>
      <c r="AK52" s="436">
        <v>6.9910432746046997E-2</v>
      </c>
      <c r="AL52" s="279">
        <v>0.847114887631504</v>
      </c>
      <c r="AM52" s="398">
        <v>0.83397630638919396</v>
      </c>
      <c r="AN52" s="377">
        <v>0.10300000000000001</v>
      </c>
      <c r="AO52" s="501">
        <v>0.124</v>
      </c>
      <c r="AP52" s="269"/>
      <c r="AQ52" s="377">
        <v>-2.407</v>
      </c>
      <c r="AR52" s="502">
        <v>-2.0569999999999999</v>
      </c>
      <c r="AS52" s="269"/>
      <c r="AT52" s="269"/>
      <c r="AU52" s="269"/>
      <c r="AV52" s="269"/>
      <c r="AW52" s="439"/>
      <c r="AX52" s="279"/>
      <c r="AY52" s="279"/>
      <c r="AZ52" s="269"/>
      <c r="BA52" s="439"/>
      <c r="BB52" s="277"/>
      <c r="BC52" s="437"/>
      <c r="BD52" s="280"/>
      <c r="BE52" s="269"/>
      <c r="BF52" s="277"/>
      <c r="BG52" s="269"/>
      <c r="BH52" s="276"/>
      <c r="BI52" s="276"/>
      <c r="BJ52" s="269"/>
      <c r="BK52" s="277"/>
      <c r="BL52" s="269"/>
      <c r="BM52" s="269"/>
      <c r="BN52" s="272"/>
      <c r="BO52" s="272"/>
      <c r="BP52" s="276"/>
      <c r="BQ52" s="269"/>
      <c r="BR52" s="276"/>
      <c r="BS52" s="269"/>
      <c r="BT52" s="269"/>
      <c r="BU52" s="269"/>
      <c r="BV52" s="269"/>
      <c r="BW52" s="269"/>
      <c r="BX52" s="269"/>
      <c r="BY52" s="269"/>
      <c r="BZ52" s="269"/>
      <c r="CA52" s="269"/>
      <c r="CB52" s="269"/>
      <c r="CC52" s="269"/>
      <c r="CD52" s="269"/>
      <c r="CE52" s="269"/>
      <c r="CF52" s="269"/>
      <c r="CG52" s="269"/>
    </row>
    <row r="53" spans="1:85" x14ac:dyDescent="0.2">
      <c r="A53" s="378">
        <v>37530</v>
      </c>
      <c r="B53" s="426">
        <v>2.4530000000000003</v>
      </c>
      <c r="C53" s="382">
        <v>-0.35</v>
      </c>
      <c r="D53" s="381">
        <v>-0.26068741827117625</v>
      </c>
      <c r="E53" s="381">
        <v>-0.35087902727438181</v>
      </c>
      <c r="F53" s="427">
        <v>0.10300000000000001</v>
      </c>
      <c r="G53" s="428">
        <v>0.10300000000000001</v>
      </c>
      <c r="H53" s="428">
        <v>0.12300000000000001</v>
      </c>
      <c r="I53" s="429">
        <v>0.11800000000000001</v>
      </c>
      <c r="J53" s="428">
        <v>4.2500000000000003E-2</v>
      </c>
      <c r="K53" s="428">
        <v>9.2499999999999999E-2</v>
      </c>
      <c r="L53" s="428">
        <v>0.25</v>
      </c>
      <c r="M53" s="427">
        <v>-0.33500000000000002</v>
      </c>
      <c r="N53" s="428">
        <v>0.115</v>
      </c>
      <c r="O53" s="429">
        <v>-0.11</v>
      </c>
      <c r="P53" s="438">
        <v>-0.4</v>
      </c>
      <c r="Q53" s="440">
        <v>0.13350000000000001</v>
      </c>
      <c r="R53" s="431">
        <v>0.16350000000000001</v>
      </c>
      <c r="S53" s="431">
        <v>0.17350000000000002</v>
      </c>
      <c r="T53" s="296">
        <v>0.6</v>
      </c>
      <c r="U53" s="510">
        <v>0.17350000000000002</v>
      </c>
      <c r="V53" s="294">
        <v>2.1030000000000002</v>
      </c>
      <c r="W53" s="294">
        <v>2.192312581728824</v>
      </c>
      <c r="X53" s="389">
        <v>2.1021209727256185</v>
      </c>
      <c r="Y53" s="432" t="s">
        <v>134</v>
      </c>
      <c r="Z53" s="433">
        <v>0.1225</v>
      </c>
      <c r="AA53" s="434">
        <v>0</v>
      </c>
      <c r="AB53" s="516">
        <v>2.8551416479302087</v>
      </c>
      <c r="AC53" s="296">
        <v>2.9776416479302088</v>
      </c>
      <c r="AD53" s="389">
        <v>2.8551416479302087</v>
      </c>
      <c r="AE53" s="443">
        <v>2.0530000000000004</v>
      </c>
      <c r="AF53" s="394">
        <v>2.1180000000000003</v>
      </c>
      <c r="AG53" s="395">
        <v>2.3430000000000004</v>
      </c>
      <c r="AH53" s="511">
        <v>-0.215</v>
      </c>
      <c r="AI53" s="416">
        <v>1.4323986336180001</v>
      </c>
      <c r="AJ53" s="436">
        <v>6.3934217412000005E-2</v>
      </c>
      <c r="AK53" s="436">
        <v>7.0003897388147024E-2</v>
      </c>
      <c r="AL53" s="279">
        <v>0.84244974717836352</v>
      </c>
      <c r="AM53" s="398">
        <v>0.82907857557564235</v>
      </c>
      <c r="AN53" s="377">
        <v>0.10300000000000001</v>
      </c>
      <c r="AO53" s="501">
        <v>0.12</v>
      </c>
      <c r="AP53" s="269"/>
      <c r="AQ53" s="377">
        <v>-2.44</v>
      </c>
      <c r="AR53" s="502">
        <v>-2.09</v>
      </c>
      <c r="AS53" s="269"/>
      <c r="AT53" s="269"/>
      <c r="AU53" s="269"/>
      <c r="AV53" s="269"/>
      <c r="AW53" s="439"/>
      <c r="AX53" s="279"/>
      <c r="AY53" s="279"/>
      <c r="AZ53" s="269"/>
      <c r="BA53" s="439"/>
      <c r="BB53" s="277"/>
      <c r="BC53" s="437"/>
      <c r="BD53" s="280"/>
      <c r="BE53" s="269"/>
      <c r="BF53" s="277"/>
      <c r="BG53" s="269"/>
      <c r="BH53" s="276"/>
      <c r="BI53" s="276"/>
      <c r="BJ53" s="269"/>
      <c r="BK53" s="277"/>
      <c r="BL53" s="269"/>
      <c r="BM53" s="269"/>
      <c r="BN53" s="272"/>
      <c r="BO53" s="272"/>
      <c r="BP53" s="276"/>
      <c r="BQ53" s="269"/>
      <c r="BR53" s="276"/>
      <c r="BS53" s="269"/>
      <c r="BT53" s="269"/>
      <c r="BU53" s="269"/>
      <c r="BV53" s="269"/>
      <c r="BW53" s="269"/>
      <c r="BX53" s="269"/>
      <c r="BY53" s="269"/>
      <c r="BZ53" s="269"/>
      <c r="CA53" s="269"/>
      <c r="CB53" s="269"/>
      <c r="CC53" s="269"/>
      <c r="CD53" s="269"/>
      <c r="CE53" s="269"/>
      <c r="CF53" s="269"/>
      <c r="CG53" s="269"/>
    </row>
    <row r="54" spans="1:85" x14ac:dyDescent="0.2">
      <c r="A54" s="378">
        <v>37561</v>
      </c>
      <c r="B54" s="426">
        <v>2.59</v>
      </c>
      <c r="C54" s="382">
        <v>-0.34499999999999997</v>
      </c>
      <c r="D54" s="381">
        <v>-0.25571564379657641</v>
      </c>
      <c r="E54" s="381">
        <v>-0.34593838146979872</v>
      </c>
      <c r="F54" s="427">
        <v>0.21</v>
      </c>
      <c r="G54" s="428">
        <v>0.36</v>
      </c>
      <c r="H54" s="428">
        <v>0.28999999999999998</v>
      </c>
      <c r="I54" s="429">
        <v>0.41</v>
      </c>
      <c r="J54" s="428">
        <v>0.1225</v>
      </c>
      <c r="K54" s="428">
        <v>0.20749999999999999</v>
      </c>
      <c r="L54" s="428">
        <v>0.53749999999999998</v>
      </c>
      <c r="M54" s="427">
        <v>-0.22500000000000001</v>
      </c>
      <c r="N54" s="428">
        <v>0.105</v>
      </c>
      <c r="O54" s="429">
        <v>6.5000000000000002E-2</v>
      </c>
      <c r="P54" s="438">
        <v>-0.17499999999999999</v>
      </c>
      <c r="Q54" s="440">
        <v>0.13449999999999998</v>
      </c>
      <c r="R54" s="431">
        <v>0.16449999999999998</v>
      </c>
      <c r="S54" s="431">
        <v>0.17449999999999999</v>
      </c>
      <c r="T54" s="296">
        <v>0.8</v>
      </c>
      <c r="U54" s="510">
        <v>0.17449999999999999</v>
      </c>
      <c r="V54" s="294">
        <v>2.2450000000000001</v>
      </c>
      <c r="W54" s="294">
        <v>2.3342843562034234</v>
      </c>
      <c r="X54" s="389">
        <v>2.2440616185302011</v>
      </c>
      <c r="Y54" s="445"/>
      <c r="Z54" s="433">
        <v>0.1225</v>
      </c>
      <c r="AA54" s="434">
        <v>0</v>
      </c>
      <c r="AB54" s="517">
        <v>3.0468766007256631</v>
      </c>
      <c r="AC54" s="296">
        <v>3.1693766007256632</v>
      </c>
      <c r="AD54" s="389">
        <v>3.0468766007256631</v>
      </c>
      <c r="AE54" s="443">
        <v>2.415</v>
      </c>
      <c r="AF54" s="394">
        <v>2.3650000000000002</v>
      </c>
      <c r="AG54" s="395">
        <v>2.6549999999999998</v>
      </c>
      <c r="AH54" s="511">
        <v>-0.215</v>
      </c>
      <c r="AI54" s="416">
        <v>1.4319044271070001</v>
      </c>
      <c r="AJ54" s="436">
        <v>6.4076782017462003E-2</v>
      </c>
      <c r="AK54" s="436">
        <v>7.0090363072926029E-2</v>
      </c>
      <c r="AL54" s="279">
        <v>0.83763678583520185</v>
      </c>
      <c r="AM54" s="398">
        <v>0.82405758979406674</v>
      </c>
      <c r="AN54" s="377">
        <v>0.36</v>
      </c>
      <c r="AO54" s="501">
        <v>0.124</v>
      </c>
      <c r="AP54" s="269"/>
      <c r="AQ54" s="377">
        <v>-2.577</v>
      </c>
      <c r="AR54" s="502">
        <v>-2.2320000000000002</v>
      </c>
      <c r="AS54" s="269"/>
      <c r="AT54" s="269"/>
      <c r="AU54" s="269"/>
      <c r="AV54" s="269"/>
      <c r="AW54" s="439"/>
      <c r="AX54" s="279"/>
      <c r="AY54" s="279"/>
      <c r="AZ54" s="269"/>
      <c r="BA54" s="439"/>
      <c r="BB54" s="277"/>
      <c r="BC54" s="437"/>
      <c r="BD54" s="280"/>
      <c r="BE54" s="269"/>
      <c r="BF54" s="277"/>
      <c r="BG54" s="269"/>
      <c r="BH54" s="276"/>
      <c r="BI54" s="276"/>
      <c r="BJ54" s="269"/>
      <c r="BK54" s="277"/>
      <c r="BL54" s="269"/>
      <c r="BM54" s="269"/>
      <c r="BN54" s="272"/>
      <c r="BO54" s="272"/>
      <c r="BP54" s="276"/>
      <c r="BQ54" s="269"/>
      <c r="BR54" s="276"/>
      <c r="BS54" s="269"/>
      <c r="BT54" s="269"/>
      <c r="BU54" s="269"/>
      <c r="BV54" s="269"/>
      <c r="BW54" s="269"/>
      <c r="BX54" s="269"/>
      <c r="BY54" s="269"/>
      <c r="BZ54" s="269"/>
      <c r="CA54" s="269"/>
      <c r="CB54" s="269"/>
      <c r="CC54" s="269"/>
      <c r="CD54" s="269"/>
      <c r="CE54" s="269"/>
      <c r="CF54" s="269"/>
      <c r="CG54" s="269"/>
    </row>
    <row r="55" spans="1:85" x14ac:dyDescent="0.2">
      <c r="A55" s="378">
        <v>37591</v>
      </c>
      <c r="B55" s="426">
        <v>2.7130000000000001</v>
      </c>
      <c r="C55" s="382">
        <v>-0.34499999999999997</v>
      </c>
      <c r="D55" s="381">
        <v>-0.25573771647371935</v>
      </c>
      <c r="E55" s="381">
        <v>-0.34598979390667361</v>
      </c>
      <c r="F55" s="427">
        <v>0.25</v>
      </c>
      <c r="G55" s="428">
        <v>0.4</v>
      </c>
      <c r="H55" s="428">
        <v>0.33</v>
      </c>
      <c r="I55" s="429">
        <v>0.45</v>
      </c>
      <c r="J55" s="428">
        <v>0.16250000000000001</v>
      </c>
      <c r="K55" s="428">
        <v>0.2475</v>
      </c>
      <c r="L55" s="428">
        <v>0.77749999999999997</v>
      </c>
      <c r="M55" s="427">
        <v>-0.22500000000000001</v>
      </c>
      <c r="N55" s="428">
        <v>0.105</v>
      </c>
      <c r="O55" s="429">
        <v>6.5000000000000002E-2</v>
      </c>
      <c r="P55" s="438">
        <v>-0.105</v>
      </c>
      <c r="Q55" s="440">
        <v>0.13550000000000001</v>
      </c>
      <c r="R55" s="431">
        <v>0.16550000000000001</v>
      </c>
      <c r="S55" s="431">
        <v>0.17550000000000002</v>
      </c>
      <c r="T55" s="296">
        <v>1</v>
      </c>
      <c r="U55" s="510">
        <v>0.17550000000000002</v>
      </c>
      <c r="V55" s="294">
        <v>2.3680000000000003</v>
      </c>
      <c r="W55" s="294">
        <v>2.4572622835262807</v>
      </c>
      <c r="X55" s="389">
        <v>2.3670102060933265</v>
      </c>
      <c r="Y55" s="432" t="s">
        <v>136</v>
      </c>
      <c r="Z55" s="433">
        <v>0.1225</v>
      </c>
      <c r="AA55" s="434">
        <v>0</v>
      </c>
      <c r="AB55" s="517">
        <v>3.2127653843961128</v>
      </c>
      <c r="AC55" s="296">
        <v>3.3352653843961129</v>
      </c>
      <c r="AD55" s="389">
        <v>3.2127653843961128</v>
      </c>
      <c r="AE55" s="443">
        <v>2.6080000000000001</v>
      </c>
      <c r="AF55" s="394">
        <v>2.488</v>
      </c>
      <c r="AG55" s="395">
        <v>2.778</v>
      </c>
      <c r="AH55" s="511">
        <v>-0.215</v>
      </c>
      <c r="AI55" s="416">
        <v>1.4314389338680003</v>
      </c>
      <c r="AJ55" s="436">
        <v>6.4214747771106029E-2</v>
      </c>
      <c r="AK55" s="436">
        <v>7.0174039544421002E-2</v>
      </c>
      <c r="AL55" s="279">
        <v>0.83298668702797074</v>
      </c>
      <c r="AM55" s="398">
        <v>0.81921647214438387</v>
      </c>
      <c r="AN55" s="377">
        <v>0.4</v>
      </c>
      <c r="AO55" s="501">
        <v>0.12</v>
      </c>
      <c r="AP55" s="269"/>
      <c r="AQ55" s="377">
        <v>-2.7</v>
      </c>
      <c r="AR55" s="502">
        <v>-2.355</v>
      </c>
      <c r="AS55" s="269"/>
      <c r="AT55" s="269"/>
      <c r="AU55" s="269"/>
      <c r="AV55" s="269"/>
      <c r="AW55" s="439"/>
      <c r="AX55" s="279"/>
      <c r="AY55" s="279"/>
      <c r="AZ55" s="269"/>
      <c r="BA55" s="439"/>
      <c r="BB55" s="277"/>
      <c r="BC55" s="437"/>
      <c r="BD55" s="280"/>
      <c r="BE55" s="269"/>
      <c r="BF55" s="277"/>
      <c r="BG55" s="269"/>
      <c r="BH55" s="276"/>
      <c r="BI55" s="276"/>
      <c r="BJ55" s="269"/>
      <c r="BK55" s="277"/>
      <c r="BL55" s="269"/>
      <c r="BM55" s="269"/>
      <c r="BN55" s="272"/>
      <c r="BO55" s="272"/>
      <c r="BP55" s="276"/>
      <c r="BQ55" s="269"/>
      <c r="BR55" s="276"/>
      <c r="BS55" s="269"/>
      <c r="BT55" s="269"/>
      <c r="BU55" s="269"/>
      <c r="BV55" s="269"/>
      <c r="BW55" s="269"/>
      <c r="BX55" s="269"/>
      <c r="BY55" s="269"/>
      <c r="BZ55" s="269"/>
      <c r="CA55" s="269"/>
      <c r="CB55" s="269"/>
      <c r="CC55" s="269"/>
      <c r="CD55" s="269"/>
      <c r="CE55" s="269"/>
      <c r="CF55" s="269"/>
      <c r="CG55" s="269"/>
    </row>
    <row r="56" spans="1:85" x14ac:dyDescent="0.2">
      <c r="A56" s="378">
        <v>37622</v>
      </c>
      <c r="B56" s="426">
        <v>2.7430000000000003</v>
      </c>
      <c r="C56" s="382">
        <v>-0.34499999999999997</v>
      </c>
      <c r="D56" s="381">
        <v>-0.25572071537282604</v>
      </c>
      <c r="E56" s="381">
        <v>-0.34600233352542364</v>
      </c>
      <c r="F56" s="427">
        <v>0.26</v>
      </c>
      <c r="G56" s="428">
        <v>0.41</v>
      </c>
      <c r="H56" s="428">
        <v>0.34</v>
      </c>
      <c r="I56" s="429">
        <v>0.46</v>
      </c>
      <c r="J56" s="428">
        <v>0.17499999999999999</v>
      </c>
      <c r="K56" s="428">
        <v>0.26</v>
      </c>
      <c r="L56" s="428">
        <v>1.1225000000000001</v>
      </c>
      <c r="M56" s="427">
        <v>-0.22500000000000001</v>
      </c>
      <c r="N56" s="428">
        <v>0.105</v>
      </c>
      <c r="O56" s="429">
        <v>6.5000000000000002E-2</v>
      </c>
      <c r="P56" s="438">
        <v>-8.5000000000000006E-2</v>
      </c>
      <c r="Q56" s="440">
        <v>0.13800000000000001</v>
      </c>
      <c r="R56" s="431">
        <v>0.16800000000000001</v>
      </c>
      <c r="S56" s="431">
        <v>0.17800000000000002</v>
      </c>
      <c r="T56" s="296">
        <v>1</v>
      </c>
      <c r="U56" s="510">
        <v>0.17800000000000002</v>
      </c>
      <c r="V56" s="294">
        <v>2.3980000000000006</v>
      </c>
      <c r="W56" s="294">
        <v>2.4872792846271743</v>
      </c>
      <c r="X56" s="389">
        <v>2.3969976664745767</v>
      </c>
      <c r="Y56" s="445"/>
      <c r="Z56" s="433">
        <v>0.1225</v>
      </c>
      <c r="AA56" s="434">
        <v>0</v>
      </c>
      <c r="AB56" s="517">
        <v>3.2524030932501322</v>
      </c>
      <c r="AC56" s="296">
        <v>3.3749030932501323</v>
      </c>
      <c r="AD56" s="389">
        <v>3.2524030932501322</v>
      </c>
      <c r="AE56" s="443">
        <v>2.6580000000000004</v>
      </c>
      <c r="AF56" s="394">
        <v>2.5180000000000002</v>
      </c>
      <c r="AG56" s="395">
        <v>2.8080000000000003</v>
      </c>
      <c r="AH56" s="511">
        <v>-0.215</v>
      </c>
      <c r="AI56" s="416">
        <v>1.4309705579450003</v>
      </c>
      <c r="AJ56" s="436">
        <v>6.4357312389834997E-2</v>
      </c>
      <c r="AK56" s="436">
        <v>7.0260638407260004E-2</v>
      </c>
      <c r="AL56" s="279">
        <v>0.82818961997938567</v>
      </c>
      <c r="AM56" s="398">
        <v>0.81423219689899073</v>
      </c>
      <c r="AN56" s="377">
        <v>0.41</v>
      </c>
      <c r="AO56" s="501">
        <v>0.12</v>
      </c>
      <c r="AP56" s="269"/>
      <c r="AQ56" s="377">
        <v>-2.73</v>
      </c>
      <c r="AR56" s="502">
        <v>-2.3849999999999998</v>
      </c>
      <c r="AS56" s="269"/>
      <c r="AT56" s="269"/>
      <c r="AU56" s="269"/>
      <c r="AV56" s="269"/>
      <c r="AW56" s="439"/>
      <c r="AX56" s="279"/>
      <c r="AY56" s="279"/>
      <c r="AZ56" s="269"/>
      <c r="BA56" s="439"/>
      <c r="BB56" s="277"/>
      <c r="BC56" s="437"/>
      <c r="BD56" s="280"/>
      <c r="BE56" s="269"/>
      <c r="BF56" s="277"/>
      <c r="BG56" s="269"/>
      <c r="BH56" s="276"/>
      <c r="BI56" s="276"/>
      <c r="BJ56" s="269"/>
      <c r="BK56" s="277"/>
      <c r="BL56" s="269"/>
      <c r="BM56" s="269"/>
      <c r="BN56" s="272"/>
      <c r="BO56" s="272"/>
      <c r="BP56" s="276"/>
      <c r="BQ56" s="269"/>
      <c r="BR56" s="276"/>
      <c r="BS56" s="269"/>
      <c r="BT56" s="269"/>
      <c r="BU56" s="269"/>
      <c r="BV56" s="269"/>
      <c r="BW56" s="269"/>
      <c r="BX56" s="269"/>
      <c r="BY56" s="269"/>
      <c r="BZ56" s="269"/>
      <c r="CA56" s="269"/>
      <c r="CB56" s="269"/>
      <c r="CC56" s="269"/>
      <c r="CD56" s="269"/>
      <c r="CE56" s="269"/>
      <c r="CF56" s="269"/>
      <c r="CG56" s="269"/>
    </row>
    <row r="57" spans="1:85" x14ac:dyDescent="0.2">
      <c r="A57" s="378">
        <v>37653</v>
      </c>
      <c r="B57" s="426">
        <v>2.6605000000000003</v>
      </c>
      <c r="C57" s="382">
        <v>-0.34499999999999997</v>
      </c>
      <c r="D57" s="381">
        <v>-0.25564431003241017</v>
      </c>
      <c r="E57" s="381">
        <v>-0.34596784957386184</v>
      </c>
      <c r="F57" s="427">
        <v>0.28999999999999998</v>
      </c>
      <c r="G57" s="428">
        <v>0.44</v>
      </c>
      <c r="H57" s="428">
        <v>0.37</v>
      </c>
      <c r="I57" s="429">
        <v>0.49</v>
      </c>
      <c r="J57" s="428">
        <v>0.1525</v>
      </c>
      <c r="K57" s="428">
        <v>0.23749999999999999</v>
      </c>
      <c r="L57" s="428">
        <v>1.0449999999999999</v>
      </c>
      <c r="M57" s="427">
        <v>-0.22500000000000001</v>
      </c>
      <c r="N57" s="428">
        <v>0.105</v>
      </c>
      <c r="O57" s="429">
        <v>6.5000000000000002E-2</v>
      </c>
      <c r="P57" s="438">
        <v>-0.105</v>
      </c>
      <c r="Q57" s="440">
        <v>0.13650000000000001</v>
      </c>
      <c r="R57" s="431">
        <v>0.16650000000000001</v>
      </c>
      <c r="S57" s="431">
        <v>0.17650000000000002</v>
      </c>
      <c r="T57" s="296">
        <v>1</v>
      </c>
      <c r="U57" s="510">
        <v>0.17650000000000002</v>
      </c>
      <c r="V57" s="294">
        <v>2.3155000000000001</v>
      </c>
      <c r="W57" s="294">
        <v>2.4048556899675901</v>
      </c>
      <c r="X57" s="389">
        <v>2.3145321504261385</v>
      </c>
      <c r="Y57" s="293"/>
      <c r="Z57" s="433">
        <v>0.1225</v>
      </c>
      <c r="AA57" s="434">
        <v>0</v>
      </c>
      <c r="AB57" s="517">
        <v>3.1390509037467837</v>
      </c>
      <c r="AC57" s="296">
        <v>3.2615509037467838</v>
      </c>
      <c r="AD57" s="389">
        <v>3.1390509037467837</v>
      </c>
      <c r="AE57" s="443">
        <v>2.5555000000000003</v>
      </c>
      <c r="AF57" s="394">
        <v>2.4355000000000002</v>
      </c>
      <c r="AG57" s="395">
        <v>2.7255000000000003</v>
      </c>
      <c r="AH57" s="511">
        <v>-0.215</v>
      </c>
      <c r="AI57" s="416">
        <v>1.4303064091139999</v>
      </c>
      <c r="AJ57" s="436">
        <v>6.4450735341223017E-2</v>
      </c>
      <c r="AK57" s="436">
        <v>7.0347398982891024E-2</v>
      </c>
      <c r="AL57" s="279">
        <v>0.82352089224059877</v>
      </c>
      <c r="AM57" s="398">
        <v>0.80926637596128848</v>
      </c>
      <c r="AN57" s="377">
        <v>0.44</v>
      </c>
      <c r="AO57" s="501">
        <v>0.13300000000000001</v>
      </c>
      <c r="AP57" s="269"/>
      <c r="AQ57" s="377">
        <v>-2.6475</v>
      </c>
      <c r="AR57" s="502">
        <v>-2.3025000000000002</v>
      </c>
      <c r="AS57" s="269"/>
      <c r="AT57" s="269"/>
      <c r="AU57" s="269"/>
      <c r="AV57" s="269"/>
      <c r="AW57" s="439"/>
      <c r="AX57" s="279"/>
      <c r="AY57" s="279"/>
      <c r="AZ57" s="269"/>
      <c r="BA57" s="439"/>
      <c r="BB57" s="277"/>
      <c r="BC57" s="437"/>
      <c r="BD57" s="280"/>
      <c r="BE57" s="269"/>
      <c r="BF57" s="277"/>
      <c r="BG57" s="269"/>
      <c r="BH57" s="276"/>
      <c r="BI57" s="276"/>
      <c r="BJ57" s="269"/>
      <c r="BK57" s="277"/>
      <c r="BL57" s="269"/>
      <c r="BM57" s="269"/>
      <c r="BN57" s="272"/>
      <c r="BO57" s="272"/>
      <c r="BP57" s="276"/>
      <c r="BQ57" s="269"/>
      <c r="BR57" s="276"/>
      <c r="BS57" s="269"/>
      <c r="BT57" s="269"/>
      <c r="BU57" s="269"/>
      <c r="BV57" s="269"/>
      <c r="BW57" s="269"/>
      <c r="BX57" s="269"/>
      <c r="BY57" s="269"/>
      <c r="BZ57" s="269"/>
      <c r="CA57" s="269"/>
      <c r="CB57" s="269"/>
      <c r="CC57" s="269"/>
      <c r="CD57" s="269"/>
      <c r="CE57" s="269"/>
      <c r="CF57" s="269"/>
      <c r="CG57" s="269"/>
    </row>
    <row r="58" spans="1:85" x14ac:dyDescent="0.2">
      <c r="A58" s="378">
        <v>37681</v>
      </c>
      <c r="B58" s="426">
        <v>2.5555000000000003</v>
      </c>
      <c r="C58" s="382">
        <v>-0.34499999999999997</v>
      </c>
      <c r="D58" s="381">
        <v>-0.25555764097524847</v>
      </c>
      <c r="E58" s="381">
        <v>-0.34592396090823607</v>
      </c>
      <c r="F58" s="427">
        <v>0.28999999999999998</v>
      </c>
      <c r="G58" s="428">
        <v>0.44</v>
      </c>
      <c r="H58" s="428">
        <v>0.37</v>
      </c>
      <c r="I58" s="429">
        <v>0.49</v>
      </c>
      <c r="J58" s="428">
        <v>0.15</v>
      </c>
      <c r="K58" s="428">
        <v>0.23499999999999999</v>
      </c>
      <c r="L58" s="428">
        <v>0.65500000000000003</v>
      </c>
      <c r="M58" s="427">
        <v>-0.22500000000000001</v>
      </c>
      <c r="N58" s="428">
        <v>0.105</v>
      </c>
      <c r="O58" s="429">
        <v>6.5000000000000002E-2</v>
      </c>
      <c r="P58" s="438">
        <v>-0.27</v>
      </c>
      <c r="Q58" s="440">
        <v>0.13150000000000001</v>
      </c>
      <c r="R58" s="431">
        <v>0.1615</v>
      </c>
      <c r="S58" s="431">
        <v>0.17150000000000001</v>
      </c>
      <c r="T58" s="296">
        <v>0.75</v>
      </c>
      <c r="U58" s="510">
        <v>0.17150000000000001</v>
      </c>
      <c r="V58" s="294">
        <v>2.2105000000000006</v>
      </c>
      <c r="W58" s="294">
        <v>2.2999423590247519</v>
      </c>
      <c r="X58" s="389">
        <v>2.2095760390917643</v>
      </c>
      <c r="Y58" s="293"/>
      <c r="Z58" s="433">
        <v>0.1225</v>
      </c>
      <c r="AA58" s="434">
        <v>0</v>
      </c>
      <c r="AB58" s="517">
        <v>2.9952870161080356</v>
      </c>
      <c r="AC58" s="296">
        <v>3.1177870161080357</v>
      </c>
      <c r="AD58" s="389">
        <v>2.9952870161080356</v>
      </c>
      <c r="AE58" s="443">
        <v>2.2855000000000003</v>
      </c>
      <c r="AF58" s="394">
        <v>2.3305000000000002</v>
      </c>
      <c r="AG58" s="395">
        <v>2.6205000000000003</v>
      </c>
      <c r="AH58" s="511">
        <v>-0.215</v>
      </c>
      <c r="AI58" s="416">
        <v>1.4296292866170002</v>
      </c>
      <c r="AJ58" s="436">
        <v>6.4516959443386007E-2</v>
      </c>
      <c r="AK58" s="436">
        <v>7.0425763375923017E-2</v>
      </c>
      <c r="AL58" s="279">
        <v>0.81936101261229055</v>
      </c>
      <c r="AM58" s="398">
        <v>0.80479732046918395</v>
      </c>
      <c r="AN58" s="377">
        <v>0.44</v>
      </c>
      <c r="AO58" s="501">
        <v>0.12</v>
      </c>
      <c r="AP58" s="269"/>
      <c r="AQ58" s="377">
        <v>-2.5425</v>
      </c>
      <c r="AR58" s="502">
        <v>-2.1974999999999998</v>
      </c>
      <c r="AS58" s="269"/>
      <c r="AT58" s="269"/>
      <c r="AU58" s="269"/>
      <c r="AV58" s="269"/>
      <c r="AW58" s="439"/>
      <c r="AX58" s="279"/>
      <c r="AY58" s="279"/>
      <c r="AZ58" s="269"/>
      <c r="BA58" s="439"/>
      <c r="BB58" s="277"/>
      <c r="BC58" s="437"/>
      <c r="BD58" s="280"/>
      <c r="BE58" s="269"/>
      <c r="BF58" s="277"/>
      <c r="BG58" s="269"/>
      <c r="BH58" s="276"/>
      <c r="BI58" s="276"/>
      <c r="BJ58" s="269"/>
      <c r="BK58" s="277"/>
      <c r="BL58" s="269"/>
      <c r="BM58" s="269"/>
      <c r="BN58" s="272"/>
      <c r="BO58" s="272"/>
      <c r="BP58" s="276"/>
      <c r="BQ58" s="269"/>
      <c r="BR58" s="276"/>
      <c r="BS58" s="269"/>
      <c r="BT58" s="269"/>
      <c r="BU58" s="269"/>
      <c r="BV58" s="269"/>
      <c r="BW58" s="269"/>
      <c r="BX58" s="269"/>
      <c r="BY58" s="269"/>
      <c r="BZ58" s="269"/>
      <c r="CA58" s="269"/>
      <c r="CB58" s="269"/>
      <c r="CC58" s="269"/>
      <c r="CD58" s="269"/>
      <c r="CE58" s="269"/>
      <c r="CF58" s="269"/>
      <c r="CG58" s="269"/>
    </row>
    <row r="59" spans="1:85" x14ac:dyDescent="0.2">
      <c r="A59" s="378">
        <v>37712</v>
      </c>
      <c r="B59" s="426">
        <v>2.4595000000000002</v>
      </c>
      <c r="C59" s="382">
        <v>-0.42</v>
      </c>
      <c r="D59" s="381">
        <v>-0.33044133519062502</v>
      </c>
      <c r="E59" s="381">
        <v>-0.42085248508136042</v>
      </c>
      <c r="F59" s="427">
        <v>0.10800000000000001</v>
      </c>
      <c r="G59" s="428">
        <v>0.12300000000000001</v>
      </c>
      <c r="H59" s="428">
        <v>0.128</v>
      </c>
      <c r="I59" s="429">
        <v>0.14499999999999999</v>
      </c>
      <c r="J59" s="428">
        <v>3.7499999999999999E-2</v>
      </c>
      <c r="K59" s="428">
        <v>0.1225</v>
      </c>
      <c r="L59" s="428">
        <v>0.28749999999999998</v>
      </c>
      <c r="M59" s="427">
        <v>-0.33500000000000002</v>
      </c>
      <c r="N59" s="428">
        <v>8.5000000000000006E-2</v>
      </c>
      <c r="O59" s="429">
        <v>-0.11</v>
      </c>
      <c r="P59" s="438">
        <v>-0.42</v>
      </c>
      <c r="Q59" s="440">
        <v>0.12899999999999998</v>
      </c>
      <c r="R59" s="431">
        <v>0.15899999999999997</v>
      </c>
      <c r="S59" s="431">
        <v>0.16899999999999998</v>
      </c>
      <c r="T59" s="296">
        <v>0.4</v>
      </c>
      <c r="U59" s="510">
        <v>0.16899999999999998</v>
      </c>
      <c r="V59" s="294">
        <v>2.0395000000000003</v>
      </c>
      <c r="W59" s="294">
        <v>2.1290586648093752</v>
      </c>
      <c r="X59" s="389">
        <v>2.0386475149186398</v>
      </c>
      <c r="Y59" s="293"/>
      <c r="Z59" s="433">
        <v>0.1225</v>
      </c>
      <c r="AA59" s="434">
        <v>0</v>
      </c>
      <c r="AB59" s="517">
        <v>2.7622071047580445</v>
      </c>
      <c r="AC59" s="296">
        <v>2.8847071047580446</v>
      </c>
      <c r="AD59" s="389">
        <v>2.7622071047580445</v>
      </c>
      <c r="AE59" s="443">
        <v>2.0395000000000003</v>
      </c>
      <c r="AF59" s="394">
        <v>2.1245000000000003</v>
      </c>
      <c r="AG59" s="395">
        <v>2.3495000000000004</v>
      </c>
      <c r="AH59" s="511">
        <v>-0.215</v>
      </c>
      <c r="AI59" s="416">
        <v>1.4289204114329999</v>
      </c>
      <c r="AJ59" s="436">
        <v>6.4590278986762006E-2</v>
      </c>
      <c r="AK59" s="436">
        <v>7.050277340911501E-2</v>
      </c>
      <c r="AL59" s="279">
        <v>0.81477059568851606</v>
      </c>
      <c r="AM59" s="398">
        <v>0.79989167627281255</v>
      </c>
      <c r="AN59" s="377">
        <v>0.12300000000000001</v>
      </c>
      <c r="AO59" s="501">
        <v>0.124</v>
      </c>
      <c r="AP59" s="269"/>
      <c r="AQ59" s="377">
        <v>-2.4464999999999999</v>
      </c>
      <c r="AR59" s="502">
        <v>-2.0265</v>
      </c>
      <c r="AS59" s="269"/>
      <c r="AT59" s="269"/>
      <c r="AU59" s="269"/>
      <c r="AV59" s="269"/>
      <c r="AW59" s="439"/>
      <c r="AX59" s="279"/>
      <c r="AY59" s="279"/>
      <c r="AZ59" s="269"/>
      <c r="BA59" s="439"/>
      <c r="BB59" s="277"/>
      <c r="BC59" s="437"/>
      <c r="BD59" s="280"/>
      <c r="BE59" s="269"/>
      <c r="BF59" s="277"/>
      <c r="BG59" s="269"/>
      <c r="BH59" s="276"/>
      <c r="BI59" s="276"/>
      <c r="BJ59" s="269"/>
      <c r="BK59" s="277"/>
      <c r="BL59" s="269"/>
      <c r="BM59" s="269"/>
      <c r="BN59" s="272"/>
      <c r="BO59" s="272"/>
      <c r="BP59" s="276"/>
      <c r="BQ59" s="269"/>
      <c r="BR59" s="276"/>
      <c r="BS59" s="269"/>
      <c r="BT59" s="269"/>
      <c r="BU59" s="269"/>
      <c r="BV59" s="269"/>
      <c r="BW59" s="269"/>
      <c r="BX59" s="269"/>
      <c r="BY59" s="269"/>
      <c r="BZ59" s="269"/>
      <c r="CA59" s="269"/>
      <c r="CB59" s="269"/>
      <c r="CC59" s="269"/>
      <c r="CD59" s="269"/>
      <c r="CE59" s="269"/>
      <c r="CF59" s="269"/>
      <c r="CG59" s="269"/>
    </row>
    <row r="60" spans="1:85" x14ac:dyDescent="0.2">
      <c r="A60" s="378">
        <v>37742</v>
      </c>
      <c r="B60" s="426">
        <v>2.4384999999999999</v>
      </c>
      <c r="C60" s="382">
        <v>-0.42</v>
      </c>
      <c r="D60" s="381">
        <v>-0.33039286314025595</v>
      </c>
      <c r="E60" s="381">
        <v>-0.42084370734823517</v>
      </c>
      <c r="F60" s="427">
        <v>0.10800000000000001</v>
      </c>
      <c r="G60" s="428">
        <v>0.12300000000000001</v>
      </c>
      <c r="H60" s="428">
        <v>0.128</v>
      </c>
      <c r="I60" s="429">
        <v>0.14499999999999999</v>
      </c>
      <c r="J60" s="428">
        <v>2.75E-2</v>
      </c>
      <c r="K60" s="428">
        <v>0.1125</v>
      </c>
      <c r="L60" s="428">
        <v>0.2475</v>
      </c>
      <c r="M60" s="427">
        <v>-0.33500000000000002</v>
      </c>
      <c r="N60" s="428">
        <v>8.5000000000000006E-2</v>
      </c>
      <c r="O60" s="429">
        <v>-0.11</v>
      </c>
      <c r="P60" s="438">
        <v>-0.42</v>
      </c>
      <c r="Q60" s="440">
        <v>0.12649999999999997</v>
      </c>
      <c r="R60" s="431">
        <v>0.15649999999999997</v>
      </c>
      <c r="S60" s="431">
        <v>0.16649999999999998</v>
      </c>
      <c r="T60" s="296">
        <v>0.45</v>
      </c>
      <c r="U60" s="510">
        <v>0.16649999999999998</v>
      </c>
      <c r="V60" s="294">
        <v>2.0185</v>
      </c>
      <c r="W60" s="294">
        <v>2.1081071368597439</v>
      </c>
      <c r="X60" s="389">
        <v>2.0176562926517647</v>
      </c>
      <c r="Y60" s="293"/>
      <c r="Z60" s="433">
        <v>0.1225</v>
      </c>
      <c r="AA60" s="434">
        <v>0</v>
      </c>
      <c r="AB60" s="517">
        <v>2.7325659369361319</v>
      </c>
      <c r="AC60" s="296">
        <v>2.855065936936132</v>
      </c>
      <c r="AD60" s="389">
        <v>2.7325659369361319</v>
      </c>
      <c r="AE60" s="443">
        <v>2.0185</v>
      </c>
      <c r="AF60" s="394">
        <v>2.1034999999999999</v>
      </c>
      <c r="AG60" s="395">
        <v>2.3285</v>
      </c>
      <c r="AH60" s="511">
        <v>-0.215</v>
      </c>
      <c r="AI60" s="416">
        <v>1.4282933302750001</v>
      </c>
      <c r="AJ60" s="436">
        <v>6.466123338527402E-2</v>
      </c>
      <c r="AK60" s="436">
        <v>7.0564277097944009E-2</v>
      </c>
      <c r="AL60" s="279">
        <v>0.81034344874560726</v>
      </c>
      <c r="AM60" s="398">
        <v>0.79519625082473255</v>
      </c>
      <c r="AN60" s="377">
        <v>0.12300000000000001</v>
      </c>
      <c r="AO60" s="501">
        <v>0.12</v>
      </c>
      <c r="AP60" s="269"/>
      <c r="AQ60" s="377">
        <v>-2.4255</v>
      </c>
      <c r="AR60" s="502">
        <v>-2.0055000000000001</v>
      </c>
      <c r="AS60" s="269"/>
      <c r="AT60" s="269"/>
      <c r="AU60" s="269"/>
      <c r="AV60" s="269"/>
      <c r="AW60" s="439"/>
      <c r="AX60" s="279"/>
      <c r="AY60" s="279"/>
      <c r="AZ60" s="269"/>
      <c r="BA60" s="439"/>
      <c r="BB60" s="277"/>
      <c r="BC60" s="437"/>
      <c r="BD60" s="280"/>
      <c r="BE60" s="269"/>
      <c r="BF60" s="277"/>
      <c r="BG60" s="269"/>
      <c r="BH60" s="276"/>
      <c r="BI60" s="276"/>
      <c r="BJ60" s="269"/>
      <c r="BK60" s="277"/>
      <c r="BL60" s="269"/>
      <c r="BM60" s="269"/>
      <c r="BN60" s="272"/>
      <c r="BO60" s="272"/>
      <c r="BP60" s="276"/>
      <c r="BQ60" s="269"/>
      <c r="BR60" s="276"/>
      <c r="BS60" s="269"/>
      <c r="BT60" s="269"/>
      <c r="BU60" s="269"/>
      <c r="BV60" s="269"/>
      <c r="BW60" s="269"/>
      <c r="BX60" s="269"/>
      <c r="BY60" s="269"/>
      <c r="BZ60" s="269"/>
      <c r="CA60" s="269"/>
      <c r="CB60" s="269"/>
      <c r="CC60" s="269"/>
      <c r="CD60" s="269"/>
      <c r="CE60" s="269"/>
      <c r="CF60" s="269"/>
      <c r="CG60" s="269"/>
    </row>
    <row r="61" spans="1:85" x14ac:dyDescent="0.2">
      <c r="A61" s="378">
        <v>37773</v>
      </c>
      <c r="B61" s="426">
        <v>2.4455</v>
      </c>
      <c r="C61" s="382">
        <v>-0.42</v>
      </c>
      <c r="D61" s="381">
        <v>-0.33035489871296742</v>
      </c>
      <c r="E61" s="381">
        <v>-0.42084663325927707</v>
      </c>
      <c r="F61" s="427">
        <v>0.10800000000000001</v>
      </c>
      <c r="G61" s="428">
        <v>0.12300000000000001</v>
      </c>
      <c r="H61" s="428">
        <v>0.128</v>
      </c>
      <c r="I61" s="429">
        <v>0.14499999999999999</v>
      </c>
      <c r="J61" s="428">
        <v>2.2499999999999999E-2</v>
      </c>
      <c r="K61" s="428">
        <v>0.1075</v>
      </c>
      <c r="L61" s="428">
        <v>0.2475</v>
      </c>
      <c r="M61" s="427">
        <v>-0.33500000000000002</v>
      </c>
      <c r="N61" s="428">
        <v>8.5000000000000006E-2</v>
      </c>
      <c r="O61" s="429">
        <v>-0.11</v>
      </c>
      <c r="P61" s="438">
        <v>-0.42</v>
      </c>
      <c r="Q61" s="440">
        <v>0.12649999999999997</v>
      </c>
      <c r="R61" s="431">
        <v>0.15649999999999997</v>
      </c>
      <c r="S61" s="431">
        <v>0.16649999999999998</v>
      </c>
      <c r="T61" s="296">
        <v>0.45</v>
      </c>
      <c r="U61" s="510">
        <v>0.16649999999999998</v>
      </c>
      <c r="V61" s="294">
        <v>2.0255000000000001</v>
      </c>
      <c r="W61" s="294">
        <v>2.1151451012870326</v>
      </c>
      <c r="X61" s="389">
        <v>2.0246533667407229</v>
      </c>
      <c r="Y61" s="446" t="s">
        <v>148</v>
      </c>
      <c r="Z61" s="433">
        <v>0.1225</v>
      </c>
      <c r="AA61" s="434">
        <v>0</v>
      </c>
      <c r="AB61" s="517">
        <v>2.7408032199759877</v>
      </c>
      <c r="AC61" s="296">
        <v>2.8633032199759878</v>
      </c>
      <c r="AD61" s="389">
        <v>2.7408032199759877</v>
      </c>
      <c r="AE61" s="443">
        <v>2.0255000000000001</v>
      </c>
      <c r="AF61" s="394">
        <v>2.1105</v>
      </c>
      <c r="AG61" s="395">
        <v>2.3355000000000001</v>
      </c>
      <c r="AH61" s="511">
        <v>-0.215</v>
      </c>
      <c r="AI61" s="416">
        <v>1.4276479299210001</v>
      </c>
      <c r="AJ61" s="436">
        <v>6.4734552932157005E-2</v>
      </c>
      <c r="AK61" s="436">
        <v>7.0627830911048017E-2</v>
      </c>
      <c r="AL61" s="279">
        <v>0.80578444895971357</v>
      </c>
      <c r="AM61" s="398">
        <v>0.79036516696700998</v>
      </c>
      <c r="AN61" s="377">
        <v>0.12300000000000001</v>
      </c>
      <c r="AO61" s="501">
        <v>0.124</v>
      </c>
      <c r="AP61" s="269"/>
      <c r="AQ61" s="377">
        <v>-2.4325000000000001</v>
      </c>
      <c r="AR61" s="502">
        <v>-2.0125000000000002</v>
      </c>
      <c r="AS61" s="269"/>
      <c r="AT61" s="269"/>
      <c r="AU61" s="269"/>
      <c r="AV61" s="269"/>
      <c r="AW61" s="439"/>
      <c r="AX61" s="279"/>
      <c r="AY61" s="279"/>
      <c r="AZ61" s="269"/>
      <c r="BA61" s="439"/>
      <c r="BB61" s="277"/>
      <c r="BC61" s="437"/>
      <c r="BD61" s="280"/>
      <c r="BE61" s="269"/>
      <c r="BF61" s="277"/>
      <c r="BG61" s="269"/>
      <c r="BH61" s="276"/>
      <c r="BI61" s="276"/>
      <c r="BJ61" s="269"/>
      <c r="BK61" s="277"/>
      <c r="BL61" s="269"/>
      <c r="BM61" s="269"/>
      <c r="BN61" s="272"/>
      <c r="BO61" s="272"/>
      <c r="BP61" s="276"/>
      <c r="BQ61" s="269"/>
      <c r="BR61" s="276"/>
      <c r="BS61" s="269"/>
      <c r="BT61" s="269"/>
      <c r="BU61" s="269"/>
      <c r="BV61" s="269"/>
      <c r="BW61" s="269"/>
      <c r="BX61" s="269"/>
      <c r="BY61" s="269"/>
      <c r="BZ61" s="269"/>
      <c r="CA61" s="269"/>
      <c r="CB61" s="269"/>
      <c r="CC61" s="269"/>
      <c r="CD61" s="269"/>
      <c r="CE61" s="269"/>
      <c r="CF61" s="269"/>
      <c r="CG61" s="269"/>
    </row>
    <row r="62" spans="1:85" x14ac:dyDescent="0.2">
      <c r="A62" s="378">
        <v>37803</v>
      </c>
      <c r="B62" s="426">
        <v>2.4515000000000002</v>
      </c>
      <c r="C62" s="382">
        <v>-0.42</v>
      </c>
      <c r="D62" s="381">
        <v>-0.33031881347586678</v>
      </c>
      <c r="E62" s="381">
        <v>-0.42084914118302708</v>
      </c>
      <c r="F62" s="427">
        <v>0.10800000000000001</v>
      </c>
      <c r="G62" s="428">
        <v>0.12300000000000001</v>
      </c>
      <c r="H62" s="428">
        <v>0.128</v>
      </c>
      <c r="I62" s="429">
        <v>0.14499999999999999</v>
      </c>
      <c r="J62" s="428">
        <v>1.2500000000000001E-2</v>
      </c>
      <c r="K62" s="428">
        <v>9.7500000000000003E-2</v>
      </c>
      <c r="L62" s="428">
        <v>0.2525</v>
      </c>
      <c r="M62" s="427">
        <v>-0.33500000000000002</v>
      </c>
      <c r="N62" s="428">
        <v>8.5000000000000006E-2</v>
      </c>
      <c r="O62" s="429">
        <v>-0.11</v>
      </c>
      <c r="P62" s="438">
        <v>-0.42</v>
      </c>
      <c r="Q62" s="440">
        <v>0.12649999999999997</v>
      </c>
      <c r="R62" s="431">
        <v>0.15649999999999997</v>
      </c>
      <c r="S62" s="431">
        <v>0.16649999999999998</v>
      </c>
      <c r="T62" s="296">
        <v>0.5</v>
      </c>
      <c r="U62" s="510">
        <v>0.16649999999999998</v>
      </c>
      <c r="V62" s="294">
        <v>2.0315000000000003</v>
      </c>
      <c r="W62" s="294">
        <v>2.1211811865241335</v>
      </c>
      <c r="X62" s="389">
        <v>2.0306508588169732</v>
      </c>
      <c r="Y62" s="438">
        <v>2.8890000864452117</v>
      </c>
      <c r="Z62" s="433">
        <v>0.1225</v>
      </c>
      <c r="AA62" s="434">
        <v>0</v>
      </c>
      <c r="AB62" s="517">
        <v>2.7477502457489087</v>
      </c>
      <c r="AC62" s="296">
        <v>2.8702502457489087</v>
      </c>
      <c r="AD62" s="389">
        <v>2.7477502457489087</v>
      </c>
      <c r="AE62" s="443">
        <v>2.0315000000000003</v>
      </c>
      <c r="AF62" s="394">
        <v>2.1165000000000003</v>
      </c>
      <c r="AG62" s="395">
        <v>2.3415000000000004</v>
      </c>
      <c r="AH62" s="511">
        <v>-0.215</v>
      </c>
      <c r="AI62" s="416">
        <v>1.4270393223130002</v>
      </c>
      <c r="AJ62" s="436">
        <v>6.4805507334062026E-2</v>
      </c>
      <c r="AK62" s="436">
        <v>7.0686518174743015E-2</v>
      </c>
      <c r="AL62" s="279">
        <v>0.80138774414296676</v>
      </c>
      <c r="AM62" s="398">
        <v>0.7857175014167711</v>
      </c>
      <c r="AN62" s="377">
        <v>0.12300000000000001</v>
      </c>
      <c r="AO62" s="501">
        <v>0.12</v>
      </c>
      <c r="AP62" s="269"/>
      <c r="AQ62" s="377">
        <v>-2.4384999999999999</v>
      </c>
      <c r="AR62" s="502">
        <v>-2.0185</v>
      </c>
      <c r="AS62" s="269"/>
      <c r="AT62" s="269"/>
      <c r="AU62" s="269"/>
      <c r="AV62" s="269"/>
      <c r="AW62" s="439"/>
      <c r="AX62" s="279"/>
      <c r="AY62" s="279"/>
      <c r="AZ62" s="269"/>
      <c r="BA62" s="439"/>
      <c r="BB62" s="277"/>
      <c r="BC62" s="437"/>
      <c r="BD62" s="280"/>
      <c r="BE62" s="269"/>
      <c r="BF62" s="277"/>
      <c r="BG62" s="269"/>
      <c r="BH62" s="276"/>
      <c r="BI62" s="276"/>
      <c r="BJ62" s="269"/>
      <c r="BK62" s="277"/>
      <c r="BL62" s="269"/>
      <c r="BM62" s="269"/>
      <c r="BN62" s="272"/>
      <c r="BO62" s="272"/>
      <c r="BP62" s="276"/>
      <c r="BQ62" s="269"/>
      <c r="BR62" s="276"/>
      <c r="BS62" s="269"/>
      <c r="BT62" s="269"/>
      <c r="BU62" s="269"/>
      <c r="BV62" s="269"/>
      <c r="BW62" s="269"/>
      <c r="BX62" s="269"/>
      <c r="BY62" s="269"/>
      <c r="BZ62" s="269"/>
      <c r="CA62" s="269"/>
      <c r="CB62" s="269"/>
      <c r="CC62" s="269"/>
      <c r="CD62" s="269"/>
      <c r="CE62" s="269"/>
      <c r="CF62" s="269"/>
      <c r="CG62" s="269"/>
    </row>
    <row r="63" spans="1:85" x14ac:dyDescent="0.2">
      <c r="A63" s="378">
        <v>37834</v>
      </c>
      <c r="B63" s="426">
        <v>2.4595000000000002</v>
      </c>
      <c r="C63" s="382">
        <v>-0.42</v>
      </c>
      <c r="D63" s="381">
        <v>-0.33028370932397833</v>
      </c>
      <c r="E63" s="381">
        <v>-0.42085248508136042</v>
      </c>
      <c r="F63" s="427">
        <v>0.10800000000000001</v>
      </c>
      <c r="G63" s="428">
        <v>0.12300000000000001</v>
      </c>
      <c r="H63" s="428">
        <v>0.128</v>
      </c>
      <c r="I63" s="429">
        <v>0.14499999999999999</v>
      </c>
      <c r="J63" s="428">
        <v>0.01</v>
      </c>
      <c r="K63" s="428">
        <v>9.5000000000000001E-2</v>
      </c>
      <c r="L63" s="428">
        <v>0.2525</v>
      </c>
      <c r="M63" s="427">
        <v>-0.33500000000000002</v>
      </c>
      <c r="N63" s="428">
        <v>8.5000000000000006E-2</v>
      </c>
      <c r="O63" s="429">
        <v>-0.11</v>
      </c>
      <c r="P63" s="438">
        <v>-0.42</v>
      </c>
      <c r="Q63" s="440">
        <v>0.12649999999999997</v>
      </c>
      <c r="R63" s="431">
        <v>0.15649999999999997</v>
      </c>
      <c r="S63" s="431">
        <v>0.16649999999999998</v>
      </c>
      <c r="T63" s="296">
        <v>0.55000000000000004</v>
      </c>
      <c r="U63" s="510">
        <v>0.16649999999999998</v>
      </c>
      <c r="V63" s="294">
        <v>2.0395000000000003</v>
      </c>
      <c r="W63" s="294">
        <v>2.1292162906760219</v>
      </c>
      <c r="X63" s="389">
        <v>2.0386475149186398</v>
      </c>
      <c r="Y63" s="438">
        <v>3.1140166578755859</v>
      </c>
      <c r="Z63" s="433">
        <v>0.1225</v>
      </c>
      <c r="AA63" s="434">
        <v>0</v>
      </c>
      <c r="AB63" s="517">
        <v>2.7573997604486431</v>
      </c>
      <c r="AC63" s="296">
        <v>2.8798997604486432</v>
      </c>
      <c r="AD63" s="389">
        <v>2.7573997604486431</v>
      </c>
      <c r="AE63" s="443">
        <v>2.0395000000000003</v>
      </c>
      <c r="AF63" s="394">
        <v>2.1245000000000003</v>
      </c>
      <c r="AG63" s="395">
        <v>2.3495000000000004</v>
      </c>
      <c r="AH63" s="511">
        <v>-0.215</v>
      </c>
      <c r="AI63" s="416">
        <v>1.426433518833</v>
      </c>
      <c r="AJ63" s="436">
        <v>6.4878826884451013E-2</v>
      </c>
      <c r="AK63" s="436">
        <v>7.0743108850886E-2</v>
      </c>
      <c r="AL63" s="279">
        <v>0.79686023960519814</v>
      </c>
      <c r="AM63" s="398">
        <v>0.78094686059674934</v>
      </c>
      <c r="AN63" s="377">
        <v>0.12300000000000001</v>
      </c>
      <c r="AO63" s="501">
        <v>0.12</v>
      </c>
      <c r="AP63" s="269"/>
      <c r="AQ63" s="377">
        <v>-2.4464999999999999</v>
      </c>
      <c r="AR63" s="502">
        <v>-2.0265</v>
      </c>
      <c r="AS63" s="269"/>
      <c r="AT63" s="269"/>
      <c r="AU63" s="269"/>
      <c r="AV63" s="269"/>
      <c r="AW63" s="439"/>
      <c r="AX63" s="279"/>
      <c r="AY63" s="279"/>
      <c r="AZ63" s="269"/>
      <c r="BA63" s="439"/>
      <c r="BB63" s="277"/>
      <c r="BC63" s="437"/>
      <c r="BD63" s="280"/>
      <c r="BE63" s="269"/>
      <c r="BF63" s="277"/>
      <c r="BG63" s="269"/>
      <c r="BH63" s="276"/>
      <c r="BI63" s="276"/>
      <c r="BJ63" s="269"/>
      <c r="BK63" s="277"/>
      <c r="BL63" s="269"/>
      <c r="BM63" s="269"/>
      <c r="BN63" s="272"/>
      <c r="BO63" s="272"/>
      <c r="BP63" s="276"/>
      <c r="BQ63" s="269"/>
      <c r="BR63" s="276"/>
      <c r="BS63" s="269"/>
      <c r="BT63" s="269"/>
      <c r="BU63" s="269"/>
      <c r="BV63" s="269"/>
      <c r="BW63" s="269"/>
      <c r="BX63" s="269"/>
      <c r="BY63" s="269"/>
      <c r="BZ63" s="269"/>
      <c r="CA63" s="269"/>
      <c r="CB63" s="269"/>
      <c r="CC63" s="269"/>
      <c r="CD63" s="269"/>
      <c r="CE63" s="269"/>
      <c r="CF63" s="269"/>
      <c r="CG63" s="269"/>
    </row>
    <row r="64" spans="1:85" x14ac:dyDescent="0.2">
      <c r="A64" s="378">
        <v>37865</v>
      </c>
      <c r="B64" s="426">
        <v>2.4624999999999999</v>
      </c>
      <c r="C64" s="382">
        <v>-0.42</v>
      </c>
      <c r="D64" s="381">
        <v>-0.33024675017351779</v>
      </c>
      <c r="E64" s="381">
        <v>-0.4208537390432352</v>
      </c>
      <c r="F64" s="427">
        <v>0.10800000000000001</v>
      </c>
      <c r="G64" s="428">
        <v>0.12300000000000001</v>
      </c>
      <c r="H64" s="428">
        <v>0.128</v>
      </c>
      <c r="I64" s="429">
        <v>0.14499999999999999</v>
      </c>
      <c r="J64" s="428">
        <v>7.4999999999999997E-3</v>
      </c>
      <c r="K64" s="428">
        <v>9.2499999999999999E-2</v>
      </c>
      <c r="L64" s="428">
        <v>0.2475</v>
      </c>
      <c r="M64" s="427">
        <v>-0.33500000000000002</v>
      </c>
      <c r="N64" s="428">
        <v>8.5000000000000006E-2</v>
      </c>
      <c r="O64" s="429">
        <v>-0.11</v>
      </c>
      <c r="P64" s="438">
        <v>-0.42</v>
      </c>
      <c r="Q64" s="440">
        <v>0.126</v>
      </c>
      <c r="R64" s="431">
        <v>0.156</v>
      </c>
      <c r="S64" s="431">
        <v>0.16600000000000001</v>
      </c>
      <c r="T64" s="296">
        <v>0.55000000000000004</v>
      </c>
      <c r="U64" s="510">
        <v>0.16600000000000001</v>
      </c>
      <c r="V64" s="294">
        <v>2.0425</v>
      </c>
      <c r="W64" s="294">
        <v>2.1322532498264821</v>
      </c>
      <c r="X64" s="389">
        <v>2.0416462609567647</v>
      </c>
      <c r="Y64" s="438">
        <v>2.7282739639949436</v>
      </c>
      <c r="Z64" s="433">
        <v>0.1225</v>
      </c>
      <c r="AA64" s="434">
        <v>0</v>
      </c>
      <c r="AB64" s="517">
        <v>2.7602911219886366</v>
      </c>
      <c r="AC64" s="296">
        <v>2.8827911219886366</v>
      </c>
      <c r="AD64" s="389">
        <v>2.7602911219886366</v>
      </c>
      <c r="AE64" s="443">
        <v>2.0425</v>
      </c>
      <c r="AF64" s="394">
        <v>2.1274999999999999</v>
      </c>
      <c r="AG64" s="395">
        <v>2.3525</v>
      </c>
      <c r="AH64" s="511">
        <v>-0.215</v>
      </c>
      <c r="AI64" s="416">
        <v>1.4258319265610002</v>
      </c>
      <c r="AJ64" s="436">
        <v>6.4952146436623004E-2</v>
      </c>
      <c r="AK64" s="436">
        <v>7.0799699528087012E-2</v>
      </c>
      <c r="AL64" s="279">
        <v>0.79234876907918406</v>
      </c>
      <c r="AM64" s="398">
        <v>0.77619798826848685</v>
      </c>
      <c r="AN64" s="377">
        <v>0.12300000000000001</v>
      </c>
      <c r="AO64" s="501">
        <v>0.124</v>
      </c>
      <c r="AP64" s="269"/>
      <c r="AQ64" s="377">
        <v>-2.4495</v>
      </c>
      <c r="AR64" s="502">
        <v>-2.0295000000000001</v>
      </c>
      <c r="AS64" s="269"/>
      <c r="AT64" s="269"/>
      <c r="AU64" s="269"/>
      <c r="AV64" s="269"/>
      <c r="AW64" s="439"/>
      <c r="AX64" s="279"/>
      <c r="AY64" s="279"/>
      <c r="AZ64" s="269"/>
      <c r="BA64" s="439"/>
      <c r="BB64" s="277"/>
      <c r="BC64" s="437"/>
      <c r="BD64" s="280"/>
      <c r="BE64" s="269"/>
      <c r="BF64" s="277"/>
      <c r="BG64" s="269"/>
      <c r="BH64" s="276"/>
      <c r="BI64" s="276"/>
      <c r="BJ64" s="269"/>
      <c r="BK64" s="277"/>
      <c r="BL64" s="269"/>
      <c r="BM64" s="269"/>
      <c r="BN64" s="272"/>
      <c r="BO64" s="272"/>
      <c r="BP64" s="276"/>
      <c r="BQ64" s="269"/>
      <c r="BR64" s="276"/>
      <c r="BS64" s="269"/>
      <c r="BT64" s="269"/>
      <c r="BU64" s="269"/>
      <c r="BV64" s="269"/>
      <c r="BW64" s="269"/>
      <c r="BX64" s="269"/>
      <c r="BY64" s="269"/>
      <c r="BZ64" s="269"/>
      <c r="CA64" s="269"/>
      <c r="CB64" s="269"/>
      <c r="CC64" s="269"/>
      <c r="CD64" s="269"/>
      <c r="CE64" s="269"/>
      <c r="CF64" s="269"/>
      <c r="CG64" s="269"/>
    </row>
    <row r="65" spans="1:85" x14ac:dyDescent="0.2">
      <c r="A65" s="378">
        <v>37895</v>
      </c>
      <c r="B65" s="426">
        <v>2.4955000000000003</v>
      </c>
      <c r="C65" s="382">
        <v>-0.42</v>
      </c>
      <c r="D65" s="381">
        <v>-0.33022452884467857</v>
      </c>
      <c r="E65" s="381">
        <v>-0.42086753262386045</v>
      </c>
      <c r="F65" s="427">
        <v>0.10800000000000001</v>
      </c>
      <c r="G65" s="428">
        <v>0.12300000000000001</v>
      </c>
      <c r="H65" s="428">
        <v>0.128</v>
      </c>
      <c r="I65" s="429">
        <v>0.14499999999999999</v>
      </c>
      <c r="J65" s="428">
        <v>2.2499999999999999E-2</v>
      </c>
      <c r="K65" s="428">
        <v>0.1075</v>
      </c>
      <c r="L65" s="428">
        <v>0.25</v>
      </c>
      <c r="M65" s="427">
        <v>-0.33500000000000002</v>
      </c>
      <c r="N65" s="428">
        <v>8.5000000000000006E-2</v>
      </c>
      <c r="O65" s="429">
        <v>-0.11</v>
      </c>
      <c r="P65" s="438">
        <v>-0.42</v>
      </c>
      <c r="Q65" s="440">
        <v>0.126</v>
      </c>
      <c r="R65" s="431">
        <v>0.156</v>
      </c>
      <c r="S65" s="431">
        <v>0.16600000000000001</v>
      </c>
      <c r="T65" s="296">
        <v>0.6</v>
      </c>
      <c r="U65" s="510">
        <v>0.16600000000000001</v>
      </c>
      <c r="V65" s="294">
        <v>2.0755000000000003</v>
      </c>
      <c r="W65" s="294">
        <v>2.1652754711553217</v>
      </c>
      <c r="X65" s="389">
        <v>2.0746324673761398</v>
      </c>
      <c r="Y65" s="432" t="s">
        <v>134</v>
      </c>
      <c r="Z65" s="433">
        <v>0.1225</v>
      </c>
      <c r="AA65" s="434">
        <v>0</v>
      </c>
      <c r="AB65" s="517">
        <v>2.8037737790850641</v>
      </c>
      <c r="AC65" s="296">
        <v>2.9262737790850641</v>
      </c>
      <c r="AD65" s="389">
        <v>2.8037737790850641</v>
      </c>
      <c r="AE65" s="443">
        <v>2.0755000000000003</v>
      </c>
      <c r="AF65" s="394">
        <v>2.1605000000000003</v>
      </c>
      <c r="AG65" s="395">
        <v>2.3855000000000004</v>
      </c>
      <c r="AH65" s="511">
        <v>-0.215</v>
      </c>
      <c r="AI65" s="416">
        <v>1.4252654050910001</v>
      </c>
      <c r="AJ65" s="436">
        <v>6.5023100843646001E-2</v>
      </c>
      <c r="AK65" s="436">
        <v>7.0852189706528013E-2</v>
      </c>
      <c r="AL65" s="279">
        <v>0.78799811343564818</v>
      </c>
      <c r="AM65" s="398">
        <v>0.77162930289057041</v>
      </c>
      <c r="AN65" s="377">
        <v>0.12300000000000001</v>
      </c>
      <c r="AO65" s="501">
        <v>0.12</v>
      </c>
      <c r="AP65" s="269"/>
      <c r="AQ65" s="377">
        <v>-2.4824999999999999</v>
      </c>
      <c r="AR65" s="502">
        <v>-2.0625</v>
      </c>
      <c r="AS65" s="269"/>
      <c r="AT65" s="269"/>
      <c r="AU65" s="269"/>
      <c r="AV65" s="269"/>
      <c r="AW65" s="439"/>
      <c r="AX65" s="279"/>
      <c r="AY65" s="279"/>
      <c r="AZ65" s="269"/>
      <c r="BA65" s="439"/>
      <c r="BB65" s="277"/>
      <c r="BC65" s="437"/>
      <c r="BD65" s="280"/>
      <c r="BE65" s="269"/>
      <c r="BF65" s="277"/>
      <c r="BG65" s="269"/>
      <c r="BH65" s="276"/>
      <c r="BI65" s="276"/>
      <c r="BJ65" s="269"/>
      <c r="BK65" s="277"/>
      <c r="BL65" s="269"/>
      <c r="BM65" s="269"/>
      <c r="BN65" s="272"/>
      <c r="BO65" s="272"/>
      <c r="BP65" s="276"/>
      <c r="BQ65" s="269"/>
      <c r="BR65" s="276"/>
      <c r="BS65" s="269"/>
      <c r="BT65" s="269"/>
      <c r="BU65" s="269"/>
      <c r="BV65" s="269"/>
      <c r="BW65" s="269"/>
      <c r="BX65" s="269"/>
      <c r="BY65" s="269"/>
      <c r="BZ65" s="269"/>
      <c r="CA65" s="269"/>
      <c r="CB65" s="269"/>
      <c r="CC65" s="269"/>
      <c r="CD65" s="269"/>
      <c r="CE65" s="269"/>
      <c r="CF65" s="269"/>
      <c r="CG65" s="269"/>
    </row>
    <row r="66" spans="1:85" x14ac:dyDescent="0.2">
      <c r="A66" s="378">
        <v>37926</v>
      </c>
      <c r="B66" s="426">
        <v>2.6324999999999998</v>
      </c>
      <c r="C66" s="382">
        <v>-0.39</v>
      </c>
      <c r="D66" s="381">
        <v>-0.30025833792851619</v>
      </c>
      <c r="E66" s="381">
        <v>-0.39093733650156937</v>
      </c>
      <c r="F66" s="427">
        <v>0.215</v>
      </c>
      <c r="G66" s="428">
        <v>0.245</v>
      </c>
      <c r="H66" s="428">
        <v>0.315</v>
      </c>
      <c r="I66" s="429">
        <v>0.41499999999999998</v>
      </c>
      <c r="J66" s="428">
        <v>0.105</v>
      </c>
      <c r="K66" s="428">
        <v>0.18</v>
      </c>
      <c r="L66" s="428">
        <v>0.54249999999999998</v>
      </c>
      <c r="M66" s="427">
        <v>-0.23</v>
      </c>
      <c r="N66" s="428">
        <v>8.5000000000000006E-2</v>
      </c>
      <c r="O66" s="429">
        <v>4.4999999999999998E-2</v>
      </c>
      <c r="P66" s="438">
        <v>-0.17499999999999999</v>
      </c>
      <c r="Q66" s="440">
        <v>0.126</v>
      </c>
      <c r="R66" s="431">
        <v>0.156</v>
      </c>
      <c r="S66" s="431">
        <v>0.16600000000000001</v>
      </c>
      <c r="T66" s="296">
        <v>0.8</v>
      </c>
      <c r="U66" s="510">
        <v>0.16600000000000001</v>
      </c>
      <c r="V66" s="294">
        <v>2.2425000000000002</v>
      </c>
      <c r="W66" s="294">
        <v>2.3322416620714836</v>
      </c>
      <c r="X66" s="389">
        <v>2.2415626634984305</v>
      </c>
      <c r="Y66" s="445"/>
      <c r="Z66" s="433">
        <v>0.1225</v>
      </c>
      <c r="AA66" s="434">
        <v>0</v>
      </c>
      <c r="AB66" s="518">
        <v>3.0281700349540026</v>
      </c>
      <c r="AC66" s="296">
        <v>3.1506700349540027</v>
      </c>
      <c r="AD66" s="389">
        <v>3.0281700349540026</v>
      </c>
      <c r="AE66" s="443">
        <v>2.4575</v>
      </c>
      <c r="AF66" s="394">
        <v>2.4024999999999999</v>
      </c>
      <c r="AG66" s="395">
        <v>2.6775000000000002</v>
      </c>
      <c r="AH66" s="511">
        <v>-0.215</v>
      </c>
      <c r="AI66" s="416">
        <v>1.4246996496760003</v>
      </c>
      <c r="AJ66" s="436">
        <v>6.5096420399323007E-2</v>
      </c>
      <c r="AK66" s="436">
        <v>7.0903569292886007E-2</v>
      </c>
      <c r="AL66" s="279">
        <v>0.78351824592812824</v>
      </c>
      <c r="AM66" s="398">
        <v>0.76693793918876685</v>
      </c>
      <c r="AN66" s="377">
        <v>0.245</v>
      </c>
      <c r="AO66" s="501">
        <v>0.124</v>
      </c>
      <c r="AP66" s="269"/>
      <c r="AQ66" s="377">
        <v>-2.6194999999999999</v>
      </c>
      <c r="AR66" s="502">
        <v>-2.2294999999999998</v>
      </c>
      <c r="AS66" s="269"/>
      <c r="AT66" s="269"/>
      <c r="AU66" s="269"/>
      <c r="AV66" s="269"/>
      <c r="AW66" s="439"/>
      <c r="AX66" s="279"/>
      <c r="AY66" s="279"/>
      <c r="AZ66" s="269"/>
      <c r="BA66" s="439"/>
      <c r="BB66" s="277"/>
      <c r="BC66" s="437"/>
      <c r="BD66" s="280"/>
      <c r="BE66" s="269"/>
      <c r="BF66" s="277"/>
      <c r="BG66" s="269"/>
      <c r="BH66" s="276"/>
      <c r="BI66" s="276"/>
      <c r="BJ66" s="269"/>
      <c r="BK66" s="277"/>
      <c r="BL66" s="269"/>
      <c r="BM66" s="269"/>
      <c r="BN66" s="272"/>
      <c r="BO66" s="272"/>
      <c r="BP66" s="276"/>
      <c r="BQ66" s="269"/>
      <c r="BR66" s="276"/>
      <c r="BS66" s="269"/>
      <c r="BT66" s="269"/>
      <c r="BU66" s="269"/>
      <c r="BV66" s="269"/>
      <c r="BW66" s="269"/>
      <c r="BX66" s="269"/>
      <c r="BY66" s="269"/>
      <c r="BZ66" s="269"/>
      <c r="CA66" s="269"/>
      <c r="CB66" s="269"/>
      <c r="CC66" s="269"/>
      <c r="CD66" s="269"/>
      <c r="CE66" s="269"/>
      <c r="CF66" s="269"/>
      <c r="CG66" s="269"/>
    </row>
    <row r="67" spans="1:85" x14ac:dyDescent="0.2">
      <c r="A67" s="378">
        <v>37956</v>
      </c>
      <c r="B67" s="426">
        <v>2.7555000000000001</v>
      </c>
      <c r="C67" s="382">
        <v>-0.39</v>
      </c>
      <c r="D67" s="381">
        <v>-0.30027521623494513</v>
      </c>
      <c r="E67" s="381">
        <v>-0.39098874893844471</v>
      </c>
      <c r="F67" s="427">
        <v>0.255</v>
      </c>
      <c r="G67" s="428">
        <v>0.28499999999999998</v>
      </c>
      <c r="H67" s="428">
        <v>0.35499999999999998</v>
      </c>
      <c r="I67" s="429">
        <v>0.45500000000000002</v>
      </c>
      <c r="J67" s="428">
        <v>0.14499999999999999</v>
      </c>
      <c r="K67" s="428">
        <v>0.22</v>
      </c>
      <c r="L67" s="428">
        <v>0.78749999999999998</v>
      </c>
      <c r="M67" s="427">
        <v>-0.23</v>
      </c>
      <c r="N67" s="428">
        <v>8.5000000000000006E-2</v>
      </c>
      <c r="O67" s="429">
        <v>4.4999999999999998E-2</v>
      </c>
      <c r="P67" s="438">
        <v>-0.105</v>
      </c>
      <c r="Q67" s="440">
        <v>0.12649999999999997</v>
      </c>
      <c r="R67" s="431">
        <v>0.15649999999999997</v>
      </c>
      <c r="S67" s="431">
        <v>0.16649999999999998</v>
      </c>
      <c r="T67" s="296">
        <v>1</v>
      </c>
      <c r="U67" s="510">
        <v>0.16649999999999998</v>
      </c>
      <c r="V67" s="294">
        <v>2.3654999999999999</v>
      </c>
      <c r="W67" s="294">
        <v>2.4552247837650549</v>
      </c>
      <c r="X67" s="389">
        <v>2.3645112510615554</v>
      </c>
      <c r="Y67" s="432" t="s">
        <v>136</v>
      </c>
      <c r="Z67" s="433">
        <v>0.1225</v>
      </c>
      <c r="AA67" s="434">
        <v>0</v>
      </c>
      <c r="AB67" s="518">
        <v>3.1930476040634401</v>
      </c>
      <c r="AC67" s="296">
        <v>3.3155476040634402</v>
      </c>
      <c r="AD67" s="389">
        <v>3.1930476040634401</v>
      </c>
      <c r="AE67" s="443">
        <v>2.6505000000000001</v>
      </c>
      <c r="AF67" s="394">
        <v>2.5255000000000001</v>
      </c>
      <c r="AG67" s="395">
        <v>2.8005</v>
      </c>
      <c r="AH67" s="511">
        <v>-0.215</v>
      </c>
      <c r="AI67" s="416">
        <v>1.4241572745520004</v>
      </c>
      <c r="AJ67" s="436">
        <v>6.5167374809739997E-2</v>
      </c>
      <c r="AK67" s="436">
        <v>7.0953291474062014E-2</v>
      </c>
      <c r="AL67" s="279">
        <v>0.77919820587486632</v>
      </c>
      <c r="AM67" s="398">
        <v>0.76241895789422398</v>
      </c>
      <c r="AN67" s="377">
        <v>0.28499999999999998</v>
      </c>
      <c r="AO67" s="501">
        <v>0.12</v>
      </c>
      <c r="AP67" s="269"/>
      <c r="AQ67" s="377">
        <v>-2.7425000000000002</v>
      </c>
      <c r="AR67" s="502">
        <v>-2.3525</v>
      </c>
      <c r="AS67" s="269"/>
      <c r="AT67" s="269"/>
      <c r="AU67" s="269"/>
      <c r="AV67" s="269"/>
      <c r="AW67" s="439"/>
      <c r="AX67" s="279"/>
      <c r="AY67" s="279"/>
      <c r="AZ67" s="269"/>
      <c r="BA67" s="439"/>
      <c r="BB67" s="277"/>
      <c r="BC67" s="437"/>
      <c r="BD67" s="280"/>
      <c r="BE67" s="269"/>
      <c r="BF67" s="277"/>
      <c r="BG67" s="269"/>
      <c r="BH67" s="276"/>
      <c r="BI67" s="276"/>
      <c r="BJ67" s="269"/>
      <c r="BK67" s="277"/>
      <c r="BL67" s="269"/>
      <c r="BM67" s="269"/>
      <c r="BN67" s="272"/>
      <c r="BO67" s="272"/>
      <c r="BP67" s="276"/>
      <c r="BQ67" s="269"/>
      <c r="BR67" s="276"/>
      <c r="BS67" s="269"/>
      <c r="BT67" s="269"/>
      <c r="BU67" s="269"/>
      <c r="BV67" s="269"/>
      <c r="BW67" s="269"/>
      <c r="BX67" s="269"/>
      <c r="BY67" s="269"/>
      <c r="BZ67" s="269"/>
      <c r="CA67" s="269"/>
      <c r="CB67" s="269"/>
      <c r="CC67" s="269"/>
      <c r="CD67" s="269"/>
      <c r="CE67" s="269"/>
      <c r="CF67" s="269"/>
      <c r="CG67" s="269"/>
    </row>
    <row r="68" spans="1:85" x14ac:dyDescent="0.2">
      <c r="A68" s="378">
        <v>37987</v>
      </c>
      <c r="B68" s="426">
        <v>2.7905000000000002</v>
      </c>
      <c r="C68" s="382">
        <v>-0.39</v>
      </c>
      <c r="D68" s="381">
        <v>-0.30025295649184214</v>
      </c>
      <c r="E68" s="381">
        <v>-0.3910033784936533</v>
      </c>
      <c r="F68" s="427">
        <v>0.26500000000000001</v>
      </c>
      <c r="G68" s="428">
        <v>0.29499999999999998</v>
      </c>
      <c r="H68" s="428">
        <v>0.36499999999999999</v>
      </c>
      <c r="I68" s="429">
        <v>0.46500000000000002</v>
      </c>
      <c r="J68" s="428">
        <v>0.18</v>
      </c>
      <c r="K68" s="428">
        <v>0.255</v>
      </c>
      <c r="L68" s="428">
        <v>1.1375</v>
      </c>
      <c r="M68" s="427">
        <v>-0.23</v>
      </c>
      <c r="N68" s="428">
        <v>0.1</v>
      </c>
      <c r="O68" s="429">
        <v>0.06</v>
      </c>
      <c r="P68" s="438">
        <v>-8.5000000000000006E-2</v>
      </c>
      <c r="Q68" s="440">
        <v>0.12899999999999998</v>
      </c>
      <c r="R68" s="431">
        <v>0.15899999999999997</v>
      </c>
      <c r="S68" s="431">
        <v>0.16899999999999998</v>
      </c>
      <c r="T68" s="296">
        <v>1</v>
      </c>
      <c r="U68" s="510">
        <v>0.16899999999999998</v>
      </c>
      <c r="V68" s="294">
        <v>2.4005000000000001</v>
      </c>
      <c r="W68" s="294">
        <v>2.4902470435081581</v>
      </c>
      <c r="X68" s="389">
        <v>2.3994966215063469</v>
      </c>
      <c r="Y68" s="445"/>
      <c r="Z68" s="433">
        <v>0.1225</v>
      </c>
      <c r="AA68" s="434">
        <v>0</v>
      </c>
      <c r="AB68" s="518">
        <v>3.2389748681131443</v>
      </c>
      <c r="AC68" s="296">
        <v>3.3614748681131443</v>
      </c>
      <c r="AD68" s="389">
        <v>3.2389748681131443</v>
      </c>
      <c r="AE68" s="443">
        <v>2.7055000000000002</v>
      </c>
      <c r="AF68" s="394">
        <v>2.5605000000000002</v>
      </c>
      <c r="AG68" s="395">
        <v>2.8505000000000003</v>
      </c>
      <c r="AH68" s="511">
        <v>-0.2</v>
      </c>
      <c r="AI68" s="416">
        <v>1.4235783663620001</v>
      </c>
      <c r="AJ68" s="436">
        <v>6.5240694368923005E-2</v>
      </c>
      <c r="AK68" s="436">
        <v>7.1009016435577013E-2</v>
      </c>
      <c r="AL68" s="279">
        <v>0.7747500062566941</v>
      </c>
      <c r="AM68" s="398">
        <v>0.75775839797080924</v>
      </c>
      <c r="AN68" s="377">
        <v>0.29499999999999998</v>
      </c>
      <c r="AO68" s="501">
        <v>0.12</v>
      </c>
      <c r="AP68" s="269"/>
      <c r="AQ68" s="377">
        <v>-2.7774999999999999</v>
      </c>
      <c r="AR68" s="502">
        <v>-2.3875000000000002</v>
      </c>
      <c r="AS68" s="269"/>
      <c r="AT68" s="269"/>
      <c r="AU68" s="269"/>
      <c r="AV68" s="269"/>
      <c r="AW68" s="439"/>
      <c r="AX68" s="279"/>
      <c r="AY68" s="279"/>
      <c r="AZ68" s="269"/>
      <c r="BA68" s="439"/>
      <c r="BB68" s="277"/>
      <c r="BC68" s="437"/>
      <c r="BD68" s="280"/>
      <c r="BE68" s="269"/>
      <c r="BF68" s="277"/>
      <c r="BG68" s="269"/>
      <c r="BH68" s="276"/>
      <c r="BI68" s="276"/>
      <c r="BJ68" s="269"/>
      <c r="BK68" s="277"/>
      <c r="BL68" s="269"/>
      <c r="BM68" s="269"/>
      <c r="BN68" s="272"/>
      <c r="BO68" s="272"/>
      <c r="BP68" s="276"/>
      <c r="BQ68" s="269"/>
      <c r="BR68" s="276"/>
      <c r="BS68" s="269"/>
      <c r="BT68" s="269"/>
      <c r="BU68" s="269"/>
      <c r="BV68" s="269"/>
      <c r="BW68" s="269"/>
      <c r="BX68" s="269"/>
      <c r="BY68" s="269"/>
      <c r="BZ68" s="269"/>
      <c r="CA68" s="269"/>
      <c r="CB68" s="269"/>
      <c r="CC68" s="269"/>
      <c r="CD68" s="269"/>
      <c r="CE68" s="269"/>
      <c r="CF68" s="269"/>
      <c r="CG68" s="269"/>
    </row>
    <row r="69" spans="1:85" x14ac:dyDescent="0.2">
      <c r="A69" s="378">
        <v>38018</v>
      </c>
      <c r="B69" s="426">
        <v>2.7080000000000002</v>
      </c>
      <c r="C69" s="382">
        <v>-0.39</v>
      </c>
      <c r="D69" s="381">
        <v>-0.30018018280307857</v>
      </c>
      <c r="E69" s="381">
        <v>-0.39096889454209016</v>
      </c>
      <c r="F69" s="427">
        <v>0.29499999999999998</v>
      </c>
      <c r="G69" s="428">
        <v>0.32500000000000001</v>
      </c>
      <c r="H69" s="428">
        <v>0.39500000000000002</v>
      </c>
      <c r="I69" s="429">
        <v>0.495</v>
      </c>
      <c r="J69" s="428">
        <v>0.155</v>
      </c>
      <c r="K69" s="428">
        <v>0.23</v>
      </c>
      <c r="L69" s="428">
        <v>1.06</v>
      </c>
      <c r="M69" s="427">
        <v>-0.23</v>
      </c>
      <c r="N69" s="428">
        <v>0.1</v>
      </c>
      <c r="O69" s="429">
        <v>0.06</v>
      </c>
      <c r="P69" s="438">
        <v>-0.105</v>
      </c>
      <c r="Q69" s="440">
        <v>0.1275</v>
      </c>
      <c r="R69" s="431">
        <v>0.1575</v>
      </c>
      <c r="S69" s="431">
        <v>0.16750000000000001</v>
      </c>
      <c r="T69" s="296">
        <v>1</v>
      </c>
      <c r="U69" s="510">
        <v>0.16750000000000001</v>
      </c>
      <c r="V69" s="294">
        <v>2.3180000000000001</v>
      </c>
      <c r="W69" s="294">
        <v>2.4078198171969216</v>
      </c>
      <c r="X69" s="389">
        <v>2.31703110545791</v>
      </c>
      <c r="Y69" s="293"/>
      <c r="Z69" s="433">
        <v>0.1225</v>
      </c>
      <c r="AA69" s="434">
        <v>0</v>
      </c>
      <c r="AB69" s="518">
        <v>3.1263392219346673</v>
      </c>
      <c r="AC69" s="296">
        <v>3.2488392219346673</v>
      </c>
      <c r="AD69" s="389">
        <v>3.1263392219346673</v>
      </c>
      <c r="AE69" s="443">
        <v>2.6030000000000002</v>
      </c>
      <c r="AF69" s="394">
        <v>2.4780000000000002</v>
      </c>
      <c r="AG69" s="395">
        <v>2.7680000000000002</v>
      </c>
      <c r="AH69" s="511">
        <v>-0.2</v>
      </c>
      <c r="AI69" s="416">
        <v>1.422977978489</v>
      </c>
      <c r="AJ69" s="436">
        <v>6.5314013929888004E-2</v>
      </c>
      <c r="AK69" s="436">
        <v>7.1069376463213013E-2</v>
      </c>
      <c r="AL69" s="279">
        <v>0.77031792334984772</v>
      </c>
      <c r="AM69" s="398">
        <v>0.7531057652782589</v>
      </c>
      <c r="AN69" s="377">
        <v>0.32500000000000001</v>
      </c>
      <c r="AO69" s="501">
        <v>0.13300000000000001</v>
      </c>
      <c r="AP69" s="269"/>
      <c r="AQ69" s="377">
        <v>-2.6949999999999998</v>
      </c>
      <c r="AR69" s="502">
        <v>-2.3050000000000002</v>
      </c>
      <c r="AS69" s="269"/>
      <c r="AT69" s="269"/>
      <c r="AU69" s="269"/>
      <c r="AV69" s="269"/>
      <c r="AW69" s="439"/>
      <c r="AX69" s="279"/>
      <c r="AY69" s="279"/>
      <c r="AZ69" s="269"/>
      <c r="BA69" s="439"/>
      <c r="BB69" s="277"/>
      <c r="BC69" s="437"/>
      <c r="BD69" s="280"/>
      <c r="BE69" s="269"/>
      <c r="BF69" s="277"/>
      <c r="BG69" s="269"/>
      <c r="BH69" s="276"/>
      <c r="BI69" s="276"/>
      <c r="BJ69" s="269"/>
      <c r="BK69" s="277"/>
      <c r="BL69" s="269"/>
      <c r="BM69" s="269"/>
      <c r="BN69" s="272"/>
      <c r="BO69" s="272"/>
      <c r="BP69" s="276"/>
      <c r="BQ69" s="269"/>
      <c r="BR69" s="276"/>
      <c r="BS69" s="269"/>
      <c r="BT69" s="269"/>
      <c r="BU69" s="269"/>
      <c r="BV69" s="269"/>
      <c r="BW69" s="269"/>
      <c r="BX69" s="269"/>
      <c r="BY69" s="269"/>
      <c r="BZ69" s="269"/>
      <c r="CA69" s="269"/>
      <c r="CB69" s="269"/>
      <c r="CC69" s="269"/>
      <c r="CD69" s="269"/>
      <c r="CE69" s="269"/>
      <c r="CF69" s="269"/>
      <c r="CG69" s="269"/>
    </row>
    <row r="70" spans="1:85" x14ac:dyDescent="0.2">
      <c r="A70" s="378">
        <v>38047</v>
      </c>
      <c r="B70" s="426">
        <v>2.6030000000000002</v>
      </c>
      <c r="C70" s="382">
        <v>-0.39</v>
      </c>
      <c r="D70" s="381">
        <v>-0.30010063723316494</v>
      </c>
      <c r="E70" s="381">
        <v>-0.39092500587646484</v>
      </c>
      <c r="F70" s="427">
        <v>0.29499999999999998</v>
      </c>
      <c r="G70" s="428">
        <v>0.32500000000000001</v>
      </c>
      <c r="H70" s="428">
        <v>0.39500000000000002</v>
      </c>
      <c r="I70" s="429">
        <v>0.495</v>
      </c>
      <c r="J70" s="428">
        <v>0.1525</v>
      </c>
      <c r="K70" s="428">
        <v>0.22750000000000001</v>
      </c>
      <c r="L70" s="428">
        <v>0.66</v>
      </c>
      <c r="M70" s="427">
        <v>-0.23</v>
      </c>
      <c r="N70" s="428">
        <v>0.1</v>
      </c>
      <c r="O70" s="429">
        <v>0.06</v>
      </c>
      <c r="P70" s="438">
        <v>-0.27</v>
      </c>
      <c r="Q70" s="440">
        <v>0.125</v>
      </c>
      <c r="R70" s="431">
        <v>0.155</v>
      </c>
      <c r="S70" s="431">
        <v>0.16500000000000001</v>
      </c>
      <c r="T70" s="296">
        <v>0.75</v>
      </c>
      <c r="U70" s="510">
        <v>0.16500000000000001</v>
      </c>
      <c r="V70" s="294">
        <v>2.2130000000000001</v>
      </c>
      <c r="W70" s="294">
        <v>2.3028993627668353</v>
      </c>
      <c r="X70" s="389">
        <v>2.2120749941235354</v>
      </c>
      <c r="Y70" s="293"/>
      <c r="Z70" s="433">
        <v>0.1225</v>
      </c>
      <c r="AA70" s="434">
        <v>0</v>
      </c>
      <c r="AB70" s="518">
        <v>2.9835515603126752</v>
      </c>
      <c r="AC70" s="296">
        <v>3.1060515603126753</v>
      </c>
      <c r="AD70" s="389">
        <v>2.9835515603126752</v>
      </c>
      <c r="AE70" s="443">
        <v>2.3330000000000002</v>
      </c>
      <c r="AF70" s="394">
        <v>2.3730000000000002</v>
      </c>
      <c r="AG70" s="395">
        <v>2.6630000000000003</v>
      </c>
      <c r="AH70" s="511">
        <v>-0.2</v>
      </c>
      <c r="AI70" s="416">
        <v>1.4224193289730003</v>
      </c>
      <c r="AJ70" s="436">
        <v>6.5382603198210015E-2</v>
      </c>
      <c r="AK70" s="436">
        <v>7.1125842296608011E-2</v>
      </c>
      <c r="AL70" s="279">
        <v>0.76618638490831703</v>
      </c>
      <c r="AM70" s="398">
        <v>0.74877246546859821</v>
      </c>
      <c r="AN70" s="377">
        <v>0.32500000000000001</v>
      </c>
      <c r="AO70" s="501">
        <v>0.12</v>
      </c>
      <c r="AP70" s="269"/>
      <c r="AQ70" s="377">
        <v>-2.59</v>
      </c>
      <c r="AR70" s="502">
        <v>-2.2000000000000002</v>
      </c>
      <c r="AS70" s="269"/>
      <c r="AT70" s="269"/>
      <c r="AU70" s="269"/>
      <c r="AV70" s="269"/>
      <c r="AW70" s="439"/>
      <c r="AX70" s="279"/>
      <c r="AY70" s="279"/>
      <c r="AZ70" s="269"/>
      <c r="BA70" s="439"/>
      <c r="BB70" s="277"/>
      <c r="BC70" s="437"/>
      <c r="BD70" s="280"/>
      <c r="BE70" s="269"/>
      <c r="BF70" s="277"/>
      <c r="BG70" s="269"/>
      <c r="BH70" s="276"/>
      <c r="BI70" s="276"/>
      <c r="BJ70" s="269"/>
      <c r="BK70" s="277"/>
      <c r="BL70" s="269"/>
      <c r="BM70" s="269"/>
      <c r="BN70" s="272"/>
      <c r="BO70" s="272"/>
      <c r="BP70" s="276"/>
      <c r="BQ70" s="269"/>
      <c r="BR70" s="276"/>
      <c r="BS70" s="269"/>
      <c r="BT70" s="269"/>
      <c r="BU70" s="269"/>
      <c r="BV70" s="269"/>
      <c r="BW70" s="269"/>
      <c r="BX70" s="269"/>
      <c r="BY70" s="269"/>
      <c r="BZ70" s="269"/>
      <c r="CA70" s="269"/>
      <c r="CB70" s="269"/>
      <c r="CC70" s="269"/>
      <c r="CD70" s="269"/>
      <c r="CE70" s="269"/>
      <c r="CF70" s="269"/>
      <c r="CG70" s="269"/>
    </row>
    <row r="71" spans="1:85" x14ac:dyDescent="0.2">
      <c r="A71" s="378">
        <v>38078</v>
      </c>
      <c r="B71" s="426">
        <v>2.5070000000000001</v>
      </c>
      <c r="C71" s="382">
        <v>-0.48</v>
      </c>
      <c r="D71" s="381">
        <v>-0.38998808985848754</v>
      </c>
      <c r="E71" s="381">
        <v>-0.48084726024021451</v>
      </c>
      <c r="F71" s="427">
        <v>0.10800000000000001</v>
      </c>
      <c r="G71" s="428">
        <v>9.3000000000000013E-2</v>
      </c>
      <c r="H71" s="428">
        <v>0.128</v>
      </c>
      <c r="I71" s="429">
        <v>0.16800000000000001</v>
      </c>
      <c r="J71" s="428">
        <v>5.7500000000000002E-2</v>
      </c>
      <c r="K71" s="428">
        <v>0.13250000000000001</v>
      </c>
      <c r="L71" s="428">
        <v>0.28749999999999998</v>
      </c>
      <c r="M71" s="427">
        <v>-0.33500000000000002</v>
      </c>
      <c r="N71" s="428">
        <v>0.1</v>
      </c>
      <c r="O71" s="429">
        <v>-0.1</v>
      </c>
      <c r="P71" s="438">
        <v>-0.43</v>
      </c>
      <c r="Q71" s="440">
        <v>0.1225</v>
      </c>
      <c r="R71" s="431">
        <v>0.1525</v>
      </c>
      <c r="S71" s="431">
        <v>0.16250000000000001</v>
      </c>
      <c r="T71" s="296">
        <v>0.4</v>
      </c>
      <c r="U71" s="510">
        <v>0.16250000000000001</v>
      </c>
      <c r="V71" s="294">
        <v>2.0270000000000001</v>
      </c>
      <c r="W71" s="294">
        <v>2.1170119101415126</v>
      </c>
      <c r="X71" s="389">
        <v>2.0261527397597856</v>
      </c>
      <c r="Y71" s="293"/>
      <c r="Z71" s="433">
        <v>0.1225</v>
      </c>
      <c r="AA71" s="434">
        <v>0</v>
      </c>
      <c r="AB71" s="518">
        <v>2.731740886228597</v>
      </c>
      <c r="AC71" s="296">
        <v>2.8542408862285971</v>
      </c>
      <c r="AD71" s="389">
        <v>2.731740886228597</v>
      </c>
      <c r="AE71" s="443">
        <v>2.077</v>
      </c>
      <c r="AF71" s="394">
        <v>2.1720000000000002</v>
      </c>
      <c r="AG71" s="395">
        <v>2.407</v>
      </c>
      <c r="AH71" s="511">
        <v>-0.2</v>
      </c>
      <c r="AI71" s="416">
        <v>1.4218745004740001</v>
      </c>
      <c r="AJ71" s="436">
        <v>6.5455922762624019E-2</v>
      </c>
      <c r="AK71" s="436">
        <v>7.1177729859772013E-2</v>
      </c>
      <c r="AL71" s="279">
        <v>0.76178553689512662</v>
      </c>
      <c r="AM71" s="398">
        <v>0.74418648556598721</v>
      </c>
      <c r="AN71" s="377">
        <v>9.3000000000000013E-2</v>
      </c>
      <c r="AO71" s="501">
        <v>0.124</v>
      </c>
      <c r="AP71" s="269"/>
      <c r="AQ71" s="377">
        <v>-2.4940000000000002</v>
      </c>
      <c r="AR71" s="502">
        <v>-2.0140000000000002</v>
      </c>
      <c r="AS71" s="269"/>
      <c r="AT71" s="269"/>
      <c r="AU71" s="269"/>
      <c r="AV71" s="269"/>
      <c r="AW71" s="439"/>
      <c r="AX71" s="279"/>
      <c r="AY71" s="279"/>
      <c r="AZ71" s="269"/>
      <c r="BA71" s="439"/>
      <c r="BB71" s="277"/>
      <c r="BC71" s="437"/>
      <c r="BD71" s="280"/>
      <c r="BE71" s="269"/>
      <c r="BF71" s="277"/>
      <c r="BG71" s="269"/>
      <c r="BH71" s="276"/>
      <c r="BI71" s="276"/>
      <c r="BJ71" s="269"/>
      <c r="BK71" s="277"/>
      <c r="BL71" s="269"/>
      <c r="BM71" s="269"/>
      <c r="BN71" s="272"/>
      <c r="BO71" s="272"/>
      <c r="BP71" s="276"/>
      <c r="BQ71" s="269"/>
      <c r="BR71" s="276"/>
      <c r="BS71" s="269"/>
      <c r="BT71" s="269"/>
      <c r="BU71" s="269"/>
      <c r="BV71" s="269"/>
      <c r="BW71" s="269"/>
      <c r="BX71" s="269"/>
      <c r="BY71" s="269"/>
      <c r="BZ71" s="269"/>
      <c r="CA71" s="269"/>
      <c r="CB71" s="269"/>
      <c r="CC71" s="269"/>
      <c r="CD71" s="269"/>
      <c r="CE71" s="269"/>
      <c r="CF71" s="269"/>
      <c r="CG71" s="269"/>
    </row>
    <row r="72" spans="1:85" x14ac:dyDescent="0.2">
      <c r="A72" s="378">
        <v>38108</v>
      </c>
      <c r="B72" s="426">
        <v>2.4860000000000002</v>
      </c>
      <c r="C72" s="382">
        <v>-0.48</v>
      </c>
      <c r="D72" s="381">
        <v>-0.38994923244176682</v>
      </c>
      <c r="E72" s="381">
        <v>-0.48083848250708972</v>
      </c>
      <c r="F72" s="427">
        <v>0.10800000000000001</v>
      </c>
      <c r="G72" s="428">
        <v>9.3000000000000013E-2</v>
      </c>
      <c r="H72" s="428">
        <v>0.128</v>
      </c>
      <c r="I72" s="429">
        <v>0.14300000000000002</v>
      </c>
      <c r="J72" s="428">
        <v>4.7500000000000001E-2</v>
      </c>
      <c r="K72" s="428">
        <v>0.1225</v>
      </c>
      <c r="L72" s="428">
        <v>0.2475</v>
      </c>
      <c r="M72" s="427">
        <v>-0.33500000000000002</v>
      </c>
      <c r="N72" s="428">
        <v>0.1</v>
      </c>
      <c r="O72" s="429">
        <v>-0.1</v>
      </c>
      <c r="P72" s="438">
        <v>-0.43</v>
      </c>
      <c r="Q72" s="440">
        <v>0.1205</v>
      </c>
      <c r="R72" s="431">
        <v>0.15049999999999999</v>
      </c>
      <c r="S72" s="431">
        <v>0.1605</v>
      </c>
      <c r="T72" s="296">
        <v>0.45</v>
      </c>
      <c r="U72" s="510">
        <v>0.1605</v>
      </c>
      <c r="V72" s="294">
        <v>2.0060000000000002</v>
      </c>
      <c r="W72" s="294">
        <v>2.0960507675582334</v>
      </c>
      <c r="X72" s="389">
        <v>2.0051615174929105</v>
      </c>
      <c r="Y72" s="293"/>
      <c r="Z72" s="433">
        <v>0.1225</v>
      </c>
      <c r="AA72" s="434">
        <v>0</v>
      </c>
      <c r="AB72" s="518">
        <v>2.7025449733202058</v>
      </c>
      <c r="AC72" s="296">
        <v>2.8250449733202059</v>
      </c>
      <c r="AD72" s="389">
        <v>2.7025449733202058</v>
      </c>
      <c r="AE72" s="443">
        <v>2.056</v>
      </c>
      <c r="AF72" s="394">
        <v>2.1510000000000002</v>
      </c>
      <c r="AG72" s="395">
        <v>2.3860000000000001</v>
      </c>
      <c r="AH72" s="511">
        <v>-0.2</v>
      </c>
      <c r="AI72" s="416">
        <v>1.4214039328870005</v>
      </c>
      <c r="AJ72" s="436">
        <v>6.5526877181493012E-2</v>
      </c>
      <c r="AK72" s="436">
        <v>7.1219197859117997E-2</v>
      </c>
      <c r="AL72" s="279">
        <v>0.75754203620503568</v>
      </c>
      <c r="AM72" s="398">
        <v>0.73979610414947083</v>
      </c>
      <c r="AN72" s="377">
        <v>9.3000000000000013E-2</v>
      </c>
      <c r="AO72" s="501">
        <v>0.12</v>
      </c>
      <c r="AP72" s="269"/>
      <c r="AQ72" s="377">
        <v>-2.4730000000000003</v>
      </c>
      <c r="AR72" s="502">
        <v>-1.9930000000000003</v>
      </c>
      <c r="AS72" s="269"/>
      <c r="AT72" s="269"/>
      <c r="AU72" s="269"/>
      <c r="AV72" s="269"/>
      <c r="AW72" s="439"/>
      <c r="AX72" s="279"/>
      <c r="AY72" s="279"/>
      <c r="AZ72" s="269"/>
      <c r="BA72" s="439"/>
      <c r="BB72" s="277"/>
      <c r="BC72" s="437"/>
      <c r="BD72" s="280"/>
      <c r="BE72" s="269"/>
      <c r="BF72" s="277"/>
      <c r="BG72" s="269"/>
      <c r="BH72" s="276"/>
      <c r="BI72" s="276"/>
      <c r="BJ72" s="269"/>
      <c r="BK72" s="277"/>
      <c r="BL72" s="269"/>
      <c r="BM72" s="269"/>
      <c r="BN72" s="272"/>
      <c r="BO72" s="272"/>
      <c r="BP72" s="276"/>
      <c r="BQ72" s="269"/>
      <c r="BR72" s="276"/>
      <c r="BS72" s="269"/>
      <c r="BT72" s="269"/>
      <c r="BU72" s="269"/>
      <c r="BV72" s="269"/>
      <c r="BW72" s="269"/>
      <c r="BX72" s="269"/>
      <c r="BY72" s="269"/>
      <c r="BZ72" s="269"/>
      <c r="CA72" s="269"/>
      <c r="CB72" s="269"/>
      <c r="CC72" s="269"/>
      <c r="CD72" s="269"/>
      <c r="CE72" s="269"/>
      <c r="CF72" s="269"/>
      <c r="CG72" s="269"/>
    </row>
    <row r="73" spans="1:85" x14ac:dyDescent="0.2">
      <c r="A73" s="378">
        <v>38139</v>
      </c>
      <c r="B73" s="426">
        <v>2.4930000000000003</v>
      </c>
      <c r="C73" s="382">
        <v>-0.48</v>
      </c>
      <c r="D73" s="381">
        <v>-0.38992151462465463</v>
      </c>
      <c r="E73" s="381">
        <v>-0.48084140841813117</v>
      </c>
      <c r="F73" s="427">
        <v>0.10800000000000001</v>
      </c>
      <c r="G73" s="428">
        <v>9.3000000000000013E-2</v>
      </c>
      <c r="H73" s="428">
        <v>0.128</v>
      </c>
      <c r="I73" s="429">
        <v>0.11800000000000001</v>
      </c>
      <c r="J73" s="428">
        <v>4.2500000000000003E-2</v>
      </c>
      <c r="K73" s="428">
        <v>0.11749999999999999</v>
      </c>
      <c r="L73" s="428">
        <v>0.2475</v>
      </c>
      <c r="M73" s="427">
        <v>-0.33500000000000002</v>
      </c>
      <c r="N73" s="428">
        <v>0.1</v>
      </c>
      <c r="O73" s="429">
        <v>-0.1</v>
      </c>
      <c r="P73" s="438">
        <v>-0.43</v>
      </c>
      <c r="Q73" s="440">
        <v>0.1202</v>
      </c>
      <c r="R73" s="431">
        <v>0.1502</v>
      </c>
      <c r="S73" s="431">
        <v>0.16020000000000001</v>
      </c>
      <c r="T73" s="296">
        <v>0.45</v>
      </c>
      <c r="U73" s="510">
        <v>0.16020000000000001</v>
      </c>
      <c r="V73" s="294">
        <v>2.0130000000000003</v>
      </c>
      <c r="W73" s="294">
        <v>2.1030784853753457</v>
      </c>
      <c r="X73" s="389">
        <v>2.0121585915818692</v>
      </c>
      <c r="Y73" s="446" t="s">
        <v>149</v>
      </c>
      <c r="Z73" s="433">
        <v>0.1225</v>
      </c>
      <c r="AA73" s="434">
        <v>0</v>
      </c>
      <c r="AB73" s="518">
        <v>2.7110615420281579</v>
      </c>
      <c r="AC73" s="296">
        <v>2.8335615420281579</v>
      </c>
      <c r="AD73" s="389">
        <v>2.7110615420281579</v>
      </c>
      <c r="AE73" s="443">
        <v>2.0630000000000002</v>
      </c>
      <c r="AF73" s="394">
        <v>2.1580000000000004</v>
      </c>
      <c r="AG73" s="395">
        <v>2.3930000000000002</v>
      </c>
      <c r="AH73" s="511">
        <v>-0.2</v>
      </c>
      <c r="AI73" s="416">
        <v>1.4209248615430001</v>
      </c>
      <c r="AJ73" s="436">
        <v>6.5600196749412018E-2</v>
      </c>
      <c r="AK73" s="436">
        <v>7.1262048125706023E-2</v>
      </c>
      <c r="AL73" s="279">
        <v>0.75317299522622094</v>
      </c>
      <c r="AM73" s="398">
        <v>0.73528150735843545</v>
      </c>
      <c r="AN73" s="377">
        <v>9.3000000000000013E-2</v>
      </c>
      <c r="AO73" s="501">
        <v>0.124</v>
      </c>
      <c r="AP73" s="269"/>
      <c r="AQ73" s="377">
        <v>-2.48</v>
      </c>
      <c r="AR73" s="502">
        <v>-2</v>
      </c>
      <c r="AS73" s="269"/>
      <c r="AT73" s="269"/>
      <c r="AU73" s="269"/>
      <c r="AV73" s="269"/>
      <c r="AW73" s="439"/>
      <c r="AX73" s="279"/>
      <c r="AY73" s="279"/>
      <c r="AZ73" s="269"/>
      <c r="BA73" s="439"/>
      <c r="BB73" s="277"/>
      <c r="BC73" s="437"/>
      <c r="BD73" s="280"/>
      <c r="BE73" s="269"/>
      <c r="BF73" s="277"/>
      <c r="BG73" s="269"/>
      <c r="BH73" s="276"/>
      <c r="BI73" s="276"/>
      <c r="BJ73" s="269"/>
      <c r="BK73" s="277"/>
      <c r="BL73" s="269"/>
      <c r="BM73" s="269"/>
      <c r="BN73" s="272"/>
      <c r="BO73" s="272"/>
      <c r="BP73" s="276"/>
      <c r="BQ73" s="269"/>
      <c r="BR73" s="276"/>
      <c r="BS73" s="269"/>
      <c r="BT73" s="269"/>
      <c r="BU73" s="269"/>
      <c r="BV73" s="269"/>
      <c r="BW73" s="269"/>
      <c r="BX73" s="269"/>
      <c r="BY73" s="269"/>
      <c r="BZ73" s="269"/>
      <c r="CA73" s="269"/>
      <c r="CB73" s="269"/>
      <c r="CC73" s="269"/>
      <c r="CD73" s="269"/>
      <c r="CE73" s="269"/>
      <c r="CF73" s="269"/>
      <c r="CG73" s="269"/>
    </row>
    <row r="74" spans="1:85" x14ac:dyDescent="0.2">
      <c r="A74" s="378">
        <v>38169</v>
      </c>
      <c r="B74" s="426">
        <v>2.4990000000000001</v>
      </c>
      <c r="C74" s="382">
        <v>-0.48</v>
      </c>
      <c r="D74" s="381">
        <v>-0.38989479218128542</v>
      </c>
      <c r="E74" s="381">
        <v>-0.48084391634188117</v>
      </c>
      <c r="F74" s="427">
        <v>0.10800000000000001</v>
      </c>
      <c r="G74" s="428">
        <v>9.3000000000000013E-2</v>
      </c>
      <c r="H74" s="428">
        <v>0.128</v>
      </c>
      <c r="I74" s="429">
        <v>0.11800000000000001</v>
      </c>
      <c r="J74" s="428">
        <v>3.2500000000000001E-2</v>
      </c>
      <c r="K74" s="428">
        <v>0.1075</v>
      </c>
      <c r="L74" s="428">
        <v>0.2525</v>
      </c>
      <c r="M74" s="427">
        <v>-0.33500000000000002</v>
      </c>
      <c r="N74" s="428">
        <v>0.1</v>
      </c>
      <c r="O74" s="429">
        <v>-0.1</v>
      </c>
      <c r="P74" s="438">
        <v>-0.43</v>
      </c>
      <c r="Q74" s="440">
        <v>0.11990000000000001</v>
      </c>
      <c r="R74" s="431">
        <v>0.14990000000000001</v>
      </c>
      <c r="S74" s="431">
        <v>0.15990000000000001</v>
      </c>
      <c r="T74" s="296">
        <v>0.5</v>
      </c>
      <c r="U74" s="510">
        <v>0.15990000000000001</v>
      </c>
      <c r="V74" s="294">
        <v>2.0190000000000001</v>
      </c>
      <c r="W74" s="294">
        <v>2.1091052078187147</v>
      </c>
      <c r="X74" s="389">
        <v>2.0181560836581189</v>
      </c>
      <c r="Y74" s="438">
        <v>2.9270465655369953</v>
      </c>
      <c r="Z74" s="433">
        <v>0.1225</v>
      </c>
      <c r="AA74" s="434">
        <v>0</v>
      </c>
      <c r="AB74" s="518">
        <v>2.7182682904299136</v>
      </c>
      <c r="AC74" s="296">
        <v>2.8407682904299136</v>
      </c>
      <c r="AD74" s="389">
        <v>2.7182682904299136</v>
      </c>
      <c r="AE74" s="443">
        <v>2.069</v>
      </c>
      <c r="AF74" s="394">
        <v>2.1640000000000001</v>
      </c>
      <c r="AG74" s="395">
        <v>2.399</v>
      </c>
      <c r="AH74" s="511">
        <v>-0.2</v>
      </c>
      <c r="AI74" s="416">
        <v>1.4204681869380003</v>
      </c>
      <c r="AJ74" s="436">
        <v>6.5671151171674019E-2</v>
      </c>
      <c r="AK74" s="436">
        <v>7.1303516126208E-2</v>
      </c>
      <c r="AL74" s="279">
        <v>0.74896029886345805</v>
      </c>
      <c r="AM74" s="398">
        <v>0.73093389063248015</v>
      </c>
      <c r="AN74" s="377">
        <v>9.3000000000000013E-2</v>
      </c>
      <c r="AO74" s="501">
        <v>0.12</v>
      </c>
      <c r="AP74" s="269"/>
      <c r="AQ74" s="377">
        <v>-2.4860000000000002</v>
      </c>
      <c r="AR74" s="502">
        <v>-2.0060000000000002</v>
      </c>
      <c r="AS74" s="269"/>
      <c r="AT74" s="269"/>
      <c r="AU74" s="269"/>
      <c r="AV74" s="269"/>
      <c r="AW74" s="439"/>
      <c r="AX74" s="279"/>
      <c r="AY74" s="279"/>
      <c r="AZ74" s="269"/>
      <c r="BA74" s="439"/>
      <c r="BB74" s="277"/>
      <c r="BC74" s="437"/>
      <c r="BD74" s="280"/>
      <c r="BE74" s="269"/>
      <c r="BF74" s="277"/>
      <c r="BG74" s="269"/>
      <c r="BH74" s="276"/>
      <c r="BI74" s="276"/>
      <c r="BJ74" s="269"/>
      <c r="BK74" s="277"/>
      <c r="BL74" s="269"/>
      <c r="BM74" s="269"/>
      <c r="BN74" s="272"/>
      <c r="BO74" s="272"/>
      <c r="BP74" s="276"/>
      <c r="BQ74" s="269"/>
      <c r="BR74" s="276"/>
      <c r="BS74" s="269"/>
      <c r="BT74" s="269"/>
      <c r="BU74" s="269"/>
      <c r="BV74" s="269"/>
      <c r="BW74" s="269"/>
      <c r="BX74" s="269"/>
      <c r="BY74" s="269"/>
      <c r="BZ74" s="269"/>
      <c r="CA74" s="269"/>
      <c r="CB74" s="269"/>
      <c r="CC74" s="269"/>
      <c r="CD74" s="269"/>
      <c r="CE74" s="269"/>
      <c r="CF74" s="269"/>
      <c r="CG74" s="269"/>
    </row>
    <row r="75" spans="1:85" x14ac:dyDescent="0.2">
      <c r="A75" s="378">
        <v>38200</v>
      </c>
      <c r="B75" s="426">
        <v>2.5070000000000001</v>
      </c>
      <c r="C75" s="382">
        <v>-0.48</v>
      </c>
      <c r="D75" s="381">
        <v>-0.38986837078444481</v>
      </c>
      <c r="E75" s="381">
        <v>-0.48084726024021451</v>
      </c>
      <c r="F75" s="427">
        <v>0.10800000000000001</v>
      </c>
      <c r="G75" s="428">
        <v>9.3000000000000013E-2</v>
      </c>
      <c r="H75" s="428">
        <v>0.128</v>
      </c>
      <c r="I75" s="429">
        <v>0.11800000000000001</v>
      </c>
      <c r="J75" s="428">
        <v>0.03</v>
      </c>
      <c r="K75" s="428">
        <v>0.105</v>
      </c>
      <c r="L75" s="428">
        <v>0.2525</v>
      </c>
      <c r="M75" s="427">
        <v>-0.33500000000000002</v>
      </c>
      <c r="N75" s="428">
        <v>0.1</v>
      </c>
      <c r="O75" s="429">
        <v>-0.1</v>
      </c>
      <c r="P75" s="438">
        <v>-0.43</v>
      </c>
      <c r="Q75" s="440">
        <v>0.11960000000000001</v>
      </c>
      <c r="R75" s="431">
        <v>0.14960000000000001</v>
      </c>
      <c r="S75" s="431">
        <v>0.15960000000000002</v>
      </c>
      <c r="T75" s="296">
        <v>0.55000000000000004</v>
      </c>
      <c r="U75" s="510">
        <v>0.15960000000000002</v>
      </c>
      <c r="V75" s="294">
        <v>2.0270000000000001</v>
      </c>
      <c r="W75" s="294">
        <v>2.1171316292155553</v>
      </c>
      <c r="X75" s="389">
        <v>2.0261527397597856</v>
      </c>
      <c r="Y75" s="438">
        <v>3.1576203292328211</v>
      </c>
      <c r="Z75" s="433">
        <v>0.1225</v>
      </c>
      <c r="AA75" s="434">
        <v>0</v>
      </c>
      <c r="AB75" s="518">
        <v>2.7281461897953947</v>
      </c>
      <c r="AC75" s="296">
        <v>2.8506461897953947</v>
      </c>
      <c r="AD75" s="389">
        <v>2.7281461897953947</v>
      </c>
      <c r="AE75" s="443">
        <v>2.077</v>
      </c>
      <c r="AF75" s="394">
        <v>2.1720000000000002</v>
      </c>
      <c r="AG75" s="395">
        <v>2.407</v>
      </c>
      <c r="AH75" s="511">
        <v>-0.2</v>
      </c>
      <c r="AI75" s="416">
        <v>1.4200034565470003</v>
      </c>
      <c r="AJ75" s="436">
        <v>6.5744470743098013E-2</v>
      </c>
      <c r="AK75" s="436">
        <v>7.1346366394000021E-2</v>
      </c>
      <c r="AL75" s="279">
        <v>0.74462311185730434</v>
      </c>
      <c r="AM75" s="398">
        <v>0.72646334088797393</v>
      </c>
      <c r="AN75" s="377">
        <v>9.3000000000000013E-2</v>
      </c>
      <c r="AO75" s="501">
        <v>0.12</v>
      </c>
      <c r="AP75" s="269"/>
      <c r="AQ75" s="377">
        <v>-2.4940000000000002</v>
      </c>
      <c r="AR75" s="502">
        <v>-2.0140000000000002</v>
      </c>
      <c r="AS75" s="269"/>
      <c r="AT75" s="269"/>
      <c r="AU75" s="269"/>
      <c r="AV75" s="269"/>
      <c r="AW75" s="439"/>
      <c r="AX75" s="279"/>
      <c r="AY75" s="279"/>
      <c r="AZ75" s="269"/>
      <c r="BA75" s="439"/>
      <c r="BB75" s="277"/>
      <c r="BC75" s="437"/>
      <c r="BD75" s="280"/>
      <c r="BE75" s="269"/>
      <c r="BF75" s="277"/>
      <c r="BG75" s="269"/>
      <c r="BH75" s="276"/>
      <c r="BI75" s="276"/>
      <c r="BJ75" s="269"/>
      <c r="BK75" s="277"/>
      <c r="BL75" s="269"/>
      <c r="BM75" s="269"/>
      <c r="BN75" s="272"/>
      <c r="BO75" s="272"/>
      <c r="BP75" s="276"/>
      <c r="BQ75" s="269"/>
      <c r="BR75" s="276"/>
      <c r="BS75" s="269"/>
      <c r="BT75" s="269"/>
      <c r="BU75" s="269"/>
      <c r="BV75" s="269"/>
      <c r="BW75" s="269"/>
      <c r="BX75" s="269"/>
      <c r="BY75" s="269"/>
      <c r="BZ75" s="269"/>
      <c r="CA75" s="269"/>
      <c r="CB75" s="269"/>
      <c r="CC75" s="269"/>
      <c r="CD75" s="269"/>
      <c r="CE75" s="269"/>
      <c r="CF75" s="269"/>
      <c r="CG75" s="269"/>
    </row>
    <row r="76" spans="1:85" x14ac:dyDescent="0.2">
      <c r="A76" s="378">
        <v>38231</v>
      </c>
      <c r="B76" s="426">
        <v>2.5099999999999998</v>
      </c>
      <c r="C76" s="382">
        <v>-0.48</v>
      </c>
      <c r="D76" s="381">
        <v>-0.38984030647434542</v>
      </c>
      <c r="E76" s="381">
        <v>-0.48084851420208974</v>
      </c>
      <c r="F76" s="427">
        <v>0.10800000000000001</v>
      </c>
      <c r="G76" s="428">
        <v>9.3000000000000013E-2</v>
      </c>
      <c r="H76" s="428">
        <v>0.128</v>
      </c>
      <c r="I76" s="429">
        <v>0.11800000000000001</v>
      </c>
      <c r="J76" s="428">
        <v>2.75E-2</v>
      </c>
      <c r="K76" s="428">
        <v>0.10249999999999999</v>
      </c>
      <c r="L76" s="428">
        <v>0.2475</v>
      </c>
      <c r="M76" s="427">
        <v>-0.33500000000000002</v>
      </c>
      <c r="N76" s="428">
        <v>0.1</v>
      </c>
      <c r="O76" s="429">
        <v>-0.1</v>
      </c>
      <c r="P76" s="438">
        <v>-0.43</v>
      </c>
      <c r="Q76" s="440">
        <v>0.11929999999999999</v>
      </c>
      <c r="R76" s="431">
        <v>0.14929999999999999</v>
      </c>
      <c r="S76" s="431">
        <v>0.1593</v>
      </c>
      <c r="T76" s="296">
        <v>0.55000000000000004</v>
      </c>
      <c r="U76" s="510">
        <v>0.1593</v>
      </c>
      <c r="V76" s="294">
        <v>2.0299999999999998</v>
      </c>
      <c r="W76" s="294">
        <v>2.1201596935256544</v>
      </c>
      <c r="X76" s="389">
        <v>2.02915148579791</v>
      </c>
      <c r="Y76" s="438">
        <v>2.7623510200399766</v>
      </c>
      <c r="Z76" s="433">
        <v>0.1225</v>
      </c>
      <c r="AA76" s="434">
        <v>0</v>
      </c>
      <c r="AB76" s="518">
        <v>2.7313037276138616</v>
      </c>
      <c r="AC76" s="296">
        <v>2.8538037276138617</v>
      </c>
      <c r="AD76" s="389">
        <v>2.7313037276138616</v>
      </c>
      <c r="AE76" s="443">
        <v>2.08</v>
      </c>
      <c r="AF76" s="394">
        <v>2.1749999999999998</v>
      </c>
      <c r="AG76" s="395">
        <v>2.41</v>
      </c>
      <c r="AH76" s="511">
        <v>-0.2</v>
      </c>
      <c r="AI76" s="416">
        <v>1.4195460027790003</v>
      </c>
      <c r="AJ76" s="436">
        <v>6.5817790316302999E-2</v>
      </c>
      <c r="AK76" s="436">
        <v>7.1389216662379004E-2</v>
      </c>
      <c r="AL76" s="279">
        <v>0.74030212931170125</v>
      </c>
      <c r="AM76" s="398">
        <v>0.72201506596593967</v>
      </c>
      <c r="AN76" s="377">
        <v>9.3000000000000013E-2</v>
      </c>
      <c r="AO76" s="501">
        <v>0.124</v>
      </c>
      <c r="AP76" s="269"/>
      <c r="AQ76" s="377">
        <v>-2.4970000000000003</v>
      </c>
      <c r="AR76" s="502">
        <v>-2.0170000000000003</v>
      </c>
      <c r="AS76" s="269"/>
      <c r="AT76" s="269"/>
      <c r="AU76" s="269"/>
      <c r="AV76" s="269"/>
      <c r="AW76" s="439"/>
      <c r="AX76" s="279"/>
      <c r="AY76" s="279"/>
      <c r="AZ76" s="269"/>
      <c r="BA76" s="439"/>
      <c r="BB76" s="277"/>
      <c r="BC76" s="437"/>
      <c r="BD76" s="280"/>
      <c r="BE76" s="269"/>
      <c r="BF76" s="277"/>
      <c r="BG76" s="269"/>
      <c r="BH76" s="276"/>
      <c r="BI76" s="276"/>
      <c r="BJ76" s="269"/>
      <c r="BK76" s="277"/>
      <c r="BL76" s="269"/>
      <c r="BM76" s="269"/>
      <c r="BN76" s="272"/>
      <c r="BO76" s="272"/>
      <c r="BP76" s="276"/>
      <c r="BQ76" s="269"/>
      <c r="BR76" s="276"/>
      <c r="BS76" s="269"/>
      <c r="BT76" s="269"/>
      <c r="BU76" s="269"/>
      <c r="BV76" s="269"/>
      <c r="BW76" s="269"/>
      <c r="BX76" s="269"/>
      <c r="BY76" s="269"/>
      <c r="BZ76" s="269"/>
      <c r="CA76" s="269"/>
      <c r="CB76" s="269"/>
      <c r="CC76" s="269"/>
      <c r="CD76" s="269"/>
      <c r="CE76" s="269"/>
      <c r="CF76" s="269"/>
      <c r="CG76" s="269"/>
    </row>
    <row r="77" spans="1:85" x14ac:dyDescent="0.2">
      <c r="A77" s="378">
        <v>38261</v>
      </c>
      <c r="B77" s="426">
        <v>2.5430000000000001</v>
      </c>
      <c r="C77" s="382">
        <v>-0.48</v>
      </c>
      <c r="D77" s="381">
        <v>-0.38982615353603878</v>
      </c>
      <c r="E77" s="381">
        <v>-0.48086230778271455</v>
      </c>
      <c r="F77" s="427">
        <v>0.10800000000000001</v>
      </c>
      <c r="G77" s="428">
        <v>9.3000000000000013E-2</v>
      </c>
      <c r="H77" s="428">
        <v>0.128</v>
      </c>
      <c r="I77" s="429">
        <v>0.11800000000000001</v>
      </c>
      <c r="J77" s="428">
        <v>4.2500000000000003E-2</v>
      </c>
      <c r="K77" s="428">
        <v>0.11749999999999999</v>
      </c>
      <c r="L77" s="428">
        <v>0.25</v>
      </c>
      <c r="M77" s="427">
        <v>-0.33500000000000002</v>
      </c>
      <c r="N77" s="428">
        <v>0.1</v>
      </c>
      <c r="O77" s="429">
        <v>-0.1</v>
      </c>
      <c r="P77" s="438">
        <v>-0.43</v>
      </c>
      <c r="Q77" s="440">
        <v>0.11899999999999999</v>
      </c>
      <c r="R77" s="431">
        <v>0.14899999999999999</v>
      </c>
      <c r="S77" s="431">
        <v>0.159</v>
      </c>
      <c r="T77" s="296">
        <v>0.6</v>
      </c>
      <c r="U77" s="510">
        <v>0.159</v>
      </c>
      <c r="V77" s="294">
        <v>2.0630000000000002</v>
      </c>
      <c r="W77" s="294">
        <v>2.1531738464639614</v>
      </c>
      <c r="X77" s="389">
        <v>2.0621376922172856</v>
      </c>
      <c r="Y77" s="432" t="s">
        <v>134</v>
      </c>
      <c r="Z77" s="433">
        <v>0.1225</v>
      </c>
      <c r="AA77" s="434">
        <v>0</v>
      </c>
      <c r="AB77" s="518">
        <v>2.7748521385484755</v>
      </c>
      <c r="AC77" s="296">
        <v>2.8973521385484755</v>
      </c>
      <c r="AD77" s="389">
        <v>2.7748521385484755</v>
      </c>
      <c r="AE77" s="443">
        <v>2.113</v>
      </c>
      <c r="AF77" s="394">
        <v>2.2080000000000002</v>
      </c>
      <c r="AG77" s="395">
        <v>2.4430000000000001</v>
      </c>
      <c r="AH77" s="511">
        <v>-0.2</v>
      </c>
      <c r="AI77" s="416">
        <v>1.4191102268</v>
      </c>
      <c r="AJ77" s="436">
        <v>6.5888744743681033E-2</v>
      </c>
      <c r="AK77" s="436">
        <v>7.1430684664624017E-2</v>
      </c>
      <c r="AL77" s="279">
        <v>0.73613597168791822</v>
      </c>
      <c r="AM77" s="398">
        <v>0.71773142269878099</v>
      </c>
      <c r="AN77" s="377">
        <v>9.3000000000000013E-2</v>
      </c>
      <c r="AO77" s="501">
        <v>0.12</v>
      </c>
      <c r="AP77" s="269"/>
      <c r="AQ77" s="377">
        <v>-2.5299999999999998</v>
      </c>
      <c r="AR77" s="502">
        <v>-2.0499999999999998</v>
      </c>
      <c r="AS77" s="269"/>
      <c r="AT77" s="269"/>
      <c r="AU77" s="269"/>
      <c r="AV77" s="269"/>
      <c r="AW77" s="439"/>
      <c r="AX77" s="279"/>
      <c r="AY77" s="279"/>
      <c r="AZ77" s="269"/>
      <c r="BA77" s="439"/>
      <c r="BB77" s="277"/>
      <c r="BC77" s="437"/>
      <c r="BD77" s="280"/>
      <c r="BE77" s="269"/>
      <c r="BF77" s="277"/>
      <c r="BG77" s="269"/>
      <c r="BH77" s="276"/>
      <c r="BI77" s="276"/>
      <c r="BJ77" s="269"/>
      <c r="BK77" s="277"/>
      <c r="BL77" s="269"/>
      <c r="BM77" s="269"/>
      <c r="BN77" s="272"/>
      <c r="BO77" s="272"/>
      <c r="BP77" s="276"/>
      <c r="BQ77" s="269"/>
      <c r="BR77" s="276"/>
      <c r="BS77" s="269"/>
      <c r="BT77" s="269"/>
      <c r="BU77" s="269"/>
      <c r="BV77" s="269"/>
      <c r="BW77" s="269"/>
      <c r="BX77" s="269"/>
      <c r="BY77" s="269"/>
      <c r="BZ77" s="269"/>
      <c r="CA77" s="269"/>
      <c r="CB77" s="269"/>
      <c r="CC77" s="269"/>
      <c r="CD77" s="269"/>
      <c r="CE77" s="269"/>
      <c r="CF77" s="269"/>
      <c r="CG77" s="269"/>
    </row>
    <row r="78" spans="1:85" x14ac:dyDescent="0.2">
      <c r="A78" s="378">
        <v>38292</v>
      </c>
      <c r="B78" s="426">
        <v>2.68</v>
      </c>
      <c r="C78" s="382">
        <v>-0.4</v>
      </c>
      <c r="D78" s="381">
        <v>-0.30988841929412292</v>
      </c>
      <c r="E78" s="381">
        <v>-0.40095301102500658</v>
      </c>
      <c r="F78" s="427">
        <v>0.215</v>
      </c>
      <c r="G78" s="428">
        <v>0.25</v>
      </c>
      <c r="H78" s="428">
        <v>0.315</v>
      </c>
      <c r="I78" s="429">
        <v>0.41499999999999998</v>
      </c>
      <c r="J78" s="428">
        <v>0.115</v>
      </c>
      <c r="K78" s="428">
        <v>0.19</v>
      </c>
      <c r="L78" s="428">
        <v>0.54749999999999999</v>
      </c>
      <c r="M78" s="427">
        <v>-0.22500000000000001</v>
      </c>
      <c r="N78" s="428">
        <v>0.1</v>
      </c>
      <c r="O78" s="429">
        <v>0.06</v>
      </c>
      <c r="P78" s="438">
        <v>-0.14499999999999999</v>
      </c>
      <c r="Q78" s="440">
        <v>0.11899999999999999</v>
      </c>
      <c r="R78" s="431">
        <v>0.14899999999999999</v>
      </c>
      <c r="S78" s="431">
        <v>0.159</v>
      </c>
      <c r="T78" s="296">
        <v>0.8</v>
      </c>
      <c r="U78" s="510">
        <v>0.159</v>
      </c>
      <c r="V78" s="294">
        <v>2.2799999999999998</v>
      </c>
      <c r="W78" s="294">
        <v>2.3701115807058772</v>
      </c>
      <c r="X78" s="389">
        <v>2.2790469889749936</v>
      </c>
      <c r="Y78" s="445"/>
      <c r="Z78" s="433">
        <v>0.1225</v>
      </c>
      <c r="AA78" s="434">
        <v>0</v>
      </c>
      <c r="AB78" s="447">
        <v>3.0657717872879173</v>
      </c>
      <c r="AC78" s="296">
        <v>3.1882717872879174</v>
      </c>
      <c r="AD78" s="389">
        <v>3.0657717872879173</v>
      </c>
      <c r="AE78" s="443">
        <v>2.5350000000000001</v>
      </c>
      <c r="AF78" s="394">
        <v>2.4550000000000001</v>
      </c>
      <c r="AG78" s="395">
        <v>2.74</v>
      </c>
      <c r="AH78" s="511">
        <v>-0.2</v>
      </c>
      <c r="AI78" s="416">
        <v>1.4186670696530002</v>
      </c>
      <c r="AJ78" s="436">
        <v>6.5962064320389993E-2</v>
      </c>
      <c r="AK78" s="436">
        <v>7.1473534934206009E-2</v>
      </c>
      <c r="AL78" s="279">
        <v>0.73184690441835343</v>
      </c>
      <c r="AM78" s="398">
        <v>0.71332676284847807</v>
      </c>
      <c r="AN78" s="377">
        <v>0.25</v>
      </c>
      <c r="AO78" s="501">
        <v>0.124</v>
      </c>
      <c r="AP78" s="269"/>
      <c r="AQ78" s="377">
        <v>-2.6669999999999998</v>
      </c>
      <c r="AR78" s="502">
        <v>-2.2669999999999999</v>
      </c>
      <c r="AS78" s="269"/>
      <c r="AT78" s="269"/>
      <c r="AU78" s="269"/>
      <c r="AV78" s="269"/>
      <c r="AW78" s="439"/>
      <c r="AX78" s="279"/>
      <c r="AY78" s="279"/>
      <c r="AZ78" s="269"/>
      <c r="BA78" s="439"/>
      <c r="BB78" s="277"/>
      <c r="BC78" s="437"/>
      <c r="BD78" s="280"/>
      <c r="BE78" s="269"/>
      <c r="BF78" s="277"/>
      <c r="BG78" s="269"/>
      <c r="BH78" s="276"/>
      <c r="BI78" s="276"/>
      <c r="BJ78" s="269"/>
      <c r="BK78" s="277"/>
      <c r="BL78" s="269"/>
      <c r="BM78" s="269"/>
      <c r="BN78" s="272"/>
      <c r="BO78" s="272"/>
      <c r="BP78" s="276"/>
      <c r="BQ78" s="269"/>
      <c r="BR78" s="276"/>
      <c r="BS78" s="269"/>
      <c r="BT78" s="269"/>
      <c r="BU78" s="269"/>
      <c r="BV78" s="269"/>
      <c r="BW78" s="269"/>
      <c r="BX78" s="269"/>
      <c r="BY78" s="269"/>
      <c r="BZ78" s="269"/>
      <c r="CA78" s="269"/>
      <c r="CB78" s="269"/>
      <c r="CC78" s="269"/>
      <c r="CD78" s="269"/>
      <c r="CE78" s="269"/>
      <c r="CF78" s="269"/>
      <c r="CG78" s="269"/>
    </row>
    <row r="79" spans="1:85" x14ac:dyDescent="0.2">
      <c r="A79" s="378">
        <v>38322</v>
      </c>
      <c r="B79" s="426">
        <v>2.8030000000000004</v>
      </c>
      <c r="C79" s="382">
        <v>-0.4</v>
      </c>
      <c r="D79" s="381">
        <v>-0.30991273831821387</v>
      </c>
      <c r="E79" s="381">
        <v>-0.40100442346188281</v>
      </c>
      <c r="F79" s="427">
        <v>0.255</v>
      </c>
      <c r="G79" s="428">
        <v>0.28999999999999998</v>
      </c>
      <c r="H79" s="428">
        <v>0.35499999999999998</v>
      </c>
      <c r="I79" s="429">
        <v>0.45500000000000002</v>
      </c>
      <c r="J79" s="428">
        <v>0.155</v>
      </c>
      <c r="K79" s="428">
        <v>0.23</v>
      </c>
      <c r="L79" s="428">
        <v>0.79749999999999999</v>
      </c>
      <c r="M79" s="427">
        <v>-0.22500000000000001</v>
      </c>
      <c r="N79" s="428">
        <v>0.1</v>
      </c>
      <c r="O79" s="429">
        <v>0.06</v>
      </c>
      <c r="P79" s="438">
        <v>-7.4999999999999997E-2</v>
      </c>
      <c r="Q79" s="440">
        <v>0.1195</v>
      </c>
      <c r="R79" s="431">
        <v>0.14949999999999999</v>
      </c>
      <c r="S79" s="431">
        <v>0.1595</v>
      </c>
      <c r="T79" s="296">
        <v>1</v>
      </c>
      <c r="U79" s="510">
        <v>0.1595</v>
      </c>
      <c r="V79" s="294">
        <v>2.4030000000000005</v>
      </c>
      <c r="W79" s="294">
        <v>2.4930872616817865</v>
      </c>
      <c r="X79" s="389">
        <v>2.4019955765381176</v>
      </c>
      <c r="Y79" s="432" t="s">
        <v>136</v>
      </c>
      <c r="Z79" s="433">
        <v>0.1225</v>
      </c>
      <c r="AA79" s="434">
        <v>0</v>
      </c>
      <c r="AB79" s="447">
        <v>3.230201062389408</v>
      </c>
      <c r="AC79" s="296">
        <v>3.352701062389408</v>
      </c>
      <c r="AD79" s="389">
        <v>3.230201062389408</v>
      </c>
      <c r="AE79" s="443">
        <v>2.7280000000000002</v>
      </c>
      <c r="AF79" s="394">
        <v>2.5780000000000003</v>
      </c>
      <c r="AG79" s="395">
        <v>2.8630000000000004</v>
      </c>
      <c r="AH79" s="511">
        <v>-0.2</v>
      </c>
      <c r="AI79" s="416">
        <v>1.4182451153060003</v>
      </c>
      <c r="AJ79" s="436">
        <v>6.6033018751160008E-2</v>
      </c>
      <c r="AK79" s="436">
        <v>7.1515002937605016E-2</v>
      </c>
      <c r="AL79" s="279">
        <v>0.72771164980376224</v>
      </c>
      <c r="AM79" s="398">
        <v>0.70908518906641349</v>
      </c>
      <c r="AN79" s="377">
        <v>0.28999999999999998</v>
      </c>
      <c r="AO79" s="501">
        <v>0.12</v>
      </c>
      <c r="AP79" s="269"/>
      <c r="AQ79" s="377">
        <v>-2.79</v>
      </c>
      <c r="AR79" s="502">
        <v>-2.39</v>
      </c>
      <c r="AS79" s="269"/>
      <c r="AT79" s="269"/>
      <c r="AU79" s="269"/>
      <c r="AV79" s="269"/>
      <c r="AW79" s="439"/>
      <c r="AX79" s="279"/>
      <c r="AY79" s="279"/>
      <c r="AZ79" s="269"/>
      <c r="BA79" s="439"/>
      <c r="BB79" s="277"/>
      <c r="BC79" s="437"/>
      <c r="BD79" s="280"/>
      <c r="BE79" s="269"/>
      <c r="BF79" s="277"/>
      <c r="BG79" s="269"/>
      <c r="BH79" s="276"/>
      <c r="BI79" s="276"/>
      <c r="BJ79" s="269"/>
      <c r="BK79" s="277"/>
      <c r="BL79" s="269"/>
      <c r="BM79" s="269"/>
      <c r="BN79" s="272"/>
      <c r="BO79" s="272"/>
      <c r="BP79" s="276"/>
      <c r="BQ79" s="269"/>
      <c r="BR79" s="276"/>
      <c r="BS79" s="269"/>
      <c r="BT79" s="269"/>
      <c r="BU79" s="269"/>
      <c r="BV79" s="269"/>
      <c r="BW79" s="269"/>
      <c r="BX79" s="269"/>
      <c r="BY79" s="269"/>
      <c r="BZ79" s="269"/>
      <c r="CA79" s="269"/>
      <c r="CB79" s="269"/>
      <c r="CC79" s="269"/>
      <c r="CD79" s="269"/>
      <c r="CE79" s="269"/>
      <c r="CF79" s="269"/>
      <c r="CG79" s="269"/>
    </row>
    <row r="80" spans="1:85" x14ac:dyDescent="0.2">
      <c r="A80" s="378">
        <v>38353</v>
      </c>
      <c r="B80" s="426">
        <v>2.8455000000000004</v>
      </c>
      <c r="C80" s="382">
        <v>-0.4</v>
      </c>
      <c r="D80" s="381">
        <v>-0.3099029475794941</v>
      </c>
      <c r="E80" s="381">
        <v>-0.40102218792177835</v>
      </c>
      <c r="F80" s="427">
        <v>0.26500000000000001</v>
      </c>
      <c r="G80" s="428">
        <v>0.3</v>
      </c>
      <c r="H80" s="428">
        <v>0.36499999999999999</v>
      </c>
      <c r="I80" s="429">
        <v>0.46500000000000002</v>
      </c>
      <c r="J80" s="428">
        <v>0.19500000000000001</v>
      </c>
      <c r="K80" s="428">
        <v>0.27</v>
      </c>
      <c r="L80" s="428">
        <v>1.1525000000000001</v>
      </c>
      <c r="M80" s="427">
        <v>-0.22500000000000001</v>
      </c>
      <c r="N80" s="428">
        <v>0.11</v>
      </c>
      <c r="O80" s="429">
        <v>7.0000000000000007E-2</v>
      </c>
      <c r="P80" s="438">
        <v>-5.5E-2</v>
      </c>
      <c r="Q80" s="440">
        <v>0.121</v>
      </c>
      <c r="R80" s="431">
        <v>0.151</v>
      </c>
      <c r="S80" s="431">
        <v>0.161</v>
      </c>
      <c r="T80" s="296">
        <v>1</v>
      </c>
      <c r="U80" s="510">
        <v>0.161</v>
      </c>
      <c r="V80" s="294">
        <v>2.4455000000000005</v>
      </c>
      <c r="W80" s="294">
        <v>2.5355970524205063</v>
      </c>
      <c r="X80" s="389">
        <v>2.444477812078222</v>
      </c>
      <c r="Y80" s="445"/>
      <c r="Z80" s="433">
        <v>0.1225</v>
      </c>
      <c r="AA80" s="434">
        <v>0</v>
      </c>
      <c r="AB80" s="447">
        <v>3.2863370113130781</v>
      </c>
      <c r="AC80" s="296">
        <v>3.4088370113130781</v>
      </c>
      <c r="AD80" s="389">
        <v>3.2863370113130781</v>
      </c>
      <c r="AE80" s="443">
        <v>2.7905000000000002</v>
      </c>
      <c r="AF80" s="394">
        <v>2.6205000000000003</v>
      </c>
      <c r="AG80" s="395">
        <v>2.9155000000000002</v>
      </c>
      <c r="AH80" s="511">
        <v>-0.19</v>
      </c>
      <c r="AI80" s="416">
        <v>1.4178162264600003</v>
      </c>
      <c r="AJ80" s="436">
        <v>6.6106338331374026E-2</v>
      </c>
      <c r="AK80" s="436">
        <v>7.1557853208382025E-2</v>
      </c>
      <c r="AL80" s="279">
        <v>0.72345453223950318</v>
      </c>
      <c r="AM80" s="398">
        <v>0.70472385772298085</v>
      </c>
      <c r="AN80" s="377">
        <v>0.3</v>
      </c>
      <c r="AO80" s="501">
        <v>0.12</v>
      </c>
      <c r="AP80" s="269"/>
      <c r="AQ80" s="377">
        <v>-2.8325</v>
      </c>
      <c r="AR80" s="502">
        <v>-2.4325000000000001</v>
      </c>
      <c r="AS80" s="269"/>
      <c r="AT80" s="269"/>
      <c r="AU80" s="269"/>
      <c r="AV80" s="269"/>
      <c r="AW80" s="439"/>
      <c r="AX80" s="279"/>
      <c r="AY80" s="279"/>
      <c r="AZ80" s="269"/>
      <c r="BA80" s="439"/>
      <c r="BB80" s="277"/>
      <c r="BC80" s="437"/>
      <c r="BD80" s="280"/>
      <c r="BE80" s="269"/>
      <c r="BF80" s="277"/>
      <c r="BG80" s="269"/>
      <c r="BH80" s="276"/>
      <c r="BI80" s="276"/>
      <c r="BJ80" s="269"/>
      <c r="BK80" s="277"/>
      <c r="BL80" s="269"/>
      <c r="BM80" s="269"/>
      <c r="BN80" s="272"/>
      <c r="BO80" s="272"/>
      <c r="BP80" s="276"/>
      <c r="BQ80" s="269"/>
      <c r="BR80" s="276"/>
      <c r="BS80" s="269"/>
      <c r="BT80" s="269"/>
      <c r="BU80" s="269"/>
      <c r="BV80" s="269"/>
      <c r="BW80" s="269"/>
      <c r="BX80" s="269"/>
      <c r="BY80" s="269"/>
      <c r="BZ80" s="269"/>
      <c r="CA80" s="269"/>
      <c r="CB80" s="269"/>
      <c r="CC80" s="269"/>
      <c r="CD80" s="269"/>
      <c r="CE80" s="269"/>
      <c r="CF80" s="269"/>
      <c r="CG80" s="269"/>
    </row>
    <row r="81" spans="1:85" x14ac:dyDescent="0.2">
      <c r="A81" s="378">
        <v>38384</v>
      </c>
      <c r="B81" s="426">
        <v>2.7630000000000003</v>
      </c>
      <c r="C81" s="382">
        <v>-0.4</v>
      </c>
      <c r="D81" s="381">
        <v>-0.30982878940154501</v>
      </c>
      <c r="E81" s="381">
        <v>-0.40098770397021566</v>
      </c>
      <c r="F81" s="427">
        <v>0.29499999999999998</v>
      </c>
      <c r="G81" s="428">
        <v>0.33</v>
      </c>
      <c r="H81" s="428">
        <v>0.39500000000000002</v>
      </c>
      <c r="I81" s="429">
        <v>0.495</v>
      </c>
      <c r="J81" s="428">
        <v>0.17</v>
      </c>
      <c r="K81" s="428">
        <v>0.245</v>
      </c>
      <c r="L81" s="428">
        <v>1.075</v>
      </c>
      <c r="M81" s="427">
        <v>-0.22500000000000001</v>
      </c>
      <c r="N81" s="428">
        <v>0.11</v>
      </c>
      <c r="O81" s="429">
        <v>7.0000000000000007E-2</v>
      </c>
      <c r="P81" s="438">
        <v>-7.4999999999999997E-2</v>
      </c>
      <c r="Q81" s="440">
        <v>0.121</v>
      </c>
      <c r="R81" s="431">
        <v>0.151</v>
      </c>
      <c r="S81" s="431">
        <v>0.161</v>
      </c>
      <c r="T81" s="296">
        <v>1</v>
      </c>
      <c r="U81" s="510">
        <v>0.161</v>
      </c>
      <c r="V81" s="294">
        <v>2.3630000000000004</v>
      </c>
      <c r="W81" s="294">
        <v>2.4531712105984553</v>
      </c>
      <c r="X81" s="389">
        <v>2.3620122960297847</v>
      </c>
      <c r="Y81" s="293"/>
      <c r="Z81" s="433">
        <v>0.1225</v>
      </c>
      <c r="AA81" s="434">
        <v>0</v>
      </c>
      <c r="AB81" s="447">
        <v>3.1740889811240853</v>
      </c>
      <c r="AC81" s="296">
        <v>3.2965889811240854</v>
      </c>
      <c r="AD81" s="389">
        <v>3.1740889811240853</v>
      </c>
      <c r="AE81" s="443">
        <v>2.6880000000000002</v>
      </c>
      <c r="AF81" s="394">
        <v>2.5380000000000003</v>
      </c>
      <c r="AG81" s="395">
        <v>2.8330000000000002</v>
      </c>
      <c r="AH81" s="511">
        <v>-0.19</v>
      </c>
      <c r="AI81" s="416">
        <v>1.417199163804</v>
      </c>
      <c r="AJ81" s="436">
        <v>6.6150130638445007E-2</v>
      </c>
      <c r="AK81" s="436">
        <v>7.1599309943699022E-2</v>
      </c>
      <c r="AL81" s="279">
        <v>0.71931773276180266</v>
      </c>
      <c r="AM81" s="398">
        <v>0.70038920603204513</v>
      </c>
      <c r="AN81" s="377">
        <v>0.33</v>
      </c>
      <c r="AO81" s="501">
        <v>0.13300000000000001</v>
      </c>
      <c r="AP81" s="269"/>
      <c r="AQ81" s="377">
        <v>-2.75</v>
      </c>
      <c r="AR81" s="502">
        <v>-2.35</v>
      </c>
      <c r="AS81" s="269"/>
      <c r="AT81" s="269"/>
      <c r="AU81" s="269"/>
      <c r="AV81" s="269"/>
      <c r="AW81" s="439"/>
      <c r="AX81" s="279"/>
      <c r="AY81" s="279"/>
      <c r="AZ81" s="269"/>
      <c r="BA81" s="439"/>
      <c r="BB81" s="277"/>
      <c r="BC81" s="437"/>
      <c r="BD81" s="280"/>
      <c r="BE81" s="269"/>
      <c r="BF81" s="277"/>
      <c r="BG81" s="269"/>
      <c r="BH81" s="276"/>
      <c r="BI81" s="276"/>
      <c r="BJ81" s="269"/>
      <c r="BK81" s="277"/>
      <c r="BL81" s="269"/>
      <c r="BM81" s="269"/>
      <c r="BN81" s="272"/>
      <c r="BO81" s="272"/>
      <c r="BP81" s="276"/>
      <c r="BQ81" s="269"/>
      <c r="BR81" s="276"/>
      <c r="BS81" s="269"/>
      <c r="BT81" s="269"/>
      <c r="BU81" s="269"/>
      <c r="BV81" s="269"/>
      <c r="BW81" s="269"/>
      <c r="BX81" s="269"/>
      <c r="BY81" s="269"/>
      <c r="BZ81" s="269"/>
      <c r="CA81" s="269"/>
      <c r="CB81" s="269"/>
      <c r="CC81" s="269"/>
      <c r="CD81" s="269"/>
      <c r="CE81" s="269"/>
      <c r="CF81" s="269"/>
      <c r="CG81" s="269"/>
    </row>
    <row r="82" spans="1:85" x14ac:dyDescent="0.2">
      <c r="A82" s="378">
        <v>38412</v>
      </c>
      <c r="B82" s="426">
        <v>2.6580000000000004</v>
      </c>
      <c r="C82" s="382">
        <v>-0.4</v>
      </c>
      <c r="D82" s="381">
        <v>-0.30974444633746501</v>
      </c>
      <c r="E82" s="381">
        <v>-0.40094381530458989</v>
      </c>
      <c r="F82" s="427">
        <v>0.29499999999999998</v>
      </c>
      <c r="G82" s="428">
        <v>0.33</v>
      </c>
      <c r="H82" s="428">
        <v>0.39500000000000002</v>
      </c>
      <c r="I82" s="429">
        <v>0.495</v>
      </c>
      <c r="J82" s="428">
        <v>0.16750000000000001</v>
      </c>
      <c r="K82" s="428">
        <v>0.24249999999999999</v>
      </c>
      <c r="L82" s="428">
        <v>0.66500000000000004</v>
      </c>
      <c r="M82" s="427">
        <v>-0.22500000000000001</v>
      </c>
      <c r="N82" s="428">
        <v>0.11</v>
      </c>
      <c r="O82" s="429">
        <v>7.0000000000000007E-2</v>
      </c>
      <c r="P82" s="438">
        <v>-0.24</v>
      </c>
      <c r="Q82" s="440">
        <v>0.11899999999999999</v>
      </c>
      <c r="R82" s="431">
        <v>0.14899999999999999</v>
      </c>
      <c r="S82" s="431">
        <v>0.159</v>
      </c>
      <c r="T82" s="296">
        <v>0.75</v>
      </c>
      <c r="U82" s="510">
        <v>0.159</v>
      </c>
      <c r="V82" s="294">
        <v>2.2580000000000005</v>
      </c>
      <c r="W82" s="294">
        <v>2.3482555536625354</v>
      </c>
      <c r="X82" s="389">
        <v>2.2570561846954105</v>
      </c>
      <c r="Y82" s="293"/>
      <c r="Z82" s="433">
        <v>0.1225</v>
      </c>
      <c r="AA82" s="434">
        <v>0</v>
      </c>
      <c r="AB82" s="447">
        <v>3.0317028040496159</v>
      </c>
      <c r="AC82" s="296">
        <v>3.1542028040496159</v>
      </c>
      <c r="AD82" s="389">
        <v>3.0317028040496159</v>
      </c>
      <c r="AE82" s="443">
        <v>2.4180000000000001</v>
      </c>
      <c r="AF82" s="394">
        <v>2.4330000000000003</v>
      </c>
      <c r="AG82" s="395">
        <v>2.7280000000000002</v>
      </c>
      <c r="AH82" s="511">
        <v>-0.19</v>
      </c>
      <c r="AI82" s="416">
        <v>1.4165705197650003</v>
      </c>
      <c r="AJ82" s="436">
        <v>6.6178774609411017E-2</v>
      </c>
      <c r="AK82" s="436">
        <v>7.1636062464612002E-2</v>
      </c>
      <c r="AL82" s="279">
        <v>0.71563601900177287</v>
      </c>
      <c r="AM82" s="398">
        <v>0.69649528505677138</v>
      </c>
      <c r="AN82" s="377">
        <v>0.33</v>
      </c>
      <c r="AO82" s="501">
        <v>0.12</v>
      </c>
      <c r="AP82" s="269"/>
      <c r="AQ82" s="377">
        <v>-2.645</v>
      </c>
      <c r="AR82" s="502">
        <v>-2.2450000000000001</v>
      </c>
      <c r="AS82" s="269"/>
      <c r="AT82" s="269"/>
      <c r="AU82" s="269"/>
      <c r="AV82" s="269"/>
      <c r="AW82" s="439"/>
      <c r="AX82" s="279"/>
      <c r="AY82" s="279"/>
      <c r="AZ82" s="269"/>
      <c r="BA82" s="439"/>
      <c r="BB82" s="277"/>
      <c r="BC82" s="437"/>
      <c r="BD82" s="280"/>
      <c r="BE82" s="269"/>
      <c r="BF82" s="277"/>
      <c r="BG82" s="269"/>
      <c r="BH82" s="276"/>
      <c r="BI82" s="276"/>
      <c r="BJ82" s="269"/>
      <c r="BK82" s="277"/>
      <c r="BL82" s="269"/>
      <c r="BM82" s="269"/>
      <c r="BN82" s="272"/>
      <c r="BO82" s="272"/>
      <c r="BP82" s="276"/>
      <c r="BQ82" s="269"/>
      <c r="BR82" s="276"/>
      <c r="BS82" s="269"/>
      <c r="BT82" s="269"/>
      <c r="BU82" s="269"/>
      <c r="BV82" s="269"/>
      <c r="BW82" s="269"/>
      <c r="BX82" s="269"/>
      <c r="BY82" s="269"/>
      <c r="BZ82" s="269"/>
      <c r="CA82" s="269"/>
      <c r="CB82" s="269"/>
      <c r="CC82" s="269"/>
      <c r="CD82" s="269"/>
      <c r="CE82" s="269"/>
      <c r="CF82" s="269"/>
      <c r="CG82" s="269"/>
    </row>
    <row r="83" spans="1:85" x14ac:dyDescent="0.2">
      <c r="A83" s="378">
        <v>38443</v>
      </c>
      <c r="B83" s="426">
        <v>2.5619999999999998</v>
      </c>
      <c r="C83" s="382">
        <v>-0.5</v>
      </c>
      <c r="D83" s="381">
        <v>-0.40961758467346421</v>
      </c>
      <c r="E83" s="381">
        <v>-0.50086188979542312</v>
      </c>
      <c r="F83" s="427">
        <v>0.10800000000000001</v>
      </c>
      <c r="G83" s="428">
        <v>9.8000000000000004E-2</v>
      </c>
      <c r="H83" s="428">
        <v>0.128</v>
      </c>
      <c r="I83" s="429">
        <v>0.11800000000000001</v>
      </c>
      <c r="J83" s="428">
        <v>0.06</v>
      </c>
      <c r="K83" s="428">
        <v>0.13500000000000001</v>
      </c>
      <c r="L83" s="428">
        <v>0.28749999999999998</v>
      </c>
      <c r="M83" s="427">
        <v>-0.33500000000000002</v>
      </c>
      <c r="N83" s="428">
        <v>0.11</v>
      </c>
      <c r="O83" s="429">
        <v>-0.1</v>
      </c>
      <c r="P83" s="438">
        <v>-0.43</v>
      </c>
      <c r="Q83" s="440">
        <v>0.11699999999999999</v>
      </c>
      <c r="R83" s="431">
        <v>0.14699999999999999</v>
      </c>
      <c r="S83" s="431">
        <v>0.157</v>
      </c>
      <c r="T83" s="296">
        <v>0.4</v>
      </c>
      <c r="U83" s="510">
        <v>0.157</v>
      </c>
      <c r="V83" s="294">
        <v>2.0619999999999998</v>
      </c>
      <c r="W83" s="294">
        <v>2.1523824153265356</v>
      </c>
      <c r="X83" s="389">
        <v>2.0611381102045767</v>
      </c>
      <c r="Y83" s="293"/>
      <c r="Z83" s="433">
        <v>0.1225</v>
      </c>
      <c r="AA83" s="434">
        <v>0</v>
      </c>
      <c r="AB83" s="447">
        <v>2.7671800246884337</v>
      </c>
      <c r="AC83" s="296">
        <v>2.8896800246884338</v>
      </c>
      <c r="AD83" s="389">
        <v>2.7671800246884337</v>
      </c>
      <c r="AE83" s="443">
        <v>2.1319999999999997</v>
      </c>
      <c r="AF83" s="394">
        <v>2.2269999999999999</v>
      </c>
      <c r="AG83" s="395">
        <v>2.4619999999999997</v>
      </c>
      <c r="AH83" s="511">
        <v>-0.19</v>
      </c>
      <c r="AI83" s="416">
        <v>1.4158728846400002</v>
      </c>
      <c r="AJ83" s="436">
        <v>6.621048757758502E-2</v>
      </c>
      <c r="AK83" s="436">
        <v>7.1676752756143006E-2</v>
      </c>
      <c r="AL83" s="279">
        <v>0.71157828604748474</v>
      </c>
      <c r="AM83" s="398">
        <v>0.69220501581167815</v>
      </c>
      <c r="AN83" s="377">
        <v>9.8000000000000004E-2</v>
      </c>
      <c r="AO83" s="501">
        <v>0.124</v>
      </c>
      <c r="AP83" s="269"/>
      <c r="AQ83" s="377">
        <v>-2.5489999999999999</v>
      </c>
      <c r="AR83" s="502">
        <v>-2.0489999999999999</v>
      </c>
      <c r="AS83" s="269"/>
      <c r="AT83" s="269"/>
      <c r="AU83" s="269"/>
      <c r="AV83" s="269"/>
      <c r="AW83" s="439"/>
      <c r="AX83" s="279"/>
      <c r="AY83" s="279"/>
      <c r="AZ83" s="269"/>
      <c r="BA83" s="439"/>
      <c r="BB83" s="277"/>
      <c r="BC83" s="437"/>
      <c r="BD83" s="280"/>
      <c r="BE83" s="269"/>
      <c r="BF83" s="277"/>
      <c r="BG83" s="269"/>
      <c r="BH83" s="276"/>
      <c r="BI83" s="276"/>
      <c r="BJ83" s="269"/>
      <c r="BK83" s="277"/>
      <c r="BL83" s="269"/>
      <c r="BM83" s="269"/>
      <c r="BN83" s="272"/>
      <c r="BO83" s="272"/>
      <c r="BP83" s="276"/>
      <c r="BQ83" s="269"/>
      <c r="BR83" s="276"/>
      <c r="BS83" s="269"/>
      <c r="BT83" s="269"/>
      <c r="BU83" s="269"/>
      <c r="BV83" s="269"/>
      <c r="BW83" s="269"/>
      <c r="BX83" s="269"/>
      <c r="BY83" s="269"/>
      <c r="BZ83" s="269"/>
      <c r="CA83" s="269"/>
      <c r="CB83" s="269"/>
      <c r="CC83" s="269"/>
      <c r="CD83" s="269"/>
      <c r="CE83" s="269"/>
      <c r="CF83" s="269"/>
      <c r="CG83" s="269"/>
    </row>
    <row r="84" spans="1:85" x14ac:dyDescent="0.2">
      <c r="A84" s="378">
        <v>38473</v>
      </c>
      <c r="B84" s="426">
        <v>2.5409999999999999</v>
      </c>
      <c r="C84" s="382">
        <v>-0.5</v>
      </c>
      <c r="D84" s="381">
        <v>-0.40956517271944692</v>
      </c>
      <c r="E84" s="381">
        <v>-0.50085311206229788</v>
      </c>
      <c r="F84" s="427">
        <v>0.10800000000000001</v>
      </c>
      <c r="G84" s="428">
        <v>9.8000000000000004E-2</v>
      </c>
      <c r="H84" s="428">
        <v>0.128</v>
      </c>
      <c r="I84" s="429">
        <v>0.11800000000000001</v>
      </c>
      <c r="J84" s="428">
        <v>6.25E-2</v>
      </c>
      <c r="K84" s="428">
        <v>0.13750000000000001</v>
      </c>
      <c r="L84" s="428">
        <v>0.2475</v>
      </c>
      <c r="M84" s="427">
        <v>-0.33500000000000002</v>
      </c>
      <c r="N84" s="428">
        <v>0.11</v>
      </c>
      <c r="O84" s="429">
        <v>-0.1</v>
      </c>
      <c r="P84" s="438">
        <v>-0.43</v>
      </c>
      <c r="Q84" s="440">
        <v>0.11599999999999999</v>
      </c>
      <c r="R84" s="431">
        <v>0.14599999999999999</v>
      </c>
      <c r="S84" s="431">
        <v>0.156</v>
      </c>
      <c r="T84" s="296">
        <v>0.45</v>
      </c>
      <c r="U84" s="510">
        <v>0.156</v>
      </c>
      <c r="V84" s="294">
        <v>2.0409999999999999</v>
      </c>
      <c r="W84" s="294">
        <v>2.131434827280553</v>
      </c>
      <c r="X84" s="389">
        <v>2.040146887937702</v>
      </c>
      <c r="Y84" s="293"/>
      <c r="Z84" s="433">
        <v>0.1225</v>
      </c>
      <c r="AA84" s="434">
        <v>0</v>
      </c>
      <c r="AB84" s="447">
        <v>2.7376890701163674</v>
      </c>
      <c r="AC84" s="296">
        <v>2.8601890701163675</v>
      </c>
      <c r="AD84" s="389">
        <v>2.7376890701163674</v>
      </c>
      <c r="AE84" s="443">
        <v>2.1109999999999998</v>
      </c>
      <c r="AF84" s="394">
        <v>2.206</v>
      </c>
      <c r="AG84" s="395">
        <v>2.4409999999999998</v>
      </c>
      <c r="AH84" s="511">
        <v>-0.19</v>
      </c>
      <c r="AI84" s="416">
        <v>1.4151961193340001</v>
      </c>
      <c r="AJ84" s="436">
        <v>6.6241177547101002E-2</v>
      </c>
      <c r="AK84" s="436">
        <v>7.1716130458146024E-2</v>
      </c>
      <c r="AL84" s="279">
        <v>0.70766984623160056</v>
      </c>
      <c r="AM84" s="398">
        <v>0.68807394033457181</v>
      </c>
      <c r="AN84" s="377">
        <v>9.8000000000000004E-2</v>
      </c>
      <c r="AO84" s="501">
        <v>0.12</v>
      </c>
      <c r="AP84" s="269"/>
      <c r="AQ84" s="377">
        <v>-2.528</v>
      </c>
      <c r="AR84" s="502">
        <v>-2.028</v>
      </c>
      <c r="AS84" s="269"/>
      <c r="AT84" s="269"/>
      <c r="AU84" s="269"/>
      <c r="AV84" s="269"/>
      <c r="AW84" s="439"/>
      <c r="AX84" s="279"/>
      <c r="AY84" s="279"/>
      <c r="AZ84" s="269"/>
      <c r="BA84" s="439"/>
      <c r="BB84" s="277"/>
      <c r="BC84" s="437"/>
      <c r="BD84" s="280"/>
      <c r="BE84" s="269"/>
      <c r="BF84" s="277"/>
      <c r="BG84" s="269"/>
      <c r="BH84" s="276"/>
      <c r="BI84" s="276"/>
      <c r="BJ84" s="269"/>
      <c r="BK84" s="277"/>
      <c r="BL84" s="269"/>
      <c r="BM84" s="269"/>
      <c r="BN84" s="272"/>
      <c r="BO84" s="272"/>
      <c r="BP84" s="276"/>
      <c r="BQ84" s="269"/>
      <c r="BR84" s="276"/>
      <c r="BS84" s="269"/>
      <c r="BT84" s="269"/>
      <c r="BU84" s="269"/>
      <c r="BV84" s="269"/>
      <c r="BW84" s="269"/>
      <c r="BX84" s="269"/>
      <c r="BY84" s="269"/>
      <c r="BZ84" s="269"/>
      <c r="CA84" s="269"/>
      <c r="CB84" s="269"/>
      <c r="CC84" s="269"/>
      <c r="CD84" s="269"/>
      <c r="CE84" s="269"/>
      <c r="CF84" s="269"/>
      <c r="CG84" s="269"/>
    </row>
    <row r="85" spans="1:85" x14ac:dyDescent="0.2">
      <c r="A85" s="378">
        <v>38504</v>
      </c>
      <c r="B85" s="426">
        <v>2.548</v>
      </c>
      <c r="C85" s="382">
        <v>-0.5</v>
      </c>
      <c r="D85" s="381">
        <v>-0.40952285719978443</v>
      </c>
      <c r="E85" s="381">
        <v>-0.50085603797333977</v>
      </c>
      <c r="F85" s="427">
        <v>0.10800000000000001</v>
      </c>
      <c r="G85" s="428">
        <v>9.8000000000000004E-2</v>
      </c>
      <c r="H85" s="428">
        <v>0.128</v>
      </c>
      <c r="I85" s="429">
        <v>0.11800000000000001</v>
      </c>
      <c r="J85" s="428">
        <v>5.7500000000000002E-2</v>
      </c>
      <c r="K85" s="428">
        <v>0.13250000000000001</v>
      </c>
      <c r="L85" s="428">
        <v>0.2475</v>
      </c>
      <c r="M85" s="427">
        <v>-0.33500000000000002</v>
      </c>
      <c r="N85" s="428">
        <v>0.11</v>
      </c>
      <c r="O85" s="429">
        <v>-0.1</v>
      </c>
      <c r="P85" s="438">
        <v>-0.43</v>
      </c>
      <c r="Q85" s="440">
        <v>0.1157</v>
      </c>
      <c r="R85" s="431">
        <v>0.1457</v>
      </c>
      <c r="S85" s="431">
        <v>0.15570000000000001</v>
      </c>
      <c r="T85" s="296">
        <v>0.45</v>
      </c>
      <c r="U85" s="510">
        <v>0.15570000000000001</v>
      </c>
      <c r="V85" s="294">
        <v>2.048</v>
      </c>
      <c r="W85" s="294">
        <v>2.1384771428002156</v>
      </c>
      <c r="X85" s="389">
        <v>2.0471439620266603</v>
      </c>
      <c r="Y85" s="446" t="s">
        <v>180</v>
      </c>
      <c r="Z85" s="433">
        <v>0.1225</v>
      </c>
      <c r="AA85" s="434">
        <v>0</v>
      </c>
      <c r="AB85" s="447">
        <v>2.7457177470914913</v>
      </c>
      <c r="AC85" s="296">
        <v>2.8682177470914914</v>
      </c>
      <c r="AD85" s="389">
        <v>2.7457177470914913</v>
      </c>
      <c r="AE85" s="443">
        <v>2.1179999999999999</v>
      </c>
      <c r="AF85" s="394">
        <v>2.2130000000000001</v>
      </c>
      <c r="AG85" s="395">
        <v>2.448</v>
      </c>
      <c r="AH85" s="511">
        <v>-0.19</v>
      </c>
      <c r="AI85" s="416">
        <v>1.4144951090700002</v>
      </c>
      <c r="AJ85" s="436">
        <v>6.6272890515930008E-2</v>
      </c>
      <c r="AK85" s="436">
        <v>7.1756820750754E-2</v>
      </c>
      <c r="AL85" s="279">
        <v>0.70365007107321065</v>
      </c>
      <c r="AM85" s="398">
        <v>0.68382657782906098</v>
      </c>
      <c r="AN85" s="377">
        <v>9.8000000000000004E-2</v>
      </c>
      <c r="AO85" s="501">
        <v>0.124</v>
      </c>
      <c r="AP85" s="269"/>
      <c r="AQ85" s="377">
        <v>-2.5350000000000001</v>
      </c>
      <c r="AR85" s="502">
        <v>-2.0350000000000001</v>
      </c>
      <c r="AS85" s="269"/>
      <c r="AT85" s="269"/>
      <c r="AU85" s="269"/>
      <c r="AV85" s="269"/>
      <c r="AW85" s="439"/>
      <c r="AX85" s="279"/>
      <c r="AY85" s="279"/>
      <c r="AZ85" s="269"/>
      <c r="BA85" s="439"/>
      <c r="BB85" s="277"/>
      <c r="BC85" s="437"/>
      <c r="BD85" s="280"/>
      <c r="BE85" s="269"/>
      <c r="BF85" s="277"/>
      <c r="BG85" s="269"/>
      <c r="BH85" s="276"/>
      <c r="BI85" s="276"/>
      <c r="BJ85" s="269"/>
      <c r="BK85" s="277"/>
      <c r="BL85" s="269"/>
      <c r="BM85" s="269"/>
      <c r="BN85" s="272"/>
      <c r="BO85" s="272"/>
      <c r="BP85" s="276"/>
      <c r="BQ85" s="269"/>
      <c r="BR85" s="276"/>
      <c r="BS85" s="269"/>
      <c r="BT85" s="269"/>
      <c r="BU85" s="269"/>
      <c r="BV85" s="269"/>
      <c r="BW85" s="269"/>
      <c r="BX85" s="269"/>
      <c r="BY85" s="269"/>
      <c r="BZ85" s="269"/>
      <c r="CA85" s="269"/>
      <c r="CB85" s="269"/>
      <c r="CC85" s="269"/>
      <c r="CD85" s="269"/>
      <c r="CE85" s="269"/>
      <c r="CF85" s="269"/>
      <c r="CG85" s="269"/>
    </row>
    <row r="86" spans="1:85" x14ac:dyDescent="0.2">
      <c r="A86" s="378">
        <v>38534</v>
      </c>
      <c r="B86" s="426">
        <v>2.5540000000000003</v>
      </c>
      <c r="C86" s="382">
        <v>-0.5</v>
      </c>
      <c r="D86" s="381">
        <v>-0.40948143509712764</v>
      </c>
      <c r="E86" s="381">
        <v>-0.50085854589708978</v>
      </c>
      <c r="F86" s="427">
        <v>0.10800000000000001</v>
      </c>
      <c r="G86" s="428">
        <v>9.8000000000000004E-2</v>
      </c>
      <c r="H86" s="428">
        <v>0.128</v>
      </c>
      <c r="I86" s="429">
        <v>0.11800000000000001</v>
      </c>
      <c r="J86" s="428">
        <v>4.7500000000000001E-2</v>
      </c>
      <c r="K86" s="428">
        <v>0.1225</v>
      </c>
      <c r="L86" s="428">
        <v>0.2525</v>
      </c>
      <c r="M86" s="427">
        <v>-0.33500000000000002</v>
      </c>
      <c r="N86" s="428">
        <v>0.11</v>
      </c>
      <c r="O86" s="429">
        <v>-0.1</v>
      </c>
      <c r="P86" s="438">
        <v>-0.43</v>
      </c>
      <c r="Q86" s="440">
        <v>0.1154</v>
      </c>
      <c r="R86" s="431">
        <v>0.1454</v>
      </c>
      <c r="S86" s="431">
        <v>0.15540000000000001</v>
      </c>
      <c r="T86" s="296">
        <v>0.5</v>
      </c>
      <c r="U86" s="510">
        <v>0.15540000000000001</v>
      </c>
      <c r="V86" s="294">
        <v>2.0540000000000003</v>
      </c>
      <c r="W86" s="294">
        <v>2.1445185649028726</v>
      </c>
      <c r="X86" s="389">
        <v>2.0531414541029105</v>
      </c>
      <c r="Y86" s="438">
        <v>2.9699743035396313</v>
      </c>
      <c r="Z86" s="433">
        <v>0.1225</v>
      </c>
      <c r="AA86" s="434">
        <v>0</v>
      </c>
      <c r="AB86" s="447">
        <v>2.7524379565709696</v>
      </c>
      <c r="AC86" s="296">
        <v>2.8749379565709696</v>
      </c>
      <c r="AD86" s="389">
        <v>2.7524379565709696</v>
      </c>
      <c r="AE86" s="443">
        <v>2.1240000000000001</v>
      </c>
      <c r="AF86" s="394">
        <v>2.2190000000000003</v>
      </c>
      <c r="AG86" s="395">
        <v>2.4540000000000002</v>
      </c>
      <c r="AH86" s="511">
        <v>-0.19</v>
      </c>
      <c r="AI86" s="416">
        <v>1.4138150831100003</v>
      </c>
      <c r="AJ86" s="436">
        <v>6.6303580486081024E-2</v>
      </c>
      <c r="AK86" s="436">
        <v>7.1796198453798005E-2</v>
      </c>
      <c r="AL86" s="279">
        <v>0.69977823797013661</v>
      </c>
      <c r="AM86" s="398">
        <v>0.67973687919928361</v>
      </c>
      <c r="AN86" s="377">
        <v>9.8000000000000004E-2</v>
      </c>
      <c r="AO86" s="501">
        <v>0.12</v>
      </c>
      <c r="AP86" s="269"/>
      <c r="AQ86" s="377">
        <v>-2.5409999999999999</v>
      </c>
      <c r="AR86" s="502">
        <v>-2.0409999999999999</v>
      </c>
      <c r="AS86" s="269"/>
      <c r="AT86" s="269"/>
      <c r="AU86" s="269"/>
      <c r="AV86" s="269"/>
      <c r="AW86" s="439"/>
      <c r="AX86" s="279"/>
      <c r="AY86" s="279"/>
      <c r="AZ86" s="269"/>
      <c r="BA86" s="439"/>
      <c r="BB86" s="277"/>
      <c r="BC86" s="437"/>
      <c r="BD86" s="280"/>
      <c r="BE86" s="269"/>
      <c r="BF86" s="277"/>
      <c r="BG86" s="269"/>
      <c r="BH86" s="276"/>
      <c r="BI86" s="276"/>
      <c r="BJ86" s="269"/>
      <c r="BK86" s="277"/>
      <c r="BL86" s="269"/>
      <c r="BM86" s="269"/>
      <c r="BN86" s="272"/>
      <c r="BO86" s="272"/>
      <c r="BP86" s="276"/>
      <c r="BQ86" s="269"/>
      <c r="BR86" s="276"/>
      <c r="BS86" s="269"/>
      <c r="BT86" s="269"/>
      <c r="BU86" s="269"/>
      <c r="BV86" s="269"/>
      <c r="BW86" s="269"/>
      <c r="BX86" s="269"/>
      <c r="BY86" s="269"/>
      <c r="BZ86" s="269"/>
      <c r="CA86" s="269"/>
      <c r="CB86" s="269"/>
      <c r="CC86" s="269"/>
      <c r="CD86" s="269"/>
      <c r="CE86" s="269"/>
      <c r="CF86" s="269"/>
      <c r="CG86" s="269"/>
    </row>
    <row r="87" spans="1:85" x14ac:dyDescent="0.2">
      <c r="A87" s="378">
        <v>38565</v>
      </c>
      <c r="B87" s="426">
        <v>2.5619999999999998</v>
      </c>
      <c r="C87" s="382">
        <v>-0.5</v>
      </c>
      <c r="D87" s="381">
        <v>-0.40943923150780792</v>
      </c>
      <c r="E87" s="381">
        <v>-0.50086188979542312</v>
      </c>
      <c r="F87" s="427">
        <v>0.10800000000000001</v>
      </c>
      <c r="G87" s="428">
        <v>9.8000000000000004E-2</v>
      </c>
      <c r="H87" s="428">
        <v>0.128</v>
      </c>
      <c r="I87" s="429">
        <v>0.11800000000000001</v>
      </c>
      <c r="J87" s="428">
        <v>4.4999999999999998E-2</v>
      </c>
      <c r="K87" s="428">
        <v>0.12</v>
      </c>
      <c r="L87" s="428">
        <v>0.2525</v>
      </c>
      <c r="M87" s="427">
        <v>-0.33500000000000002</v>
      </c>
      <c r="N87" s="428">
        <v>0.11</v>
      </c>
      <c r="O87" s="429">
        <v>-0.1</v>
      </c>
      <c r="P87" s="438">
        <v>-0.43</v>
      </c>
      <c r="Q87" s="440">
        <v>0.11509999999999998</v>
      </c>
      <c r="R87" s="431">
        <v>0.14509999999999998</v>
      </c>
      <c r="S87" s="431">
        <v>0.15509999999999999</v>
      </c>
      <c r="T87" s="296">
        <v>0.55000000000000004</v>
      </c>
      <c r="U87" s="510">
        <v>0.15509999999999999</v>
      </c>
      <c r="V87" s="294">
        <v>2.0619999999999998</v>
      </c>
      <c r="W87" s="294">
        <v>2.1525607684921919</v>
      </c>
      <c r="X87" s="389">
        <v>2.0611381102045767</v>
      </c>
      <c r="Y87" s="438">
        <v>3.1903836422075713</v>
      </c>
      <c r="Z87" s="433">
        <v>0.1225</v>
      </c>
      <c r="AA87" s="434">
        <v>0</v>
      </c>
      <c r="AB87" s="447">
        <v>2.7617816330141194</v>
      </c>
      <c r="AC87" s="296">
        <v>2.8842816330141194</v>
      </c>
      <c r="AD87" s="389">
        <v>2.7617816330141194</v>
      </c>
      <c r="AE87" s="443">
        <v>2.1319999999999997</v>
      </c>
      <c r="AF87" s="394">
        <v>2.2269999999999999</v>
      </c>
      <c r="AG87" s="395">
        <v>2.4619999999999997</v>
      </c>
      <c r="AH87" s="511">
        <v>-0.19</v>
      </c>
      <c r="AI87" s="416">
        <v>1.4131107093120003</v>
      </c>
      <c r="AJ87" s="436">
        <v>6.6335293455566019E-2</v>
      </c>
      <c r="AK87" s="436">
        <v>7.1836888747482008E-2</v>
      </c>
      <c r="AL87" s="279">
        <v>0.69579615904796799</v>
      </c>
      <c r="AM87" s="398">
        <v>0.67553212219121905</v>
      </c>
      <c r="AN87" s="377">
        <v>9.8000000000000004E-2</v>
      </c>
      <c r="AO87" s="501">
        <v>0.12</v>
      </c>
      <c r="AP87" s="269"/>
      <c r="AQ87" s="377">
        <v>-2.5489999999999999</v>
      </c>
      <c r="AR87" s="502">
        <v>-2.0489999999999999</v>
      </c>
      <c r="AS87" s="269"/>
      <c r="AT87" s="269"/>
      <c r="AU87" s="269"/>
      <c r="AV87" s="269"/>
      <c r="AW87" s="439"/>
      <c r="AX87" s="279"/>
      <c r="AY87" s="279"/>
      <c r="AZ87" s="269"/>
      <c r="BA87" s="439"/>
      <c r="BB87" s="277"/>
      <c r="BC87" s="437"/>
      <c r="BD87" s="280"/>
      <c r="BE87" s="269"/>
      <c r="BF87" s="277"/>
      <c r="BG87" s="269"/>
      <c r="BH87" s="276"/>
      <c r="BI87" s="276"/>
      <c r="BJ87" s="269"/>
      <c r="BK87" s="277"/>
      <c r="BL87" s="269"/>
      <c r="BM87" s="269"/>
      <c r="BN87" s="272"/>
      <c r="BO87" s="272"/>
      <c r="BP87" s="276"/>
      <c r="BQ87" s="269"/>
      <c r="BR87" s="276"/>
      <c r="BS87" s="269"/>
      <c r="BT87" s="269"/>
      <c r="BU87" s="269"/>
      <c r="BV87" s="269"/>
      <c r="BW87" s="269"/>
      <c r="BX87" s="269"/>
      <c r="BY87" s="269"/>
      <c r="BZ87" s="269"/>
      <c r="CA87" s="269"/>
      <c r="CB87" s="269"/>
      <c r="CC87" s="269"/>
      <c r="CD87" s="269"/>
      <c r="CE87" s="269"/>
      <c r="CF87" s="269"/>
      <c r="CG87" s="269"/>
    </row>
    <row r="88" spans="1:85" x14ac:dyDescent="0.2">
      <c r="A88" s="378">
        <v>38596</v>
      </c>
      <c r="B88" s="426">
        <v>2.5649999999999999</v>
      </c>
      <c r="C88" s="382">
        <v>-0.5</v>
      </c>
      <c r="D88" s="381">
        <v>-0.40939478214377045</v>
      </c>
      <c r="E88" s="381">
        <v>-0.5008631437572979</v>
      </c>
      <c r="F88" s="427">
        <v>0.10800000000000001</v>
      </c>
      <c r="G88" s="428">
        <v>9.8000000000000004E-2</v>
      </c>
      <c r="H88" s="428">
        <v>0.128</v>
      </c>
      <c r="I88" s="429">
        <v>0.11800000000000001</v>
      </c>
      <c r="J88" s="428">
        <v>4.2500000000000003E-2</v>
      </c>
      <c r="K88" s="428">
        <v>0.11749999999999999</v>
      </c>
      <c r="L88" s="428">
        <v>0.2475</v>
      </c>
      <c r="M88" s="427">
        <v>-0.33500000000000002</v>
      </c>
      <c r="N88" s="428">
        <v>0.11</v>
      </c>
      <c r="O88" s="429">
        <v>-0.1</v>
      </c>
      <c r="P88" s="438">
        <v>-0.43</v>
      </c>
      <c r="Q88" s="440">
        <v>0.11480000000000001</v>
      </c>
      <c r="R88" s="431">
        <v>0.14480000000000001</v>
      </c>
      <c r="S88" s="431">
        <v>0.15480000000000002</v>
      </c>
      <c r="T88" s="296">
        <v>0.55000000000000004</v>
      </c>
      <c r="U88" s="510">
        <v>0.15480000000000002</v>
      </c>
      <c r="V88" s="294">
        <v>2.0649999999999999</v>
      </c>
      <c r="W88" s="294">
        <v>2.1556052178562295</v>
      </c>
      <c r="X88" s="389">
        <v>2.064136856242702</v>
      </c>
      <c r="Y88" s="438">
        <v>2.8125390616339603</v>
      </c>
      <c r="Z88" s="433">
        <v>0.1225</v>
      </c>
      <c r="AA88" s="434">
        <v>0</v>
      </c>
      <c r="AB88" s="447">
        <v>2.7644177771337262</v>
      </c>
      <c r="AC88" s="296">
        <v>2.8869177771337262</v>
      </c>
      <c r="AD88" s="389">
        <v>2.7644177771337262</v>
      </c>
      <c r="AE88" s="443">
        <v>2.1349999999999998</v>
      </c>
      <c r="AF88" s="394">
        <v>2.23</v>
      </c>
      <c r="AG88" s="395">
        <v>2.4649999999999999</v>
      </c>
      <c r="AH88" s="511">
        <v>-0.19</v>
      </c>
      <c r="AI88" s="416">
        <v>1.4124046306400002</v>
      </c>
      <c r="AJ88" s="436">
        <v>6.6367006425383013E-2</v>
      </c>
      <c r="AK88" s="436">
        <v>7.1877579041714004E-2</v>
      </c>
      <c r="AL88" s="279">
        <v>0.69183313719621076</v>
      </c>
      <c r="AM88" s="398">
        <v>0.67134890182491447</v>
      </c>
      <c r="AN88" s="377">
        <v>9.8000000000000004E-2</v>
      </c>
      <c r="AO88" s="501">
        <v>0.124</v>
      </c>
      <c r="AP88" s="269"/>
      <c r="AQ88" s="377">
        <v>-2.552</v>
      </c>
      <c r="AR88" s="502">
        <v>-2.052</v>
      </c>
      <c r="AS88" s="269"/>
      <c r="AT88" s="269"/>
      <c r="AU88" s="269"/>
      <c r="AV88" s="269"/>
      <c r="AW88" s="439"/>
      <c r="AX88" s="279"/>
      <c r="AY88" s="279"/>
      <c r="AZ88" s="269"/>
      <c r="BA88" s="439"/>
      <c r="BB88" s="277"/>
      <c r="BC88" s="437"/>
      <c r="BD88" s="280"/>
      <c r="BE88" s="269"/>
      <c r="BF88" s="277"/>
      <c r="BG88" s="269"/>
      <c r="BH88" s="276"/>
      <c r="BI88" s="276"/>
      <c r="BJ88" s="269"/>
      <c r="BK88" s="277"/>
      <c r="BL88" s="269"/>
      <c r="BM88" s="269"/>
      <c r="BN88" s="272"/>
      <c r="BO88" s="272"/>
      <c r="BP88" s="276"/>
      <c r="BQ88" s="269"/>
      <c r="BR88" s="276"/>
      <c r="BS88" s="269"/>
      <c r="BT88" s="269"/>
      <c r="BU88" s="269"/>
      <c r="BV88" s="269"/>
      <c r="BW88" s="269"/>
      <c r="BX88" s="269"/>
      <c r="BY88" s="269"/>
      <c r="BZ88" s="269"/>
      <c r="CA88" s="269"/>
      <c r="CB88" s="269"/>
      <c r="CC88" s="269"/>
      <c r="CD88" s="269"/>
      <c r="CE88" s="269"/>
      <c r="CF88" s="269"/>
      <c r="CG88" s="269"/>
    </row>
    <row r="89" spans="1:85" x14ac:dyDescent="0.2">
      <c r="A89" s="378">
        <v>38626</v>
      </c>
      <c r="B89" s="426">
        <v>2.5980000000000003</v>
      </c>
      <c r="C89" s="382">
        <v>-0.5</v>
      </c>
      <c r="D89" s="381">
        <v>-0.40936419812829827</v>
      </c>
      <c r="E89" s="381">
        <v>-0.50087693733792316</v>
      </c>
      <c r="F89" s="427">
        <v>0.10800000000000001</v>
      </c>
      <c r="G89" s="428">
        <v>9.8000000000000004E-2</v>
      </c>
      <c r="H89" s="428">
        <v>0.128</v>
      </c>
      <c r="I89" s="429">
        <v>0.11800000000000001</v>
      </c>
      <c r="J89" s="428">
        <v>5.7500000000000002E-2</v>
      </c>
      <c r="K89" s="428">
        <v>0.13250000000000001</v>
      </c>
      <c r="L89" s="428">
        <v>0.25</v>
      </c>
      <c r="M89" s="427">
        <v>-0.33500000000000002</v>
      </c>
      <c r="N89" s="428">
        <v>0.11</v>
      </c>
      <c r="O89" s="429">
        <v>-0.1</v>
      </c>
      <c r="P89" s="438">
        <v>-0.43</v>
      </c>
      <c r="Q89" s="440">
        <v>0.11450000000000002</v>
      </c>
      <c r="R89" s="431">
        <v>0.14450000000000002</v>
      </c>
      <c r="S89" s="431">
        <v>0.15450000000000003</v>
      </c>
      <c r="T89" s="296">
        <v>0.6</v>
      </c>
      <c r="U89" s="510">
        <v>0.15450000000000003</v>
      </c>
      <c r="V89" s="294">
        <v>2.0980000000000003</v>
      </c>
      <c r="W89" s="294">
        <v>2.188635801871702</v>
      </c>
      <c r="X89" s="389">
        <v>2.0971230626620772</v>
      </c>
      <c r="Y89" s="432" t="s">
        <v>134</v>
      </c>
      <c r="Z89" s="433">
        <v>0.1225</v>
      </c>
      <c r="AA89" s="434">
        <v>0</v>
      </c>
      <c r="AB89" s="447">
        <v>2.8072329316647284</v>
      </c>
      <c r="AC89" s="296">
        <v>2.9297329316647285</v>
      </c>
      <c r="AD89" s="389">
        <v>2.8072329316647284</v>
      </c>
      <c r="AE89" s="443">
        <v>2.1680000000000001</v>
      </c>
      <c r="AF89" s="394">
        <v>2.2630000000000003</v>
      </c>
      <c r="AG89" s="395">
        <v>2.4980000000000002</v>
      </c>
      <c r="AH89" s="511">
        <v>-0.19</v>
      </c>
      <c r="AI89" s="416">
        <v>1.4117197082700006</v>
      </c>
      <c r="AJ89" s="436">
        <v>6.6397696396491027E-2</v>
      </c>
      <c r="AK89" s="436">
        <v>7.1916956746330002E-2</v>
      </c>
      <c r="AL89" s="279">
        <v>0.68801603623705743</v>
      </c>
      <c r="AM89" s="398">
        <v>0.66732105665524999</v>
      </c>
      <c r="AN89" s="377">
        <v>9.8000000000000004E-2</v>
      </c>
      <c r="AO89" s="501">
        <v>0.12</v>
      </c>
      <c r="AP89" s="269"/>
      <c r="AQ89" s="377">
        <v>-2.585</v>
      </c>
      <c r="AR89" s="502">
        <v>-2.085</v>
      </c>
      <c r="AS89" s="269"/>
      <c r="AT89" s="269"/>
      <c r="AU89" s="269"/>
      <c r="AV89" s="269"/>
      <c r="AW89" s="439"/>
      <c r="AX89" s="279"/>
      <c r="AY89" s="279"/>
      <c r="AZ89" s="269"/>
      <c r="BA89" s="439"/>
      <c r="BB89" s="277"/>
      <c r="BC89" s="437"/>
      <c r="BD89" s="280"/>
      <c r="BE89" s="269"/>
      <c r="BF89" s="277"/>
      <c r="BG89" s="269"/>
      <c r="BH89" s="276"/>
      <c r="BI89" s="276"/>
      <c r="BJ89" s="269"/>
      <c r="BK89" s="277"/>
      <c r="BL89" s="269"/>
      <c r="BM89" s="269"/>
      <c r="BN89" s="272"/>
      <c r="BO89" s="272"/>
      <c r="BP89" s="276"/>
      <c r="BQ89" s="269"/>
      <c r="BR89" s="276"/>
      <c r="BS89" s="269"/>
      <c r="BT89" s="269"/>
      <c r="BU89" s="269"/>
      <c r="BV89" s="269"/>
      <c r="BW89" s="269"/>
      <c r="BX89" s="269"/>
      <c r="BY89" s="269"/>
      <c r="BZ89" s="269"/>
      <c r="CA89" s="269"/>
      <c r="CB89" s="269"/>
      <c r="CC89" s="269"/>
      <c r="CD89" s="269"/>
      <c r="CE89" s="269"/>
      <c r="CF89" s="269"/>
      <c r="CG89" s="269"/>
    </row>
    <row r="90" spans="1:85" x14ac:dyDescent="0.2">
      <c r="A90" s="448">
        <v>38657</v>
      </c>
      <c r="B90" s="426">
        <v>2.7349999999999999</v>
      </c>
      <c r="C90" s="382">
        <v>-0.42</v>
      </c>
      <c r="D90" s="381">
        <v>-0.32940889079859748</v>
      </c>
      <c r="E90" s="381">
        <v>-0.42096764058021563</v>
      </c>
      <c r="F90" s="427">
        <v>0.215</v>
      </c>
      <c r="G90" s="428">
        <v>0.255</v>
      </c>
      <c r="H90" s="428">
        <v>0.315</v>
      </c>
      <c r="I90" s="429">
        <v>0.41499999999999998</v>
      </c>
      <c r="J90" s="428">
        <v>0.13</v>
      </c>
      <c r="K90" s="428">
        <v>0.20499999999999999</v>
      </c>
      <c r="L90" s="428">
        <v>0.55249999999999999</v>
      </c>
      <c r="M90" s="427">
        <v>-0.20499999999999999</v>
      </c>
      <c r="N90" s="428">
        <v>0.11</v>
      </c>
      <c r="O90" s="429">
        <v>7.0000000000000007E-2</v>
      </c>
      <c r="P90" s="438">
        <v>-0.14499999999999999</v>
      </c>
      <c r="Q90" s="440">
        <v>0.11450000000000002</v>
      </c>
      <c r="R90" s="431">
        <v>0.14450000000000002</v>
      </c>
      <c r="S90" s="431">
        <v>0.15450000000000003</v>
      </c>
      <c r="T90" s="296">
        <v>0.8</v>
      </c>
      <c r="U90" s="510">
        <v>0.15450000000000003</v>
      </c>
      <c r="V90" s="294">
        <v>2.3149999999999999</v>
      </c>
      <c r="W90" s="294">
        <v>2.4055911092014024</v>
      </c>
      <c r="X90" s="389">
        <v>2.3140323594197842</v>
      </c>
      <c r="Y90" s="445"/>
      <c r="Z90" s="433">
        <v>0.1225</v>
      </c>
      <c r="AA90" s="434">
        <v>0</v>
      </c>
      <c r="AB90" s="516">
        <v>3.0960335817717262</v>
      </c>
      <c r="AC90" s="296">
        <v>3.2185335817717262</v>
      </c>
      <c r="AD90" s="389">
        <v>3.0960335817717262</v>
      </c>
      <c r="AE90" s="443">
        <v>2.59</v>
      </c>
      <c r="AF90" s="394">
        <v>2.5299999999999998</v>
      </c>
      <c r="AG90" s="395">
        <v>2.8050000000000002</v>
      </c>
      <c r="AH90" s="511">
        <v>-0.19</v>
      </c>
      <c r="AI90" s="416">
        <v>1.4110102836500003</v>
      </c>
      <c r="AJ90" s="436">
        <v>6.642940936696301E-2</v>
      </c>
      <c r="AK90" s="436">
        <v>7.1957647041637027E-2</v>
      </c>
      <c r="AL90" s="279">
        <v>0.68409031735215831</v>
      </c>
      <c r="AM90" s="398">
        <v>0.66317998813463364</v>
      </c>
      <c r="AN90" s="377">
        <v>0.255</v>
      </c>
      <c r="AO90" s="501">
        <v>0.124</v>
      </c>
      <c r="AP90" s="269"/>
      <c r="AQ90" s="377">
        <v>-2.722</v>
      </c>
      <c r="AR90" s="502">
        <v>-2.302</v>
      </c>
      <c r="AS90" s="269"/>
      <c r="AT90" s="269"/>
      <c r="AU90" s="269"/>
      <c r="AV90" s="269"/>
      <c r="AW90" s="439"/>
      <c r="AX90" s="279"/>
      <c r="AY90" s="279"/>
      <c r="AZ90" s="269"/>
      <c r="BA90" s="439"/>
      <c r="BB90" s="277"/>
      <c r="BC90" s="437"/>
      <c r="BD90" s="280"/>
      <c r="BE90" s="269"/>
      <c r="BF90" s="277"/>
      <c r="BG90" s="269"/>
      <c r="BH90" s="276"/>
      <c r="BI90" s="276"/>
      <c r="BJ90" s="269"/>
      <c r="BK90" s="277"/>
      <c r="BL90" s="269"/>
      <c r="BM90" s="269"/>
      <c r="BN90" s="272"/>
      <c r="BO90" s="272"/>
      <c r="BP90" s="276"/>
      <c r="BQ90" s="269"/>
      <c r="BR90" s="276"/>
      <c r="BS90" s="269"/>
      <c r="BT90" s="269"/>
      <c r="BU90" s="269"/>
      <c r="BV90" s="269"/>
      <c r="BW90" s="269"/>
      <c r="BX90" s="269"/>
      <c r="BY90" s="269"/>
      <c r="BZ90" s="269"/>
      <c r="CA90" s="269"/>
      <c r="CB90" s="269"/>
      <c r="CC90" s="269"/>
      <c r="CD90" s="269"/>
      <c r="CE90" s="269"/>
      <c r="CF90" s="269"/>
      <c r="CG90" s="269"/>
    </row>
    <row r="91" spans="1:85" x14ac:dyDescent="0.2">
      <c r="A91" s="378">
        <v>38687</v>
      </c>
      <c r="B91" s="426">
        <v>2.8580000000000001</v>
      </c>
      <c r="C91" s="382">
        <v>-0.42</v>
      </c>
      <c r="D91" s="381">
        <v>-0.32941562792027801</v>
      </c>
      <c r="E91" s="381">
        <v>-0.42101905301709097</v>
      </c>
      <c r="F91" s="427">
        <v>0.255</v>
      </c>
      <c r="G91" s="428">
        <v>0.29499999999999998</v>
      </c>
      <c r="H91" s="428">
        <v>0.35499999999999998</v>
      </c>
      <c r="I91" s="429">
        <v>0.45500000000000002</v>
      </c>
      <c r="J91" s="428">
        <v>0.17</v>
      </c>
      <c r="K91" s="428">
        <v>0.245</v>
      </c>
      <c r="L91" s="428">
        <v>0.8075</v>
      </c>
      <c r="M91" s="427">
        <v>-0.20499999999999999</v>
      </c>
      <c r="N91" s="428">
        <v>0.11</v>
      </c>
      <c r="O91" s="429">
        <v>7.0000000000000007E-2</v>
      </c>
      <c r="P91" s="438">
        <v>-7.4999999999999997E-2</v>
      </c>
      <c r="Q91" s="440">
        <v>0.11450000000000002</v>
      </c>
      <c r="R91" s="431">
        <v>0.14450000000000002</v>
      </c>
      <c r="S91" s="431">
        <v>0.15450000000000003</v>
      </c>
      <c r="T91" s="296">
        <v>1</v>
      </c>
      <c r="U91" s="510">
        <v>0.15450000000000003</v>
      </c>
      <c r="V91" s="294">
        <v>2.4380000000000002</v>
      </c>
      <c r="W91" s="294">
        <v>2.5285843720797221</v>
      </c>
      <c r="X91" s="389">
        <v>2.4369809469829091</v>
      </c>
      <c r="Y91" s="432" t="s">
        <v>136</v>
      </c>
      <c r="Z91" s="433">
        <v>0.1225</v>
      </c>
      <c r="AA91" s="434">
        <v>0</v>
      </c>
      <c r="AB91" s="516">
        <v>3.2589410897016045</v>
      </c>
      <c r="AC91" s="296">
        <v>3.3814410897016045</v>
      </c>
      <c r="AD91" s="389">
        <v>3.2589410897016045</v>
      </c>
      <c r="AE91" s="443">
        <v>2.7829999999999999</v>
      </c>
      <c r="AF91" s="394">
        <v>2.653</v>
      </c>
      <c r="AG91" s="395">
        <v>2.9279999999999999</v>
      </c>
      <c r="AH91" s="511">
        <v>-0.19</v>
      </c>
      <c r="AI91" s="416">
        <v>1.410322128932</v>
      </c>
      <c r="AJ91" s="436">
        <v>6.6460099338706002E-2</v>
      </c>
      <c r="AK91" s="436">
        <v>7.1997024747294011E-2</v>
      </c>
      <c r="AL91" s="279">
        <v>0.6803091901849474</v>
      </c>
      <c r="AM91" s="398">
        <v>0.65919278971740791</v>
      </c>
      <c r="AN91" s="377">
        <v>0.29499999999999998</v>
      </c>
      <c r="AO91" s="501">
        <v>0.12</v>
      </c>
      <c r="AP91" s="269"/>
      <c r="AQ91" s="377">
        <v>-2.8450000000000002</v>
      </c>
      <c r="AR91" s="502">
        <v>-2.4249999999999998</v>
      </c>
      <c r="AS91" s="269"/>
      <c r="AT91" s="269"/>
      <c r="AU91" s="269"/>
      <c r="AV91" s="269"/>
      <c r="AW91" s="439"/>
      <c r="AX91" s="279"/>
      <c r="AY91" s="279"/>
      <c r="AZ91" s="269"/>
      <c r="BA91" s="439"/>
      <c r="BB91" s="277"/>
      <c r="BC91" s="437"/>
      <c r="BD91" s="280"/>
      <c r="BE91" s="269"/>
      <c r="BF91" s="277"/>
      <c r="BG91" s="269"/>
      <c r="BH91" s="276"/>
      <c r="BI91" s="276"/>
      <c r="BJ91" s="269"/>
      <c r="BK91" s="277"/>
      <c r="BL91" s="269"/>
      <c r="BM91" s="269"/>
      <c r="BN91" s="272"/>
      <c r="BO91" s="272"/>
      <c r="BP91" s="276"/>
      <c r="BQ91" s="269"/>
      <c r="BR91" s="276"/>
      <c r="BS91" s="269"/>
      <c r="BT91" s="269"/>
      <c r="BU91" s="269"/>
      <c r="BV91" s="269"/>
      <c r="BW91" s="269"/>
      <c r="BX91" s="269"/>
      <c r="BY91" s="269"/>
      <c r="BZ91" s="269"/>
      <c r="CA91" s="269"/>
      <c r="CB91" s="269"/>
      <c r="CC91" s="269"/>
      <c r="CD91" s="269"/>
      <c r="CE91" s="269"/>
      <c r="CF91" s="269"/>
      <c r="CG91" s="269"/>
    </row>
    <row r="92" spans="1:85" x14ac:dyDescent="0.2">
      <c r="A92" s="378">
        <v>38718</v>
      </c>
      <c r="B92" s="426">
        <v>2.9055</v>
      </c>
      <c r="C92" s="382">
        <v>-0.42</v>
      </c>
      <c r="D92" s="381">
        <v>-0.32938916370289872</v>
      </c>
      <c r="E92" s="381">
        <v>-0.42103890741344507</v>
      </c>
      <c r="F92" s="427">
        <v>0.26500000000000001</v>
      </c>
      <c r="G92" s="428">
        <v>0.30499999999999999</v>
      </c>
      <c r="H92" s="428">
        <v>0.36499999999999999</v>
      </c>
      <c r="I92" s="429">
        <v>0.46500000000000002</v>
      </c>
      <c r="J92" s="428">
        <v>0.215</v>
      </c>
      <c r="K92" s="428">
        <v>0.28999999999999998</v>
      </c>
      <c r="L92" s="428">
        <v>1.1675</v>
      </c>
      <c r="M92" s="427">
        <v>-0.20499999999999999</v>
      </c>
      <c r="N92" s="428">
        <v>0.11</v>
      </c>
      <c r="O92" s="429">
        <v>7.0000000000000007E-2</v>
      </c>
      <c r="P92" s="438">
        <v>-5.5E-2</v>
      </c>
      <c r="Q92" s="440">
        <v>0.11450000000000002</v>
      </c>
      <c r="R92" s="431">
        <v>0.14450000000000002</v>
      </c>
      <c r="S92" s="431">
        <v>0.15450000000000003</v>
      </c>
      <c r="T92" s="296">
        <v>1</v>
      </c>
      <c r="U92" s="510">
        <v>0.15450000000000003</v>
      </c>
      <c r="V92" s="294">
        <v>2.4855</v>
      </c>
      <c r="W92" s="294">
        <v>2.5761108362971012</v>
      </c>
      <c r="X92" s="389">
        <v>2.4844610925865549</v>
      </c>
      <c r="Y92" s="445"/>
      <c r="Z92" s="433">
        <v>0.1225</v>
      </c>
      <c r="AA92" s="434">
        <v>0</v>
      </c>
      <c r="AB92" s="516">
        <v>3.3207565184585568</v>
      </c>
      <c r="AC92" s="296">
        <v>3.4432565184585568</v>
      </c>
      <c r="AD92" s="389">
        <v>3.3207565184585568</v>
      </c>
      <c r="AE92" s="443">
        <v>2.8504999999999998</v>
      </c>
      <c r="AF92" s="394">
        <v>2.7004999999999999</v>
      </c>
      <c r="AG92" s="395">
        <v>2.9754999999999998</v>
      </c>
      <c r="AH92" s="511">
        <v>-0.19</v>
      </c>
      <c r="AI92" s="416">
        <v>1.409609370082</v>
      </c>
      <c r="AJ92" s="436">
        <v>6.6491812309835016E-2</v>
      </c>
      <c r="AK92" s="436">
        <v>7.2037715043677994E-2</v>
      </c>
      <c r="AL92" s="279">
        <v>0.67642051433763228</v>
      </c>
      <c r="AM92" s="398">
        <v>0.65509357274228586</v>
      </c>
      <c r="AN92" s="377">
        <v>0.30499999999999999</v>
      </c>
      <c r="AO92" s="501">
        <v>0.12</v>
      </c>
      <c r="AP92" s="269"/>
      <c r="AQ92" s="377">
        <v>-2.8925000000000001</v>
      </c>
      <c r="AR92" s="502">
        <v>-2.4725000000000001</v>
      </c>
      <c r="AS92" s="269"/>
      <c r="AT92" s="269"/>
      <c r="AU92" s="269"/>
      <c r="AV92" s="269"/>
      <c r="AW92" s="439"/>
      <c r="AX92" s="279"/>
      <c r="AY92" s="279"/>
      <c r="AZ92" s="269"/>
      <c r="BA92" s="439"/>
      <c r="BB92" s="277"/>
      <c r="BC92" s="437"/>
      <c r="BD92" s="280"/>
      <c r="BE92" s="269"/>
      <c r="BF92" s="277"/>
      <c r="BG92" s="269"/>
      <c r="BH92" s="276"/>
      <c r="BI92" s="276"/>
      <c r="BJ92" s="269"/>
      <c r="BK92" s="277"/>
      <c r="BL92" s="269"/>
      <c r="BM92" s="269"/>
      <c r="BN92" s="272"/>
      <c r="BO92" s="272"/>
      <c r="BP92" s="276"/>
      <c r="BQ92" s="269"/>
      <c r="BR92" s="276"/>
      <c r="BS92" s="269"/>
      <c r="BT92" s="269"/>
      <c r="BU92" s="269"/>
      <c r="BV92" s="269"/>
      <c r="BW92" s="269"/>
      <c r="BX92" s="269"/>
      <c r="BY92" s="269"/>
      <c r="BZ92" s="269"/>
      <c r="CA92" s="269"/>
      <c r="CB92" s="269"/>
      <c r="CC92" s="269"/>
      <c r="CD92" s="269"/>
      <c r="CE92" s="269"/>
      <c r="CF92" s="269"/>
      <c r="CG92" s="269"/>
    </row>
    <row r="93" spans="1:85" x14ac:dyDescent="0.2">
      <c r="A93" s="378">
        <v>38749</v>
      </c>
      <c r="B93" s="426">
        <v>2.823</v>
      </c>
      <c r="C93" s="382">
        <v>-0.42</v>
      </c>
      <c r="D93" s="381">
        <v>-0.32930820428492602</v>
      </c>
      <c r="E93" s="381">
        <v>-0.42100442346188238</v>
      </c>
      <c r="F93" s="427">
        <v>0.29499999999999998</v>
      </c>
      <c r="G93" s="428">
        <v>0.33500000000000002</v>
      </c>
      <c r="H93" s="428">
        <v>0.39500000000000002</v>
      </c>
      <c r="I93" s="429">
        <v>0.495</v>
      </c>
      <c r="J93" s="428">
        <v>0.19</v>
      </c>
      <c r="K93" s="428">
        <v>0.26500000000000001</v>
      </c>
      <c r="L93" s="428">
        <v>1.0900000000000001</v>
      </c>
      <c r="M93" s="427">
        <v>-0.20499999999999999</v>
      </c>
      <c r="N93" s="428">
        <v>0.11</v>
      </c>
      <c r="O93" s="429">
        <v>7.0000000000000007E-2</v>
      </c>
      <c r="P93" s="438">
        <v>-7.4999999999999997E-2</v>
      </c>
      <c r="Q93" s="440">
        <v>0.11450000000000002</v>
      </c>
      <c r="R93" s="431">
        <v>0.14450000000000002</v>
      </c>
      <c r="S93" s="431">
        <v>0.15450000000000003</v>
      </c>
      <c r="T93" s="296">
        <v>1</v>
      </c>
      <c r="U93" s="510">
        <v>0.15450000000000003</v>
      </c>
      <c r="V93" s="294">
        <v>2.403</v>
      </c>
      <c r="W93" s="294">
        <v>2.4936917957150739</v>
      </c>
      <c r="X93" s="389">
        <v>2.4019955765381176</v>
      </c>
      <c r="Y93" s="293"/>
      <c r="Z93" s="433">
        <v>0.1225</v>
      </c>
      <c r="AA93" s="434">
        <v>0</v>
      </c>
      <c r="AB93" s="516">
        <v>3.2089050210247354</v>
      </c>
      <c r="AC93" s="296">
        <v>3.3314050210247355</v>
      </c>
      <c r="AD93" s="389">
        <v>3.2089050210247354</v>
      </c>
      <c r="AE93" s="443">
        <v>2.7479999999999998</v>
      </c>
      <c r="AF93" s="394">
        <v>2.6179999999999999</v>
      </c>
      <c r="AG93" s="395">
        <v>2.8929999999999998</v>
      </c>
      <c r="AH93" s="511">
        <v>-0.19</v>
      </c>
      <c r="AI93" s="416">
        <v>1.408894921291</v>
      </c>
      <c r="AJ93" s="436">
        <v>6.6523525281296E-2</v>
      </c>
      <c r="AK93" s="436">
        <v>7.2078405340607998E-2</v>
      </c>
      <c r="AL93" s="279">
        <v>0.67255056424327908</v>
      </c>
      <c r="AM93" s="398">
        <v>0.65101550963545674</v>
      </c>
      <c r="AN93" s="377">
        <v>0.33500000000000002</v>
      </c>
      <c r="AO93" s="501">
        <v>0.13300000000000001</v>
      </c>
      <c r="AP93" s="269"/>
      <c r="AQ93" s="377">
        <v>-2.81</v>
      </c>
      <c r="AR93" s="502">
        <v>-2.39</v>
      </c>
      <c r="AS93" s="269"/>
      <c r="AT93" s="269"/>
      <c r="AU93" s="269"/>
      <c r="AV93" s="269"/>
      <c r="AW93" s="439"/>
      <c r="AX93" s="279"/>
      <c r="AY93" s="279"/>
      <c r="AZ93" s="269"/>
      <c r="BA93" s="439"/>
      <c r="BB93" s="277"/>
      <c r="BC93" s="437"/>
      <c r="BD93" s="280"/>
      <c r="BE93" s="269"/>
      <c r="BF93" s="277"/>
      <c r="BG93" s="269"/>
      <c r="BH93" s="276"/>
      <c r="BI93" s="276"/>
      <c r="BJ93" s="269"/>
      <c r="BK93" s="277"/>
      <c r="BL93" s="269"/>
      <c r="BM93" s="269"/>
      <c r="BN93" s="272"/>
      <c r="BO93" s="272"/>
      <c r="BP93" s="276"/>
      <c r="BQ93" s="269"/>
      <c r="BR93" s="276"/>
      <c r="BS93" s="269"/>
      <c r="BT93" s="269"/>
      <c r="BU93" s="269"/>
      <c r="BV93" s="269"/>
      <c r="BW93" s="269"/>
      <c r="BX93" s="269"/>
      <c r="BY93" s="269"/>
      <c r="BZ93" s="269"/>
      <c r="CA93" s="269"/>
      <c r="CB93" s="269"/>
      <c r="CC93" s="269"/>
      <c r="CD93" s="269"/>
      <c r="CE93" s="269"/>
      <c r="CF93" s="269"/>
      <c r="CG93" s="269"/>
    </row>
    <row r="94" spans="1:85" x14ac:dyDescent="0.2">
      <c r="A94" s="378">
        <v>38777</v>
      </c>
      <c r="B94" s="426">
        <v>2.718</v>
      </c>
      <c r="C94" s="382">
        <v>-0.42</v>
      </c>
      <c r="D94" s="381">
        <v>-0.32922220278765613</v>
      </c>
      <c r="E94" s="381">
        <v>-0.42096053479625661</v>
      </c>
      <c r="F94" s="427">
        <v>0.29499999999999998</v>
      </c>
      <c r="G94" s="428">
        <v>0.33500000000000002</v>
      </c>
      <c r="H94" s="428">
        <v>0.39500000000000002</v>
      </c>
      <c r="I94" s="429">
        <v>0.495</v>
      </c>
      <c r="J94" s="428">
        <v>0.1875</v>
      </c>
      <c r="K94" s="428">
        <v>0.26250000000000001</v>
      </c>
      <c r="L94" s="428">
        <v>0.67</v>
      </c>
      <c r="M94" s="427">
        <v>-0.20499999999999999</v>
      </c>
      <c r="N94" s="428">
        <v>0.11</v>
      </c>
      <c r="O94" s="429">
        <v>7.0000000000000007E-2</v>
      </c>
      <c r="P94" s="438">
        <v>-0.24</v>
      </c>
      <c r="Q94" s="440">
        <v>0.11349999999999999</v>
      </c>
      <c r="R94" s="431">
        <v>0.14349999999999999</v>
      </c>
      <c r="S94" s="431">
        <v>0.1535</v>
      </c>
      <c r="T94" s="296">
        <v>0.75</v>
      </c>
      <c r="U94" s="510">
        <v>0.1535</v>
      </c>
      <c r="V94" s="294">
        <v>2.298</v>
      </c>
      <c r="W94" s="294">
        <v>2.3887777972123438</v>
      </c>
      <c r="X94" s="389">
        <v>2.2970394652037434</v>
      </c>
      <c r="Y94" s="293"/>
      <c r="Z94" s="433">
        <v>0.1225</v>
      </c>
      <c r="AA94" s="434">
        <v>0</v>
      </c>
      <c r="AB94" s="516">
        <v>3.0672820000812342</v>
      </c>
      <c r="AC94" s="296">
        <v>3.1897820000812342</v>
      </c>
      <c r="AD94" s="389">
        <v>3.0672820000812342</v>
      </c>
      <c r="AE94" s="443">
        <v>2.4779999999999998</v>
      </c>
      <c r="AF94" s="394">
        <v>2.5129999999999999</v>
      </c>
      <c r="AG94" s="395">
        <v>2.7879999999999998</v>
      </c>
      <c r="AH94" s="511">
        <v>-0.19</v>
      </c>
      <c r="AI94" s="416">
        <v>1.4082481626970003</v>
      </c>
      <c r="AJ94" s="436">
        <v>6.6552169255805024E-2</v>
      </c>
      <c r="AK94" s="436">
        <v>7.2115157867339005E-2</v>
      </c>
      <c r="AL94" s="279">
        <v>0.66907116501136665</v>
      </c>
      <c r="AM94" s="398">
        <v>0.64735021562418393</v>
      </c>
      <c r="AN94" s="377">
        <v>0.33500000000000002</v>
      </c>
      <c r="AO94" s="501">
        <v>0.12</v>
      </c>
      <c r="AP94" s="269"/>
      <c r="AQ94" s="377">
        <v>-2.7050000000000001</v>
      </c>
      <c r="AR94" s="502">
        <v>-2.2850000000000001</v>
      </c>
      <c r="AS94" s="269"/>
      <c r="AT94" s="269"/>
      <c r="AU94" s="269"/>
      <c r="AV94" s="269"/>
      <c r="AW94" s="439"/>
      <c r="AX94" s="279"/>
      <c r="AY94" s="279"/>
      <c r="AZ94" s="269"/>
      <c r="BA94" s="439"/>
      <c r="BB94" s="277"/>
      <c r="BC94" s="437"/>
      <c r="BD94" s="280"/>
      <c r="BE94" s="269"/>
      <c r="BF94" s="277"/>
      <c r="BG94" s="269"/>
      <c r="BH94" s="276"/>
      <c r="BI94" s="276"/>
      <c r="BJ94" s="269"/>
      <c r="BK94" s="277"/>
      <c r="BL94" s="269"/>
      <c r="BM94" s="269"/>
      <c r="BN94" s="272"/>
      <c r="BO94" s="272"/>
      <c r="BP94" s="276"/>
      <c r="BQ94" s="269"/>
      <c r="BR94" s="276"/>
      <c r="BS94" s="269"/>
      <c r="BT94" s="269"/>
      <c r="BU94" s="269"/>
      <c r="BV94" s="269"/>
      <c r="BW94" s="269"/>
      <c r="BX94" s="269"/>
      <c r="BY94" s="269"/>
      <c r="BZ94" s="269"/>
      <c r="CA94" s="269"/>
      <c r="CB94" s="269"/>
      <c r="CC94" s="269"/>
      <c r="CD94" s="269"/>
      <c r="CE94" s="269"/>
      <c r="CF94" s="269"/>
      <c r="CG94" s="269"/>
    </row>
    <row r="95" spans="1:85" x14ac:dyDescent="0.2">
      <c r="A95" s="378">
        <v>38808</v>
      </c>
      <c r="B95" s="426">
        <v>2.6219999999999999</v>
      </c>
      <c r="C95" s="382">
        <v>-0.51</v>
      </c>
      <c r="D95" s="381">
        <v>-0.4190976825841215</v>
      </c>
      <c r="E95" s="381">
        <v>-0.51088278916000629</v>
      </c>
      <c r="F95" s="427">
        <v>0.10800000000000001</v>
      </c>
      <c r="G95" s="428">
        <v>0.10300000000000001</v>
      </c>
      <c r="H95" s="428">
        <v>0.128</v>
      </c>
      <c r="I95" s="429">
        <v>0.11800000000000001</v>
      </c>
      <c r="J95" s="428">
        <v>0.08</v>
      </c>
      <c r="K95" s="428">
        <v>0.155</v>
      </c>
      <c r="L95" s="428">
        <v>0.28749999999999998</v>
      </c>
      <c r="M95" s="427">
        <v>-0.315</v>
      </c>
      <c r="N95" s="428">
        <v>0.11</v>
      </c>
      <c r="O95" s="429">
        <v>-0.1</v>
      </c>
      <c r="P95" s="438">
        <v>-0.43</v>
      </c>
      <c r="Q95" s="440">
        <v>0.1125</v>
      </c>
      <c r="R95" s="431">
        <v>0.14249999999999999</v>
      </c>
      <c r="S95" s="431">
        <v>0.1525</v>
      </c>
      <c r="T95" s="296">
        <v>0.4</v>
      </c>
      <c r="U95" s="510">
        <v>0.1525</v>
      </c>
      <c r="V95" s="294">
        <v>2.1120000000000001</v>
      </c>
      <c r="W95" s="294">
        <v>2.2029023174158784</v>
      </c>
      <c r="X95" s="389">
        <v>2.1111172108399936</v>
      </c>
      <c r="Y95" s="293"/>
      <c r="Z95" s="433">
        <v>0.1225</v>
      </c>
      <c r="AA95" s="434">
        <v>0</v>
      </c>
      <c r="AB95" s="516">
        <v>2.8175797574967927</v>
      </c>
      <c r="AC95" s="296">
        <v>2.9400797574967927</v>
      </c>
      <c r="AD95" s="389">
        <v>2.8175797574967927</v>
      </c>
      <c r="AE95" s="443">
        <v>2.1919999999999997</v>
      </c>
      <c r="AF95" s="394">
        <v>2.3069999999999999</v>
      </c>
      <c r="AG95" s="395">
        <v>2.5219999999999998</v>
      </c>
      <c r="AH95" s="511">
        <v>-0.19</v>
      </c>
      <c r="AI95" s="416">
        <v>1.4075305059780001</v>
      </c>
      <c r="AJ95" s="436">
        <v>6.6583882227900015E-2</v>
      </c>
      <c r="AK95" s="436">
        <v>7.2155848165309996E-2</v>
      </c>
      <c r="AL95" s="279">
        <v>0.66523666959314043</v>
      </c>
      <c r="AM95" s="398">
        <v>0.64331219934570516</v>
      </c>
      <c r="AN95" s="377">
        <v>0.10300000000000001</v>
      </c>
      <c r="AO95" s="501">
        <v>0.124</v>
      </c>
      <c r="AP95" s="269"/>
      <c r="AQ95" s="377">
        <v>-2.609</v>
      </c>
      <c r="AR95" s="502">
        <v>-2.0990000000000002</v>
      </c>
      <c r="AS95" s="269"/>
      <c r="AT95" s="269"/>
      <c r="AU95" s="269"/>
      <c r="AV95" s="269"/>
      <c r="AW95" s="439"/>
      <c r="AX95" s="279"/>
      <c r="AY95" s="279"/>
      <c r="AZ95" s="269"/>
      <c r="BA95" s="439"/>
      <c r="BB95" s="277"/>
      <c r="BC95" s="437"/>
      <c r="BD95" s="280"/>
      <c r="BE95" s="269"/>
      <c r="BF95" s="277"/>
      <c r="BG95" s="269"/>
      <c r="BH95" s="276"/>
      <c r="BI95" s="276"/>
      <c r="BJ95" s="269"/>
      <c r="BK95" s="277"/>
      <c r="BL95" s="269"/>
      <c r="BM95" s="269"/>
      <c r="BN95" s="272"/>
      <c r="BO95" s="272"/>
      <c r="BP95" s="276"/>
      <c r="BQ95" s="269"/>
      <c r="BR95" s="276"/>
      <c r="BS95" s="269"/>
      <c r="BT95" s="269"/>
      <c r="BU95" s="269"/>
      <c r="BV95" s="269"/>
      <c r="BW95" s="269"/>
      <c r="BX95" s="269"/>
      <c r="BY95" s="269"/>
      <c r="BZ95" s="269"/>
      <c r="CA95" s="269"/>
      <c r="CB95" s="269"/>
      <c r="CC95" s="269"/>
      <c r="CD95" s="269"/>
      <c r="CE95" s="269"/>
      <c r="CF95" s="269"/>
      <c r="CG95" s="269"/>
    </row>
    <row r="96" spans="1:85" x14ac:dyDescent="0.2">
      <c r="A96" s="378">
        <v>38838</v>
      </c>
      <c r="B96" s="426">
        <v>2.6010000000000004</v>
      </c>
      <c r="C96" s="382">
        <v>-0.51</v>
      </c>
      <c r="D96" s="381">
        <v>-0.41904348922166079</v>
      </c>
      <c r="E96" s="381">
        <v>-0.51087401142688194</v>
      </c>
      <c r="F96" s="427">
        <v>0.10800000000000001</v>
      </c>
      <c r="G96" s="428">
        <v>0.10300000000000001</v>
      </c>
      <c r="H96" s="428">
        <v>0.128</v>
      </c>
      <c r="I96" s="429">
        <v>0.11800000000000001</v>
      </c>
      <c r="J96" s="428">
        <v>8.2500000000000004E-2</v>
      </c>
      <c r="K96" s="428">
        <v>0.1575</v>
      </c>
      <c r="L96" s="428">
        <v>0.2475</v>
      </c>
      <c r="M96" s="427">
        <v>-0.315</v>
      </c>
      <c r="N96" s="428">
        <v>0.11</v>
      </c>
      <c r="O96" s="429">
        <v>-0.1</v>
      </c>
      <c r="P96" s="438">
        <v>-0.43</v>
      </c>
      <c r="Q96" s="440">
        <v>0.1125</v>
      </c>
      <c r="R96" s="431">
        <v>0.14249999999999999</v>
      </c>
      <c r="S96" s="431">
        <v>0.1525</v>
      </c>
      <c r="T96" s="296">
        <v>0.45</v>
      </c>
      <c r="U96" s="510">
        <v>0.1525</v>
      </c>
      <c r="V96" s="294">
        <v>2.0910000000000002</v>
      </c>
      <c r="W96" s="294">
        <v>2.1819565107783396</v>
      </c>
      <c r="X96" s="389">
        <v>2.0901259885731185</v>
      </c>
      <c r="Y96" s="293"/>
      <c r="Z96" s="433">
        <v>0.1225</v>
      </c>
      <c r="AA96" s="434">
        <v>0</v>
      </c>
      <c r="AB96" s="516">
        <v>2.7881844451239668</v>
      </c>
      <c r="AC96" s="296">
        <v>2.9106844451239668</v>
      </c>
      <c r="AD96" s="389">
        <v>2.7881844451239668</v>
      </c>
      <c r="AE96" s="443">
        <v>2.1710000000000003</v>
      </c>
      <c r="AF96" s="394">
        <v>2.2860000000000005</v>
      </c>
      <c r="AG96" s="395">
        <v>2.5010000000000003</v>
      </c>
      <c r="AH96" s="511">
        <v>-0.19</v>
      </c>
      <c r="AI96" s="416">
        <v>1.4068343988210004</v>
      </c>
      <c r="AJ96" s="436">
        <v>6.6614572201213015E-2</v>
      </c>
      <c r="AK96" s="436">
        <v>7.219522587354503E-2</v>
      </c>
      <c r="AL96" s="279">
        <v>0.66154351307131354</v>
      </c>
      <c r="AM96" s="398">
        <v>0.6394243699799016</v>
      </c>
      <c r="AN96" s="377">
        <v>0.10300000000000001</v>
      </c>
      <c r="AO96" s="501">
        <v>0.12</v>
      </c>
      <c r="AP96" s="269"/>
      <c r="AQ96" s="377">
        <v>-2.5880000000000001</v>
      </c>
      <c r="AR96" s="502">
        <v>-2.0780000000000003</v>
      </c>
      <c r="AS96" s="269"/>
      <c r="AT96" s="269"/>
      <c r="AU96" s="269"/>
      <c r="AV96" s="269"/>
      <c r="AW96" s="439"/>
      <c r="AX96" s="279"/>
      <c r="AY96" s="279"/>
      <c r="AZ96" s="269"/>
      <c r="BA96" s="439"/>
      <c r="BB96" s="277"/>
      <c r="BC96" s="437"/>
      <c r="BD96" s="280"/>
      <c r="BE96" s="269"/>
      <c r="BF96" s="277"/>
      <c r="BG96" s="269"/>
      <c r="BH96" s="276"/>
      <c r="BI96" s="276"/>
      <c r="BJ96" s="269"/>
      <c r="BK96" s="277"/>
      <c r="BL96" s="269"/>
      <c r="BM96" s="269"/>
      <c r="BN96" s="272"/>
      <c r="BO96" s="272"/>
      <c r="BP96" s="276"/>
      <c r="BQ96" s="269"/>
      <c r="BR96" s="276"/>
      <c r="BS96" s="269"/>
      <c r="BT96" s="269"/>
      <c r="BU96" s="269"/>
      <c r="BV96" s="269"/>
      <c r="BW96" s="269"/>
      <c r="BX96" s="269"/>
      <c r="BY96" s="269"/>
      <c r="BZ96" s="269"/>
      <c r="CA96" s="269"/>
      <c r="CB96" s="269"/>
      <c r="CC96" s="269"/>
      <c r="CD96" s="269"/>
      <c r="CE96" s="269"/>
      <c r="CF96" s="269"/>
      <c r="CG96" s="269"/>
    </row>
    <row r="97" spans="1:85" x14ac:dyDescent="0.2">
      <c r="A97" s="378">
        <v>38869</v>
      </c>
      <c r="B97" s="426">
        <v>2.6080000000000001</v>
      </c>
      <c r="C97" s="382">
        <v>-0.51</v>
      </c>
      <c r="D97" s="381">
        <v>-0.4189993305281825</v>
      </c>
      <c r="E97" s="381">
        <v>-0.51087693733792339</v>
      </c>
      <c r="F97" s="427">
        <v>0.10800000000000001</v>
      </c>
      <c r="G97" s="428">
        <v>0.10300000000000001</v>
      </c>
      <c r="H97" s="428">
        <v>0.128</v>
      </c>
      <c r="I97" s="429">
        <v>0.11800000000000001</v>
      </c>
      <c r="J97" s="428">
        <v>7.7499999999999999E-2</v>
      </c>
      <c r="K97" s="428">
        <v>0.1525</v>
      </c>
      <c r="L97" s="428">
        <v>0.2475</v>
      </c>
      <c r="M97" s="427">
        <v>-0.315</v>
      </c>
      <c r="N97" s="428">
        <v>0.11</v>
      </c>
      <c r="O97" s="429">
        <v>-0.1</v>
      </c>
      <c r="P97" s="438">
        <v>-0.43</v>
      </c>
      <c r="Q97" s="440">
        <v>0.1125</v>
      </c>
      <c r="R97" s="431">
        <v>0.14249999999999999</v>
      </c>
      <c r="S97" s="431">
        <v>0.1525</v>
      </c>
      <c r="T97" s="296">
        <v>0.45</v>
      </c>
      <c r="U97" s="510">
        <v>0.1525</v>
      </c>
      <c r="V97" s="294">
        <v>2.0979999999999999</v>
      </c>
      <c r="W97" s="294">
        <v>2.1890006694718176</v>
      </c>
      <c r="X97" s="389">
        <v>2.0971230626620767</v>
      </c>
      <c r="Y97" s="446" t="s">
        <v>181</v>
      </c>
      <c r="Z97" s="433">
        <v>0.1225</v>
      </c>
      <c r="AA97" s="434">
        <v>0</v>
      </c>
      <c r="AB97" s="516">
        <v>2.7960847490083771</v>
      </c>
      <c r="AC97" s="296">
        <v>2.9185847490083772</v>
      </c>
      <c r="AD97" s="389">
        <v>2.7960847490083771</v>
      </c>
      <c r="AE97" s="443">
        <v>2.1779999999999999</v>
      </c>
      <c r="AF97" s="394">
        <v>2.2930000000000001</v>
      </c>
      <c r="AG97" s="395">
        <v>2.508</v>
      </c>
      <c r="AH97" s="511">
        <v>-0.19</v>
      </c>
      <c r="AI97" s="416">
        <v>1.4061134370590003</v>
      </c>
      <c r="AJ97" s="436">
        <v>6.6646285173964023E-2</v>
      </c>
      <c r="AK97" s="436">
        <v>7.223591617259302E-2</v>
      </c>
      <c r="AL97" s="279">
        <v>0.65774542018758464</v>
      </c>
      <c r="AM97" s="398">
        <v>0.63542746375150749</v>
      </c>
      <c r="AN97" s="377">
        <v>0.10300000000000001</v>
      </c>
      <c r="AO97" s="501">
        <v>0.124</v>
      </c>
      <c r="AP97" s="269"/>
      <c r="AQ97" s="377">
        <v>-2.5950000000000002</v>
      </c>
      <c r="AR97" s="502">
        <v>-2.085</v>
      </c>
      <c r="AS97" s="269"/>
      <c r="AT97" s="269"/>
      <c r="AU97" s="269"/>
      <c r="AV97" s="269"/>
      <c r="AW97" s="439"/>
      <c r="AX97" s="279"/>
      <c r="AY97" s="279"/>
      <c r="AZ97" s="269"/>
      <c r="BA97" s="439"/>
      <c r="BB97" s="277"/>
      <c r="BC97" s="437"/>
      <c r="BD97" s="280"/>
      <c r="BE97" s="269"/>
      <c r="BF97" s="277"/>
      <c r="BG97" s="269"/>
      <c r="BH97" s="276"/>
      <c r="BI97" s="276"/>
      <c r="BJ97" s="269"/>
      <c r="BK97" s="277"/>
      <c r="BL97" s="269"/>
      <c r="BM97" s="269"/>
      <c r="BN97" s="272"/>
      <c r="BO97" s="272"/>
      <c r="BP97" s="276"/>
      <c r="BQ97" s="269"/>
      <c r="BR97" s="276"/>
      <c r="BS97" s="269"/>
      <c r="BT97" s="269"/>
      <c r="BU97" s="269"/>
      <c r="BV97" s="269"/>
      <c r="BW97" s="269"/>
      <c r="BX97" s="269"/>
      <c r="BY97" s="269"/>
      <c r="BZ97" s="269"/>
      <c r="CA97" s="269"/>
      <c r="CB97" s="269"/>
      <c r="CC97" s="269"/>
      <c r="CD97" s="269"/>
      <c r="CE97" s="269"/>
      <c r="CF97" s="269"/>
      <c r="CG97" s="269"/>
    </row>
    <row r="98" spans="1:85" x14ac:dyDescent="0.2">
      <c r="A98" s="378">
        <v>38899</v>
      </c>
      <c r="B98" s="426">
        <v>2.6139999999999999</v>
      </c>
      <c r="C98" s="382">
        <v>-0.51</v>
      </c>
      <c r="D98" s="381">
        <v>-0.41895612239231994</v>
      </c>
      <c r="E98" s="381">
        <v>-0.51087944526167295</v>
      </c>
      <c r="F98" s="427">
        <v>0.10800000000000001</v>
      </c>
      <c r="G98" s="428">
        <v>0.10300000000000001</v>
      </c>
      <c r="H98" s="428">
        <v>0.128</v>
      </c>
      <c r="I98" s="429">
        <v>0.11800000000000001</v>
      </c>
      <c r="J98" s="428">
        <v>6.7500000000000004E-2</v>
      </c>
      <c r="K98" s="428">
        <v>0.14249999999999999</v>
      </c>
      <c r="L98" s="428">
        <v>0.2525</v>
      </c>
      <c r="M98" s="427">
        <v>-0.315</v>
      </c>
      <c r="N98" s="428">
        <v>0.11</v>
      </c>
      <c r="O98" s="429">
        <v>-0.1</v>
      </c>
      <c r="P98" s="438">
        <v>-0.43</v>
      </c>
      <c r="Q98" s="440">
        <v>0.1125</v>
      </c>
      <c r="R98" s="431">
        <v>0.14249999999999999</v>
      </c>
      <c r="S98" s="431">
        <v>0.1525</v>
      </c>
      <c r="T98" s="296">
        <v>0.5</v>
      </c>
      <c r="U98" s="510">
        <v>0.1525</v>
      </c>
      <c r="V98" s="294">
        <v>2.1040000000000001</v>
      </c>
      <c r="W98" s="294">
        <v>2.1950438776076799</v>
      </c>
      <c r="X98" s="389">
        <v>2.1031205547383269</v>
      </c>
      <c r="Y98" s="438">
        <v>3.0031432946892473</v>
      </c>
      <c r="Z98" s="433">
        <v>0.1225</v>
      </c>
      <c r="AA98" s="434">
        <v>0</v>
      </c>
      <c r="AB98" s="516">
        <v>2.8026866296120247</v>
      </c>
      <c r="AC98" s="296">
        <v>2.9251866296120248</v>
      </c>
      <c r="AD98" s="389">
        <v>2.8026866296120247</v>
      </c>
      <c r="AE98" s="443">
        <v>2.1839999999999997</v>
      </c>
      <c r="AF98" s="394">
        <v>2.2989999999999999</v>
      </c>
      <c r="AG98" s="395">
        <v>2.5139999999999998</v>
      </c>
      <c r="AH98" s="511">
        <v>-0.19</v>
      </c>
      <c r="AI98" s="416">
        <v>1.4054141372110001</v>
      </c>
      <c r="AJ98" s="436">
        <v>6.6676975147911016E-2</v>
      </c>
      <c r="AK98" s="436">
        <v>7.2275293881869998E-2</v>
      </c>
      <c r="AL98" s="279">
        <v>0.65408736722740757</v>
      </c>
      <c r="AM98" s="398">
        <v>0.631579273701531</v>
      </c>
      <c r="AN98" s="377">
        <v>0.10300000000000001</v>
      </c>
      <c r="AO98" s="501">
        <v>0.12</v>
      </c>
      <c r="AP98" s="269"/>
      <c r="AQ98" s="377">
        <v>-2.6010000000000004</v>
      </c>
      <c r="AR98" s="502">
        <v>-2.0910000000000002</v>
      </c>
      <c r="AS98" s="269"/>
      <c r="AT98" s="269"/>
      <c r="AU98" s="269"/>
      <c r="AV98" s="269"/>
      <c r="AW98" s="439"/>
      <c r="AX98" s="279"/>
      <c r="AY98" s="279"/>
      <c r="AZ98" s="269"/>
      <c r="BA98" s="439"/>
      <c r="BB98" s="277"/>
      <c r="BC98" s="437"/>
      <c r="BD98" s="280"/>
      <c r="BE98" s="269"/>
      <c r="BF98" s="277"/>
      <c r="BG98" s="269"/>
      <c r="BH98" s="276"/>
      <c r="BI98" s="276"/>
      <c r="BJ98" s="269"/>
      <c r="BK98" s="277"/>
      <c r="BL98" s="269"/>
      <c r="BM98" s="269"/>
      <c r="BN98" s="272"/>
      <c r="BO98" s="272"/>
      <c r="BP98" s="276"/>
      <c r="BQ98" s="269"/>
      <c r="BR98" s="276"/>
      <c r="BS98" s="269"/>
      <c r="BT98" s="269"/>
      <c r="BU98" s="269"/>
      <c r="BV98" s="269"/>
      <c r="BW98" s="269"/>
      <c r="BX98" s="269"/>
      <c r="BY98" s="269"/>
      <c r="BZ98" s="269"/>
      <c r="CA98" s="269"/>
      <c r="CB98" s="269"/>
      <c r="CC98" s="269"/>
      <c r="CD98" s="269"/>
      <c r="CE98" s="269"/>
      <c r="CF98" s="269"/>
      <c r="CG98" s="269"/>
    </row>
    <row r="99" spans="1:85" x14ac:dyDescent="0.2">
      <c r="A99" s="378">
        <v>38930</v>
      </c>
      <c r="B99" s="426">
        <v>2.6219999999999999</v>
      </c>
      <c r="C99" s="382">
        <v>-0.51</v>
      </c>
      <c r="D99" s="381">
        <v>-0.41891207083251958</v>
      </c>
      <c r="E99" s="381">
        <v>-0.51088278916000629</v>
      </c>
      <c r="F99" s="427">
        <v>0.10800000000000001</v>
      </c>
      <c r="G99" s="428">
        <v>0.10300000000000001</v>
      </c>
      <c r="H99" s="428">
        <v>0.128</v>
      </c>
      <c r="I99" s="429">
        <v>0.11800000000000001</v>
      </c>
      <c r="J99" s="428">
        <v>6.5000000000000002E-2</v>
      </c>
      <c r="K99" s="428">
        <v>0.14000000000000001</v>
      </c>
      <c r="L99" s="428">
        <v>0.2525</v>
      </c>
      <c r="M99" s="427">
        <v>-0.315</v>
      </c>
      <c r="N99" s="428">
        <v>0.11</v>
      </c>
      <c r="O99" s="429">
        <v>-0.1</v>
      </c>
      <c r="P99" s="438">
        <v>-0.43</v>
      </c>
      <c r="Q99" s="440">
        <v>0.1125</v>
      </c>
      <c r="R99" s="431">
        <v>0.14249999999999999</v>
      </c>
      <c r="S99" s="431">
        <v>0.1525</v>
      </c>
      <c r="T99" s="296">
        <v>0.55000000000000004</v>
      </c>
      <c r="U99" s="510">
        <v>0.1525</v>
      </c>
      <c r="V99" s="294">
        <v>2.1120000000000001</v>
      </c>
      <c r="W99" s="294">
        <v>2.2030879291674803</v>
      </c>
      <c r="X99" s="389">
        <v>2.1111172108399936</v>
      </c>
      <c r="Y99" s="438">
        <v>3.2282680520397209</v>
      </c>
      <c r="Z99" s="433">
        <v>0.1225</v>
      </c>
      <c r="AA99" s="434">
        <v>0</v>
      </c>
      <c r="AB99" s="516">
        <v>2.8118934268518223</v>
      </c>
      <c r="AC99" s="296">
        <v>2.9343934268518224</v>
      </c>
      <c r="AD99" s="389">
        <v>2.8118934268518223</v>
      </c>
      <c r="AE99" s="443">
        <v>2.1919999999999997</v>
      </c>
      <c r="AF99" s="394">
        <v>2.3069999999999999</v>
      </c>
      <c r="AG99" s="395">
        <v>2.5219999999999998</v>
      </c>
      <c r="AH99" s="511">
        <v>-0.19</v>
      </c>
      <c r="AI99" s="416">
        <v>1.4046898822730001</v>
      </c>
      <c r="AJ99" s="436">
        <v>6.6708688121317014E-2</v>
      </c>
      <c r="AK99" s="436">
        <v>7.2315984182000012E-2</v>
      </c>
      <c r="AL99" s="279">
        <v>0.65032541934927401</v>
      </c>
      <c r="AM99" s="398">
        <v>0.62762317880100005</v>
      </c>
      <c r="AN99" s="377">
        <v>0.10300000000000001</v>
      </c>
      <c r="AO99" s="501">
        <v>0.12</v>
      </c>
      <c r="AP99" s="269"/>
      <c r="AQ99" s="377">
        <v>-2.609</v>
      </c>
      <c r="AR99" s="502">
        <v>-2.0990000000000002</v>
      </c>
      <c r="AS99" s="269"/>
      <c r="AT99" s="269"/>
      <c r="AU99" s="269"/>
      <c r="AV99" s="269"/>
      <c r="AW99" s="439"/>
      <c r="AX99" s="279"/>
      <c r="AY99" s="279"/>
      <c r="AZ99" s="269"/>
      <c r="BA99" s="439"/>
      <c r="BB99" s="277"/>
      <c r="BC99" s="437"/>
      <c r="BD99" s="280"/>
      <c r="BE99" s="269"/>
      <c r="BF99" s="277"/>
      <c r="BG99" s="269"/>
      <c r="BH99" s="276"/>
      <c r="BI99" s="276"/>
      <c r="BJ99" s="269"/>
      <c r="BK99" s="277"/>
      <c r="BL99" s="269"/>
      <c r="BM99" s="269"/>
      <c r="BN99" s="272"/>
      <c r="BO99" s="272"/>
      <c r="BP99" s="276"/>
      <c r="BQ99" s="269"/>
      <c r="BR99" s="276"/>
      <c r="BS99" s="269"/>
      <c r="BT99" s="269"/>
      <c r="BU99" s="269"/>
      <c r="BV99" s="269"/>
      <c r="BW99" s="269"/>
      <c r="BX99" s="269"/>
      <c r="BY99" s="269"/>
      <c r="BZ99" s="269"/>
      <c r="CA99" s="269"/>
      <c r="CB99" s="269"/>
      <c r="CC99" s="269"/>
      <c r="CD99" s="269"/>
      <c r="CE99" s="269"/>
      <c r="CF99" s="269"/>
      <c r="CG99" s="269"/>
    </row>
    <row r="100" spans="1:85" x14ac:dyDescent="0.2">
      <c r="A100" s="378">
        <v>38961</v>
      </c>
      <c r="B100" s="426">
        <v>2.625</v>
      </c>
      <c r="C100" s="382">
        <v>-0.51</v>
      </c>
      <c r="D100" s="381">
        <v>-0.41886577104661837</v>
      </c>
      <c r="E100" s="381">
        <v>-0.51088404312188107</v>
      </c>
      <c r="F100" s="427">
        <v>0.10800000000000001</v>
      </c>
      <c r="G100" s="428">
        <v>0.10300000000000001</v>
      </c>
      <c r="H100" s="428">
        <v>0.128</v>
      </c>
      <c r="I100" s="429">
        <v>0.11800000000000001</v>
      </c>
      <c r="J100" s="428">
        <v>6.25E-2</v>
      </c>
      <c r="K100" s="428">
        <v>0.13750000000000001</v>
      </c>
      <c r="L100" s="428">
        <v>0.2475</v>
      </c>
      <c r="M100" s="427">
        <v>-0.315</v>
      </c>
      <c r="N100" s="428">
        <v>0.11</v>
      </c>
      <c r="O100" s="429">
        <v>-0.1</v>
      </c>
      <c r="P100" s="438">
        <v>-0.43</v>
      </c>
      <c r="Q100" s="440">
        <v>0.1125</v>
      </c>
      <c r="R100" s="431">
        <v>0.14249999999999999</v>
      </c>
      <c r="S100" s="431">
        <v>0.1525</v>
      </c>
      <c r="T100" s="296">
        <v>0.55000000000000004</v>
      </c>
      <c r="U100" s="510">
        <v>0.1525</v>
      </c>
      <c r="V100" s="294">
        <v>2.1150000000000002</v>
      </c>
      <c r="W100" s="294">
        <v>2.2061342289533816</v>
      </c>
      <c r="X100" s="389">
        <v>2.1141159568781189</v>
      </c>
      <c r="Y100" s="438">
        <v>2.8423398965817666</v>
      </c>
      <c r="Z100" s="433">
        <v>0.1225</v>
      </c>
      <c r="AA100" s="434">
        <v>0</v>
      </c>
      <c r="AB100" s="516">
        <v>2.81443238257885</v>
      </c>
      <c r="AC100" s="296">
        <v>2.93693238257885</v>
      </c>
      <c r="AD100" s="389">
        <v>2.81443238257885</v>
      </c>
      <c r="AE100" s="443">
        <v>2.1949999999999998</v>
      </c>
      <c r="AF100" s="394">
        <v>2.31</v>
      </c>
      <c r="AG100" s="395">
        <v>2.5249999999999999</v>
      </c>
      <c r="AH100" s="511">
        <v>-0.19</v>
      </c>
      <c r="AI100" s="416">
        <v>1.4039639583140002</v>
      </c>
      <c r="AJ100" s="436">
        <v>6.6740401095056023E-2</v>
      </c>
      <c r="AK100" s="436">
        <v>7.2356674482664002E-2</v>
      </c>
      <c r="AL100" s="279">
        <v>0.64658174178175232</v>
      </c>
      <c r="AM100" s="398">
        <v>0.62368770976682242</v>
      </c>
      <c r="AN100" s="377">
        <v>0.10300000000000001</v>
      </c>
      <c r="AO100" s="501">
        <v>0.124</v>
      </c>
      <c r="AP100" s="269"/>
      <c r="AQ100" s="377">
        <v>-2.6120000000000001</v>
      </c>
      <c r="AR100" s="502">
        <v>-2.1020000000000003</v>
      </c>
      <c r="AS100" s="269"/>
      <c r="AT100" s="269"/>
      <c r="AU100" s="269"/>
      <c r="AV100" s="269"/>
      <c r="AW100" s="439"/>
      <c r="AX100" s="279"/>
      <c r="AY100" s="279"/>
      <c r="AZ100" s="269"/>
      <c r="BA100" s="439"/>
      <c r="BB100" s="277"/>
      <c r="BC100" s="437"/>
      <c r="BD100" s="280"/>
      <c r="BE100" s="269"/>
      <c r="BF100" s="277"/>
      <c r="BG100" s="269"/>
      <c r="BH100" s="276"/>
      <c r="BI100" s="276"/>
      <c r="BJ100" s="269"/>
      <c r="BK100" s="277"/>
      <c r="BL100" s="269"/>
      <c r="BM100" s="269"/>
      <c r="BN100" s="272"/>
      <c r="BO100" s="272"/>
      <c r="BP100" s="276"/>
      <c r="BQ100" s="269"/>
      <c r="BR100" s="276"/>
      <c r="BS100" s="269"/>
      <c r="BT100" s="269"/>
      <c r="BU100" s="269"/>
      <c r="BV100" s="269"/>
      <c r="BW100" s="269"/>
      <c r="BX100" s="269"/>
      <c r="BY100" s="269"/>
      <c r="BZ100" s="269"/>
      <c r="CA100" s="269"/>
      <c r="CB100" s="269"/>
      <c r="CC100" s="269"/>
      <c r="CD100" s="269"/>
      <c r="CE100" s="269"/>
      <c r="CF100" s="269"/>
      <c r="CG100" s="269"/>
    </row>
    <row r="101" spans="1:85" x14ac:dyDescent="0.2">
      <c r="A101" s="378">
        <v>38991</v>
      </c>
      <c r="B101" s="426">
        <v>2.6580000000000004</v>
      </c>
      <c r="C101" s="382">
        <v>-0.51</v>
      </c>
      <c r="D101" s="381">
        <v>-0.41883339395773334</v>
      </c>
      <c r="E101" s="381">
        <v>-0.51089783670250632</v>
      </c>
      <c r="F101" s="427">
        <v>0.10800000000000001</v>
      </c>
      <c r="G101" s="428">
        <v>0.10300000000000001</v>
      </c>
      <c r="H101" s="428">
        <v>0.128</v>
      </c>
      <c r="I101" s="429">
        <v>0.11800000000000001</v>
      </c>
      <c r="J101" s="428">
        <v>7.7499999999999999E-2</v>
      </c>
      <c r="K101" s="428">
        <v>0.1525</v>
      </c>
      <c r="L101" s="428">
        <v>0.25</v>
      </c>
      <c r="M101" s="427">
        <v>-0.315</v>
      </c>
      <c r="N101" s="428">
        <v>0.11</v>
      </c>
      <c r="O101" s="429">
        <v>-0.1</v>
      </c>
      <c r="P101" s="438">
        <v>-0.43</v>
      </c>
      <c r="Q101" s="440">
        <v>0.1125</v>
      </c>
      <c r="R101" s="431">
        <v>0.14249999999999999</v>
      </c>
      <c r="S101" s="431">
        <v>0.1525</v>
      </c>
      <c r="T101" s="296">
        <v>0.6</v>
      </c>
      <c r="U101" s="510">
        <v>0.1525</v>
      </c>
      <c r="V101" s="294">
        <v>2.1480000000000006</v>
      </c>
      <c r="W101" s="294">
        <v>2.239166606042267</v>
      </c>
      <c r="X101" s="389">
        <v>2.147102163297494</v>
      </c>
      <c r="Y101" s="432" t="s">
        <v>134</v>
      </c>
      <c r="Z101" s="433">
        <v>0.1225</v>
      </c>
      <c r="AA101" s="434">
        <v>0</v>
      </c>
      <c r="AB101" s="516">
        <v>2.8569120407658866</v>
      </c>
      <c r="AC101" s="296">
        <v>2.9794120407658866</v>
      </c>
      <c r="AD101" s="389">
        <v>2.8569120407658866</v>
      </c>
      <c r="AE101" s="443">
        <v>2.2280000000000002</v>
      </c>
      <c r="AF101" s="394">
        <v>2.3430000000000004</v>
      </c>
      <c r="AG101" s="395">
        <v>2.5580000000000003</v>
      </c>
      <c r="AH101" s="511">
        <v>-0.19</v>
      </c>
      <c r="AI101" s="416">
        <v>1.403259865029</v>
      </c>
      <c r="AJ101" s="436">
        <v>6.6771091069960001E-2</v>
      </c>
      <c r="AK101" s="436">
        <v>7.2396052193512028E-2</v>
      </c>
      <c r="AL101" s="279">
        <v>0.64297616139447233</v>
      </c>
      <c r="AM101" s="398">
        <v>0.61989875744096112</v>
      </c>
      <c r="AN101" s="377">
        <v>0.10300000000000001</v>
      </c>
      <c r="AO101" s="501">
        <v>0.12</v>
      </c>
      <c r="AP101" s="269"/>
      <c r="AQ101" s="377">
        <v>-2.645</v>
      </c>
      <c r="AR101" s="502">
        <v>-2.1349999999999998</v>
      </c>
      <c r="AS101" s="269"/>
      <c r="AT101" s="269"/>
      <c r="AU101" s="269"/>
      <c r="AV101" s="269"/>
      <c r="AW101" s="439"/>
      <c r="AX101" s="279"/>
      <c r="AY101" s="279"/>
      <c r="AZ101" s="269"/>
      <c r="BA101" s="439"/>
      <c r="BB101" s="277"/>
      <c r="BC101" s="437"/>
      <c r="BD101" s="280"/>
      <c r="BE101" s="269"/>
      <c r="BF101" s="277"/>
      <c r="BG101" s="269"/>
      <c r="BH101" s="276"/>
      <c r="BI101" s="276"/>
      <c r="BJ101" s="269"/>
      <c r="BK101" s="277"/>
      <c r="BL101" s="269"/>
      <c r="BM101" s="269"/>
      <c r="BN101" s="272"/>
      <c r="BO101" s="272"/>
      <c r="BP101" s="276"/>
      <c r="BQ101" s="269"/>
      <c r="BR101" s="276"/>
      <c r="BS101" s="269"/>
      <c r="BT101" s="269"/>
      <c r="BU101" s="269"/>
      <c r="BV101" s="269"/>
      <c r="BW101" s="269"/>
      <c r="BX101" s="269"/>
      <c r="BY101" s="269"/>
      <c r="BZ101" s="269"/>
      <c r="CA101" s="269"/>
      <c r="CB101" s="269"/>
      <c r="CC101" s="269"/>
      <c r="CD101" s="269"/>
      <c r="CE101" s="269"/>
      <c r="CF101" s="269"/>
      <c r="CG101" s="269"/>
    </row>
    <row r="102" spans="1:85" x14ac:dyDescent="0.2">
      <c r="A102" s="448">
        <v>39022</v>
      </c>
      <c r="B102" s="426">
        <v>2.7949999999999999</v>
      </c>
      <c r="C102" s="382">
        <v>-0.44</v>
      </c>
      <c r="D102" s="381">
        <v>-0.34887205148292555</v>
      </c>
      <c r="E102" s="381">
        <v>-0.44098436007188235</v>
      </c>
      <c r="F102" s="427">
        <v>0.22</v>
      </c>
      <c r="G102" s="428">
        <v>0.26</v>
      </c>
      <c r="H102" s="428">
        <v>0.34</v>
      </c>
      <c r="I102" s="429">
        <v>0.44</v>
      </c>
      <c r="J102" s="428">
        <v>0.13500000000000001</v>
      </c>
      <c r="K102" s="428">
        <v>0.21</v>
      </c>
      <c r="L102" s="428">
        <v>0.55249999999999999</v>
      </c>
      <c r="M102" s="427">
        <v>-0.19</v>
      </c>
      <c r="N102" s="428">
        <v>0.11</v>
      </c>
      <c r="O102" s="429">
        <v>7.0000000000000007E-2</v>
      </c>
      <c r="P102" s="438">
        <v>-0.14499999999999999</v>
      </c>
      <c r="Q102" s="440">
        <v>0.1125</v>
      </c>
      <c r="R102" s="431">
        <v>0.14249999999999999</v>
      </c>
      <c r="S102" s="431">
        <v>0.1525</v>
      </c>
      <c r="T102" s="296">
        <v>0.8</v>
      </c>
      <c r="U102" s="510">
        <v>0.1525</v>
      </c>
      <c r="V102" s="294">
        <v>2.355</v>
      </c>
      <c r="W102" s="294">
        <v>2.4461279485170744</v>
      </c>
      <c r="X102" s="389">
        <v>2.3540156399281176</v>
      </c>
      <c r="Y102" s="445"/>
      <c r="Z102" s="433">
        <v>0.1225</v>
      </c>
      <c r="AA102" s="434">
        <v>0</v>
      </c>
      <c r="AB102" s="519">
        <v>3.1306013312293328</v>
      </c>
      <c r="AC102" s="296">
        <v>3.2531013312293329</v>
      </c>
      <c r="AD102" s="389">
        <v>3.1306013312293328</v>
      </c>
      <c r="AE102" s="443">
        <v>2.65</v>
      </c>
      <c r="AF102" s="394">
        <v>2.605</v>
      </c>
      <c r="AG102" s="395">
        <v>2.8650000000000002</v>
      </c>
      <c r="AH102" s="511">
        <v>-0.19</v>
      </c>
      <c r="AI102" s="416">
        <v>1.402530665869</v>
      </c>
      <c r="AJ102" s="436">
        <v>6.6802804044355013E-2</v>
      </c>
      <c r="AK102" s="436">
        <v>7.2436742495258014E-2</v>
      </c>
      <c r="AL102" s="279">
        <v>0.63926824179400765</v>
      </c>
      <c r="AM102" s="398">
        <v>0.61600365017681846</v>
      </c>
      <c r="AN102" s="377">
        <v>0.26</v>
      </c>
      <c r="AO102" s="501">
        <v>0.124</v>
      </c>
      <c r="AP102" s="269"/>
      <c r="AQ102" s="377">
        <v>-2.782</v>
      </c>
      <c r="AR102" s="502">
        <v>-2.3420000000000001</v>
      </c>
      <c r="AS102" s="269"/>
      <c r="AT102" s="269"/>
      <c r="AU102" s="269"/>
      <c r="AV102" s="269"/>
      <c r="AW102" s="439"/>
      <c r="AX102" s="279"/>
      <c r="AY102" s="279"/>
      <c r="AZ102" s="269"/>
      <c r="BA102" s="439"/>
      <c r="BB102" s="277"/>
      <c r="BC102" s="437"/>
      <c r="BD102" s="280"/>
      <c r="BE102" s="269"/>
      <c r="BF102" s="277"/>
      <c r="BG102" s="269"/>
      <c r="BH102" s="276"/>
      <c r="BI102" s="276"/>
      <c r="BJ102" s="269"/>
      <c r="BK102" s="277"/>
      <c r="BL102" s="269"/>
      <c r="BM102" s="269"/>
      <c r="BN102" s="272"/>
      <c r="BO102" s="272"/>
      <c r="BP102" s="276"/>
      <c r="BQ102" s="269"/>
      <c r="BR102" s="276"/>
      <c r="BS102" s="269"/>
      <c r="BT102" s="269"/>
      <c r="BU102" s="269"/>
      <c r="BV102" s="269"/>
      <c r="BW102" s="269"/>
      <c r="BX102" s="269"/>
      <c r="BY102" s="269"/>
      <c r="BZ102" s="269"/>
      <c r="CA102" s="269"/>
      <c r="CB102" s="269"/>
      <c r="CC102" s="269"/>
      <c r="CD102" s="269"/>
      <c r="CE102" s="269"/>
      <c r="CF102" s="269"/>
      <c r="CG102" s="269"/>
    </row>
    <row r="103" spans="1:85" x14ac:dyDescent="0.2">
      <c r="A103" s="378">
        <v>39052</v>
      </c>
      <c r="B103" s="426">
        <v>2.9180000000000001</v>
      </c>
      <c r="C103" s="382">
        <v>-0.44</v>
      </c>
      <c r="D103" s="381">
        <v>-0.34887699081980328</v>
      </c>
      <c r="E103" s="381">
        <v>-0.4410357725087577</v>
      </c>
      <c r="F103" s="427">
        <v>0.26</v>
      </c>
      <c r="G103" s="428">
        <v>0.3</v>
      </c>
      <c r="H103" s="428">
        <v>0.38</v>
      </c>
      <c r="I103" s="429">
        <v>0.48</v>
      </c>
      <c r="J103" s="428">
        <v>0.17499999999999999</v>
      </c>
      <c r="K103" s="428">
        <v>0.25</v>
      </c>
      <c r="L103" s="428">
        <v>0.8075</v>
      </c>
      <c r="M103" s="427">
        <v>-0.19</v>
      </c>
      <c r="N103" s="428">
        <v>0.11</v>
      </c>
      <c r="O103" s="429">
        <v>7.0000000000000007E-2</v>
      </c>
      <c r="P103" s="438">
        <v>-7.4999999999999997E-2</v>
      </c>
      <c r="Q103" s="440">
        <v>0.1125</v>
      </c>
      <c r="R103" s="431">
        <v>0.14249999999999999</v>
      </c>
      <c r="S103" s="431">
        <v>0.1525</v>
      </c>
      <c r="T103" s="296">
        <v>1</v>
      </c>
      <c r="U103" s="510">
        <v>0.1525</v>
      </c>
      <c r="V103" s="294">
        <v>2.4780000000000002</v>
      </c>
      <c r="W103" s="294">
        <v>2.5691230091801969</v>
      </c>
      <c r="X103" s="389">
        <v>2.4769642274912425</v>
      </c>
      <c r="Y103" s="432" t="s">
        <v>136</v>
      </c>
      <c r="Z103" s="433">
        <v>0.1225</v>
      </c>
      <c r="AA103" s="434">
        <v>0</v>
      </c>
      <c r="AB103" s="519">
        <v>3.2924493174375948</v>
      </c>
      <c r="AC103" s="296">
        <v>3.4149493174375949</v>
      </c>
      <c r="AD103" s="389">
        <v>3.2924493174375948</v>
      </c>
      <c r="AE103" s="443">
        <v>2.843</v>
      </c>
      <c r="AF103" s="394">
        <v>2.7280000000000002</v>
      </c>
      <c r="AG103" s="395">
        <v>2.988</v>
      </c>
      <c r="AH103" s="511">
        <v>-0.19</v>
      </c>
      <c r="AI103" s="416">
        <v>1.4018234088210004</v>
      </c>
      <c r="AJ103" s="436">
        <v>6.6833494019893011E-2</v>
      </c>
      <c r="AK103" s="436">
        <v>7.2476120207146999E-2</v>
      </c>
      <c r="AL103" s="279">
        <v>0.63569714207485617</v>
      </c>
      <c r="AM103" s="398">
        <v>0.61225361365974218</v>
      </c>
      <c r="AN103" s="377">
        <v>0.3</v>
      </c>
      <c r="AO103" s="501">
        <v>0.12</v>
      </c>
      <c r="AP103" s="269"/>
      <c r="AQ103" s="377">
        <v>-2.9049999999999998</v>
      </c>
      <c r="AR103" s="502">
        <v>-2.4649999999999999</v>
      </c>
      <c r="AS103" s="269"/>
      <c r="AT103" s="269"/>
      <c r="AU103" s="269"/>
      <c r="AV103" s="269"/>
      <c r="AW103" s="439"/>
      <c r="AX103" s="279"/>
      <c r="AY103" s="279"/>
      <c r="AZ103" s="269"/>
      <c r="BA103" s="439"/>
      <c r="BB103" s="277"/>
      <c r="BC103" s="437"/>
      <c r="BD103" s="280"/>
      <c r="BE103" s="269"/>
      <c r="BF103" s="277"/>
      <c r="BG103" s="269"/>
      <c r="BH103" s="276"/>
      <c r="BI103" s="276"/>
      <c r="BJ103" s="269"/>
      <c r="BK103" s="277"/>
      <c r="BL103" s="269"/>
      <c r="BM103" s="269"/>
      <c r="BN103" s="272"/>
      <c r="BO103" s="272"/>
      <c r="BP103" s="276"/>
      <c r="BQ103" s="269"/>
      <c r="BR103" s="276"/>
      <c r="BS103" s="269"/>
      <c r="BT103" s="269"/>
      <c r="BU103" s="269"/>
      <c r="BV103" s="269"/>
      <c r="BW103" s="269"/>
      <c r="BX103" s="269"/>
      <c r="BY103" s="269"/>
      <c r="BZ103" s="269"/>
      <c r="CA103" s="269"/>
      <c r="CB103" s="269"/>
      <c r="CC103" s="269"/>
      <c r="CD103" s="269"/>
      <c r="CE103" s="269"/>
      <c r="CF103" s="269"/>
      <c r="CG103" s="269"/>
    </row>
    <row r="104" spans="1:85" x14ac:dyDescent="0.2">
      <c r="A104" s="378">
        <v>39083</v>
      </c>
      <c r="B104" s="426">
        <v>2.9705000000000004</v>
      </c>
      <c r="C104" s="382">
        <v>-0.44</v>
      </c>
      <c r="D104" s="381">
        <v>-0.34885075638051344</v>
      </c>
      <c r="E104" s="381">
        <v>-0.44105771684156991</v>
      </c>
      <c r="F104" s="427">
        <v>0.27</v>
      </c>
      <c r="G104" s="428">
        <v>0.31</v>
      </c>
      <c r="H104" s="428">
        <v>0.39</v>
      </c>
      <c r="I104" s="429">
        <v>0.49</v>
      </c>
      <c r="J104" s="428">
        <v>0.22</v>
      </c>
      <c r="K104" s="428">
        <v>0.29499999999999998</v>
      </c>
      <c r="L104" s="428">
        <v>1.1675</v>
      </c>
      <c r="M104" s="427">
        <v>-0.19</v>
      </c>
      <c r="N104" s="428">
        <v>0.11</v>
      </c>
      <c r="O104" s="429">
        <v>7.0000000000000007E-2</v>
      </c>
      <c r="P104" s="438">
        <v>-5.5E-2</v>
      </c>
      <c r="Q104" s="440">
        <v>0.1125</v>
      </c>
      <c r="R104" s="431">
        <v>0.14249999999999999</v>
      </c>
      <c r="S104" s="431">
        <v>0.1525</v>
      </c>
      <c r="T104" s="296">
        <v>1</v>
      </c>
      <c r="U104" s="510">
        <v>0.1525</v>
      </c>
      <c r="V104" s="294">
        <v>2.5305000000000004</v>
      </c>
      <c r="W104" s="294">
        <v>2.6216492436194869</v>
      </c>
      <c r="X104" s="389">
        <v>2.5294422831584304</v>
      </c>
      <c r="Y104" s="445"/>
      <c r="Z104" s="433">
        <v>0.1225</v>
      </c>
      <c r="AA104" s="434">
        <v>0</v>
      </c>
      <c r="AB104" s="519">
        <v>3.3604478245194347</v>
      </c>
      <c r="AC104" s="296">
        <v>3.4829478245194347</v>
      </c>
      <c r="AD104" s="389">
        <v>3.3604478245194347</v>
      </c>
      <c r="AE104" s="443">
        <v>2.9155000000000002</v>
      </c>
      <c r="AF104" s="394">
        <v>2.7805000000000004</v>
      </c>
      <c r="AG104" s="395">
        <v>3.0405000000000002</v>
      </c>
      <c r="AH104" s="511">
        <v>-0.19</v>
      </c>
      <c r="AI104" s="416">
        <v>1.4010909464320001</v>
      </c>
      <c r="AJ104" s="436">
        <v>6.6865206994943013E-2</v>
      </c>
      <c r="AK104" s="436">
        <v>7.2516810509969998E-2</v>
      </c>
      <c r="AL104" s="279">
        <v>0.63202472474209481</v>
      </c>
      <c r="AM104" s="398">
        <v>0.60839857077110793</v>
      </c>
      <c r="AN104" s="377">
        <v>0.31</v>
      </c>
      <c r="AO104" s="501">
        <v>0.12</v>
      </c>
      <c r="AP104" s="269"/>
      <c r="AQ104" s="377">
        <v>-2.9575</v>
      </c>
      <c r="AR104" s="502">
        <v>-2.5175000000000001</v>
      </c>
      <c r="AS104" s="269"/>
      <c r="AT104" s="269"/>
      <c r="AU104" s="269"/>
      <c r="AV104" s="269"/>
      <c r="AW104" s="439"/>
      <c r="AX104" s="279"/>
      <c r="AY104" s="279"/>
      <c r="AZ104" s="269"/>
      <c r="BA104" s="439"/>
      <c r="BB104" s="277"/>
      <c r="BC104" s="437"/>
      <c r="BD104" s="280"/>
      <c r="BE104" s="269"/>
      <c r="BF104" s="277"/>
      <c r="BG104" s="269"/>
      <c r="BH104" s="276"/>
      <c r="BI104" s="276"/>
      <c r="BJ104" s="269"/>
      <c r="BK104" s="277"/>
      <c r="BL104" s="269"/>
      <c r="BM104" s="269"/>
      <c r="BN104" s="272"/>
      <c r="BO104" s="272"/>
      <c r="BP104" s="276"/>
      <c r="BQ104" s="269"/>
      <c r="BR104" s="276"/>
      <c r="BS104" s="269"/>
      <c r="BT104" s="269"/>
      <c r="BU104" s="269"/>
      <c r="BV104" s="269"/>
      <c r="BW104" s="269"/>
      <c r="BX104" s="269"/>
      <c r="BY104" s="269"/>
      <c r="BZ104" s="269"/>
      <c r="CA104" s="269"/>
      <c r="CB104" s="269"/>
      <c r="CC104" s="269"/>
      <c r="CD104" s="269"/>
      <c r="CE104" s="269"/>
      <c r="CF104" s="269"/>
      <c r="CG104" s="269"/>
    </row>
    <row r="105" spans="1:85" x14ac:dyDescent="0.2">
      <c r="A105" s="378">
        <v>39114</v>
      </c>
      <c r="B105" s="426">
        <v>2.8880000000000003</v>
      </c>
      <c r="C105" s="382">
        <v>-0.44</v>
      </c>
      <c r="D105" s="381">
        <v>-0.34877057972597125</v>
      </c>
      <c r="E105" s="381">
        <v>-0.44102323289000767</v>
      </c>
      <c r="F105" s="427">
        <v>0.3</v>
      </c>
      <c r="G105" s="428">
        <v>0.34</v>
      </c>
      <c r="H105" s="428">
        <v>0.42</v>
      </c>
      <c r="I105" s="429">
        <v>0.52</v>
      </c>
      <c r="J105" s="428">
        <v>0.19500000000000001</v>
      </c>
      <c r="K105" s="428">
        <v>0.27</v>
      </c>
      <c r="L105" s="428">
        <v>1.0900000000000001</v>
      </c>
      <c r="M105" s="427">
        <v>-0.19</v>
      </c>
      <c r="N105" s="428">
        <v>0.11</v>
      </c>
      <c r="O105" s="429">
        <v>7.0000000000000007E-2</v>
      </c>
      <c r="P105" s="438">
        <v>-7.4999999999999997E-2</v>
      </c>
      <c r="Q105" s="440">
        <v>0.1125</v>
      </c>
      <c r="R105" s="431">
        <v>0.14249999999999999</v>
      </c>
      <c r="S105" s="431">
        <v>0.1525</v>
      </c>
      <c r="T105" s="296">
        <v>1</v>
      </c>
      <c r="U105" s="510">
        <v>0.1525</v>
      </c>
      <c r="V105" s="294">
        <v>2.4480000000000004</v>
      </c>
      <c r="W105" s="294">
        <v>2.5392294202740291</v>
      </c>
      <c r="X105" s="389">
        <v>2.4469767671099927</v>
      </c>
      <c r="Y105" s="293"/>
      <c r="Z105" s="433">
        <v>0.1225</v>
      </c>
      <c r="AA105" s="434">
        <v>0</v>
      </c>
      <c r="AB105" s="519">
        <v>3.249279491593319</v>
      </c>
      <c r="AC105" s="296">
        <v>3.371779491593319</v>
      </c>
      <c r="AD105" s="389">
        <v>3.249279491593319</v>
      </c>
      <c r="AE105" s="443">
        <v>2.8130000000000002</v>
      </c>
      <c r="AF105" s="394">
        <v>2.6980000000000004</v>
      </c>
      <c r="AG105" s="395">
        <v>2.9580000000000002</v>
      </c>
      <c r="AH105" s="511">
        <v>-0.19</v>
      </c>
      <c r="AI105" s="416">
        <v>1.4003969866350001</v>
      </c>
      <c r="AJ105" s="436">
        <v>6.6896919970326013E-2</v>
      </c>
      <c r="AK105" s="436">
        <v>7.2553292341940023E-2</v>
      </c>
      <c r="AL105" s="279">
        <v>0.62837025179386019</v>
      </c>
      <c r="AM105" s="398">
        <v>0.60458111102953982</v>
      </c>
      <c r="AN105" s="377">
        <v>0.34</v>
      </c>
      <c r="AO105" s="501">
        <v>0.13300000000000001</v>
      </c>
      <c r="AP105" s="269"/>
      <c r="AQ105" s="377">
        <v>-2.875</v>
      </c>
      <c r="AR105" s="502">
        <v>-2.4350000000000001</v>
      </c>
      <c r="AS105" s="269"/>
      <c r="AT105" s="269"/>
      <c r="AU105" s="269"/>
      <c r="AV105" s="269"/>
      <c r="AW105" s="439"/>
      <c r="AX105" s="279"/>
      <c r="AY105" s="279"/>
      <c r="AZ105" s="269"/>
      <c r="BA105" s="439"/>
      <c r="BB105" s="277"/>
      <c r="BC105" s="437"/>
      <c r="BD105" s="280"/>
      <c r="BE105" s="269"/>
      <c r="BF105" s="277"/>
      <c r="BG105" s="269"/>
      <c r="BH105" s="276"/>
      <c r="BI105" s="276"/>
      <c r="BJ105" s="269"/>
      <c r="BK105" s="277"/>
      <c r="BL105" s="269"/>
      <c r="BM105" s="269"/>
      <c r="BN105" s="272"/>
      <c r="BO105" s="272"/>
      <c r="BP105" s="276"/>
      <c r="BQ105" s="269"/>
      <c r="BR105" s="276"/>
      <c r="BS105" s="269"/>
      <c r="BT105" s="269"/>
      <c r="BU105" s="269"/>
      <c r="BV105" s="269"/>
      <c r="BW105" s="269"/>
      <c r="BX105" s="269"/>
      <c r="BY105" s="269"/>
      <c r="BZ105" s="269"/>
      <c r="CA105" s="269"/>
      <c r="CB105" s="269"/>
      <c r="CC105" s="269"/>
      <c r="CD105" s="269"/>
      <c r="CE105" s="269"/>
      <c r="CF105" s="269"/>
      <c r="CG105" s="269"/>
    </row>
    <row r="106" spans="1:85" x14ac:dyDescent="0.2">
      <c r="A106" s="378">
        <v>39142</v>
      </c>
      <c r="B106" s="426">
        <v>2.7830000000000004</v>
      </c>
      <c r="C106" s="382">
        <v>-0.44</v>
      </c>
      <c r="D106" s="381">
        <v>-0.34868666900429313</v>
      </c>
      <c r="E106" s="381">
        <v>-0.44097934422438234</v>
      </c>
      <c r="F106" s="427">
        <v>0.3</v>
      </c>
      <c r="G106" s="428">
        <v>0.34</v>
      </c>
      <c r="H106" s="428">
        <v>0.42</v>
      </c>
      <c r="I106" s="429">
        <v>0.52</v>
      </c>
      <c r="J106" s="428">
        <v>0.1925</v>
      </c>
      <c r="K106" s="428">
        <v>0.26750000000000002</v>
      </c>
      <c r="L106" s="428">
        <v>0.67</v>
      </c>
      <c r="M106" s="427">
        <v>-0.19</v>
      </c>
      <c r="N106" s="428">
        <v>0.11</v>
      </c>
      <c r="O106" s="429">
        <v>7.0000000000000007E-2</v>
      </c>
      <c r="P106" s="438">
        <v>-0.24</v>
      </c>
      <c r="Q106" s="440">
        <v>0.1125</v>
      </c>
      <c r="R106" s="431">
        <v>0.14249999999999999</v>
      </c>
      <c r="S106" s="431">
        <v>0.1525</v>
      </c>
      <c r="T106" s="296">
        <v>0.75</v>
      </c>
      <c r="U106" s="510">
        <v>0.1525</v>
      </c>
      <c r="V106" s="294">
        <v>2.3430000000000004</v>
      </c>
      <c r="W106" s="294">
        <v>2.4343133309957072</v>
      </c>
      <c r="X106" s="389">
        <v>2.342020655775618</v>
      </c>
      <c r="Y106" s="293"/>
      <c r="Z106" s="433">
        <v>0.1225</v>
      </c>
      <c r="AA106" s="434">
        <v>0</v>
      </c>
      <c r="AB106" s="519">
        <v>3.1085622954189214</v>
      </c>
      <c r="AC106" s="296">
        <v>3.2310622954189214</v>
      </c>
      <c r="AD106" s="389">
        <v>3.1085622954189214</v>
      </c>
      <c r="AE106" s="443">
        <v>2.5430000000000001</v>
      </c>
      <c r="AF106" s="394">
        <v>2.5930000000000004</v>
      </c>
      <c r="AG106" s="395">
        <v>2.8530000000000002</v>
      </c>
      <c r="AH106" s="511">
        <v>-0.19</v>
      </c>
      <c r="AI106" s="416">
        <v>1.399789714535</v>
      </c>
      <c r="AJ106" s="436">
        <v>6.6925563948377023E-2</v>
      </c>
      <c r="AK106" s="436">
        <v>7.2584153014412997E-2</v>
      </c>
      <c r="AL106" s="279">
        <v>0.62508480641155151</v>
      </c>
      <c r="AM106" s="398">
        <v>0.6011592461195836</v>
      </c>
      <c r="AN106" s="377">
        <v>0.34</v>
      </c>
      <c r="AO106" s="501">
        <v>0.12</v>
      </c>
      <c r="AP106" s="269"/>
      <c r="AQ106" s="377">
        <v>-2.77</v>
      </c>
      <c r="AR106" s="502">
        <v>-2.33</v>
      </c>
      <c r="AS106" s="269"/>
      <c r="AT106" s="269"/>
      <c r="AU106" s="269"/>
      <c r="AV106" s="269"/>
      <c r="AW106" s="439"/>
      <c r="AX106" s="279"/>
      <c r="AY106" s="279"/>
      <c r="AZ106" s="269"/>
      <c r="BA106" s="439"/>
      <c r="BB106" s="277"/>
      <c r="BC106" s="437"/>
      <c r="BD106" s="280"/>
      <c r="BE106" s="269"/>
      <c r="BF106" s="277"/>
      <c r="BG106" s="269"/>
      <c r="BH106" s="276"/>
      <c r="BI106" s="276"/>
      <c r="BJ106" s="269"/>
      <c r="BK106" s="277"/>
      <c r="BL106" s="269"/>
      <c r="BM106" s="269"/>
      <c r="BN106" s="272"/>
      <c r="BO106" s="272"/>
      <c r="BP106" s="276"/>
      <c r="BQ106" s="269"/>
      <c r="BR106" s="276"/>
      <c r="BS106" s="269"/>
      <c r="BT106" s="269"/>
      <c r="BU106" s="269"/>
      <c r="BV106" s="269"/>
      <c r="BW106" s="269"/>
      <c r="BX106" s="269"/>
      <c r="BY106" s="269"/>
      <c r="BZ106" s="269"/>
      <c r="CA106" s="269"/>
      <c r="CB106" s="269"/>
      <c r="CC106" s="269"/>
      <c r="CD106" s="269"/>
      <c r="CE106" s="269"/>
      <c r="CF106" s="269"/>
      <c r="CG106" s="269"/>
    </row>
    <row r="107" spans="1:85" x14ac:dyDescent="0.2">
      <c r="A107" s="378">
        <v>39173</v>
      </c>
      <c r="B107" s="426">
        <v>2.6869999999999998</v>
      </c>
      <c r="C107" s="382">
        <v>-0.54</v>
      </c>
      <c r="D107" s="381">
        <v>-0.44856037907999236</v>
      </c>
      <c r="E107" s="381">
        <v>-0.54089741871521513</v>
      </c>
      <c r="F107" s="427">
        <v>0.113</v>
      </c>
      <c r="G107" s="428">
        <v>0.10800000000000001</v>
      </c>
      <c r="H107" s="428">
        <v>0.13300000000000001</v>
      </c>
      <c r="I107" s="429">
        <v>0.12300000000000001</v>
      </c>
      <c r="J107" s="428">
        <v>0.09</v>
      </c>
      <c r="K107" s="428">
        <v>0.16500000000000001</v>
      </c>
      <c r="L107" s="428">
        <v>0.28749999999999998</v>
      </c>
      <c r="M107" s="427">
        <v>-0.3</v>
      </c>
      <c r="N107" s="428">
        <v>0.11</v>
      </c>
      <c r="O107" s="429">
        <v>-0.1</v>
      </c>
      <c r="P107" s="438">
        <v>-0.43</v>
      </c>
      <c r="Q107" s="440">
        <v>0.1125</v>
      </c>
      <c r="R107" s="431">
        <v>0.14249999999999999</v>
      </c>
      <c r="S107" s="431">
        <v>0.1525</v>
      </c>
      <c r="T107" s="296">
        <v>0.4</v>
      </c>
      <c r="U107" s="510">
        <v>0.1525</v>
      </c>
      <c r="V107" s="294">
        <v>2.1469999999999998</v>
      </c>
      <c r="W107" s="294">
        <v>2.2384396209200075</v>
      </c>
      <c r="X107" s="389">
        <v>2.1461025812847847</v>
      </c>
      <c r="Y107" s="293"/>
      <c r="Z107" s="433">
        <v>0.1225</v>
      </c>
      <c r="AA107" s="434">
        <v>0</v>
      </c>
      <c r="AB107" s="519">
        <v>2.8471517740439083</v>
      </c>
      <c r="AC107" s="296">
        <v>2.9696517740439083</v>
      </c>
      <c r="AD107" s="389">
        <v>2.8471517740439083</v>
      </c>
      <c r="AE107" s="443">
        <v>2.2569999999999997</v>
      </c>
      <c r="AF107" s="394">
        <v>2.387</v>
      </c>
      <c r="AG107" s="395">
        <v>2.5869999999999997</v>
      </c>
      <c r="AH107" s="511">
        <v>-0.19</v>
      </c>
      <c r="AI107" s="416">
        <v>1.3991171691270003</v>
      </c>
      <c r="AJ107" s="436">
        <v>6.6957276924394016E-2</v>
      </c>
      <c r="AK107" s="436">
        <v>7.2618320187874993E-2</v>
      </c>
      <c r="AL107" s="279">
        <v>0.62146430412787379</v>
      </c>
      <c r="AM107" s="398">
        <v>0.59739016001729117</v>
      </c>
      <c r="AN107" s="377">
        <v>0.10800000000000001</v>
      </c>
      <c r="AO107" s="501">
        <v>0.124</v>
      </c>
      <c r="AP107" s="269"/>
      <c r="AQ107" s="377">
        <v>-2.6739999999999999</v>
      </c>
      <c r="AR107" s="502">
        <v>-2.1339999999999999</v>
      </c>
      <c r="AS107" s="269"/>
      <c r="AT107" s="269"/>
      <c r="AU107" s="269"/>
      <c r="AV107" s="269"/>
      <c r="AW107" s="439"/>
      <c r="AX107" s="279"/>
      <c r="AY107" s="279"/>
      <c r="AZ107" s="269"/>
      <c r="BA107" s="439"/>
      <c r="BB107" s="277"/>
      <c r="BC107" s="437"/>
      <c r="BD107" s="280"/>
      <c r="BE107" s="269"/>
      <c r="BF107" s="277"/>
      <c r="BG107" s="269"/>
      <c r="BH107" s="276"/>
      <c r="BI107" s="276"/>
      <c r="BJ107" s="269"/>
      <c r="BK107" s="277"/>
      <c r="BL107" s="269"/>
      <c r="BM107" s="269"/>
      <c r="BN107" s="272"/>
      <c r="BO107" s="272"/>
      <c r="BP107" s="276"/>
      <c r="BQ107" s="269"/>
      <c r="BR107" s="276"/>
      <c r="BS107" s="269"/>
      <c r="BT107" s="269"/>
      <c r="BU107" s="269"/>
      <c r="BV107" s="269"/>
      <c r="BW107" s="269"/>
      <c r="BX107" s="269"/>
      <c r="BY107" s="269"/>
      <c r="BZ107" s="269"/>
      <c r="CA107" s="269"/>
      <c r="CB107" s="269"/>
      <c r="CC107" s="269"/>
      <c r="CD107" s="269"/>
      <c r="CE107" s="269"/>
      <c r="CF107" s="269"/>
      <c r="CG107" s="269"/>
    </row>
    <row r="108" spans="1:85" x14ac:dyDescent="0.2">
      <c r="A108" s="378">
        <v>39203</v>
      </c>
      <c r="B108" s="426">
        <v>2.6660000000000004</v>
      </c>
      <c r="C108" s="382">
        <v>-0.54</v>
      </c>
      <c r="D108" s="381">
        <v>-0.44850861367589312</v>
      </c>
      <c r="E108" s="381">
        <v>-0.54088864098208944</v>
      </c>
      <c r="F108" s="427">
        <v>0.113</v>
      </c>
      <c r="G108" s="428">
        <v>0.10800000000000001</v>
      </c>
      <c r="H108" s="428">
        <v>0.13300000000000001</v>
      </c>
      <c r="I108" s="429">
        <v>0.12300000000000001</v>
      </c>
      <c r="J108" s="428">
        <v>9.2499999999999999E-2</v>
      </c>
      <c r="K108" s="428">
        <v>0.16750000000000001</v>
      </c>
      <c r="L108" s="428">
        <v>0.2475</v>
      </c>
      <c r="M108" s="427">
        <v>-0.3</v>
      </c>
      <c r="N108" s="428">
        <v>0.11</v>
      </c>
      <c r="O108" s="429">
        <v>-0.1</v>
      </c>
      <c r="P108" s="438">
        <v>-0.43</v>
      </c>
      <c r="Q108" s="440">
        <v>0.1125</v>
      </c>
      <c r="R108" s="431">
        <v>0.14249999999999999</v>
      </c>
      <c r="S108" s="431">
        <v>0.1525</v>
      </c>
      <c r="T108" s="296">
        <v>0.45</v>
      </c>
      <c r="U108" s="510">
        <v>0.1525</v>
      </c>
      <c r="V108" s="294">
        <v>2.1260000000000003</v>
      </c>
      <c r="W108" s="294">
        <v>2.2174913863241072</v>
      </c>
      <c r="X108" s="389">
        <v>2.1251113590179109</v>
      </c>
      <c r="Y108" s="293"/>
      <c r="Z108" s="433">
        <v>0.1225</v>
      </c>
      <c r="AA108" s="434">
        <v>0</v>
      </c>
      <c r="AB108" s="519">
        <v>2.8179916056620686</v>
      </c>
      <c r="AC108" s="296">
        <v>2.9404916056620687</v>
      </c>
      <c r="AD108" s="389">
        <v>2.8179916056620686</v>
      </c>
      <c r="AE108" s="443">
        <v>2.2360000000000002</v>
      </c>
      <c r="AF108" s="394">
        <v>2.3660000000000005</v>
      </c>
      <c r="AG108" s="395">
        <v>2.5660000000000003</v>
      </c>
      <c r="AH108" s="511">
        <v>-0.19</v>
      </c>
      <c r="AI108" s="416">
        <v>1.3984661107730003</v>
      </c>
      <c r="AJ108" s="436">
        <v>6.6987966901502022E-2</v>
      </c>
      <c r="AK108" s="436">
        <v>7.2651385194818008E-2</v>
      </c>
      <c r="AL108" s="279">
        <v>0.61797749688609593</v>
      </c>
      <c r="AM108" s="398">
        <v>0.5937619969879343</v>
      </c>
      <c r="AN108" s="377">
        <v>0.10800000000000001</v>
      </c>
      <c r="AO108" s="501">
        <v>0.12</v>
      </c>
      <c r="AP108" s="269"/>
      <c r="AQ108" s="377">
        <v>-2.653</v>
      </c>
      <c r="AR108" s="502">
        <v>-2.113</v>
      </c>
      <c r="AS108" s="269"/>
      <c r="AT108" s="269"/>
      <c r="AU108" s="269"/>
      <c r="AV108" s="269"/>
      <c r="AW108" s="439"/>
      <c r="AX108" s="279"/>
      <c r="AY108" s="279"/>
      <c r="AZ108" s="269"/>
      <c r="BA108" s="439"/>
      <c r="BB108" s="277"/>
      <c r="BC108" s="437"/>
      <c r="BD108" s="280"/>
      <c r="BE108" s="269"/>
      <c r="BF108" s="277"/>
      <c r="BG108" s="269"/>
      <c r="BH108" s="276"/>
      <c r="BI108" s="276"/>
      <c r="BJ108" s="269"/>
      <c r="BK108" s="277"/>
      <c r="BL108" s="269"/>
      <c r="BM108" s="269"/>
      <c r="BN108" s="272"/>
      <c r="BO108" s="272"/>
      <c r="BP108" s="276"/>
      <c r="BQ108" s="269"/>
      <c r="BR108" s="276"/>
      <c r="BS108" s="269"/>
      <c r="BT108" s="269"/>
      <c r="BU108" s="269"/>
      <c r="BV108" s="269"/>
      <c r="BW108" s="269"/>
      <c r="BX108" s="269"/>
      <c r="BY108" s="269"/>
      <c r="BZ108" s="269"/>
      <c r="CA108" s="269"/>
      <c r="CB108" s="269"/>
      <c r="CC108" s="269"/>
      <c r="CD108" s="269"/>
      <c r="CE108" s="269"/>
      <c r="CF108" s="269"/>
      <c r="CG108" s="269"/>
    </row>
    <row r="109" spans="1:85" x14ac:dyDescent="0.2">
      <c r="A109" s="378">
        <v>39234</v>
      </c>
      <c r="B109" s="426">
        <v>2.673</v>
      </c>
      <c r="C109" s="382">
        <v>-0.54</v>
      </c>
      <c r="D109" s="381">
        <v>-0.44846706275681703</v>
      </c>
      <c r="E109" s="381">
        <v>-0.54089156689313134</v>
      </c>
      <c r="F109" s="427">
        <v>0.113</v>
      </c>
      <c r="G109" s="428">
        <v>0.10800000000000001</v>
      </c>
      <c r="H109" s="428">
        <v>0.13300000000000001</v>
      </c>
      <c r="I109" s="429">
        <v>0.12300000000000001</v>
      </c>
      <c r="J109" s="428">
        <v>8.7499999999999994E-2</v>
      </c>
      <c r="K109" s="428">
        <v>0.16250000000000001</v>
      </c>
      <c r="L109" s="428">
        <v>0.2475</v>
      </c>
      <c r="M109" s="427">
        <v>-0.3</v>
      </c>
      <c r="N109" s="428">
        <v>0.11</v>
      </c>
      <c r="O109" s="429">
        <v>-0.1</v>
      </c>
      <c r="P109" s="438">
        <v>-0.43</v>
      </c>
      <c r="Q109" s="440">
        <v>0.1125</v>
      </c>
      <c r="R109" s="431">
        <v>0.14249999999999999</v>
      </c>
      <c r="S109" s="431">
        <v>0.1525</v>
      </c>
      <c r="T109" s="296">
        <v>0.45</v>
      </c>
      <c r="U109" s="510">
        <v>0.1525</v>
      </c>
      <c r="V109" s="294">
        <v>2.133</v>
      </c>
      <c r="W109" s="294">
        <v>2.224532937243183</v>
      </c>
      <c r="X109" s="389">
        <v>2.1321084331068687</v>
      </c>
      <c r="Y109" s="446" t="s">
        <v>182</v>
      </c>
      <c r="Z109" s="433">
        <v>0.1225</v>
      </c>
      <c r="AA109" s="434">
        <v>0</v>
      </c>
      <c r="AB109" s="519">
        <v>2.8259094868432206</v>
      </c>
      <c r="AC109" s="296">
        <v>2.9484094868432207</v>
      </c>
      <c r="AD109" s="389">
        <v>2.8259094868432206</v>
      </c>
      <c r="AE109" s="443">
        <v>2.2429999999999999</v>
      </c>
      <c r="AF109" s="394">
        <v>2.3730000000000002</v>
      </c>
      <c r="AG109" s="395">
        <v>2.573</v>
      </c>
      <c r="AH109" s="511">
        <v>-0.19</v>
      </c>
      <c r="AI109" s="416">
        <v>1.397793136217</v>
      </c>
      <c r="AJ109" s="436">
        <v>6.7019679878175017E-2</v>
      </c>
      <c r="AK109" s="436">
        <v>7.2685552369039008E-2</v>
      </c>
      <c r="AL109" s="279">
        <v>0.6143918671665376</v>
      </c>
      <c r="AM109" s="398">
        <v>0.59003279620294136</v>
      </c>
      <c r="AN109" s="377">
        <v>0.10800000000000001</v>
      </c>
      <c r="AO109" s="501">
        <v>0.124</v>
      </c>
      <c r="AP109" s="269"/>
      <c r="AQ109" s="377">
        <v>-2.66</v>
      </c>
      <c r="AR109" s="502">
        <v>-2.12</v>
      </c>
      <c r="AS109" s="269"/>
      <c r="AT109" s="269"/>
      <c r="AU109" s="269"/>
      <c r="AV109" s="269"/>
      <c r="AW109" s="439"/>
      <c r="AX109" s="279"/>
      <c r="AY109" s="279"/>
      <c r="AZ109" s="269"/>
      <c r="BA109" s="439"/>
      <c r="BB109" s="277"/>
      <c r="BC109" s="437"/>
      <c r="BD109" s="280"/>
      <c r="BE109" s="269"/>
      <c r="BF109" s="277"/>
      <c r="BG109" s="269"/>
      <c r="BH109" s="276"/>
      <c r="BI109" s="276"/>
      <c r="BJ109" s="269"/>
      <c r="BK109" s="277"/>
      <c r="BL109" s="269"/>
      <c r="BM109" s="269"/>
      <c r="BN109" s="272"/>
      <c r="BO109" s="272"/>
      <c r="BP109" s="276"/>
      <c r="BQ109" s="269"/>
      <c r="BR109" s="276"/>
      <c r="BS109" s="269"/>
      <c r="BT109" s="269"/>
      <c r="BU109" s="269"/>
      <c r="BV109" s="269"/>
      <c r="BW109" s="269"/>
      <c r="BX109" s="269"/>
      <c r="BY109" s="269"/>
      <c r="BZ109" s="269"/>
      <c r="CA109" s="269"/>
      <c r="CB109" s="269"/>
      <c r="CC109" s="269"/>
      <c r="CD109" s="269"/>
      <c r="CE109" s="269"/>
      <c r="CF109" s="269"/>
      <c r="CG109" s="269"/>
    </row>
    <row r="110" spans="1:85" x14ac:dyDescent="0.2">
      <c r="A110" s="378">
        <v>39264</v>
      </c>
      <c r="B110" s="426">
        <v>2.6789999999999998</v>
      </c>
      <c r="C110" s="382">
        <v>-0.54</v>
      </c>
      <c r="D110" s="381">
        <v>-0.44842647410810876</v>
      </c>
      <c r="E110" s="381">
        <v>-0.54089407481688179</v>
      </c>
      <c r="F110" s="427">
        <v>0.113</v>
      </c>
      <c r="G110" s="428">
        <v>0.10800000000000001</v>
      </c>
      <c r="H110" s="428">
        <v>0.13300000000000001</v>
      </c>
      <c r="I110" s="429">
        <v>0.12300000000000001</v>
      </c>
      <c r="J110" s="428">
        <v>7.7499999999999999E-2</v>
      </c>
      <c r="K110" s="428">
        <v>0.1525</v>
      </c>
      <c r="L110" s="428">
        <v>0.2525</v>
      </c>
      <c r="M110" s="427">
        <v>-0.3</v>
      </c>
      <c r="N110" s="428">
        <v>0.11</v>
      </c>
      <c r="O110" s="429">
        <v>-0.1</v>
      </c>
      <c r="P110" s="438">
        <v>-0.43</v>
      </c>
      <c r="Q110" s="440">
        <v>0.1125</v>
      </c>
      <c r="R110" s="431">
        <v>0.14249999999999999</v>
      </c>
      <c r="S110" s="431">
        <v>0.1525</v>
      </c>
      <c r="T110" s="296">
        <v>0.5</v>
      </c>
      <c r="U110" s="510">
        <v>0.1525</v>
      </c>
      <c r="V110" s="294">
        <v>2.1389999999999998</v>
      </c>
      <c r="W110" s="294">
        <v>2.2305735258918911</v>
      </c>
      <c r="X110" s="389">
        <v>2.138105925183118</v>
      </c>
      <c r="Y110" s="438">
        <v>3.0572153963320798</v>
      </c>
      <c r="Z110" s="433">
        <v>0.1225</v>
      </c>
      <c r="AA110" s="434">
        <v>0</v>
      </c>
      <c r="AB110" s="519">
        <v>2.8325378167845314</v>
      </c>
      <c r="AC110" s="296">
        <v>2.9550378167845315</v>
      </c>
      <c r="AD110" s="389">
        <v>2.8325378167845314</v>
      </c>
      <c r="AE110" s="443">
        <v>2.2489999999999997</v>
      </c>
      <c r="AF110" s="394">
        <v>2.379</v>
      </c>
      <c r="AG110" s="395">
        <v>2.5789999999999997</v>
      </c>
      <c r="AH110" s="511">
        <v>-0.19</v>
      </c>
      <c r="AI110" s="416">
        <v>1.3971416637800005</v>
      </c>
      <c r="AJ110" s="436">
        <v>6.7050369855916017E-2</v>
      </c>
      <c r="AK110" s="436">
        <v>7.2718617376716005E-2</v>
      </c>
      <c r="AL110" s="279">
        <v>0.61093868503462834</v>
      </c>
      <c r="AM110" s="398">
        <v>0.58644307171206933</v>
      </c>
      <c r="AN110" s="377">
        <v>0.10800000000000001</v>
      </c>
      <c r="AO110" s="501">
        <v>0.12</v>
      </c>
      <c r="AP110" s="269"/>
      <c r="AQ110" s="377">
        <v>-2.6660000000000004</v>
      </c>
      <c r="AR110" s="502">
        <v>-2.1260000000000003</v>
      </c>
      <c r="AS110" s="269"/>
      <c r="AT110" s="269"/>
      <c r="AU110" s="269"/>
      <c r="AV110" s="269"/>
      <c r="AW110" s="439"/>
      <c r="AX110" s="279"/>
      <c r="AY110" s="279"/>
      <c r="AZ110" s="269"/>
      <c r="BA110" s="439"/>
      <c r="BB110" s="277"/>
      <c r="BC110" s="437"/>
      <c r="BD110" s="280"/>
      <c r="BE110" s="269"/>
      <c r="BF110" s="277"/>
      <c r="BG110" s="269"/>
      <c r="BH110" s="276"/>
      <c r="BI110" s="276"/>
      <c r="BJ110" s="269"/>
      <c r="BK110" s="277"/>
      <c r="BL110" s="269"/>
      <c r="BM110" s="269"/>
      <c r="BN110" s="272"/>
      <c r="BO110" s="272"/>
      <c r="BP110" s="276"/>
      <c r="BQ110" s="269"/>
      <c r="BR110" s="276"/>
      <c r="BS110" s="269"/>
      <c r="BT110" s="269"/>
      <c r="BU110" s="269"/>
      <c r="BV110" s="269"/>
      <c r="BW110" s="269"/>
      <c r="BX110" s="269"/>
      <c r="BY110" s="269"/>
      <c r="BZ110" s="269"/>
      <c r="CA110" s="269"/>
      <c r="CB110" s="269"/>
      <c r="CC110" s="269"/>
      <c r="CD110" s="269"/>
      <c r="CE110" s="269"/>
      <c r="CF110" s="269"/>
      <c r="CG110" s="269"/>
    </row>
    <row r="111" spans="1:85" x14ac:dyDescent="0.2">
      <c r="A111" s="378">
        <v>39295</v>
      </c>
      <c r="B111" s="426">
        <v>2.6869999999999998</v>
      </c>
      <c r="C111" s="382">
        <v>-0.54</v>
      </c>
      <c r="D111" s="381">
        <v>-0.44838522852804363</v>
      </c>
      <c r="E111" s="381">
        <v>-0.54089741871521513</v>
      </c>
      <c r="F111" s="427">
        <v>0.113</v>
      </c>
      <c r="G111" s="428">
        <v>0.10800000000000001</v>
      </c>
      <c r="H111" s="428">
        <v>0.13300000000000001</v>
      </c>
      <c r="I111" s="429">
        <v>0.12300000000000001</v>
      </c>
      <c r="J111" s="428">
        <v>7.4999999999999997E-2</v>
      </c>
      <c r="K111" s="428">
        <v>0.15</v>
      </c>
      <c r="L111" s="428">
        <v>0.2525</v>
      </c>
      <c r="M111" s="427">
        <v>-0.3</v>
      </c>
      <c r="N111" s="428">
        <v>0.11</v>
      </c>
      <c r="O111" s="429">
        <v>-0.1</v>
      </c>
      <c r="P111" s="438">
        <v>-0.43</v>
      </c>
      <c r="Q111" s="440">
        <v>0.1125</v>
      </c>
      <c r="R111" s="431">
        <v>0.14249999999999999</v>
      </c>
      <c r="S111" s="431">
        <v>0.1525</v>
      </c>
      <c r="T111" s="296">
        <v>0.55000000000000004</v>
      </c>
      <c r="U111" s="510">
        <v>0.1525</v>
      </c>
      <c r="V111" s="294">
        <v>2.1469999999999998</v>
      </c>
      <c r="W111" s="294">
        <v>2.2386147714719562</v>
      </c>
      <c r="X111" s="389">
        <v>2.1461025812847847</v>
      </c>
      <c r="Y111" s="438">
        <v>3.2811837669356563</v>
      </c>
      <c r="Z111" s="433">
        <v>0.1225</v>
      </c>
      <c r="AA111" s="434">
        <v>0</v>
      </c>
      <c r="AB111" s="519">
        <v>2.8417613470775014</v>
      </c>
      <c r="AC111" s="296">
        <v>2.9642613470775014</v>
      </c>
      <c r="AD111" s="389">
        <v>2.8417613470775014</v>
      </c>
      <c r="AE111" s="443">
        <v>2.2569999999999997</v>
      </c>
      <c r="AF111" s="394">
        <v>2.387</v>
      </c>
      <c r="AG111" s="395">
        <v>2.5869999999999997</v>
      </c>
      <c r="AH111" s="511">
        <v>-0.19</v>
      </c>
      <c r="AI111" s="416">
        <v>1.3964682626000002</v>
      </c>
      <c r="AJ111" s="436">
        <v>6.7082082833244003E-2</v>
      </c>
      <c r="AK111" s="436">
        <v>7.2752784551696023E-2</v>
      </c>
      <c r="AL111" s="279">
        <v>0.60738767484241551</v>
      </c>
      <c r="AM111" s="398">
        <v>0.58275342563471189</v>
      </c>
      <c r="AN111" s="377">
        <v>0.10800000000000001</v>
      </c>
      <c r="AO111" s="501">
        <v>0.12</v>
      </c>
      <c r="AP111" s="269"/>
      <c r="AQ111" s="377">
        <v>-2.6739999999999999</v>
      </c>
      <c r="AR111" s="502">
        <v>-2.1339999999999999</v>
      </c>
      <c r="AS111" s="269"/>
      <c r="AT111" s="269"/>
      <c r="AU111" s="269"/>
      <c r="AV111" s="269"/>
      <c r="AW111" s="439"/>
      <c r="AX111" s="279"/>
      <c r="AY111" s="279"/>
      <c r="AZ111" s="269"/>
      <c r="BA111" s="439"/>
      <c r="BB111" s="277"/>
      <c r="BC111" s="437"/>
      <c r="BD111" s="280"/>
      <c r="BE111" s="269"/>
      <c r="BF111" s="277"/>
      <c r="BG111" s="269"/>
      <c r="BH111" s="276"/>
      <c r="BI111" s="276"/>
      <c r="BJ111" s="269"/>
      <c r="BK111" s="277"/>
      <c r="BL111" s="269"/>
      <c r="BM111" s="269"/>
      <c r="BN111" s="272"/>
      <c r="BO111" s="272"/>
      <c r="BP111" s="276"/>
      <c r="BQ111" s="269"/>
      <c r="BR111" s="276"/>
      <c r="BS111" s="269"/>
      <c r="BT111" s="269"/>
      <c r="BU111" s="269"/>
      <c r="BV111" s="269"/>
      <c r="BW111" s="269"/>
      <c r="BX111" s="269"/>
      <c r="BY111" s="269"/>
      <c r="BZ111" s="269"/>
      <c r="CA111" s="269"/>
      <c r="CB111" s="269"/>
      <c r="CC111" s="269"/>
      <c r="CD111" s="269"/>
      <c r="CE111" s="269"/>
      <c r="CF111" s="269"/>
      <c r="CG111" s="269"/>
    </row>
    <row r="112" spans="1:85" x14ac:dyDescent="0.2">
      <c r="A112" s="378">
        <v>39326</v>
      </c>
      <c r="B112" s="426">
        <v>2.69</v>
      </c>
      <c r="C112" s="382">
        <v>-0.54</v>
      </c>
      <c r="D112" s="381">
        <v>-0.44834183567419394</v>
      </c>
      <c r="E112" s="381">
        <v>-0.54089867267708991</v>
      </c>
      <c r="F112" s="427">
        <v>0.113</v>
      </c>
      <c r="G112" s="428">
        <v>0.10800000000000001</v>
      </c>
      <c r="H112" s="428">
        <v>0.13300000000000001</v>
      </c>
      <c r="I112" s="429">
        <v>0.12300000000000001</v>
      </c>
      <c r="J112" s="428">
        <v>7.2499999999999995E-2</v>
      </c>
      <c r="K112" s="428">
        <v>0.14749999999999999</v>
      </c>
      <c r="L112" s="428">
        <v>0.2475</v>
      </c>
      <c r="M112" s="427">
        <v>-0.3</v>
      </c>
      <c r="N112" s="428">
        <v>0.11</v>
      </c>
      <c r="O112" s="429">
        <v>-0.1</v>
      </c>
      <c r="P112" s="438">
        <v>-0.43</v>
      </c>
      <c r="Q112" s="440">
        <v>0.1125</v>
      </c>
      <c r="R112" s="431">
        <v>0.14249999999999999</v>
      </c>
      <c r="S112" s="431">
        <v>0.1525</v>
      </c>
      <c r="T112" s="296">
        <v>0.55000000000000004</v>
      </c>
      <c r="U112" s="510">
        <v>0.1525</v>
      </c>
      <c r="V112" s="294">
        <v>2.15</v>
      </c>
      <c r="W112" s="294">
        <v>2.241658164325806</v>
      </c>
      <c r="X112" s="389">
        <v>2.14910132732291</v>
      </c>
      <c r="Y112" s="438">
        <v>2.8972379887580972</v>
      </c>
      <c r="Z112" s="433">
        <v>0.1225</v>
      </c>
      <c r="AA112" s="434">
        <v>0</v>
      </c>
      <c r="AB112" s="519">
        <v>2.8443594349363917</v>
      </c>
      <c r="AC112" s="296">
        <v>2.9668594349363917</v>
      </c>
      <c r="AD112" s="389">
        <v>2.8443594349363917</v>
      </c>
      <c r="AE112" s="443">
        <v>2.2599999999999998</v>
      </c>
      <c r="AF112" s="394">
        <v>2.39</v>
      </c>
      <c r="AG112" s="395">
        <v>2.59</v>
      </c>
      <c r="AH112" s="511">
        <v>-0.19</v>
      </c>
      <c r="AI112" s="416">
        <v>1.3957946455749999</v>
      </c>
      <c r="AJ112" s="436">
        <v>6.7113795810905028E-2</v>
      </c>
      <c r="AK112" s="436">
        <v>7.2786951727061011E-2</v>
      </c>
      <c r="AL112" s="279">
        <v>0.60385416146257676</v>
      </c>
      <c r="AM112" s="398">
        <v>0.57908375491442277</v>
      </c>
      <c r="AN112" s="377">
        <v>0.10800000000000001</v>
      </c>
      <c r="AO112" s="501">
        <v>0.124</v>
      </c>
      <c r="AP112" s="269"/>
      <c r="AQ112" s="377">
        <v>-2.677</v>
      </c>
      <c r="AR112" s="502">
        <v>-2.137</v>
      </c>
      <c r="AS112" s="269"/>
      <c r="AT112" s="269"/>
      <c r="AU112" s="269"/>
      <c r="AV112" s="269"/>
      <c r="AW112" s="439"/>
      <c r="AX112" s="279"/>
      <c r="AY112" s="279"/>
      <c r="AZ112" s="269"/>
      <c r="BA112" s="439"/>
      <c r="BB112" s="277"/>
      <c r="BC112" s="437"/>
      <c r="BD112" s="280"/>
      <c r="BE112" s="269"/>
      <c r="BF112" s="277"/>
      <c r="BG112" s="269"/>
      <c r="BH112" s="276"/>
      <c r="BI112" s="276"/>
      <c r="BJ112" s="269"/>
      <c r="BK112" s="277"/>
      <c r="BL112" s="269"/>
      <c r="BM112" s="269"/>
      <c r="BN112" s="272"/>
      <c r="BO112" s="272"/>
      <c r="BP112" s="276"/>
      <c r="BQ112" s="269"/>
      <c r="BR112" s="276"/>
      <c r="BS112" s="269"/>
      <c r="BT112" s="269"/>
      <c r="BU112" s="269"/>
      <c r="BV112" s="269"/>
      <c r="BW112" s="269"/>
      <c r="BX112" s="269"/>
      <c r="BY112" s="269"/>
      <c r="BZ112" s="269"/>
      <c r="CA112" s="269"/>
      <c r="CB112" s="269"/>
      <c r="CC112" s="269"/>
      <c r="CD112" s="269"/>
      <c r="CE112" s="269"/>
      <c r="CF112" s="269"/>
      <c r="CG112" s="269"/>
    </row>
    <row r="113" spans="1:85" x14ac:dyDescent="0.2">
      <c r="A113" s="378">
        <v>39356</v>
      </c>
      <c r="B113" s="426">
        <v>2.7230000000000003</v>
      </c>
      <c r="C113" s="382">
        <v>-0.54</v>
      </c>
      <c r="D113" s="381">
        <v>-0.44831236800937546</v>
      </c>
      <c r="E113" s="381">
        <v>-0.54091246625771516</v>
      </c>
      <c r="F113" s="427">
        <v>0.113</v>
      </c>
      <c r="G113" s="428">
        <v>0.10800000000000001</v>
      </c>
      <c r="H113" s="428">
        <v>0.13300000000000001</v>
      </c>
      <c r="I113" s="429">
        <v>0.12300000000000001</v>
      </c>
      <c r="J113" s="428">
        <v>8.7499999999999994E-2</v>
      </c>
      <c r="K113" s="428">
        <v>0.16250000000000001</v>
      </c>
      <c r="L113" s="428">
        <v>0.25</v>
      </c>
      <c r="M113" s="427">
        <v>-0.3</v>
      </c>
      <c r="N113" s="428">
        <v>0.11</v>
      </c>
      <c r="O113" s="429">
        <v>-0.1</v>
      </c>
      <c r="P113" s="438">
        <v>-0.43</v>
      </c>
      <c r="Q113" s="440">
        <v>0.1125</v>
      </c>
      <c r="R113" s="431">
        <v>0.14249999999999999</v>
      </c>
      <c r="S113" s="431">
        <v>0.1525</v>
      </c>
      <c r="T113" s="296">
        <v>0.6</v>
      </c>
      <c r="U113" s="510">
        <v>0.1525</v>
      </c>
      <c r="V113" s="294">
        <v>2.1830000000000003</v>
      </c>
      <c r="W113" s="294">
        <v>2.2746876319906248</v>
      </c>
      <c r="X113" s="389">
        <v>2.1820875337422851</v>
      </c>
      <c r="Y113" s="432" t="s">
        <v>134</v>
      </c>
      <c r="Z113" s="433">
        <v>0.1225</v>
      </c>
      <c r="AA113" s="434">
        <v>0</v>
      </c>
      <c r="AB113" s="519">
        <v>2.8866678107247443</v>
      </c>
      <c r="AC113" s="296">
        <v>3.0091678107247444</v>
      </c>
      <c r="AD113" s="389">
        <v>2.8866678107247443</v>
      </c>
      <c r="AE113" s="443">
        <v>2.2930000000000001</v>
      </c>
      <c r="AF113" s="394">
        <v>2.4230000000000005</v>
      </c>
      <c r="AG113" s="395">
        <v>2.6230000000000002</v>
      </c>
      <c r="AH113" s="511">
        <v>-0.19</v>
      </c>
      <c r="AI113" s="416">
        <v>1.3951425532350001</v>
      </c>
      <c r="AJ113" s="436">
        <v>6.7144485789603012E-2</v>
      </c>
      <c r="AK113" s="436">
        <v>7.2820016735846024E-2</v>
      </c>
      <c r="AL113" s="279">
        <v>0.60045123041889747</v>
      </c>
      <c r="AM113" s="398">
        <v>0.57555140000011717</v>
      </c>
      <c r="AN113" s="377">
        <v>0.10800000000000001</v>
      </c>
      <c r="AO113" s="501">
        <v>0.12</v>
      </c>
      <c r="AP113" s="269"/>
      <c r="AQ113" s="377">
        <v>-2.71</v>
      </c>
      <c r="AR113" s="502">
        <v>-2.17</v>
      </c>
      <c r="AS113" s="269"/>
      <c r="AT113" s="269"/>
      <c r="AU113" s="269"/>
      <c r="AV113" s="269"/>
      <c r="AW113" s="439"/>
      <c r="AX113" s="279"/>
      <c r="AY113" s="279"/>
      <c r="AZ113" s="269"/>
      <c r="BA113" s="439"/>
      <c r="BB113" s="277"/>
      <c r="BC113" s="437"/>
      <c r="BD113" s="280"/>
      <c r="BE113" s="269"/>
      <c r="BF113" s="277"/>
      <c r="BG113" s="269"/>
      <c r="BH113" s="276"/>
      <c r="BI113" s="276"/>
      <c r="BJ113" s="269"/>
      <c r="BK113" s="277"/>
      <c r="BL113" s="269"/>
      <c r="BM113" s="269"/>
      <c r="BN113" s="272"/>
      <c r="BO113" s="272"/>
      <c r="BP113" s="276"/>
      <c r="BQ113" s="269"/>
      <c r="BR113" s="276"/>
      <c r="BS113" s="269"/>
      <c r="BT113" s="269"/>
      <c r="BU113" s="269"/>
      <c r="BV113" s="269"/>
      <c r="BW113" s="269"/>
      <c r="BX113" s="269"/>
      <c r="BY113" s="269"/>
      <c r="BZ113" s="269"/>
      <c r="CA113" s="269"/>
      <c r="CB113" s="269"/>
      <c r="CC113" s="269"/>
      <c r="CD113" s="269"/>
      <c r="CE113" s="269"/>
      <c r="CF113" s="269"/>
      <c r="CG113" s="269"/>
    </row>
    <row r="114" spans="1:85" x14ac:dyDescent="0.2">
      <c r="A114" s="448">
        <v>39387</v>
      </c>
      <c r="B114" s="426">
        <v>2.86</v>
      </c>
      <c r="C114" s="382">
        <v>-0.45400000000000001</v>
      </c>
      <c r="D114" s="381">
        <v>-0.36236081935819886</v>
      </c>
      <c r="E114" s="381">
        <v>-0.45500567742375786</v>
      </c>
      <c r="F114" s="427">
        <v>0.22500000000000001</v>
      </c>
      <c r="G114" s="428">
        <v>0.26500000000000001</v>
      </c>
      <c r="H114" s="428">
        <v>0.34499999999999997</v>
      </c>
      <c r="I114" s="429">
        <v>0.44500000000000001</v>
      </c>
      <c r="J114" s="428">
        <v>0.16500000000000001</v>
      </c>
      <c r="K114" s="428">
        <v>0.24</v>
      </c>
      <c r="L114" s="428">
        <v>0.55249999999999999</v>
      </c>
      <c r="M114" s="427">
        <v>-0.17499999999999999</v>
      </c>
      <c r="N114" s="428">
        <v>0</v>
      </c>
      <c r="O114" s="429">
        <v>7.0000000000000007E-2</v>
      </c>
      <c r="P114" s="438">
        <v>-0.14499999999999999</v>
      </c>
      <c r="Q114" s="440">
        <v>0.1125</v>
      </c>
      <c r="R114" s="431">
        <v>0.14249999999999999</v>
      </c>
      <c r="S114" s="431">
        <v>0.1525</v>
      </c>
      <c r="T114" s="296">
        <v>0.8</v>
      </c>
      <c r="U114" s="510">
        <v>0.1525</v>
      </c>
      <c r="V114" s="294">
        <v>2.4059999999999997</v>
      </c>
      <c r="W114" s="294">
        <v>2.497639180641801</v>
      </c>
      <c r="X114" s="389">
        <v>2.404994322576242</v>
      </c>
      <c r="Y114" s="445"/>
      <c r="Z114" s="433">
        <v>0.1225</v>
      </c>
      <c r="AA114" s="434">
        <v>0</v>
      </c>
      <c r="AB114" s="520">
        <v>3.1800124763223425</v>
      </c>
      <c r="AC114" s="296">
        <v>3.3025124763223426</v>
      </c>
      <c r="AD114" s="389">
        <v>3.1800124763223425</v>
      </c>
      <c r="AE114" s="443">
        <v>2.7149999999999999</v>
      </c>
      <c r="AF114" s="394">
        <v>2.6850000000000001</v>
      </c>
      <c r="AG114" s="395">
        <v>2.93</v>
      </c>
      <c r="AH114" s="511">
        <v>-0.19</v>
      </c>
      <c r="AI114" s="416">
        <v>1.394468513391</v>
      </c>
      <c r="AJ114" s="436">
        <v>6.7176198767919013E-2</v>
      </c>
      <c r="AK114" s="436">
        <v>7.2854183911969017E-2</v>
      </c>
      <c r="AL114" s="279">
        <v>0.59695195643965326</v>
      </c>
      <c r="AM114" s="398">
        <v>0.57192078822560244</v>
      </c>
      <c r="AN114" s="377">
        <v>0.26500000000000001</v>
      </c>
      <c r="AO114" s="501">
        <v>0.124</v>
      </c>
      <c r="AP114" s="269"/>
      <c r="AQ114" s="377">
        <v>-2.847</v>
      </c>
      <c r="AR114" s="502">
        <v>-2.3929999999999998</v>
      </c>
      <c r="AS114" s="269"/>
      <c r="AT114" s="269"/>
      <c r="AU114" s="269"/>
      <c r="AV114" s="269"/>
      <c r="AW114" s="439"/>
      <c r="AX114" s="279"/>
      <c r="AY114" s="279"/>
      <c r="AZ114" s="269"/>
      <c r="BA114" s="439"/>
      <c r="BB114" s="277"/>
      <c r="BC114" s="437"/>
      <c r="BD114" s="280"/>
      <c r="BE114" s="269"/>
      <c r="BF114" s="277"/>
      <c r="BG114" s="269"/>
      <c r="BH114" s="276"/>
      <c r="BI114" s="276"/>
      <c r="BJ114" s="269"/>
      <c r="BK114" s="277"/>
      <c r="BL114" s="269"/>
      <c r="BM114" s="269"/>
      <c r="BN114" s="272"/>
      <c r="BO114" s="272"/>
      <c r="BP114" s="276"/>
      <c r="BQ114" s="269"/>
      <c r="BR114" s="276"/>
      <c r="BS114" s="269"/>
      <c r="BT114" s="269"/>
      <c r="BU114" s="269"/>
      <c r="BV114" s="269"/>
      <c r="BW114" s="269"/>
      <c r="BX114" s="269"/>
      <c r="BY114" s="269"/>
      <c r="BZ114" s="269"/>
      <c r="CA114" s="269"/>
      <c r="CB114" s="269"/>
      <c r="CC114" s="269"/>
      <c r="CD114" s="269"/>
      <c r="CE114" s="269"/>
      <c r="CF114" s="269"/>
      <c r="CG114" s="269"/>
    </row>
    <row r="115" spans="1:85" x14ac:dyDescent="0.2">
      <c r="A115" s="378">
        <v>39417</v>
      </c>
      <c r="B115" s="426">
        <v>2.9830000000000001</v>
      </c>
      <c r="C115" s="382">
        <v>-0.45400000000000001</v>
      </c>
      <c r="D115" s="381">
        <v>-0.36236886107956634</v>
      </c>
      <c r="E115" s="381">
        <v>-0.45505708986063276</v>
      </c>
      <c r="F115" s="427">
        <v>0.26500000000000001</v>
      </c>
      <c r="G115" s="428">
        <v>0.30499999999999999</v>
      </c>
      <c r="H115" s="428">
        <v>0.38500000000000001</v>
      </c>
      <c r="I115" s="429">
        <v>0.48499999999999999</v>
      </c>
      <c r="J115" s="428">
        <v>0.20499999999999999</v>
      </c>
      <c r="K115" s="428">
        <v>0.28000000000000003</v>
      </c>
      <c r="L115" s="428">
        <v>0.8075</v>
      </c>
      <c r="M115" s="427">
        <v>-0.17499999999999999</v>
      </c>
      <c r="N115" s="428">
        <v>0</v>
      </c>
      <c r="O115" s="429">
        <v>7.0000000000000007E-2</v>
      </c>
      <c r="P115" s="438">
        <v>-7.4999999999999997E-2</v>
      </c>
      <c r="Q115" s="440">
        <v>0.1125</v>
      </c>
      <c r="R115" s="431">
        <v>0.14249999999999999</v>
      </c>
      <c r="S115" s="431">
        <v>0.1525</v>
      </c>
      <c r="T115" s="296">
        <v>1</v>
      </c>
      <c r="U115" s="510">
        <v>0.1525</v>
      </c>
      <c r="V115" s="294">
        <v>2.5289999999999999</v>
      </c>
      <c r="W115" s="294">
        <v>2.6206311389204338</v>
      </c>
      <c r="X115" s="389">
        <v>2.5279429101393673</v>
      </c>
      <c r="Y115" s="432" t="s">
        <v>136</v>
      </c>
      <c r="Z115" s="433">
        <v>0.1225</v>
      </c>
      <c r="AA115" s="434">
        <v>0</v>
      </c>
      <c r="AB115" s="520">
        <v>3.3410176304429431</v>
      </c>
      <c r="AC115" s="296">
        <v>3.4635176304429431</v>
      </c>
      <c r="AD115" s="389">
        <v>3.3410176304429431</v>
      </c>
      <c r="AE115" s="443">
        <v>2.9079999999999999</v>
      </c>
      <c r="AF115" s="394">
        <v>2.8080000000000003</v>
      </c>
      <c r="AG115" s="395">
        <v>3.0529999999999999</v>
      </c>
      <c r="AH115" s="511">
        <v>-0.19</v>
      </c>
      <c r="AI115" s="416">
        <v>1.3938160130899999</v>
      </c>
      <c r="AJ115" s="436">
        <v>6.7206888747251017E-2</v>
      </c>
      <c r="AK115" s="436">
        <v>7.2887248921488013E-2</v>
      </c>
      <c r="AL115" s="279">
        <v>0.5935820387355929</v>
      </c>
      <c r="AM115" s="398">
        <v>0.56842607397615208</v>
      </c>
      <c r="AN115" s="377">
        <v>0.30499999999999999</v>
      </c>
      <c r="AO115" s="501">
        <v>0.12</v>
      </c>
      <c r="AP115" s="269"/>
      <c r="AQ115" s="377">
        <v>-2.97</v>
      </c>
      <c r="AR115" s="502">
        <v>-2.516</v>
      </c>
      <c r="AS115" s="269"/>
      <c r="AT115" s="269"/>
      <c r="AU115" s="269"/>
      <c r="AV115" s="269"/>
      <c r="AW115" s="439"/>
      <c r="AX115" s="279"/>
      <c r="AY115" s="279"/>
      <c r="AZ115" s="269"/>
      <c r="BA115" s="439"/>
      <c r="BB115" s="277"/>
      <c r="BC115" s="437"/>
      <c r="BD115" s="280"/>
      <c r="BE115" s="269"/>
      <c r="BF115" s="277"/>
      <c r="BG115" s="269"/>
      <c r="BH115" s="276"/>
      <c r="BI115" s="276"/>
      <c r="BJ115" s="269"/>
      <c r="BK115" s="277"/>
      <c r="BL115" s="269"/>
      <c r="BM115" s="269"/>
      <c r="BN115" s="272"/>
      <c r="BO115" s="272"/>
      <c r="BP115" s="276"/>
      <c r="BQ115" s="269"/>
      <c r="BR115" s="276"/>
      <c r="BS115" s="269"/>
      <c r="BT115" s="269"/>
      <c r="BU115" s="269"/>
      <c r="BV115" s="269"/>
      <c r="BW115" s="269"/>
      <c r="BX115" s="269"/>
      <c r="BY115" s="269"/>
      <c r="BZ115" s="269"/>
      <c r="CA115" s="269"/>
      <c r="CB115" s="269"/>
      <c r="CC115" s="269"/>
      <c r="CD115" s="269"/>
      <c r="CE115" s="269"/>
      <c r="CF115" s="269"/>
      <c r="CG115" s="269"/>
    </row>
    <row r="116" spans="1:85" x14ac:dyDescent="0.2">
      <c r="A116" s="378">
        <v>39448</v>
      </c>
      <c r="B116" s="426">
        <v>3.0405000000000002</v>
      </c>
      <c r="C116" s="382">
        <v>-0.45400000000000001</v>
      </c>
      <c r="D116" s="381">
        <v>-0.36234802229477392</v>
      </c>
      <c r="E116" s="381">
        <v>-0.45508112412990354</v>
      </c>
      <c r="F116" s="427">
        <v>0.27500000000000002</v>
      </c>
      <c r="G116" s="428">
        <v>0.315</v>
      </c>
      <c r="H116" s="428">
        <v>0.39500000000000002</v>
      </c>
      <c r="I116" s="429">
        <v>0.495</v>
      </c>
      <c r="J116" s="428">
        <v>0.26</v>
      </c>
      <c r="K116" s="428">
        <v>0.33500000000000002</v>
      </c>
      <c r="L116" s="428">
        <v>1.1675</v>
      </c>
      <c r="M116" s="427">
        <v>-0.17499999999999999</v>
      </c>
      <c r="N116" s="428">
        <v>0</v>
      </c>
      <c r="O116" s="429">
        <v>7.0000000000000007E-2</v>
      </c>
      <c r="P116" s="438">
        <v>-5.5E-2</v>
      </c>
      <c r="Q116" s="440">
        <v>0.1125</v>
      </c>
      <c r="R116" s="431">
        <v>0.14249999999999999</v>
      </c>
      <c r="S116" s="431">
        <v>0.1525</v>
      </c>
      <c r="T116" s="296">
        <v>1</v>
      </c>
      <c r="U116" s="510">
        <v>0.1525</v>
      </c>
      <c r="V116" s="294">
        <v>2.5865</v>
      </c>
      <c r="W116" s="294">
        <v>2.6781519777052263</v>
      </c>
      <c r="X116" s="389">
        <v>2.5854188758700967</v>
      </c>
      <c r="Y116" s="445"/>
      <c r="Z116" s="433">
        <v>0.1225</v>
      </c>
      <c r="AA116" s="434">
        <v>0</v>
      </c>
      <c r="AB116" s="520">
        <v>3.41532641555732</v>
      </c>
      <c r="AC116" s="296">
        <v>3.53782641555732</v>
      </c>
      <c r="AD116" s="389">
        <v>3.41532641555732</v>
      </c>
      <c r="AE116" s="443">
        <v>2.9855</v>
      </c>
      <c r="AF116" s="394">
        <v>2.8655000000000004</v>
      </c>
      <c r="AG116" s="395">
        <v>3.1105</v>
      </c>
      <c r="AH116" s="511">
        <v>-0.19</v>
      </c>
      <c r="AI116" s="416">
        <v>1.3931415529450004</v>
      </c>
      <c r="AJ116" s="436">
        <v>6.7238601726222008E-2</v>
      </c>
      <c r="AK116" s="436">
        <v>7.2921416098370009E-2</v>
      </c>
      <c r="AL116" s="279">
        <v>0.59011675312918377</v>
      </c>
      <c r="AM116" s="398">
        <v>0.56483419434816551</v>
      </c>
      <c r="AN116" s="377">
        <v>0.315</v>
      </c>
      <c r="AO116" s="501">
        <v>0.12</v>
      </c>
      <c r="AP116" s="269"/>
      <c r="AQ116" s="377">
        <v>-3.0274999999999999</v>
      </c>
      <c r="AR116" s="502">
        <v>-2.5734999999999997</v>
      </c>
      <c r="AS116" s="269"/>
      <c r="AT116" s="269"/>
      <c r="AU116" s="269"/>
      <c r="AV116" s="269"/>
      <c r="AW116" s="439"/>
      <c r="AX116" s="279"/>
      <c r="AY116" s="279"/>
      <c r="AZ116" s="269"/>
      <c r="BA116" s="439"/>
      <c r="BB116" s="277"/>
      <c r="BC116" s="437"/>
      <c r="BD116" s="280"/>
      <c r="BE116" s="269"/>
      <c r="BF116" s="277"/>
      <c r="BG116" s="269"/>
      <c r="BH116" s="276"/>
      <c r="BI116" s="276"/>
      <c r="BJ116" s="269"/>
      <c r="BK116" s="277"/>
      <c r="BL116" s="269"/>
      <c r="BM116" s="269"/>
      <c r="BN116" s="272"/>
      <c r="BO116" s="272"/>
      <c r="BP116" s="276"/>
      <c r="BQ116" s="269"/>
      <c r="BR116" s="276"/>
      <c r="BS116" s="269"/>
      <c r="BT116" s="269"/>
      <c r="BU116" s="269"/>
      <c r="BV116" s="269"/>
      <c r="BW116" s="269"/>
      <c r="BX116" s="269"/>
      <c r="BY116" s="269"/>
      <c r="BZ116" s="269"/>
      <c r="CA116" s="269"/>
      <c r="CB116" s="269"/>
      <c r="CC116" s="269"/>
      <c r="CD116" s="269"/>
      <c r="CE116" s="269"/>
      <c r="CF116" s="269"/>
      <c r="CG116" s="269"/>
    </row>
    <row r="117" spans="1:85" x14ac:dyDescent="0.2">
      <c r="A117" s="378">
        <v>39479</v>
      </c>
      <c r="B117" s="426">
        <v>2.9580000000000002</v>
      </c>
      <c r="C117" s="382">
        <v>-0.45400000000000001</v>
      </c>
      <c r="D117" s="381">
        <v>-0.36226860765232383</v>
      </c>
      <c r="E117" s="381">
        <v>-0.45504664017834129</v>
      </c>
      <c r="F117" s="427">
        <v>0.30499999999999999</v>
      </c>
      <c r="G117" s="428">
        <v>0.34499999999999997</v>
      </c>
      <c r="H117" s="428">
        <v>0.42499999999999999</v>
      </c>
      <c r="I117" s="429">
        <v>0.52500000000000002</v>
      </c>
      <c r="J117" s="428">
        <v>0.23499999999999999</v>
      </c>
      <c r="K117" s="428">
        <v>0.31</v>
      </c>
      <c r="L117" s="428">
        <v>1.0900000000000001</v>
      </c>
      <c r="M117" s="427">
        <v>-0.17499999999999999</v>
      </c>
      <c r="N117" s="428">
        <v>0</v>
      </c>
      <c r="O117" s="429">
        <v>7.0000000000000007E-2</v>
      </c>
      <c r="P117" s="438">
        <v>-7.4999999999999997E-2</v>
      </c>
      <c r="Q117" s="440">
        <v>0.1125</v>
      </c>
      <c r="R117" s="431">
        <v>0.14249999999999999</v>
      </c>
      <c r="S117" s="431">
        <v>0.1525</v>
      </c>
      <c r="T117" s="296">
        <v>1</v>
      </c>
      <c r="U117" s="510">
        <v>0.1525</v>
      </c>
      <c r="V117" s="294">
        <v>2.504</v>
      </c>
      <c r="W117" s="294">
        <v>2.5957313923476764</v>
      </c>
      <c r="X117" s="389">
        <v>2.5029533598216589</v>
      </c>
      <c r="Y117" s="293"/>
      <c r="Z117" s="433">
        <v>0.1225</v>
      </c>
      <c r="AA117" s="434">
        <v>0</v>
      </c>
      <c r="AB117" s="520">
        <v>3.3047886253911534</v>
      </c>
      <c r="AC117" s="296">
        <v>3.4272886253911534</v>
      </c>
      <c r="AD117" s="389">
        <v>3.3047886253911534</v>
      </c>
      <c r="AE117" s="443">
        <v>2.883</v>
      </c>
      <c r="AF117" s="394">
        <v>2.7830000000000004</v>
      </c>
      <c r="AG117" s="395">
        <v>3.028</v>
      </c>
      <c r="AH117" s="511">
        <v>-0.19</v>
      </c>
      <c r="AI117" s="416">
        <v>1.3924668801720004</v>
      </c>
      <c r="AJ117" s="436">
        <v>6.727031470552701E-2</v>
      </c>
      <c r="AK117" s="436">
        <v>7.2955583275637018E-2</v>
      </c>
      <c r="AL117" s="279">
        <v>0.58666864436343846</v>
      </c>
      <c r="AM117" s="398">
        <v>0.56126187352248114</v>
      </c>
      <c r="AN117" s="377">
        <v>0.34499999999999997</v>
      </c>
      <c r="AO117" s="501">
        <v>0.13300000000000001</v>
      </c>
      <c r="AP117" s="269"/>
      <c r="AQ117" s="377">
        <v>-2.9449999999999998</v>
      </c>
      <c r="AR117" s="502">
        <v>-2.4909999999999997</v>
      </c>
      <c r="AS117" s="269"/>
      <c r="AT117" s="269"/>
      <c r="AU117" s="269"/>
      <c r="AV117" s="269"/>
      <c r="AW117" s="439"/>
      <c r="AX117" s="279"/>
      <c r="AY117" s="279"/>
      <c r="AZ117" s="269"/>
      <c r="BA117" s="439"/>
      <c r="BB117" s="277"/>
      <c r="BC117" s="437"/>
      <c r="BD117" s="280"/>
      <c r="BE117" s="269"/>
      <c r="BF117" s="277"/>
      <c r="BG117" s="269"/>
      <c r="BH117" s="276"/>
      <c r="BI117" s="276"/>
      <c r="BJ117" s="269"/>
      <c r="BK117" s="277"/>
      <c r="BL117" s="269"/>
      <c r="BM117" s="269"/>
      <c r="BN117" s="272"/>
      <c r="BO117" s="272"/>
      <c r="BP117" s="276"/>
      <c r="BQ117" s="269"/>
      <c r="BR117" s="276"/>
      <c r="BS117" s="269"/>
      <c r="BT117" s="269"/>
      <c r="BU117" s="269"/>
      <c r="BV117" s="269"/>
      <c r="BW117" s="269"/>
      <c r="BX117" s="269"/>
      <c r="BY117" s="269"/>
      <c r="BZ117" s="269"/>
      <c r="CA117" s="269"/>
      <c r="CB117" s="269"/>
      <c r="CC117" s="269"/>
      <c r="CD117" s="269"/>
      <c r="CE117" s="269"/>
      <c r="CF117" s="269"/>
      <c r="CG117" s="269"/>
    </row>
    <row r="118" spans="1:85" x14ac:dyDescent="0.2">
      <c r="A118" s="378">
        <v>39508</v>
      </c>
      <c r="B118" s="426">
        <v>2.8530000000000002</v>
      </c>
      <c r="C118" s="382">
        <v>-0.45400000000000001</v>
      </c>
      <c r="D118" s="381">
        <v>-0.36218263481696367</v>
      </c>
      <c r="E118" s="381">
        <v>-0.45500275151271596</v>
      </c>
      <c r="F118" s="427">
        <v>0.30499999999999999</v>
      </c>
      <c r="G118" s="428">
        <v>0.34499999999999997</v>
      </c>
      <c r="H118" s="428">
        <v>0.42499999999999999</v>
      </c>
      <c r="I118" s="429">
        <v>0.52500000000000002</v>
      </c>
      <c r="J118" s="428">
        <v>0.23250000000000001</v>
      </c>
      <c r="K118" s="428">
        <v>0.3075</v>
      </c>
      <c r="L118" s="428">
        <v>0.67</v>
      </c>
      <c r="M118" s="427">
        <v>-0.17499999999999999</v>
      </c>
      <c r="N118" s="428">
        <v>0</v>
      </c>
      <c r="O118" s="429">
        <v>7.0000000000000007E-2</v>
      </c>
      <c r="P118" s="438">
        <v>-0.24</v>
      </c>
      <c r="Q118" s="440">
        <v>0.1125</v>
      </c>
      <c r="R118" s="431">
        <v>0.14249999999999999</v>
      </c>
      <c r="S118" s="431">
        <v>0.1525</v>
      </c>
      <c r="T118" s="296">
        <v>0.75</v>
      </c>
      <c r="U118" s="510">
        <v>0.1525</v>
      </c>
      <c r="V118" s="294">
        <v>2.399</v>
      </c>
      <c r="W118" s="294">
        <v>2.4908173651830365</v>
      </c>
      <c r="X118" s="389">
        <v>2.3979972484872842</v>
      </c>
      <c r="Y118" s="293"/>
      <c r="Z118" s="433">
        <v>0.1225</v>
      </c>
      <c r="AA118" s="434">
        <v>0</v>
      </c>
      <c r="AB118" s="520">
        <v>3.1647736869645247</v>
      </c>
      <c r="AC118" s="296">
        <v>3.2872736869645247</v>
      </c>
      <c r="AD118" s="389">
        <v>3.1647736869645247</v>
      </c>
      <c r="AE118" s="443">
        <v>2.6130000000000004</v>
      </c>
      <c r="AF118" s="394">
        <v>2.6780000000000004</v>
      </c>
      <c r="AG118" s="395">
        <v>2.923</v>
      </c>
      <c r="AH118" s="511">
        <v>-0.19</v>
      </c>
      <c r="AI118" s="416">
        <v>1.3918355427570002</v>
      </c>
      <c r="AJ118" s="436">
        <v>6.7299981686468002E-2</v>
      </c>
      <c r="AK118" s="436">
        <v>7.298754611923601E-2</v>
      </c>
      <c r="AL118" s="279">
        <v>0.58345848739359973</v>
      </c>
      <c r="AM118" s="398">
        <v>0.55793765749088542</v>
      </c>
      <c r="AN118" s="377">
        <v>0.34499999999999997</v>
      </c>
      <c r="AO118" s="501">
        <v>0.12</v>
      </c>
      <c r="AP118" s="269"/>
      <c r="AQ118" s="377">
        <v>-2.84</v>
      </c>
      <c r="AR118" s="502">
        <v>-2.3859999999999997</v>
      </c>
      <c r="AS118" s="269"/>
      <c r="AT118" s="269"/>
      <c r="AU118" s="269"/>
      <c r="AV118" s="269"/>
      <c r="AW118" s="439"/>
      <c r="AX118" s="279"/>
      <c r="AY118" s="279"/>
      <c r="AZ118" s="269"/>
      <c r="BA118" s="439"/>
      <c r="BB118" s="277"/>
      <c r="BC118" s="437"/>
      <c r="BD118" s="280"/>
      <c r="BE118" s="269"/>
      <c r="BF118" s="277"/>
      <c r="BG118" s="269"/>
      <c r="BH118" s="276"/>
      <c r="BI118" s="276"/>
      <c r="BJ118" s="269"/>
      <c r="BK118" s="277"/>
      <c r="BL118" s="269"/>
      <c r="BM118" s="269"/>
      <c r="BN118" s="272"/>
      <c r="BO118" s="272"/>
      <c r="BP118" s="276"/>
      <c r="BQ118" s="269"/>
      <c r="BR118" s="276"/>
      <c r="BS118" s="269"/>
      <c r="BT118" s="269"/>
      <c r="BU118" s="269"/>
      <c r="BV118" s="269"/>
      <c r="BW118" s="269"/>
      <c r="BX118" s="269"/>
      <c r="BY118" s="269"/>
      <c r="BZ118" s="269"/>
      <c r="CA118" s="269"/>
      <c r="CB118" s="269"/>
      <c r="CC118" s="269"/>
      <c r="CD118" s="269"/>
      <c r="CE118" s="269"/>
      <c r="CF118" s="269"/>
      <c r="CG118" s="269"/>
    </row>
    <row r="119" spans="1:85" x14ac:dyDescent="0.2">
      <c r="A119" s="378">
        <v>39539</v>
      </c>
      <c r="B119" s="426">
        <v>2.7570000000000001</v>
      </c>
      <c r="C119" s="382">
        <v>-0.55600000000000005</v>
      </c>
      <c r="D119" s="381">
        <v>-0.46405483091368183</v>
      </c>
      <c r="E119" s="381">
        <v>-0.55691999002896519</v>
      </c>
      <c r="F119" s="427">
        <v>0.11800000000000001</v>
      </c>
      <c r="G119" s="428">
        <v>0.113</v>
      </c>
      <c r="H119" s="428">
        <v>0.13800000000000001</v>
      </c>
      <c r="I119" s="429">
        <v>0.128</v>
      </c>
      <c r="J119" s="428">
        <v>0.13</v>
      </c>
      <c r="K119" s="428">
        <v>0.20499999999999999</v>
      </c>
      <c r="L119" s="428">
        <v>0.28749999999999998</v>
      </c>
      <c r="M119" s="427">
        <v>-0.28499999999999998</v>
      </c>
      <c r="N119" s="428">
        <v>0</v>
      </c>
      <c r="O119" s="429">
        <v>-0.1</v>
      </c>
      <c r="P119" s="438">
        <v>-0.43</v>
      </c>
      <c r="Q119" s="440">
        <v>0.1125</v>
      </c>
      <c r="R119" s="431">
        <v>0.14249999999999999</v>
      </c>
      <c r="S119" s="431">
        <v>0.1525</v>
      </c>
      <c r="T119" s="296">
        <v>0.4</v>
      </c>
      <c r="U119" s="510">
        <v>0.1525</v>
      </c>
      <c r="V119" s="294">
        <v>2.2010000000000001</v>
      </c>
      <c r="W119" s="294">
        <v>2.2929451690863183</v>
      </c>
      <c r="X119" s="389">
        <v>2.2000800099710349</v>
      </c>
      <c r="Y119" s="293"/>
      <c r="Z119" s="433">
        <v>0.1225</v>
      </c>
      <c r="AA119" s="434">
        <v>0</v>
      </c>
      <c r="AB119" s="520">
        <v>2.9021627033113822</v>
      </c>
      <c r="AC119" s="296">
        <v>3.0246627033113822</v>
      </c>
      <c r="AD119" s="389">
        <v>2.9021627033113822</v>
      </c>
      <c r="AE119" s="443">
        <v>2.327</v>
      </c>
      <c r="AF119" s="394">
        <v>2.472</v>
      </c>
      <c r="AG119" s="395">
        <v>2.657</v>
      </c>
      <c r="AH119" s="511">
        <v>-0.19</v>
      </c>
      <c r="AI119" s="416">
        <v>1.3911604602930001</v>
      </c>
      <c r="AJ119" s="436">
        <v>6.7331694666416017E-2</v>
      </c>
      <c r="AK119" s="436">
        <v>7.3021713297249005E-2</v>
      </c>
      <c r="AL119" s="279">
        <v>0.58004344096096649</v>
      </c>
      <c r="AM119" s="398">
        <v>0.55440295452938493</v>
      </c>
      <c r="AN119" s="377">
        <v>0.113</v>
      </c>
      <c r="AO119" s="501">
        <v>0.124</v>
      </c>
      <c r="AP119" s="269"/>
      <c r="AQ119" s="377">
        <v>-2.7440000000000002</v>
      </c>
      <c r="AR119" s="502">
        <v>-2.1880000000000002</v>
      </c>
      <c r="AS119" s="269"/>
      <c r="AT119" s="269"/>
      <c r="AU119" s="269"/>
      <c r="AV119" s="269"/>
      <c r="AW119" s="439"/>
      <c r="AX119" s="279"/>
      <c r="AY119" s="279"/>
      <c r="AZ119" s="269"/>
      <c r="BA119" s="439"/>
      <c r="BB119" s="277"/>
      <c r="BC119" s="437"/>
      <c r="BD119" s="280"/>
      <c r="BE119" s="269"/>
      <c r="BF119" s="277"/>
      <c r="BG119" s="269"/>
      <c r="BH119" s="276"/>
      <c r="BI119" s="276"/>
      <c r="BJ119" s="269"/>
      <c r="BK119" s="277"/>
      <c r="BL119" s="269"/>
      <c r="BM119" s="269"/>
      <c r="BN119" s="272"/>
      <c r="BO119" s="272"/>
      <c r="BP119" s="276"/>
      <c r="BQ119" s="269"/>
      <c r="BR119" s="276"/>
      <c r="BS119" s="269"/>
      <c r="BT119" s="269"/>
      <c r="BU119" s="269"/>
      <c r="BV119" s="269"/>
      <c r="BW119" s="269"/>
      <c r="BX119" s="269"/>
      <c r="BY119" s="269"/>
      <c r="BZ119" s="269"/>
      <c r="CA119" s="269"/>
      <c r="CB119" s="269"/>
      <c r="CC119" s="269"/>
      <c r="CD119" s="269"/>
      <c r="CE119" s="269"/>
      <c r="CF119" s="269"/>
      <c r="CG119" s="269"/>
    </row>
    <row r="120" spans="1:85" x14ac:dyDescent="0.2">
      <c r="A120" s="378">
        <v>39569</v>
      </c>
      <c r="B120" s="426">
        <v>2.7360000000000002</v>
      </c>
      <c r="C120" s="382">
        <v>-0.55600000000000005</v>
      </c>
      <c r="D120" s="381">
        <v>-0.46400240869419207</v>
      </c>
      <c r="E120" s="381">
        <v>-0.5569112122958404</v>
      </c>
      <c r="F120" s="427">
        <v>0.11800000000000001</v>
      </c>
      <c r="G120" s="428">
        <v>0.113</v>
      </c>
      <c r="H120" s="428">
        <v>0.13800000000000001</v>
      </c>
      <c r="I120" s="429">
        <v>0.128</v>
      </c>
      <c r="J120" s="428">
        <v>0.13250000000000001</v>
      </c>
      <c r="K120" s="428">
        <v>0.20749999999999999</v>
      </c>
      <c r="L120" s="428">
        <v>0.2475</v>
      </c>
      <c r="M120" s="427">
        <v>-0.28499999999999998</v>
      </c>
      <c r="N120" s="428">
        <v>0</v>
      </c>
      <c r="O120" s="429">
        <v>-0.1</v>
      </c>
      <c r="P120" s="438">
        <v>-0.43</v>
      </c>
      <c r="Q120" s="440">
        <v>0.1125</v>
      </c>
      <c r="R120" s="431">
        <v>0.14249999999999999</v>
      </c>
      <c r="S120" s="431">
        <v>0.1525</v>
      </c>
      <c r="T120" s="296">
        <v>0.45</v>
      </c>
      <c r="U120" s="510">
        <v>0.1525</v>
      </c>
      <c r="V120" s="294">
        <v>2.1800000000000002</v>
      </c>
      <c r="W120" s="294">
        <v>2.2719975913058081</v>
      </c>
      <c r="X120" s="389">
        <v>2.1790887877041598</v>
      </c>
      <c r="Y120" s="293"/>
      <c r="Z120" s="433">
        <v>0.1225</v>
      </c>
      <c r="AA120" s="434">
        <v>0</v>
      </c>
      <c r="AB120" s="520">
        <v>2.8731225260231885</v>
      </c>
      <c r="AC120" s="296">
        <v>2.9956225260231886</v>
      </c>
      <c r="AD120" s="389">
        <v>2.8731225260231885</v>
      </c>
      <c r="AE120" s="443">
        <v>2.306</v>
      </c>
      <c r="AF120" s="394">
        <v>2.4510000000000001</v>
      </c>
      <c r="AG120" s="395">
        <v>2.6360000000000001</v>
      </c>
      <c r="AH120" s="511">
        <v>-0.19</v>
      </c>
      <c r="AI120" s="416">
        <v>1.3905069540440005</v>
      </c>
      <c r="AJ120" s="436">
        <v>6.7362384647329021E-2</v>
      </c>
      <c r="AK120" s="436">
        <v>7.3054778308596996E-2</v>
      </c>
      <c r="AL120" s="279">
        <v>0.57675473260474319</v>
      </c>
      <c r="AM120" s="398">
        <v>0.55100066400885495</v>
      </c>
      <c r="AN120" s="377">
        <v>0.113</v>
      </c>
      <c r="AO120" s="501">
        <v>0.12</v>
      </c>
      <c r="AP120" s="269"/>
      <c r="AQ120" s="377">
        <v>-2.7230000000000003</v>
      </c>
      <c r="AR120" s="502">
        <v>-2.1670000000000003</v>
      </c>
      <c r="AS120" s="269"/>
      <c r="AT120" s="269"/>
      <c r="AU120" s="269"/>
      <c r="AV120" s="269"/>
      <c r="AW120" s="439"/>
      <c r="AX120" s="279"/>
      <c r="AY120" s="279"/>
      <c r="AZ120" s="269"/>
      <c r="BA120" s="439"/>
      <c r="BB120" s="277"/>
      <c r="BC120" s="437"/>
      <c r="BD120" s="280"/>
      <c r="BE120" s="269"/>
      <c r="BF120" s="277"/>
      <c r="BG120" s="269"/>
      <c r="BH120" s="276"/>
      <c r="BI120" s="276"/>
      <c r="BJ120" s="269"/>
      <c r="BK120" s="277"/>
      <c r="BL120" s="269"/>
      <c r="BM120" s="269"/>
      <c r="BN120" s="272"/>
      <c r="BO120" s="272"/>
      <c r="BP120" s="276"/>
      <c r="BQ120" s="269"/>
      <c r="BR120" s="276"/>
      <c r="BS120" s="269"/>
      <c r="BT120" s="269"/>
      <c r="BU120" s="269"/>
      <c r="BV120" s="269"/>
      <c r="BW120" s="269"/>
      <c r="BX120" s="269"/>
      <c r="BY120" s="269"/>
      <c r="BZ120" s="269"/>
      <c r="CA120" s="269"/>
      <c r="CB120" s="269"/>
      <c r="CC120" s="269"/>
      <c r="CD120" s="269"/>
      <c r="CE120" s="269"/>
      <c r="CF120" s="269"/>
      <c r="CG120" s="269"/>
    </row>
    <row r="121" spans="1:85" x14ac:dyDescent="0.2">
      <c r="A121" s="378">
        <v>39600</v>
      </c>
      <c r="B121" s="426">
        <v>2.7430000000000003</v>
      </c>
      <c r="C121" s="382">
        <v>-0.55600000000000005</v>
      </c>
      <c r="D121" s="381">
        <v>-0.46396017835990833</v>
      </c>
      <c r="E121" s="381">
        <v>-0.55691413820688185</v>
      </c>
      <c r="F121" s="427">
        <v>0.11800000000000001</v>
      </c>
      <c r="G121" s="428">
        <v>0.113</v>
      </c>
      <c r="H121" s="428">
        <v>0.13800000000000001</v>
      </c>
      <c r="I121" s="429">
        <v>0.128</v>
      </c>
      <c r="J121" s="428">
        <v>0.1275</v>
      </c>
      <c r="K121" s="428">
        <v>0.20250000000000001</v>
      </c>
      <c r="L121" s="428">
        <v>0.2475</v>
      </c>
      <c r="M121" s="427">
        <v>-0.28499999999999998</v>
      </c>
      <c r="N121" s="428">
        <v>0</v>
      </c>
      <c r="O121" s="429">
        <v>-0.1</v>
      </c>
      <c r="P121" s="438">
        <v>-0.43</v>
      </c>
      <c r="Q121" s="440">
        <v>0.1125</v>
      </c>
      <c r="R121" s="431">
        <v>0.14249999999999999</v>
      </c>
      <c r="S121" s="431">
        <v>0.1525</v>
      </c>
      <c r="T121" s="296">
        <v>0.45</v>
      </c>
      <c r="U121" s="510">
        <v>0.1525</v>
      </c>
      <c r="V121" s="294">
        <v>2.1870000000000003</v>
      </c>
      <c r="W121" s="294">
        <v>2.279039821640092</v>
      </c>
      <c r="X121" s="389">
        <v>2.1860858617931185</v>
      </c>
      <c r="Y121" s="446" t="s">
        <v>183</v>
      </c>
      <c r="Z121" s="433">
        <v>0.1225</v>
      </c>
      <c r="AA121" s="434">
        <v>0</v>
      </c>
      <c r="AB121" s="520">
        <v>2.88094792852847</v>
      </c>
      <c r="AC121" s="296">
        <v>3.0034479285284701</v>
      </c>
      <c r="AD121" s="389">
        <v>2.88094792852847</v>
      </c>
      <c r="AE121" s="443">
        <v>2.3130000000000002</v>
      </c>
      <c r="AF121" s="394">
        <v>2.4580000000000002</v>
      </c>
      <c r="AG121" s="395">
        <v>2.6430000000000002</v>
      </c>
      <c r="AH121" s="511">
        <v>-0.19</v>
      </c>
      <c r="AI121" s="416">
        <v>1.3898314575590001</v>
      </c>
      <c r="AJ121" s="436">
        <v>6.7394097627932012E-2</v>
      </c>
      <c r="AK121" s="436">
        <v>7.3088945487368995E-2</v>
      </c>
      <c r="AL121" s="279">
        <v>0.57337305262630478</v>
      </c>
      <c r="AM121" s="398">
        <v>0.54750388557687169</v>
      </c>
      <c r="AN121" s="377">
        <v>0.113</v>
      </c>
      <c r="AO121" s="501">
        <v>0.124</v>
      </c>
      <c r="AP121" s="269"/>
      <c r="AQ121" s="377">
        <v>-2.73</v>
      </c>
      <c r="AR121" s="502">
        <v>-2.1739999999999999</v>
      </c>
      <c r="AS121" s="269"/>
      <c r="AT121" s="269"/>
      <c r="AU121" s="269"/>
      <c r="AV121" s="269"/>
      <c r="AW121" s="439"/>
      <c r="AX121" s="279"/>
      <c r="AY121" s="279"/>
      <c r="AZ121" s="269"/>
      <c r="BA121" s="439"/>
      <c r="BB121" s="277"/>
      <c r="BC121" s="437"/>
      <c r="BD121" s="280"/>
      <c r="BE121" s="269"/>
      <c r="BF121" s="277"/>
      <c r="BG121" s="269"/>
      <c r="BH121" s="276"/>
      <c r="BI121" s="276"/>
      <c r="BJ121" s="269"/>
      <c r="BK121" s="277"/>
      <c r="BL121" s="269"/>
      <c r="BM121" s="269"/>
      <c r="BN121" s="272"/>
      <c r="BO121" s="272"/>
      <c r="BP121" s="276"/>
      <c r="BQ121" s="269"/>
      <c r="BR121" s="276"/>
      <c r="BS121" s="269"/>
      <c r="BT121" s="269"/>
      <c r="BU121" s="269"/>
      <c r="BV121" s="269"/>
      <c r="BW121" s="269"/>
      <c r="BX121" s="269"/>
      <c r="BY121" s="269"/>
      <c r="BZ121" s="269"/>
      <c r="CA121" s="269"/>
      <c r="CB121" s="269"/>
      <c r="CC121" s="269"/>
      <c r="CD121" s="269"/>
      <c r="CE121" s="269"/>
      <c r="CF121" s="269"/>
      <c r="CG121" s="269"/>
    </row>
    <row r="122" spans="1:85" x14ac:dyDescent="0.2">
      <c r="A122" s="378">
        <v>39630</v>
      </c>
      <c r="B122" s="426">
        <v>2.7490000000000006</v>
      </c>
      <c r="C122" s="382">
        <v>-0.55600000000000005</v>
      </c>
      <c r="D122" s="381">
        <v>-0.46391893152845398</v>
      </c>
      <c r="E122" s="381">
        <v>-0.55691664613063185</v>
      </c>
      <c r="F122" s="427">
        <v>0.11800000000000001</v>
      </c>
      <c r="G122" s="428">
        <v>0.113</v>
      </c>
      <c r="H122" s="428">
        <v>0.13800000000000001</v>
      </c>
      <c r="I122" s="429">
        <v>0.128</v>
      </c>
      <c r="J122" s="428">
        <v>0.11749999999999999</v>
      </c>
      <c r="K122" s="428">
        <v>0.1925</v>
      </c>
      <c r="L122" s="428">
        <v>0.2525</v>
      </c>
      <c r="M122" s="427">
        <v>-0.28499999999999998</v>
      </c>
      <c r="N122" s="428">
        <v>0</v>
      </c>
      <c r="O122" s="429">
        <v>-0.1</v>
      </c>
      <c r="P122" s="438">
        <v>-0.43</v>
      </c>
      <c r="Q122" s="440">
        <v>0.1125</v>
      </c>
      <c r="R122" s="431">
        <v>0.14249999999999999</v>
      </c>
      <c r="S122" s="431">
        <v>0.1525</v>
      </c>
      <c r="T122" s="296">
        <v>0.5</v>
      </c>
      <c r="U122" s="510">
        <v>0.1525</v>
      </c>
      <c r="V122" s="294">
        <v>2.1930000000000005</v>
      </c>
      <c r="W122" s="294">
        <v>2.2850810684715466</v>
      </c>
      <c r="X122" s="389">
        <v>2.1920833538693687</v>
      </c>
      <c r="Y122" s="438">
        <v>3.1070830231528768</v>
      </c>
      <c r="Z122" s="433">
        <v>0.1225</v>
      </c>
      <c r="AA122" s="434">
        <v>0</v>
      </c>
      <c r="AB122" s="520">
        <v>2.8874925797661475</v>
      </c>
      <c r="AC122" s="296">
        <v>3.0099925797661475</v>
      </c>
      <c r="AD122" s="389">
        <v>2.8874925797661475</v>
      </c>
      <c r="AE122" s="443">
        <v>2.3190000000000004</v>
      </c>
      <c r="AF122" s="394">
        <v>2.4640000000000004</v>
      </c>
      <c r="AG122" s="395">
        <v>2.6490000000000005</v>
      </c>
      <c r="AH122" s="511">
        <v>-0.19</v>
      </c>
      <c r="AI122" s="416">
        <v>1.3891775518639999</v>
      </c>
      <c r="AJ122" s="436">
        <v>6.7424787609479023E-2</v>
      </c>
      <c r="AK122" s="436">
        <v>7.3122010499451023E-2</v>
      </c>
      <c r="AL122" s="279">
        <v>0.57011651422730836</v>
      </c>
      <c r="AM122" s="398">
        <v>0.54413814050957898</v>
      </c>
      <c r="AN122" s="377">
        <v>0.113</v>
      </c>
      <c r="AO122" s="501">
        <v>0.12</v>
      </c>
      <c r="AP122" s="269"/>
      <c r="AQ122" s="377">
        <v>-2.7360000000000002</v>
      </c>
      <c r="AR122" s="502">
        <v>-2.1800000000000002</v>
      </c>
      <c r="AS122" s="269"/>
      <c r="AT122" s="269"/>
      <c r="AU122" s="269"/>
      <c r="AV122" s="269"/>
      <c r="AW122" s="439"/>
      <c r="AX122" s="279"/>
      <c r="AY122" s="279"/>
      <c r="AZ122" s="269"/>
      <c r="BA122" s="439"/>
      <c r="BB122" s="277"/>
      <c r="BC122" s="437"/>
      <c r="BD122" s="280"/>
      <c r="BE122" s="269"/>
      <c r="BF122" s="277"/>
      <c r="BG122" s="269"/>
      <c r="BH122" s="276"/>
      <c r="BI122" s="276"/>
      <c r="BJ122" s="269"/>
      <c r="BK122" s="277"/>
      <c r="BL122" s="269"/>
      <c r="BM122" s="269"/>
      <c r="BN122" s="272"/>
      <c r="BO122" s="272"/>
      <c r="BP122" s="276"/>
      <c r="BQ122" s="269"/>
      <c r="BR122" s="276"/>
      <c r="BS122" s="269"/>
      <c r="BT122" s="269"/>
      <c r="BU122" s="269"/>
      <c r="BV122" s="269"/>
      <c r="BW122" s="269"/>
      <c r="BX122" s="269"/>
      <c r="BY122" s="269"/>
      <c r="BZ122" s="269"/>
      <c r="CA122" s="269"/>
      <c r="CB122" s="269"/>
      <c r="CC122" s="269"/>
      <c r="CD122" s="269"/>
      <c r="CE122" s="269"/>
      <c r="CF122" s="269"/>
      <c r="CG122" s="269"/>
    </row>
    <row r="123" spans="1:85" x14ac:dyDescent="0.2">
      <c r="A123" s="378">
        <v>39661</v>
      </c>
      <c r="B123" s="426">
        <v>2.7570000000000001</v>
      </c>
      <c r="C123" s="382">
        <v>-0.55600000000000005</v>
      </c>
      <c r="D123" s="381">
        <v>-0.46387700511807051</v>
      </c>
      <c r="E123" s="381">
        <v>-0.55691999002896519</v>
      </c>
      <c r="F123" s="427">
        <v>0.11800000000000001</v>
      </c>
      <c r="G123" s="428">
        <v>0.113</v>
      </c>
      <c r="H123" s="428">
        <v>0.13800000000000001</v>
      </c>
      <c r="I123" s="429">
        <v>0.128</v>
      </c>
      <c r="J123" s="428">
        <v>0.115</v>
      </c>
      <c r="K123" s="428">
        <v>0.19</v>
      </c>
      <c r="L123" s="428">
        <v>0.2525</v>
      </c>
      <c r="M123" s="427">
        <v>-0.28499999999999998</v>
      </c>
      <c r="N123" s="428">
        <v>0</v>
      </c>
      <c r="O123" s="429">
        <v>-0.1</v>
      </c>
      <c r="P123" s="438">
        <v>-0.43</v>
      </c>
      <c r="Q123" s="440">
        <v>0.1125</v>
      </c>
      <c r="R123" s="431">
        <v>0.14249999999999999</v>
      </c>
      <c r="S123" s="431">
        <v>0.1525</v>
      </c>
      <c r="T123" s="296">
        <v>0.55000000000000004</v>
      </c>
      <c r="U123" s="510">
        <v>0.1525</v>
      </c>
      <c r="V123" s="294">
        <v>2.2010000000000001</v>
      </c>
      <c r="W123" s="294">
        <v>2.2931229948819296</v>
      </c>
      <c r="X123" s="389">
        <v>2.2000800099710349</v>
      </c>
      <c r="Y123" s="438">
        <v>3.3306700087197987</v>
      </c>
      <c r="Z123" s="433">
        <v>0.1225</v>
      </c>
      <c r="AA123" s="434">
        <v>0</v>
      </c>
      <c r="AB123" s="520">
        <v>2.8966160262329943</v>
      </c>
      <c r="AC123" s="296">
        <v>3.0191160262329944</v>
      </c>
      <c r="AD123" s="389">
        <v>2.8966160262329943</v>
      </c>
      <c r="AE123" s="443">
        <v>2.327</v>
      </c>
      <c r="AF123" s="394">
        <v>2.472</v>
      </c>
      <c r="AG123" s="395">
        <v>2.657</v>
      </c>
      <c r="AH123" s="511">
        <v>-0.19</v>
      </c>
      <c r="AI123" s="416">
        <v>1.3885016438770004</v>
      </c>
      <c r="AJ123" s="436">
        <v>6.7456500590738003E-2</v>
      </c>
      <c r="AK123" s="436">
        <v>7.3156177678981013E-2</v>
      </c>
      <c r="AL123" s="279">
        <v>0.56676795258719381</v>
      </c>
      <c r="AM123" s="398">
        <v>0.5406789652109284</v>
      </c>
      <c r="AN123" s="377">
        <v>0.113</v>
      </c>
      <c r="AO123" s="501">
        <v>0.12</v>
      </c>
      <c r="AP123" s="269"/>
      <c r="AQ123" s="377">
        <v>-2.7440000000000002</v>
      </c>
      <c r="AR123" s="502">
        <v>-2.1880000000000002</v>
      </c>
      <c r="AS123" s="269"/>
      <c r="AT123" s="269"/>
      <c r="AU123" s="269"/>
      <c r="AV123" s="269"/>
      <c r="AW123" s="439"/>
      <c r="AX123" s="279"/>
      <c r="AY123" s="279"/>
      <c r="AZ123" s="269"/>
      <c r="BA123" s="439"/>
      <c r="BB123" s="277"/>
      <c r="BC123" s="437"/>
      <c r="BD123" s="280"/>
      <c r="BE123" s="269"/>
      <c r="BF123" s="277"/>
      <c r="BG123" s="269"/>
      <c r="BH123" s="276"/>
      <c r="BI123" s="276"/>
      <c r="BJ123" s="269"/>
      <c r="BK123" s="277"/>
      <c r="BL123" s="269"/>
      <c r="BM123" s="269"/>
      <c r="BN123" s="272"/>
      <c r="BO123" s="272"/>
      <c r="BP123" s="276"/>
      <c r="BQ123" s="269"/>
      <c r="BR123" s="276"/>
      <c r="BS123" s="269"/>
      <c r="BT123" s="269"/>
      <c r="BU123" s="269"/>
      <c r="BV123" s="269"/>
      <c r="BW123" s="269"/>
      <c r="BX123" s="269"/>
      <c r="BY123" s="269"/>
      <c r="BZ123" s="269"/>
      <c r="CA123" s="269"/>
      <c r="CB123" s="269"/>
      <c r="CC123" s="269"/>
      <c r="CD123" s="269"/>
      <c r="CE123" s="269"/>
      <c r="CF123" s="269"/>
      <c r="CG123" s="269"/>
    </row>
    <row r="124" spans="1:85" x14ac:dyDescent="0.2">
      <c r="A124" s="378">
        <v>39692</v>
      </c>
      <c r="B124" s="426">
        <v>2.76</v>
      </c>
      <c r="C124" s="382">
        <v>-0.55600000000000005</v>
      </c>
      <c r="D124" s="381">
        <v>-0.46383293071329312</v>
      </c>
      <c r="E124" s="381">
        <v>-0.55692124399083998</v>
      </c>
      <c r="F124" s="427">
        <v>0.11800000000000001</v>
      </c>
      <c r="G124" s="428">
        <v>0.113</v>
      </c>
      <c r="H124" s="428">
        <v>0.13800000000000001</v>
      </c>
      <c r="I124" s="429">
        <v>0.128</v>
      </c>
      <c r="J124" s="428">
        <v>0.1125</v>
      </c>
      <c r="K124" s="428">
        <v>0.1875</v>
      </c>
      <c r="L124" s="428">
        <v>0.2475</v>
      </c>
      <c r="M124" s="427">
        <v>-0.28499999999999998</v>
      </c>
      <c r="N124" s="428">
        <v>0</v>
      </c>
      <c r="O124" s="429">
        <v>-0.1</v>
      </c>
      <c r="P124" s="438">
        <v>-0.43</v>
      </c>
      <c r="Q124" s="440">
        <v>0.1125</v>
      </c>
      <c r="R124" s="431">
        <v>0.14249999999999999</v>
      </c>
      <c r="S124" s="431">
        <v>0.1525</v>
      </c>
      <c r="T124" s="296">
        <v>0.55000000000000004</v>
      </c>
      <c r="U124" s="510">
        <v>0.1525</v>
      </c>
      <c r="V124" s="294">
        <v>2.2039999999999997</v>
      </c>
      <c r="W124" s="294">
        <v>2.2961670692867067</v>
      </c>
      <c r="X124" s="389">
        <v>2.2030787560091598</v>
      </c>
      <c r="Y124" s="438">
        <v>2.9473780334622188</v>
      </c>
      <c r="Z124" s="433">
        <v>0.1225</v>
      </c>
      <c r="AA124" s="434">
        <v>0</v>
      </c>
      <c r="AB124" s="520">
        <v>2.8991517636211954</v>
      </c>
      <c r="AC124" s="296">
        <v>3.0216517636211955</v>
      </c>
      <c r="AD124" s="389">
        <v>2.8991517636211954</v>
      </c>
      <c r="AE124" s="443">
        <v>2.33</v>
      </c>
      <c r="AF124" s="394">
        <v>2.4750000000000001</v>
      </c>
      <c r="AG124" s="395">
        <v>2.66</v>
      </c>
      <c r="AH124" s="511">
        <v>-0.19</v>
      </c>
      <c r="AI124" s="416">
        <v>1.3878255277310001</v>
      </c>
      <c r="AJ124" s="436">
        <v>6.7488213572330008E-2</v>
      </c>
      <c r="AK124" s="436">
        <v>7.3190344858897027E-2</v>
      </c>
      <c r="AL124" s="279">
        <v>0.56343612676685728</v>
      </c>
      <c r="AM124" s="398">
        <v>0.53723877703431233</v>
      </c>
      <c r="AN124" s="377">
        <v>0.113</v>
      </c>
      <c r="AO124" s="501">
        <v>0.124</v>
      </c>
      <c r="AP124" s="269"/>
      <c r="AQ124" s="377">
        <v>-2.7469999999999999</v>
      </c>
      <c r="AR124" s="502">
        <v>-2.1909999999999998</v>
      </c>
      <c r="AS124" s="269"/>
      <c r="AT124" s="269"/>
      <c r="AU124" s="269"/>
      <c r="AV124" s="269"/>
      <c r="AW124" s="439"/>
      <c r="AX124" s="279"/>
      <c r="AY124" s="279"/>
      <c r="AZ124" s="269"/>
      <c r="BA124" s="439"/>
      <c r="BB124" s="277"/>
      <c r="BC124" s="437"/>
      <c r="BD124" s="280"/>
      <c r="BE124" s="269"/>
      <c r="BF124" s="277"/>
      <c r="BG124" s="269"/>
      <c r="BH124" s="276"/>
      <c r="BI124" s="276"/>
      <c r="BJ124" s="269"/>
      <c r="BK124" s="277"/>
      <c r="BL124" s="269"/>
      <c r="BM124" s="269"/>
      <c r="BN124" s="272"/>
      <c r="BO124" s="272"/>
      <c r="BP124" s="276"/>
      <c r="BQ124" s="269"/>
      <c r="BR124" s="276"/>
      <c r="BS124" s="269"/>
      <c r="BT124" s="269"/>
      <c r="BU124" s="269"/>
      <c r="BV124" s="269"/>
      <c r="BW124" s="269"/>
      <c r="BX124" s="269"/>
      <c r="BY124" s="269"/>
      <c r="BZ124" s="269"/>
      <c r="CA124" s="269"/>
      <c r="CB124" s="269"/>
      <c r="CC124" s="269"/>
      <c r="CD124" s="269"/>
      <c r="CE124" s="269"/>
      <c r="CF124" s="269"/>
      <c r="CG124" s="269"/>
    </row>
    <row r="125" spans="1:85" x14ac:dyDescent="0.2">
      <c r="A125" s="378">
        <v>39722</v>
      </c>
      <c r="B125" s="426">
        <v>2.7930000000000001</v>
      </c>
      <c r="C125" s="382">
        <v>-0.55600000000000005</v>
      </c>
      <c r="D125" s="381">
        <v>-0.46380280279571906</v>
      </c>
      <c r="E125" s="381">
        <v>-0.55693503757146523</v>
      </c>
      <c r="F125" s="427">
        <v>0.11800000000000001</v>
      </c>
      <c r="G125" s="428">
        <v>0.113</v>
      </c>
      <c r="H125" s="428">
        <v>0.13800000000000001</v>
      </c>
      <c r="I125" s="429">
        <v>0.128</v>
      </c>
      <c r="J125" s="428">
        <v>0.1275</v>
      </c>
      <c r="K125" s="428">
        <v>0.20250000000000001</v>
      </c>
      <c r="L125" s="428">
        <v>0.25</v>
      </c>
      <c r="M125" s="427">
        <v>-0.28499999999999998</v>
      </c>
      <c r="N125" s="428">
        <v>0</v>
      </c>
      <c r="O125" s="429">
        <v>-0.1</v>
      </c>
      <c r="P125" s="438">
        <v>-0.43</v>
      </c>
      <c r="Q125" s="440">
        <v>0.1125</v>
      </c>
      <c r="R125" s="431">
        <v>0.14249999999999999</v>
      </c>
      <c r="S125" s="431">
        <v>0.1525</v>
      </c>
      <c r="T125" s="296">
        <v>0.6</v>
      </c>
      <c r="U125" s="510">
        <v>0.1525</v>
      </c>
      <c r="V125" s="294">
        <v>2.2370000000000001</v>
      </c>
      <c r="W125" s="294">
        <v>2.3291971972042811</v>
      </c>
      <c r="X125" s="389">
        <v>2.2360649624285349</v>
      </c>
      <c r="Y125" s="432" t="s">
        <v>134</v>
      </c>
      <c r="Z125" s="433">
        <v>0.1225</v>
      </c>
      <c r="AA125" s="434">
        <v>0</v>
      </c>
      <c r="AB125" s="520">
        <v>2.9411723938233019</v>
      </c>
      <c r="AC125" s="296">
        <v>3.0636723938233019</v>
      </c>
      <c r="AD125" s="389">
        <v>2.9411723938233019</v>
      </c>
      <c r="AE125" s="443">
        <v>2.363</v>
      </c>
      <c r="AF125" s="394">
        <v>2.508</v>
      </c>
      <c r="AG125" s="395">
        <v>2.6930000000000001</v>
      </c>
      <c r="AH125" s="511">
        <v>-0.19</v>
      </c>
      <c r="AI125" s="416">
        <v>1.3871710242010002</v>
      </c>
      <c r="AJ125" s="436">
        <v>6.7518903554833018E-2</v>
      </c>
      <c r="AK125" s="436">
        <v>7.3223409872086004E-2</v>
      </c>
      <c r="AL125" s="279">
        <v>0.5602276538868054</v>
      </c>
      <c r="AM125" s="398">
        <v>0.53392756333092117</v>
      </c>
      <c r="AN125" s="377">
        <v>0.113</v>
      </c>
      <c r="AO125" s="501">
        <v>0.12</v>
      </c>
      <c r="AP125" s="269"/>
      <c r="AQ125" s="377">
        <v>-2.78</v>
      </c>
      <c r="AR125" s="502">
        <v>-2.2239999999999998</v>
      </c>
      <c r="AS125" s="269"/>
      <c r="AT125" s="269"/>
      <c r="AU125" s="269"/>
      <c r="AV125" s="269"/>
      <c r="AW125" s="439"/>
      <c r="AX125" s="279"/>
      <c r="AY125" s="279"/>
      <c r="AZ125" s="269"/>
      <c r="BA125" s="439"/>
      <c r="BB125" s="277"/>
      <c r="BC125" s="437"/>
      <c r="BD125" s="280"/>
      <c r="BE125" s="269"/>
      <c r="BF125" s="277"/>
      <c r="BG125" s="269"/>
      <c r="BH125" s="276"/>
      <c r="BI125" s="276"/>
      <c r="BJ125" s="269"/>
      <c r="BK125" s="277"/>
      <c r="BL125" s="269"/>
      <c r="BM125" s="269"/>
      <c r="BN125" s="272"/>
      <c r="BO125" s="272"/>
      <c r="BP125" s="276"/>
      <c r="BQ125" s="269"/>
      <c r="BR125" s="276"/>
      <c r="BS125" s="269"/>
      <c r="BT125" s="269"/>
      <c r="BU125" s="269"/>
      <c r="BV125" s="269"/>
      <c r="BW125" s="269"/>
      <c r="BX125" s="269"/>
      <c r="BY125" s="269"/>
      <c r="BZ125" s="269"/>
      <c r="CA125" s="269"/>
      <c r="CB125" s="269"/>
      <c r="CC125" s="269"/>
      <c r="CD125" s="269"/>
      <c r="CE125" s="269"/>
      <c r="CF125" s="269"/>
      <c r="CG125" s="269"/>
    </row>
    <row r="126" spans="1:85" x14ac:dyDescent="0.2">
      <c r="A126" s="448">
        <v>39753</v>
      </c>
      <c r="B126" s="426">
        <v>2.93</v>
      </c>
      <c r="C126" s="382">
        <v>-0.47499999999999998</v>
      </c>
      <c r="D126" s="381">
        <v>-0.38284848123551374</v>
      </c>
      <c r="E126" s="381">
        <v>-0.47602615880104926</v>
      </c>
      <c r="F126" s="427">
        <v>0.22500000000000001</v>
      </c>
      <c r="G126" s="428">
        <v>0.27</v>
      </c>
      <c r="H126" s="428">
        <v>0.34499999999999997</v>
      </c>
      <c r="I126" s="429">
        <v>0.44500000000000001</v>
      </c>
      <c r="J126" s="428">
        <v>0.20499999999999999</v>
      </c>
      <c r="K126" s="428">
        <v>0.28000000000000003</v>
      </c>
      <c r="L126" s="428">
        <v>0.55249999999999999</v>
      </c>
      <c r="M126" s="427">
        <v>-0.16</v>
      </c>
      <c r="N126" s="428">
        <v>0</v>
      </c>
      <c r="O126" s="429">
        <v>7.0000000000000007E-2</v>
      </c>
      <c r="P126" s="438">
        <v>-0.14499999999999999</v>
      </c>
      <c r="Q126" s="440">
        <v>0.1125</v>
      </c>
      <c r="R126" s="431">
        <v>0.14249999999999999</v>
      </c>
      <c r="S126" s="431">
        <v>0.1525</v>
      </c>
      <c r="T126" s="296">
        <v>0.8</v>
      </c>
      <c r="U126" s="510">
        <v>0.1525</v>
      </c>
      <c r="V126" s="294">
        <v>2.4550000000000001</v>
      </c>
      <c r="W126" s="294">
        <v>2.5471515187644864</v>
      </c>
      <c r="X126" s="389">
        <v>2.4539738411989509</v>
      </c>
      <c r="Y126" s="445"/>
      <c r="Z126" s="433">
        <v>0.1225</v>
      </c>
      <c r="AA126" s="434">
        <v>0</v>
      </c>
      <c r="AB126" s="447">
        <v>3.2262211658520972</v>
      </c>
      <c r="AC126" s="296">
        <v>3.3487211658520972</v>
      </c>
      <c r="AD126" s="389">
        <v>3.2262211658520972</v>
      </c>
      <c r="AE126" s="443">
        <v>2.7850000000000001</v>
      </c>
      <c r="AF126" s="394">
        <v>2.77</v>
      </c>
      <c r="AG126" s="395">
        <v>3</v>
      </c>
      <c r="AH126" s="511">
        <v>-0.19</v>
      </c>
      <c r="AI126" s="416">
        <v>1.38649450035</v>
      </c>
      <c r="AJ126" s="436">
        <v>6.7550616537079999E-2</v>
      </c>
      <c r="AK126" s="436">
        <v>7.3257577052759995E-2</v>
      </c>
      <c r="AL126" s="279">
        <v>0.55692857382238337</v>
      </c>
      <c r="AM126" s="398">
        <v>0.53052449652536993</v>
      </c>
      <c r="AN126" s="377">
        <v>0.27</v>
      </c>
      <c r="AO126" s="501">
        <v>0.124</v>
      </c>
      <c r="AP126" s="269"/>
      <c r="AQ126" s="377">
        <v>-2.9169999999999998</v>
      </c>
      <c r="AR126" s="502">
        <v>-2.4419999999999997</v>
      </c>
      <c r="AS126" s="269"/>
      <c r="AT126" s="269"/>
      <c r="AU126" s="269"/>
      <c r="AV126" s="269"/>
      <c r="AW126" s="439"/>
      <c r="AX126" s="279"/>
      <c r="AY126" s="279"/>
      <c r="AZ126" s="269"/>
      <c r="BA126" s="439"/>
      <c r="BB126" s="277"/>
      <c r="BC126" s="437"/>
      <c r="BD126" s="280"/>
      <c r="BE126" s="269"/>
      <c r="BF126" s="277"/>
      <c r="BG126" s="269"/>
      <c r="BH126" s="276"/>
      <c r="BI126" s="276"/>
      <c r="BJ126" s="269"/>
      <c r="BK126" s="277"/>
      <c r="BL126" s="269"/>
      <c r="BM126" s="269"/>
      <c r="BN126" s="272"/>
      <c r="BO126" s="272"/>
      <c r="BP126" s="276"/>
      <c r="BQ126" s="269"/>
      <c r="BR126" s="276"/>
      <c r="BS126" s="269"/>
      <c r="BT126" s="269"/>
      <c r="BU126" s="269"/>
      <c r="BV126" s="269"/>
      <c r="BW126" s="269"/>
      <c r="BX126" s="269"/>
      <c r="BY126" s="269"/>
      <c r="BZ126" s="269"/>
      <c r="CA126" s="269"/>
      <c r="CB126" s="269"/>
      <c r="CC126" s="269"/>
      <c r="CD126" s="269"/>
      <c r="CE126" s="269"/>
      <c r="CF126" s="269"/>
      <c r="CG126" s="269"/>
    </row>
    <row r="127" spans="1:85" x14ac:dyDescent="0.2">
      <c r="A127" s="378">
        <v>39783</v>
      </c>
      <c r="B127" s="426">
        <v>3.0530000000000004</v>
      </c>
      <c r="C127" s="382">
        <v>-0.47499999999999998</v>
      </c>
      <c r="D127" s="381">
        <v>-0.38285586132625182</v>
      </c>
      <c r="E127" s="381">
        <v>-0.4760775712379246</v>
      </c>
      <c r="F127" s="427">
        <v>0.26500000000000001</v>
      </c>
      <c r="G127" s="428">
        <v>0.31</v>
      </c>
      <c r="H127" s="428">
        <v>0.38500000000000001</v>
      </c>
      <c r="I127" s="429">
        <v>0.48499999999999999</v>
      </c>
      <c r="J127" s="428">
        <v>0.245</v>
      </c>
      <c r="K127" s="428">
        <v>0.32</v>
      </c>
      <c r="L127" s="428">
        <v>0.8075</v>
      </c>
      <c r="M127" s="427">
        <v>-0.16</v>
      </c>
      <c r="N127" s="428">
        <v>0</v>
      </c>
      <c r="O127" s="429">
        <v>7.0000000000000007E-2</v>
      </c>
      <c r="P127" s="438">
        <v>-7.4999999999999997E-2</v>
      </c>
      <c r="Q127" s="440">
        <v>0.1125</v>
      </c>
      <c r="R127" s="431">
        <v>0.14249999999999999</v>
      </c>
      <c r="S127" s="431">
        <v>0.1525</v>
      </c>
      <c r="T127" s="296">
        <v>1</v>
      </c>
      <c r="U127" s="510">
        <v>0.1525</v>
      </c>
      <c r="V127" s="294">
        <v>2.5780000000000003</v>
      </c>
      <c r="W127" s="294">
        <v>2.6701441386737486</v>
      </c>
      <c r="X127" s="389">
        <v>2.5769224287620758</v>
      </c>
      <c r="Y127" s="432" t="s">
        <v>136</v>
      </c>
      <c r="Z127" s="433">
        <v>0.1225</v>
      </c>
      <c r="AA127" s="434">
        <v>0</v>
      </c>
      <c r="AB127" s="447">
        <v>3.3862605376199695</v>
      </c>
      <c r="AC127" s="296">
        <v>3.5087605376199695</v>
      </c>
      <c r="AD127" s="389">
        <v>3.3862605376199695</v>
      </c>
      <c r="AE127" s="443">
        <v>2.9780000000000002</v>
      </c>
      <c r="AF127" s="394">
        <v>2.8930000000000002</v>
      </c>
      <c r="AG127" s="395">
        <v>3.1230000000000002</v>
      </c>
      <c r="AH127" s="511">
        <v>-0.19</v>
      </c>
      <c r="AI127" s="416">
        <v>1.3858396034830001</v>
      </c>
      <c r="AJ127" s="436">
        <v>6.7581306520217016E-2</v>
      </c>
      <c r="AK127" s="436">
        <v>7.329064206668201E-2</v>
      </c>
      <c r="AL127" s="279">
        <v>0.55375167127063551</v>
      </c>
      <c r="AM127" s="398">
        <v>0.52724905293181257</v>
      </c>
      <c r="AN127" s="377">
        <v>0.31</v>
      </c>
      <c r="AO127" s="501">
        <v>0.12</v>
      </c>
      <c r="AP127" s="269"/>
      <c r="AQ127" s="377">
        <v>-3.04</v>
      </c>
      <c r="AR127" s="502">
        <v>-2.5649999999999999</v>
      </c>
      <c r="AS127" s="269"/>
      <c r="AT127" s="269"/>
      <c r="AU127" s="269"/>
      <c r="AV127" s="269"/>
      <c r="AW127" s="439"/>
      <c r="AX127" s="279"/>
      <c r="AY127" s="279"/>
      <c r="AZ127" s="269"/>
      <c r="BA127" s="439"/>
      <c r="BB127" s="277"/>
      <c r="BC127" s="437"/>
      <c r="BD127" s="280"/>
      <c r="BE127" s="269"/>
      <c r="BF127" s="277"/>
      <c r="BG127" s="269"/>
      <c r="BH127" s="276"/>
      <c r="BI127" s="276"/>
      <c r="BJ127" s="269"/>
      <c r="BK127" s="277"/>
      <c r="BL127" s="269"/>
      <c r="BM127" s="269"/>
      <c r="BN127" s="272"/>
      <c r="BO127" s="272"/>
      <c r="BP127" s="276"/>
      <c r="BQ127" s="269"/>
      <c r="BR127" s="276"/>
      <c r="BS127" s="269"/>
      <c r="BT127" s="269"/>
      <c r="BU127" s="269"/>
      <c r="BV127" s="269"/>
      <c r="BW127" s="269"/>
      <c r="BX127" s="269"/>
      <c r="BY127" s="269"/>
      <c r="BZ127" s="269"/>
      <c r="CA127" s="269"/>
      <c r="CB127" s="269"/>
      <c r="CC127" s="269"/>
      <c r="CD127" s="269"/>
      <c r="CE127" s="269"/>
      <c r="CF127" s="269"/>
      <c r="CG127" s="269"/>
    </row>
    <row r="128" spans="1:85" x14ac:dyDescent="0.2">
      <c r="A128" s="378">
        <v>39814</v>
      </c>
      <c r="B128" s="426">
        <v>3.1155000000000004</v>
      </c>
      <c r="C128" s="382">
        <v>-0.47499999999999998</v>
      </c>
      <c r="D128" s="381">
        <v>-0.38283642807958795</v>
      </c>
      <c r="E128" s="381">
        <v>-0.47610369544365438</v>
      </c>
      <c r="F128" s="427">
        <v>0.27500000000000002</v>
      </c>
      <c r="G128" s="428">
        <v>0.32</v>
      </c>
      <c r="H128" s="428">
        <v>0.39500000000000002</v>
      </c>
      <c r="I128" s="429">
        <v>0.495</v>
      </c>
      <c r="J128" s="428">
        <v>0.31</v>
      </c>
      <c r="K128" s="428">
        <v>0.38500000000000001</v>
      </c>
      <c r="L128" s="428">
        <v>1.1675</v>
      </c>
      <c r="M128" s="427">
        <v>-0.16</v>
      </c>
      <c r="N128" s="428">
        <v>0</v>
      </c>
      <c r="O128" s="429">
        <v>7.0000000000000007E-2</v>
      </c>
      <c r="P128" s="438">
        <v>-5.5E-2</v>
      </c>
      <c r="Q128" s="440">
        <v>0.1125</v>
      </c>
      <c r="R128" s="431">
        <v>0.14249999999999999</v>
      </c>
      <c r="S128" s="431">
        <v>0.1525</v>
      </c>
      <c r="T128" s="296">
        <v>1</v>
      </c>
      <c r="U128" s="510">
        <v>0.1525</v>
      </c>
      <c r="V128" s="294">
        <v>2.6405000000000003</v>
      </c>
      <c r="W128" s="294">
        <v>2.7326635719204124</v>
      </c>
      <c r="X128" s="389">
        <v>2.639396304556346</v>
      </c>
      <c r="Y128" s="445"/>
      <c r="Z128" s="433">
        <v>0.1225</v>
      </c>
      <c r="AA128" s="434">
        <v>0</v>
      </c>
      <c r="AB128" s="447">
        <v>3.4666615249491421</v>
      </c>
      <c r="AC128" s="296">
        <v>3.5891615249491422</v>
      </c>
      <c r="AD128" s="389">
        <v>3.4666615249491421</v>
      </c>
      <c r="AE128" s="443">
        <v>3.0605000000000002</v>
      </c>
      <c r="AF128" s="394">
        <v>2.9555000000000002</v>
      </c>
      <c r="AG128" s="395">
        <v>3.1855000000000002</v>
      </c>
      <c r="AH128" s="511">
        <v>-0.19</v>
      </c>
      <c r="AI128" s="416">
        <v>1.3851626744430001</v>
      </c>
      <c r="AJ128" s="436">
        <v>6.7613019503119015E-2</v>
      </c>
      <c r="AK128" s="436">
        <v>7.3324809248115019E-2</v>
      </c>
      <c r="AL128" s="279">
        <v>0.55048509101605947</v>
      </c>
      <c r="AM128" s="398">
        <v>0.52388279004679994</v>
      </c>
      <c r="AN128" s="377">
        <v>0.32</v>
      </c>
      <c r="AO128" s="501">
        <v>0.12</v>
      </c>
      <c r="AP128" s="269"/>
      <c r="AQ128" s="377">
        <v>-3.1025</v>
      </c>
      <c r="AR128" s="502">
        <v>-2.6274999999999999</v>
      </c>
      <c r="AS128" s="269"/>
      <c r="AT128" s="269"/>
      <c r="AU128" s="269"/>
      <c r="AV128" s="269"/>
      <c r="AW128" s="439"/>
      <c r="AX128" s="279"/>
      <c r="AY128" s="279"/>
      <c r="AZ128" s="269"/>
      <c r="BA128" s="439"/>
      <c r="BB128" s="277"/>
      <c r="BC128" s="437"/>
      <c r="BD128" s="280"/>
      <c r="BE128" s="269"/>
      <c r="BF128" s="277"/>
      <c r="BG128" s="269"/>
      <c r="BH128" s="276"/>
      <c r="BI128" s="276"/>
      <c r="BJ128" s="269"/>
      <c r="BK128" s="277"/>
      <c r="BL128" s="269"/>
      <c r="BM128" s="269"/>
      <c r="BN128" s="272"/>
      <c r="BO128" s="272"/>
      <c r="BP128" s="276"/>
      <c r="BQ128" s="269"/>
      <c r="BR128" s="276"/>
      <c r="BS128" s="269"/>
      <c r="BT128" s="269"/>
      <c r="BU128" s="269"/>
      <c r="BV128" s="269"/>
      <c r="BW128" s="269"/>
      <c r="BX128" s="269"/>
      <c r="BY128" s="269"/>
      <c r="BZ128" s="269"/>
      <c r="CA128" s="269"/>
      <c r="CB128" s="269"/>
      <c r="CC128" s="269"/>
      <c r="CD128" s="269"/>
      <c r="CE128" s="269"/>
      <c r="CF128" s="269"/>
      <c r="CG128" s="269"/>
    </row>
    <row r="129" spans="1:85" x14ac:dyDescent="0.2">
      <c r="A129" s="378">
        <v>39845</v>
      </c>
      <c r="B129" s="426">
        <v>3.0330000000000004</v>
      </c>
      <c r="C129" s="382">
        <v>-0.47499999999999998</v>
      </c>
      <c r="D129" s="381">
        <v>-0.38275632831245465</v>
      </c>
      <c r="E129" s="381">
        <v>-0.47606921149209125</v>
      </c>
      <c r="F129" s="427">
        <v>0.30499999999999999</v>
      </c>
      <c r="G129" s="428">
        <v>0.35</v>
      </c>
      <c r="H129" s="428">
        <v>0.42499999999999999</v>
      </c>
      <c r="I129" s="429">
        <v>0.52500000000000002</v>
      </c>
      <c r="J129" s="428">
        <v>0.28499999999999998</v>
      </c>
      <c r="K129" s="428">
        <v>0.36</v>
      </c>
      <c r="L129" s="428">
        <v>1.0900000000000001</v>
      </c>
      <c r="M129" s="427">
        <v>-0.16</v>
      </c>
      <c r="N129" s="428">
        <v>0</v>
      </c>
      <c r="O129" s="429">
        <v>7.0000000000000007E-2</v>
      </c>
      <c r="P129" s="438">
        <v>-7.4999999999999997E-2</v>
      </c>
      <c r="Q129" s="440">
        <v>0.1125</v>
      </c>
      <c r="R129" s="431">
        <v>0.14249999999999999</v>
      </c>
      <c r="S129" s="431">
        <v>0.1525</v>
      </c>
      <c r="T129" s="296">
        <v>1</v>
      </c>
      <c r="U129" s="510">
        <v>0.1525</v>
      </c>
      <c r="V129" s="294">
        <v>2.5580000000000003</v>
      </c>
      <c r="W129" s="294">
        <v>2.6502436716875457</v>
      </c>
      <c r="X129" s="389">
        <v>2.5569307885079091</v>
      </c>
      <c r="Y129" s="293"/>
      <c r="Z129" s="433">
        <v>0.1225</v>
      </c>
      <c r="AA129" s="434">
        <v>0</v>
      </c>
      <c r="AB129" s="447">
        <v>3.356707143956017</v>
      </c>
      <c r="AC129" s="296">
        <v>3.479207143956017</v>
      </c>
      <c r="AD129" s="389">
        <v>3.356707143956017</v>
      </c>
      <c r="AE129" s="443">
        <v>2.9580000000000002</v>
      </c>
      <c r="AF129" s="394">
        <v>2.8730000000000002</v>
      </c>
      <c r="AG129" s="395">
        <v>3.1030000000000002</v>
      </c>
      <c r="AH129" s="511">
        <v>-0.19</v>
      </c>
      <c r="AI129" s="416">
        <v>1.3844855404510004</v>
      </c>
      <c r="AJ129" s="436">
        <v>6.7644732486355011E-2</v>
      </c>
      <c r="AK129" s="436">
        <v>7.3358976429933012E-2</v>
      </c>
      <c r="AL129" s="279">
        <v>0.54723493308665649</v>
      </c>
      <c r="AM129" s="398">
        <v>0.52053510964507077</v>
      </c>
      <c r="AN129" s="377">
        <v>0.35</v>
      </c>
      <c r="AO129" s="501">
        <v>0.13300000000000001</v>
      </c>
      <c r="AP129" s="269"/>
      <c r="AQ129" s="377">
        <v>-3.02</v>
      </c>
      <c r="AR129" s="502">
        <v>-2.5449999999999999</v>
      </c>
      <c r="AS129" s="269"/>
      <c r="AT129" s="269"/>
      <c r="AU129" s="269"/>
      <c r="AV129" s="269"/>
      <c r="AW129" s="439"/>
      <c r="AX129" s="279"/>
      <c r="AY129" s="279"/>
      <c r="AZ129" s="269"/>
      <c r="BA129" s="439"/>
      <c r="BB129" s="277"/>
      <c r="BC129" s="437"/>
      <c r="BD129" s="280"/>
      <c r="BE129" s="269"/>
      <c r="BF129" s="277"/>
      <c r="BG129" s="269"/>
      <c r="BH129" s="276"/>
      <c r="BI129" s="276"/>
      <c r="BJ129" s="269"/>
      <c r="BK129" s="277"/>
      <c r="BL129" s="269"/>
      <c r="BM129" s="269"/>
      <c r="BN129" s="272"/>
      <c r="BO129" s="272"/>
      <c r="BP129" s="276"/>
      <c r="BQ129" s="269"/>
      <c r="BR129" s="276"/>
      <c r="BS129" s="269"/>
      <c r="BT129" s="269"/>
      <c r="BU129" s="269"/>
      <c r="BV129" s="269"/>
      <c r="BW129" s="269"/>
      <c r="BX129" s="269"/>
      <c r="BY129" s="269"/>
      <c r="BZ129" s="269"/>
      <c r="CA129" s="269"/>
      <c r="CB129" s="269"/>
      <c r="CC129" s="269"/>
      <c r="CD129" s="269"/>
      <c r="CE129" s="269"/>
      <c r="CF129" s="269"/>
      <c r="CG129" s="269"/>
    </row>
    <row r="130" spans="1:85" x14ac:dyDescent="0.2">
      <c r="A130" s="378">
        <v>39873</v>
      </c>
      <c r="B130" s="426">
        <v>2.9280000000000004</v>
      </c>
      <c r="C130" s="382">
        <v>-0.47499999999999998</v>
      </c>
      <c r="D130" s="381">
        <v>-0.38267118804897882</v>
      </c>
      <c r="E130" s="381">
        <v>-0.47602532282646592</v>
      </c>
      <c r="F130" s="427">
        <v>0.30499999999999999</v>
      </c>
      <c r="G130" s="428">
        <v>0.35</v>
      </c>
      <c r="H130" s="428">
        <v>0.42499999999999999</v>
      </c>
      <c r="I130" s="429">
        <v>0.52500000000000002</v>
      </c>
      <c r="J130" s="428">
        <v>0.28249999999999997</v>
      </c>
      <c r="K130" s="428">
        <v>0.35749999999999998</v>
      </c>
      <c r="L130" s="428">
        <v>0.67</v>
      </c>
      <c r="M130" s="427">
        <v>-0.16</v>
      </c>
      <c r="N130" s="428">
        <v>0</v>
      </c>
      <c r="O130" s="429">
        <v>7.0000000000000007E-2</v>
      </c>
      <c r="P130" s="438">
        <v>-0.24</v>
      </c>
      <c r="Q130" s="440">
        <v>0.1125</v>
      </c>
      <c r="R130" s="431">
        <v>0.14249999999999999</v>
      </c>
      <c r="S130" s="431">
        <v>0.1525</v>
      </c>
      <c r="T130" s="296">
        <v>0.75</v>
      </c>
      <c r="U130" s="510">
        <v>0.1525</v>
      </c>
      <c r="V130" s="294">
        <v>2.4530000000000003</v>
      </c>
      <c r="W130" s="294">
        <v>2.5453288119510216</v>
      </c>
      <c r="X130" s="389">
        <v>2.4519746771735345</v>
      </c>
      <c r="Y130" s="293"/>
      <c r="Z130" s="433">
        <v>0.1225</v>
      </c>
      <c r="AA130" s="434">
        <v>0</v>
      </c>
      <c r="AB130" s="447">
        <v>3.2174996712217694</v>
      </c>
      <c r="AC130" s="296">
        <v>3.3399996712217694</v>
      </c>
      <c r="AD130" s="389">
        <v>3.2174996712217694</v>
      </c>
      <c r="AE130" s="443">
        <v>2.6880000000000006</v>
      </c>
      <c r="AF130" s="394">
        <v>2.7680000000000002</v>
      </c>
      <c r="AG130" s="395">
        <v>2.9980000000000002</v>
      </c>
      <c r="AH130" s="511">
        <v>-0.19</v>
      </c>
      <c r="AI130" s="416">
        <v>1.3838737599349999</v>
      </c>
      <c r="AJ130" s="436">
        <v>6.7673376471498015E-2</v>
      </c>
      <c r="AK130" s="436">
        <v>7.338983711061603E-2</v>
      </c>
      <c r="AL130" s="279">
        <v>0.5443133693580442</v>
      </c>
      <c r="AM130" s="398">
        <v>0.51752730267021785</v>
      </c>
      <c r="AN130" s="377">
        <v>0.35</v>
      </c>
      <c r="AO130" s="501">
        <v>0.12</v>
      </c>
      <c r="AP130" s="269"/>
      <c r="AQ130" s="377">
        <v>-2.915</v>
      </c>
      <c r="AR130" s="502">
        <v>-2.44</v>
      </c>
      <c r="AS130" s="269"/>
      <c r="AT130" s="269"/>
      <c r="AU130" s="269"/>
      <c r="AV130" s="269"/>
      <c r="AW130" s="439"/>
      <c r="AX130" s="279"/>
      <c r="AY130" s="279"/>
      <c r="AZ130" s="269"/>
      <c r="BA130" s="439"/>
      <c r="BB130" s="277"/>
      <c r="BC130" s="437"/>
      <c r="BD130" s="280"/>
      <c r="BE130" s="269"/>
      <c r="BF130" s="277"/>
      <c r="BG130" s="269"/>
      <c r="BH130" s="276"/>
      <c r="BI130" s="276"/>
      <c r="BJ130" s="269"/>
      <c r="BK130" s="277"/>
      <c r="BL130" s="269"/>
      <c r="BM130" s="269"/>
      <c r="BN130" s="272"/>
      <c r="BO130" s="272"/>
      <c r="BP130" s="276"/>
      <c r="BQ130" s="269"/>
      <c r="BR130" s="276"/>
      <c r="BS130" s="269"/>
      <c r="BT130" s="269"/>
      <c r="BU130" s="269"/>
      <c r="BV130" s="269"/>
      <c r="BW130" s="269"/>
      <c r="BX130" s="269"/>
      <c r="BY130" s="269"/>
      <c r="BZ130" s="269"/>
      <c r="CA130" s="269"/>
      <c r="CB130" s="269"/>
      <c r="CC130" s="269"/>
      <c r="CD130" s="269"/>
      <c r="CE130" s="269"/>
      <c r="CF130" s="269"/>
      <c r="CG130" s="269"/>
    </row>
    <row r="131" spans="1:85" x14ac:dyDescent="0.2">
      <c r="A131" s="378">
        <v>39904</v>
      </c>
      <c r="B131" s="426">
        <v>2.8319999999999999</v>
      </c>
      <c r="C131" s="382">
        <v>-0.57999999999999996</v>
      </c>
      <c r="D131" s="381">
        <v>-0.48754144553773582</v>
      </c>
      <c r="E131" s="381">
        <v>-0.58094130738084049</v>
      </c>
      <c r="F131" s="427">
        <v>0.11800000000000001</v>
      </c>
      <c r="G131" s="428">
        <v>0.11800000000000001</v>
      </c>
      <c r="H131" s="428">
        <v>0.13800000000000001</v>
      </c>
      <c r="I131" s="429">
        <v>0.128</v>
      </c>
      <c r="J131" s="428">
        <v>0.18</v>
      </c>
      <c r="K131" s="428">
        <v>0.255</v>
      </c>
      <c r="L131" s="428">
        <v>0.28749999999999998</v>
      </c>
      <c r="M131" s="427">
        <v>-0.27</v>
      </c>
      <c r="N131" s="428">
        <v>0</v>
      </c>
      <c r="O131" s="429">
        <v>-0.1</v>
      </c>
      <c r="P131" s="438">
        <v>-0.43</v>
      </c>
      <c r="Q131" s="440">
        <v>0.1125</v>
      </c>
      <c r="R131" s="431">
        <v>0.14249999999999999</v>
      </c>
      <c r="S131" s="431">
        <v>0.1525</v>
      </c>
      <c r="T131" s="296">
        <v>0.4</v>
      </c>
      <c r="U131" s="510">
        <v>0.1525</v>
      </c>
      <c r="V131" s="294">
        <v>2.2519999999999998</v>
      </c>
      <c r="W131" s="294">
        <v>2.344458554462264</v>
      </c>
      <c r="X131" s="389">
        <v>2.2510586926191594</v>
      </c>
      <c r="Y131" s="293"/>
      <c r="Z131" s="433">
        <v>0.1225</v>
      </c>
      <c r="AA131" s="434">
        <v>0</v>
      </c>
      <c r="AB131" s="447">
        <v>2.9524100400605122</v>
      </c>
      <c r="AC131" s="296">
        <v>3.0749100400605123</v>
      </c>
      <c r="AD131" s="389">
        <v>2.9524100400605122</v>
      </c>
      <c r="AE131" s="443">
        <v>2.4019999999999997</v>
      </c>
      <c r="AF131" s="394">
        <v>2.5619999999999998</v>
      </c>
      <c r="AG131" s="395">
        <v>2.7319999999999998</v>
      </c>
      <c r="AH131" s="511">
        <v>-0.19</v>
      </c>
      <c r="AI131" s="416">
        <v>1.3831962376670002</v>
      </c>
      <c r="AJ131" s="436">
        <v>6.7705089455367004E-2</v>
      </c>
      <c r="AK131" s="436">
        <v>7.3424004293167006E-2</v>
      </c>
      <c r="AL131" s="279">
        <v>0.54109429238430806</v>
      </c>
      <c r="AM131" s="398">
        <v>0.51421476430747881</v>
      </c>
      <c r="AN131" s="377">
        <v>0.11800000000000001</v>
      </c>
      <c r="AO131" s="501">
        <v>0.124</v>
      </c>
      <c r="AP131" s="269"/>
      <c r="AQ131" s="377">
        <v>-2.8190000000000004</v>
      </c>
      <c r="AR131" s="502">
        <v>-2.2390000000000003</v>
      </c>
      <c r="AS131" s="269"/>
      <c r="AT131" s="269"/>
      <c r="AU131" s="269"/>
      <c r="AV131" s="269"/>
      <c r="AW131" s="439"/>
      <c r="AX131" s="279"/>
      <c r="AY131" s="279"/>
      <c r="AZ131" s="269"/>
      <c r="BA131" s="439"/>
      <c r="BB131" s="277"/>
      <c r="BC131" s="437"/>
      <c r="BD131" s="280"/>
      <c r="BE131" s="269"/>
      <c r="BF131" s="277"/>
      <c r="BG131" s="269"/>
      <c r="BH131" s="276"/>
      <c r="BI131" s="276"/>
      <c r="BJ131" s="269"/>
      <c r="BK131" s="277"/>
      <c r="BL131" s="269"/>
      <c r="BM131" s="269"/>
      <c r="BN131" s="272"/>
      <c r="BO131" s="272"/>
      <c r="BP131" s="276"/>
      <c r="BQ131" s="269"/>
      <c r="BR131" s="276"/>
      <c r="BS131" s="269"/>
      <c r="BT131" s="269"/>
      <c r="BU131" s="269"/>
      <c r="BV131" s="269"/>
      <c r="BW131" s="269"/>
      <c r="BX131" s="269"/>
      <c r="BY131" s="269"/>
      <c r="BZ131" s="269"/>
      <c r="CA131" s="269"/>
      <c r="CB131" s="269"/>
      <c r="CC131" s="269"/>
      <c r="CD131" s="269"/>
      <c r="CE131" s="269"/>
      <c r="CF131" s="269"/>
      <c r="CG131" s="269"/>
    </row>
    <row r="132" spans="1:85" x14ac:dyDescent="0.2">
      <c r="A132" s="378">
        <v>39934</v>
      </c>
      <c r="B132" s="426">
        <v>2.8110000000000004</v>
      </c>
      <c r="C132" s="382">
        <v>-0.57999999999999996</v>
      </c>
      <c r="D132" s="381">
        <v>-0.48748836006484053</v>
      </c>
      <c r="E132" s="381">
        <v>-0.58093252964771525</v>
      </c>
      <c r="F132" s="427">
        <v>0.11800000000000001</v>
      </c>
      <c r="G132" s="428">
        <v>0.11800000000000001</v>
      </c>
      <c r="H132" s="428">
        <v>0.13800000000000001</v>
      </c>
      <c r="I132" s="429">
        <v>0.128</v>
      </c>
      <c r="J132" s="428">
        <v>0.1825</v>
      </c>
      <c r="K132" s="428">
        <v>0.25750000000000001</v>
      </c>
      <c r="L132" s="428">
        <v>0.2475</v>
      </c>
      <c r="M132" s="427">
        <v>-0.27</v>
      </c>
      <c r="N132" s="428">
        <v>0</v>
      </c>
      <c r="O132" s="429">
        <v>-0.1</v>
      </c>
      <c r="P132" s="438">
        <v>-0.43</v>
      </c>
      <c r="Q132" s="440">
        <v>0.1125</v>
      </c>
      <c r="R132" s="431">
        <v>0.14249999999999999</v>
      </c>
      <c r="S132" s="431">
        <v>0.1525</v>
      </c>
      <c r="T132" s="296">
        <v>0.45</v>
      </c>
      <c r="U132" s="510">
        <v>0.1525</v>
      </c>
      <c r="V132" s="294">
        <v>2.2310000000000003</v>
      </c>
      <c r="W132" s="294">
        <v>2.3235116399351599</v>
      </c>
      <c r="X132" s="389">
        <v>2.2300674703522851</v>
      </c>
      <c r="Y132" s="293"/>
      <c r="Z132" s="433">
        <v>0.1225</v>
      </c>
      <c r="AA132" s="434">
        <v>0</v>
      </c>
      <c r="AB132" s="447">
        <v>2.9234918169599755</v>
      </c>
      <c r="AC132" s="296">
        <v>3.0459918169599756</v>
      </c>
      <c r="AD132" s="389">
        <v>2.9234918169599755</v>
      </c>
      <c r="AE132" s="443">
        <v>2.3810000000000002</v>
      </c>
      <c r="AF132" s="394">
        <v>2.5410000000000004</v>
      </c>
      <c r="AG132" s="395">
        <v>2.7110000000000003</v>
      </c>
      <c r="AH132" s="511">
        <v>-0.19</v>
      </c>
      <c r="AI132" s="416">
        <v>1.3825403776039999</v>
      </c>
      <c r="AJ132" s="436">
        <v>6.7735779440073016E-2</v>
      </c>
      <c r="AK132" s="436">
        <v>7.3457069308906012E-2</v>
      </c>
      <c r="AL132" s="279">
        <v>0.53799451916663921</v>
      </c>
      <c r="AM132" s="398">
        <v>0.51102655147912301</v>
      </c>
      <c r="AN132" s="377">
        <v>0.11800000000000001</v>
      </c>
      <c r="AO132" s="501">
        <v>0.12</v>
      </c>
      <c r="AP132" s="269"/>
      <c r="AQ132" s="377">
        <v>-2.798</v>
      </c>
      <c r="AR132" s="502">
        <v>-2.218</v>
      </c>
      <c r="AS132" s="269"/>
      <c r="AT132" s="269"/>
      <c r="AU132" s="269"/>
      <c r="AV132" s="269"/>
      <c r="AW132" s="439"/>
      <c r="AX132" s="279"/>
      <c r="AY132" s="279"/>
      <c r="AZ132" s="269"/>
      <c r="BA132" s="439"/>
      <c r="BB132" s="277"/>
      <c r="BC132" s="437"/>
      <c r="BD132" s="280"/>
      <c r="BE132" s="269"/>
      <c r="BF132" s="277"/>
      <c r="BG132" s="269"/>
      <c r="BH132" s="276"/>
      <c r="BI132" s="276"/>
      <c r="BJ132" s="269"/>
      <c r="BK132" s="277"/>
      <c r="BL132" s="269"/>
      <c r="BM132" s="269"/>
      <c r="BN132" s="272"/>
      <c r="BO132" s="272"/>
      <c r="BP132" s="276"/>
      <c r="BQ132" s="269"/>
      <c r="BR132" s="276"/>
      <c r="BS132" s="269"/>
      <c r="BT132" s="269"/>
      <c r="BU132" s="269"/>
      <c r="BV132" s="269"/>
      <c r="BW132" s="269"/>
      <c r="BX132" s="269"/>
      <c r="BY132" s="269"/>
      <c r="BZ132" s="269"/>
      <c r="CA132" s="269"/>
      <c r="CB132" s="269"/>
      <c r="CC132" s="269"/>
      <c r="CD132" s="269"/>
      <c r="CE132" s="269"/>
      <c r="CF132" s="269"/>
      <c r="CG132" s="269"/>
    </row>
    <row r="133" spans="1:85" x14ac:dyDescent="0.2">
      <c r="A133" s="378">
        <v>39965</v>
      </c>
      <c r="B133" s="426">
        <v>2.8180000000000001</v>
      </c>
      <c r="C133" s="382">
        <v>-0.57999999999999996</v>
      </c>
      <c r="D133" s="381">
        <v>-0.48744544365186382</v>
      </c>
      <c r="E133" s="381">
        <v>-0.58093545555875714</v>
      </c>
      <c r="F133" s="427">
        <v>0.11800000000000001</v>
      </c>
      <c r="G133" s="428">
        <v>0.11800000000000001</v>
      </c>
      <c r="H133" s="428">
        <v>0.13800000000000001</v>
      </c>
      <c r="I133" s="429">
        <v>0.128</v>
      </c>
      <c r="J133" s="428">
        <v>0.17749999999999999</v>
      </c>
      <c r="K133" s="428">
        <v>0.2525</v>
      </c>
      <c r="L133" s="428">
        <v>0.2475</v>
      </c>
      <c r="M133" s="427">
        <v>-0.27</v>
      </c>
      <c r="N133" s="428">
        <v>0</v>
      </c>
      <c r="O133" s="429">
        <v>-0.1</v>
      </c>
      <c r="P133" s="438">
        <v>-0.43</v>
      </c>
      <c r="Q133" s="440">
        <v>0.1125</v>
      </c>
      <c r="R133" s="431">
        <v>0.14249999999999999</v>
      </c>
      <c r="S133" s="431">
        <v>0.1525</v>
      </c>
      <c r="T133" s="296">
        <v>0.45</v>
      </c>
      <c r="U133" s="510">
        <v>0.1525</v>
      </c>
      <c r="V133" s="294">
        <v>2.238</v>
      </c>
      <c r="W133" s="294">
        <v>2.3305545563481362</v>
      </c>
      <c r="X133" s="389">
        <v>2.2370645444412429</v>
      </c>
      <c r="Y133" s="293"/>
      <c r="Z133" s="433">
        <v>0.1225</v>
      </c>
      <c r="AA133" s="434">
        <v>0</v>
      </c>
      <c r="AB133" s="447">
        <v>2.9312265674644506</v>
      </c>
      <c r="AC133" s="296">
        <v>3.0537265674644507</v>
      </c>
      <c r="AD133" s="389">
        <v>2.9312265674644506</v>
      </c>
      <c r="AE133" s="443">
        <v>2.3879999999999999</v>
      </c>
      <c r="AF133" s="394">
        <v>2.548</v>
      </c>
      <c r="AG133" s="395">
        <v>2.718</v>
      </c>
      <c r="AH133" s="511">
        <v>-0.19</v>
      </c>
      <c r="AI133" s="416">
        <v>1.3818624563729998</v>
      </c>
      <c r="AJ133" s="436">
        <v>6.7767492424597009E-2</v>
      </c>
      <c r="AK133" s="436">
        <v>7.3491236492216006E-2</v>
      </c>
      <c r="AL133" s="279">
        <v>0.53480733700157879</v>
      </c>
      <c r="AM133" s="398">
        <v>0.50775003805931274</v>
      </c>
      <c r="AN133" s="377">
        <v>0.11800000000000001</v>
      </c>
      <c r="AO133" s="501">
        <v>0.124</v>
      </c>
      <c r="AP133" s="269"/>
      <c r="AQ133" s="377">
        <v>-2.8050000000000002</v>
      </c>
      <c r="AR133" s="502">
        <v>-2.2250000000000001</v>
      </c>
      <c r="AS133" s="269"/>
      <c r="AT133" s="269"/>
      <c r="AU133" s="269"/>
      <c r="AV133" s="269"/>
      <c r="AW133" s="439"/>
      <c r="AX133" s="279"/>
      <c r="AY133" s="279"/>
      <c r="AZ133" s="269"/>
      <c r="BA133" s="439"/>
      <c r="BB133" s="277"/>
      <c r="BC133" s="437"/>
      <c r="BD133" s="280"/>
      <c r="BE133" s="269"/>
      <c r="BF133" s="277"/>
      <c r="BG133" s="269"/>
      <c r="BH133" s="276"/>
      <c r="BI133" s="276"/>
      <c r="BJ133" s="269"/>
      <c r="BK133" s="277"/>
      <c r="BL133" s="269"/>
      <c r="BM133" s="269"/>
      <c r="BN133" s="272"/>
      <c r="BO133" s="272"/>
      <c r="BP133" s="276"/>
      <c r="BQ133" s="269"/>
      <c r="BR133" s="276"/>
      <c r="BS133" s="269"/>
      <c r="BT133" s="269"/>
      <c r="BU133" s="269"/>
      <c r="BV133" s="269"/>
      <c r="BW133" s="269"/>
      <c r="BX133" s="269"/>
      <c r="BY133" s="269"/>
      <c r="BZ133" s="269"/>
      <c r="CA133" s="269"/>
      <c r="CB133" s="269"/>
      <c r="CC133" s="269"/>
      <c r="CD133" s="269"/>
      <c r="CE133" s="269"/>
      <c r="CF133" s="269"/>
      <c r="CG133" s="269"/>
    </row>
    <row r="134" spans="1:85" x14ac:dyDescent="0.2">
      <c r="A134" s="378">
        <v>39995</v>
      </c>
      <c r="B134" s="426">
        <v>2.8240000000000003</v>
      </c>
      <c r="C134" s="382">
        <v>-0.57999999999999996</v>
      </c>
      <c r="D134" s="381">
        <v>-0.48740353217832677</v>
      </c>
      <c r="E134" s="381">
        <v>-0.5809379634825067</v>
      </c>
      <c r="F134" s="427">
        <v>0.11800000000000001</v>
      </c>
      <c r="G134" s="428">
        <v>0.11800000000000001</v>
      </c>
      <c r="H134" s="428">
        <v>0.13800000000000001</v>
      </c>
      <c r="I134" s="429">
        <v>0.128</v>
      </c>
      <c r="J134" s="428">
        <v>0.16750000000000001</v>
      </c>
      <c r="K134" s="428">
        <v>0.24249999999999999</v>
      </c>
      <c r="L134" s="428">
        <v>0.2525</v>
      </c>
      <c r="M134" s="427">
        <v>-0.27</v>
      </c>
      <c r="N134" s="428">
        <v>0</v>
      </c>
      <c r="O134" s="429">
        <v>-0.1</v>
      </c>
      <c r="P134" s="438">
        <v>-0.43</v>
      </c>
      <c r="Q134" s="440">
        <v>0.1125</v>
      </c>
      <c r="R134" s="431">
        <v>0.14249999999999999</v>
      </c>
      <c r="S134" s="431">
        <v>0.1525</v>
      </c>
      <c r="T134" s="296">
        <v>0.5</v>
      </c>
      <c r="U134" s="510">
        <v>0.1525</v>
      </c>
      <c r="V134" s="294">
        <v>2.2440000000000002</v>
      </c>
      <c r="W134" s="294">
        <v>2.3365964678216735</v>
      </c>
      <c r="X134" s="389">
        <v>2.2430620365174936</v>
      </c>
      <c r="Y134" s="293"/>
      <c r="Z134" s="433">
        <v>0.1225</v>
      </c>
      <c r="AA134" s="434">
        <v>0</v>
      </c>
      <c r="AB134" s="447">
        <v>2.9376893154971535</v>
      </c>
      <c r="AC134" s="296">
        <v>3.0601893154971536</v>
      </c>
      <c r="AD134" s="389">
        <v>2.9376893154971535</v>
      </c>
      <c r="AE134" s="443">
        <v>2.3940000000000001</v>
      </c>
      <c r="AF134" s="394">
        <v>2.5540000000000003</v>
      </c>
      <c r="AG134" s="395">
        <v>2.7240000000000002</v>
      </c>
      <c r="AH134" s="511">
        <v>-0.19</v>
      </c>
      <c r="AI134" s="416">
        <v>1.3812062114310002</v>
      </c>
      <c r="AJ134" s="436">
        <v>6.7798182409937999E-2</v>
      </c>
      <c r="AK134" s="436">
        <v>7.3524301508689008E-2</v>
      </c>
      <c r="AL134" s="279">
        <v>0.53173831211463352</v>
      </c>
      <c r="AM134" s="398">
        <v>0.50459653696243378</v>
      </c>
      <c r="AN134" s="377">
        <v>0.11800000000000001</v>
      </c>
      <c r="AO134" s="501">
        <v>0.12</v>
      </c>
      <c r="AP134" s="269"/>
      <c r="AQ134" s="377">
        <v>-2.8110000000000004</v>
      </c>
      <c r="AR134" s="502">
        <v>-2.2310000000000003</v>
      </c>
      <c r="AS134" s="269"/>
      <c r="AT134" s="269"/>
      <c r="AU134" s="269"/>
      <c r="AV134" s="269"/>
      <c r="AW134" s="439"/>
      <c r="AX134" s="279"/>
      <c r="AY134" s="279"/>
      <c r="AZ134" s="269"/>
      <c r="BA134" s="439"/>
      <c r="BB134" s="277"/>
      <c r="BC134" s="437"/>
      <c r="BD134" s="280"/>
      <c r="BE134" s="269"/>
      <c r="BF134" s="277"/>
      <c r="BG134" s="269"/>
      <c r="BH134" s="276"/>
      <c r="BI134" s="276"/>
      <c r="BJ134" s="269"/>
      <c r="BK134" s="277"/>
      <c r="BL134" s="269"/>
      <c r="BM134" s="269"/>
      <c r="BN134" s="272"/>
      <c r="BO134" s="272"/>
      <c r="BP134" s="276"/>
      <c r="BQ134" s="269"/>
      <c r="BR134" s="276"/>
      <c r="BS134" s="269"/>
      <c r="BT134" s="269"/>
      <c r="BU134" s="269"/>
      <c r="BV134" s="269"/>
      <c r="BW134" s="269"/>
      <c r="BX134" s="269"/>
      <c r="BY134" s="269"/>
      <c r="BZ134" s="269"/>
      <c r="CA134" s="269"/>
      <c r="CB134" s="269"/>
      <c r="CC134" s="269"/>
      <c r="CD134" s="269"/>
      <c r="CE134" s="269"/>
      <c r="CF134" s="269"/>
      <c r="CG134" s="269"/>
    </row>
    <row r="135" spans="1:85" x14ac:dyDescent="0.2">
      <c r="A135" s="378">
        <v>40026</v>
      </c>
      <c r="B135" s="426">
        <v>2.8319999999999999</v>
      </c>
      <c r="C135" s="382">
        <v>-0.57999999999999996</v>
      </c>
      <c r="D135" s="381">
        <v>-0.48736091825211325</v>
      </c>
      <c r="E135" s="381">
        <v>-0.58094130738084049</v>
      </c>
      <c r="F135" s="427">
        <v>0.11800000000000001</v>
      </c>
      <c r="G135" s="428">
        <v>0.11800000000000001</v>
      </c>
      <c r="H135" s="428">
        <v>0.13800000000000001</v>
      </c>
      <c r="I135" s="429">
        <v>0.128</v>
      </c>
      <c r="J135" s="428">
        <v>0.16500000000000001</v>
      </c>
      <c r="K135" s="428">
        <v>0.24</v>
      </c>
      <c r="L135" s="428">
        <v>0.2525</v>
      </c>
      <c r="M135" s="427">
        <v>-0.27</v>
      </c>
      <c r="N135" s="428">
        <v>0</v>
      </c>
      <c r="O135" s="429">
        <v>-0.1</v>
      </c>
      <c r="P135" s="438">
        <v>-0.43</v>
      </c>
      <c r="Q135" s="440">
        <v>0.1125</v>
      </c>
      <c r="R135" s="431">
        <v>0.14249999999999999</v>
      </c>
      <c r="S135" s="431">
        <v>0.1525</v>
      </c>
      <c r="T135" s="296">
        <v>0.55000000000000004</v>
      </c>
      <c r="U135" s="510">
        <v>0.1525</v>
      </c>
      <c r="V135" s="294">
        <v>2.2519999999999998</v>
      </c>
      <c r="W135" s="294">
        <v>2.3446390817478866</v>
      </c>
      <c r="X135" s="389">
        <v>2.2510586926191594</v>
      </c>
      <c r="Y135" s="293"/>
      <c r="Z135" s="433">
        <v>0.1225</v>
      </c>
      <c r="AA135" s="434">
        <v>0</v>
      </c>
      <c r="AB135" s="447">
        <v>2.9467145030410675</v>
      </c>
      <c r="AC135" s="296">
        <v>3.0692145030410676</v>
      </c>
      <c r="AD135" s="389">
        <v>2.9467145030410675</v>
      </c>
      <c r="AE135" s="443">
        <v>2.4019999999999997</v>
      </c>
      <c r="AF135" s="394">
        <v>2.5619999999999998</v>
      </c>
      <c r="AG135" s="395">
        <v>2.7319999999999998</v>
      </c>
      <c r="AH135" s="511">
        <v>-0.19</v>
      </c>
      <c r="AI135" s="416">
        <v>1.3805278937480003</v>
      </c>
      <c r="AJ135" s="436">
        <v>6.7829895395116011E-2</v>
      </c>
      <c r="AK135" s="436">
        <v>7.355846869275702E-2</v>
      </c>
      <c r="AL135" s="279">
        <v>0.52858278191992503</v>
      </c>
      <c r="AM135" s="398">
        <v>0.50135573658244337</v>
      </c>
      <c r="AN135" s="377">
        <v>0.11800000000000001</v>
      </c>
      <c r="AO135" s="501">
        <v>0.12</v>
      </c>
      <c r="AP135" s="269"/>
      <c r="AQ135" s="377">
        <v>-2.8190000000000004</v>
      </c>
      <c r="AR135" s="502">
        <v>-2.2390000000000003</v>
      </c>
      <c r="AS135" s="269"/>
      <c r="AT135" s="269"/>
      <c r="AU135" s="269"/>
      <c r="AV135" s="269"/>
      <c r="AW135" s="439"/>
      <c r="AX135" s="279"/>
      <c r="AY135" s="279"/>
      <c r="AZ135" s="269"/>
      <c r="BA135" s="439"/>
      <c r="BB135" s="277"/>
      <c r="BC135" s="437"/>
      <c r="BD135" s="280"/>
      <c r="BE135" s="269"/>
      <c r="BF135" s="277"/>
      <c r="BG135" s="269"/>
      <c r="BH135" s="276"/>
      <c r="BI135" s="276"/>
      <c r="BJ135" s="269"/>
      <c r="BK135" s="277"/>
      <c r="BL135" s="269"/>
      <c r="BM135" s="269"/>
      <c r="BN135" s="272"/>
      <c r="BO135" s="272"/>
      <c r="BP135" s="276"/>
      <c r="BQ135" s="269"/>
      <c r="BR135" s="276"/>
      <c r="BS135" s="269"/>
      <c r="BT135" s="269"/>
      <c r="BU135" s="269"/>
      <c r="BV135" s="269"/>
      <c r="BW135" s="269"/>
      <c r="BX135" s="269"/>
      <c r="BY135" s="269"/>
      <c r="BZ135" s="269"/>
      <c r="CA135" s="269"/>
      <c r="CB135" s="269"/>
      <c r="CC135" s="269"/>
      <c r="CD135" s="269"/>
      <c r="CE135" s="269"/>
      <c r="CF135" s="269"/>
      <c r="CG135" s="269"/>
    </row>
    <row r="136" spans="1:85" x14ac:dyDescent="0.2">
      <c r="A136" s="378">
        <v>40057</v>
      </c>
      <c r="B136" s="426">
        <v>2.835</v>
      </c>
      <c r="C136" s="382">
        <v>-0.57999999999999996</v>
      </c>
      <c r="D136" s="381">
        <v>-0.48731615559953489</v>
      </c>
      <c r="E136" s="381">
        <v>-0.58094256134271527</v>
      </c>
      <c r="F136" s="427">
        <v>0.11800000000000001</v>
      </c>
      <c r="G136" s="428">
        <v>0.11800000000000001</v>
      </c>
      <c r="H136" s="428">
        <v>0.13800000000000001</v>
      </c>
      <c r="I136" s="429">
        <v>0.128</v>
      </c>
      <c r="J136" s="428">
        <v>0.16250000000000001</v>
      </c>
      <c r="K136" s="428">
        <v>0.23749999999999999</v>
      </c>
      <c r="L136" s="428">
        <v>0.2475</v>
      </c>
      <c r="M136" s="427">
        <v>-0.27</v>
      </c>
      <c r="N136" s="428">
        <v>0</v>
      </c>
      <c r="O136" s="429">
        <v>-0.1</v>
      </c>
      <c r="P136" s="438">
        <v>-0.43</v>
      </c>
      <c r="Q136" s="440">
        <v>0.1125</v>
      </c>
      <c r="R136" s="431">
        <v>0.14249999999999999</v>
      </c>
      <c r="S136" s="431">
        <v>0.1525</v>
      </c>
      <c r="T136" s="296">
        <v>0.55000000000000004</v>
      </c>
      <c r="U136" s="510">
        <v>0.1525</v>
      </c>
      <c r="V136" s="294">
        <v>2.2549999999999999</v>
      </c>
      <c r="W136" s="294">
        <v>2.3476838444004651</v>
      </c>
      <c r="X136" s="389">
        <v>2.2540574386572847</v>
      </c>
      <c r="Y136" s="293"/>
      <c r="Z136" s="433">
        <v>0.1225</v>
      </c>
      <c r="AA136" s="434">
        <v>0</v>
      </c>
      <c r="AB136" s="447">
        <v>2.9491897509440399</v>
      </c>
      <c r="AC136" s="296">
        <v>3.07168975094404</v>
      </c>
      <c r="AD136" s="389">
        <v>2.9491897509440399</v>
      </c>
      <c r="AE136" s="443">
        <v>2.4049999999999998</v>
      </c>
      <c r="AF136" s="394">
        <v>2.5649999999999999</v>
      </c>
      <c r="AG136" s="395">
        <v>2.7349999999999999</v>
      </c>
      <c r="AH136" s="511">
        <v>-0.19</v>
      </c>
      <c r="AI136" s="416">
        <v>1.3798493755530001</v>
      </c>
      <c r="AJ136" s="436">
        <v>6.7861608380628019E-2</v>
      </c>
      <c r="AK136" s="436">
        <v>7.359263587721003E-2</v>
      </c>
      <c r="AL136" s="279">
        <v>0.52544324438255074</v>
      </c>
      <c r="AM136" s="398">
        <v>0.49813296643771382</v>
      </c>
      <c r="AN136" s="377">
        <v>0.11800000000000001</v>
      </c>
      <c r="AO136" s="501">
        <v>0.124</v>
      </c>
      <c r="AP136" s="269"/>
      <c r="AQ136" s="377">
        <v>-2.8220000000000001</v>
      </c>
      <c r="AR136" s="502">
        <v>-2.242</v>
      </c>
      <c r="AS136" s="269"/>
      <c r="AT136" s="269"/>
      <c r="AU136" s="269"/>
      <c r="AV136" s="269"/>
      <c r="AW136" s="439"/>
      <c r="AX136" s="279"/>
      <c r="AY136" s="279"/>
      <c r="AZ136" s="269"/>
      <c r="BA136" s="439"/>
      <c r="BB136" s="277"/>
      <c r="BC136" s="437"/>
      <c r="BD136" s="280"/>
      <c r="BE136" s="269"/>
      <c r="BF136" s="277"/>
      <c r="BG136" s="269"/>
      <c r="BH136" s="276"/>
      <c r="BI136" s="276"/>
      <c r="BJ136" s="269"/>
      <c r="BK136" s="277"/>
      <c r="BL136" s="269"/>
      <c r="BM136" s="269"/>
      <c r="BN136" s="272"/>
      <c r="BO136" s="272"/>
      <c r="BP136" s="276"/>
      <c r="BQ136" s="269"/>
      <c r="BR136" s="276"/>
      <c r="BS136" s="269"/>
      <c r="BT136" s="269"/>
      <c r="BU136" s="269"/>
      <c r="BV136" s="269"/>
      <c r="BW136" s="269"/>
      <c r="BX136" s="269"/>
      <c r="BY136" s="269"/>
      <c r="BZ136" s="269"/>
      <c r="CA136" s="269"/>
      <c r="CB136" s="269"/>
      <c r="CC136" s="269"/>
      <c r="CD136" s="269"/>
      <c r="CE136" s="269"/>
      <c r="CF136" s="269"/>
      <c r="CG136" s="269"/>
    </row>
    <row r="137" spans="1:85" x14ac:dyDescent="0.2">
      <c r="A137" s="378">
        <v>40087</v>
      </c>
      <c r="B137" s="426">
        <v>2.8680000000000003</v>
      </c>
      <c r="C137" s="382">
        <v>-0.57999999999999996</v>
      </c>
      <c r="D137" s="381">
        <v>-0.48728536093762997</v>
      </c>
      <c r="E137" s="381">
        <v>-0.58095635492334052</v>
      </c>
      <c r="F137" s="427">
        <v>0.11800000000000001</v>
      </c>
      <c r="G137" s="428">
        <v>0.11800000000000001</v>
      </c>
      <c r="H137" s="428">
        <v>0.13800000000000001</v>
      </c>
      <c r="I137" s="429">
        <v>0.128</v>
      </c>
      <c r="J137" s="428">
        <v>0.17749999999999999</v>
      </c>
      <c r="K137" s="428">
        <v>0.2525</v>
      </c>
      <c r="L137" s="428">
        <v>0.25</v>
      </c>
      <c r="M137" s="427">
        <v>-0.27</v>
      </c>
      <c r="N137" s="428">
        <v>0</v>
      </c>
      <c r="O137" s="429">
        <v>-0.1</v>
      </c>
      <c r="P137" s="438">
        <v>-0.43</v>
      </c>
      <c r="Q137" s="440">
        <v>0.1125</v>
      </c>
      <c r="R137" s="431">
        <v>0.14249999999999999</v>
      </c>
      <c r="S137" s="431">
        <v>0.1525</v>
      </c>
      <c r="T137" s="296">
        <v>0.6</v>
      </c>
      <c r="U137" s="510">
        <v>0.1525</v>
      </c>
      <c r="V137" s="294">
        <v>2.2880000000000003</v>
      </c>
      <c r="W137" s="294">
        <v>2.3807146390623704</v>
      </c>
      <c r="X137" s="389">
        <v>2.2870436450766598</v>
      </c>
      <c r="Y137" s="293"/>
      <c r="Z137" s="433">
        <v>0.1225</v>
      </c>
      <c r="AA137" s="434">
        <v>0</v>
      </c>
      <c r="AB137" s="447">
        <v>2.9909242402683311</v>
      </c>
      <c r="AC137" s="296">
        <v>3.1134242402683312</v>
      </c>
      <c r="AD137" s="389">
        <v>2.9909242402683311</v>
      </c>
      <c r="AE137" s="443">
        <v>2.4380000000000002</v>
      </c>
      <c r="AF137" s="394">
        <v>2.5980000000000003</v>
      </c>
      <c r="AG137" s="395">
        <v>2.7680000000000002</v>
      </c>
      <c r="AH137" s="511">
        <v>-0.19</v>
      </c>
      <c r="AI137" s="416">
        <v>1.3791925547380002</v>
      </c>
      <c r="AJ137" s="436">
        <v>6.7892298366924009E-2</v>
      </c>
      <c r="AK137" s="436">
        <v>7.3625700894790008E-2</v>
      </c>
      <c r="AL137" s="279">
        <v>0.52242015065272485</v>
      </c>
      <c r="AM137" s="398">
        <v>0.4950312485232839</v>
      </c>
      <c r="AN137" s="377">
        <v>0.11800000000000001</v>
      </c>
      <c r="AO137" s="501">
        <v>0.12</v>
      </c>
      <c r="AP137" s="269"/>
      <c r="AQ137" s="377">
        <v>-2.855</v>
      </c>
      <c r="AR137" s="502">
        <v>-2.2749999999999999</v>
      </c>
      <c r="AS137" s="269"/>
      <c r="AT137" s="269"/>
      <c r="AU137" s="269"/>
      <c r="AV137" s="269"/>
      <c r="AW137" s="439"/>
      <c r="AX137" s="279"/>
      <c r="AY137" s="279"/>
      <c r="AZ137" s="269"/>
      <c r="BA137" s="439"/>
      <c r="BB137" s="277"/>
      <c r="BC137" s="437"/>
      <c r="BD137" s="280"/>
      <c r="BE137" s="269"/>
      <c r="BF137" s="277"/>
      <c r="BG137" s="269"/>
      <c r="BH137" s="276"/>
      <c r="BI137" s="276"/>
      <c r="BJ137" s="269"/>
      <c r="BK137" s="277"/>
      <c r="BL137" s="269"/>
      <c r="BM137" s="269"/>
      <c r="BN137" s="272"/>
      <c r="BO137" s="272"/>
      <c r="BP137" s="276"/>
      <c r="BQ137" s="269"/>
      <c r="BR137" s="276"/>
      <c r="BS137" s="269"/>
      <c r="BT137" s="269"/>
      <c r="BU137" s="269"/>
      <c r="BV137" s="269"/>
      <c r="BW137" s="269"/>
      <c r="BX137" s="269"/>
      <c r="BY137" s="269"/>
      <c r="BZ137" s="269"/>
      <c r="CA137" s="269"/>
      <c r="CB137" s="269"/>
      <c r="CC137" s="269"/>
      <c r="CD137" s="269"/>
      <c r="CE137" s="269"/>
      <c r="CF137" s="269"/>
      <c r="CG137" s="269"/>
    </row>
    <row r="138" spans="1:85" x14ac:dyDescent="0.2">
      <c r="A138" s="448">
        <v>40118</v>
      </c>
      <c r="B138" s="426">
        <v>3.0049999999999999</v>
      </c>
      <c r="C138" s="449">
        <v>-0.55000000000000004</v>
      </c>
      <c r="D138" s="381">
        <v>-0.45730903233403941</v>
      </c>
      <c r="E138" s="381">
        <v>-0.55102615880104899</v>
      </c>
      <c r="F138" s="427">
        <v>0.22500000000000001</v>
      </c>
      <c r="G138" s="428">
        <v>0.27500000000000002</v>
      </c>
      <c r="H138" s="428">
        <v>0.34499999999999997</v>
      </c>
      <c r="I138" s="429">
        <v>0.44500000000000001</v>
      </c>
      <c r="J138" s="428">
        <v>0.255</v>
      </c>
      <c r="K138" s="428">
        <v>0.33</v>
      </c>
      <c r="L138" s="428">
        <v>0.55249999999999999</v>
      </c>
      <c r="M138" s="427">
        <v>-0.14499999999999999</v>
      </c>
      <c r="N138" s="428">
        <v>0</v>
      </c>
      <c r="O138" s="429">
        <v>7.0000000000000007E-2</v>
      </c>
      <c r="P138" s="438">
        <v>-0.14499999999999999</v>
      </c>
      <c r="Q138" s="440">
        <v>0.1125</v>
      </c>
      <c r="R138" s="431">
        <v>0.14249999999999999</v>
      </c>
      <c r="S138" s="431">
        <v>0.1525</v>
      </c>
      <c r="T138" s="296">
        <v>0.8</v>
      </c>
      <c r="U138" s="510">
        <v>0.1525</v>
      </c>
      <c r="V138" s="294">
        <v>2.4550000000000001</v>
      </c>
      <c r="W138" s="294">
        <v>2.5476909676659605</v>
      </c>
      <c r="X138" s="389">
        <v>2.4539738411989509</v>
      </c>
      <c r="Y138" s="293"/>
      <c r="Z138" s="433">
        <v>0.1225</v>
      </c>
      <c r="AA138" s="434">
        <v>0</v>
      </c>
      <c r="AB138" s="450">
        <v>3.207650585111502</v>
      </c>
      <c r="AC138" s="296">
        <v>3.3301505851115021</v>
      </c>
      <c r="AD138" s="389">
        <v>3.207650585111502</v>
      </c>
      <c r="AE138" s="443">
        <v>2.86</v>
      </c>
      <c r="AF138" s="394">
        <v>2.86</v>
      </c>
      <c r="AG138" s="395">
        <v>3.0750000000000002</v>
      </c>
      <c r="AH138" s="511">
        <v>-0.19</v>
      </c>
      <c r="AI138" s="416">
        <v>1.3785136438800003</v>
      </c>
      <c r="AJ138" s="436">
        <v>6.7924011353091021E-2</v>
      </c>
      <c r="AK138" s="436">
        <v>7.3659868080001009E-2</v>
      </c>
      <c r="AL138" s="279">
        <v>0.5193119005711101</v>
      </c>
      <c r="AM138" s="398">
        <v>0.49184372405831733</v>
      </c>
      <c r="AN138" s="377">
        <v>0.27500000000000002</v>
      </c>
      <c r="AO138" s="501">
        <v>0.124</v>
      </c>
      <c r="AP138" s="269"/>
      <c r="AQ138" s="377">
        <v>-2.992</v>
      </c>
      <c r="AR138" s="502">
        <v>-2.4420000000000002</v>
      </c>
      <c r="AS138" s="269"/>
      <c r="AT138" s="269"/>
      <c r="AU138" s="269"/>
      <c r="AV138" s="269"/>
      <c r="AW138" s="269"/>
      <c r="AX138" s="269"/>
      <c r="AY138" s="279"/>
      <c r="AZ138" s="269"/>
      <c r="BA138" s="269"/>
      <c r="BB138" s="277"/>
      <c r="BC138" s="277"/>
      <c r="BD138" s="280"/>
      <c r="BE138" s="269"/>
      <c r="BF138" s="277"/>
      <c r="BG138" s="269"/>
      <c r="BH138" s="276"/>
      <c r="BI138" s="276"/>
      <c r="BJ138" s="269"/>
      <c r="BK138" s="277"/>
      <c r="BL138" s="269"/>
      <c r="BM138" s="269"/>
      <c r="BN138" s="272"/>
      <c r="BO138" s="272"/>
      <c r="BP138" s="276"/>
      <c r="BQ138" s="269"/>
      <c r="BR138" s="276"/>
      <c r="BS138" s="269"/>
      <c r="BT138" s="269"/>
      <c r="BU138" s="269"/>
      <c r="BV138" s="269"/>
      <c r="BW138" s="269"/>
      <c r="BX138" s="269"/>
      <c r="BY138" s="269"/>
      <c r="BZ138" s="269"/>
      <c r="CA138" s="269"/>
      <c r="CB138" s="269"/>
      <c r="CC138" s="269"/>
      <c r="CD138" s="269"/>
      <c r="CE138" s="269"/>
      <c r="CF138" s="269"/>
      <c r="CG138" s="269"/>
    </row>
    <row r="139" spans="1:85" x14ac:dyDescent="0.2">
      <c r="A139" s="378">
        <v>40148</v>
      </c>
      <c r="B139" s="426">
        <v>3.1280000000000001</v>
      </c>
      <c r="C139" s="451">
        <v>-0.55000000000000004</v>
      </c>
      <c r="D139" s="381">
        <v>-0.45731574428131871</v>
      </c>
      <c r="E139" s="381">
        <v>-0.55107757123792434</v>
      </c>
      <c r="F139" s="427">
        <v>0.26500000000000001</v>
      </c>
      <c r="G139" s="428">
        <v>0.315</v>
      </c>
      <c r="H139" s="428">
        <v>0.38500000000000001</v>
      </c>
      <c r="I139" s="429">
        <v>0.48499999999999999</v>
      </c>
      <c r="J139" s="428">
        <v>0.29499999999999998</v>
      </c>
      <c r="K139" s="428">
        <v>0.37</v>
      </c>
      <c r="L139" s="428">
        <v>0.8075</v>
      </c>
      <c r="M139" s="427">
        <v>-0.14499999999999999</v>
      </c>
      <c r="N139" s="428">
        <v>0</v>
      </c>
      <c r="O139" s="429">
        <v>7.0000000000000007E-2</v>
      </c>
      <c r="P139" s="438">
        <v>-7.4999999999999997E-2</v>
      </c>
      <c r="Q139" s="440">
        <v>0.11</v>
      </c>
      <c r="R139" s="431">
        <v>0.14000000000000001</v>
      </c>
      <c r="S139" s="431">
        <v>0.15</v>
      </c>
      <c r="T139" s="296">
        <v>1</v>
      </c>
      <c r="U139" s="510">
        <v>0.15</v>
      </c>
      <c r="V139" s="294">
        <v>2.5780000000000003</v>
      </c>
      <c r="W139" s="294">
        <v>2.6706842557186814</v>
      </c>
      <c r="X139" s="389">
        <v>2.5769224287620758</v>
      </c>
      <c r="Y139" s="293"/>
      <c r="Z139" s="433">
        <v>0.1225</v>
      </c>
      <c r="AA139" s="434">
        <v>0</v>
      </c>
      <c r="AB139" s="450">
        <v>3.3667539100902255</v>
      </c>
      <c r="AC139" s="296">
        <v>3.4892539100902256</v>
      </c>
      <c r="AD139" s="389">
        <v>3.3667539100902255</v>
      </c>
      <c r="AE139" s="443">
        <v>3.0529999999999999</v>
      </c>
      <c r="AF139" s="394">
        <v>2.9830000000000001</v>
      </c>
      <c r="AG139" s="395">
        <v>3.198</v>
      </c>
      <c r="AH139" s="511">
        <v>-0.19</v>
      </c>
      <c r="AI139" s="416">
        <v>1.3778564442840002</v>
      </c>
      <c r="AJ139" s="436">
        <v>6.7954701340022017E-2</v>
      </c>
      <c r="AK139" s="436">
        <v>7.3692933098314997E-2</v>
      </c>
      <c r="AL139" s="279">
        <v>0.5163189685269387</v>
      </c>
      <c r="AM139" s="398">
        <v>0.4887759657101724</v>
      </c>
      <c r="AN139" s="377">
        <v>0.315</v>
      </c>
      <c r="AO139" s="501">
        <v>0.12</v>
      </c>
      <c r="AP139" s="269"/>
      <c r="AQ139" s="377">
        <v>-3.1150000000000002</v>
      </c>
      <c r="AR139" s="502">
        <v>-2.5649999999999999</v>
      </c>
      <c r="AS139" s="269"/>
      <c r="AT139" s="269"/>
      <c r="AU139" s="269"/>
      <c r="AV139" s="269"/>
      <c r="AW139" s="269"/>
      <c r="AX139" s="269"/>
      <c r="AY139" s="279"/>
      <c r="AZ139" s="269"/>
      <c r="BA139" s="269"/>
      <c r="BB139" s="277"/>
      <c r="BC139" s="277"/>
      <c r="BD139" s="280"/>
      <c r="BE139" s="269"/>
      <c r="BF139" s="277"/>
      <c r="BG139" s="269"/>
      <c r="BH139" s="276"/>
      <c r="BI139" s="276"/>
      <c r="BJ139" s="269"/>
      <c r="BK139" s="277"/>
      <c r="BL139" s="269"/>
      <c r="BM139" s="269"/>
      <c r="BN139" s="272"/>
      <c r="BO139" s="272"/>
      <c r="BP139" s="276"/>
      <c r="BQ139" s="269"/>
      <c r="BR139" s="276"/>
      <c r="BS139" s="269"/>
      <c r="BT139" s="269"/>
      <c r="BU139" s="269"/>
      <c r="BV139" s="269"/>
      <c r="BW139" s="269"/>
      <c r="BX139" s="269"/>
      <c r="BY139" s="269"/>
      <c r="BZ139" s="269"/>
      <c r="CA139" s="269"/>
      <c r="CB139" s="269"/>
      <c r="CC139" s="269"/>
      <c r="CD139" s="269"/>
      <c r="CE139" s="269"/>
      <c r="CF139" s="269"/>
      <c r="CG139" s="269"/>
    </row>
    <row r="140" spans="1:85" x14ac:dyDescent="0.2">
      <c r="A140" s="378">
        <v>40179</v>
      </c>
      <c r="B140" s="426">
        <v>3.1955</v>
      </c>
      <c r="C140" s="451">
        <v>-0.55000000000000004</v>
      </c>
      <c r="D140" s="381">
        <v>-0.45729770983155005</v>
      </c>
      <c r="E140" s="381">
        <v>-0.55110578538011223</v>
      </c>
      <c r="F140" s="427">
        <v>0.27500000000000002</v>
      </c>
      <c r="G140" s="428">
        <v>0.32500000000000001</v>
      </c>
      <c r="H140" s="428">
        <v>0.39500000000000002</v>
      </c>
      <c r="I140" s="429">
        <v>0.495</v>
      </c>
      <c r="J140" s="428">
        <v>0.30499999999999999</v>
      </c>
      <c r="K140" s="428">
        <v>0.38</v>
      </c>
      <c r="L140" s="428">
        <v>1.1675</v>
      </c>
      <c r="M140" s="427">
        <v>-0.14499999999999999</v>
      </c>
      <c r="N140" s="428">
        <v>0</v>
      </c>
      <c r="O140" s="429">
        <v>-0.17</v>
      </c>
      <c r="P140" s="438">
        <v>-5.5E-2</v>
      </c>
      <c r="Q140" s="440">
        <v>0.11</v>
      </c>
      <c r="R140" s="431">
        <v>0.14000000000000001</v>
      </c>
      <c r="S140" s="431">
        <v>0.15</v>
      </c>
      <c r="T140" s="296">
        <v>1</v>
      </c>
      <c r="U140" s="510">
        <v>0.15</v>
      </c>
      <c r="V140" s="294">
        <v>2.6455000000000002</v>
      </c>
      <c r="W140" s="294">
        <v>2.73820229016845</v>
      </c>
      <c r="X140" s="389">
        <v>2.6443942146198878</v>
      </c>
      <c r="Y140" s="293"/>
      <c r="Z140" s="433">
        <v>0.1225</v>
      </c>
      <c r="AA140" s="434">
        <v>0</v>
      </c>
      <c r="AB140" s="450">
        <v>3.4532026096542427</v>
      </c>
      <c r="AC140" s="296">
        <v>3.5757026096542428</v>
      </c>
      <c r="AD140" s="389">
        <v>3.4532026096542427</v>
      </c>
      <c r="AE140" s="443">
        <v>3.1404999999999998</v>
      </c>
      <c r="AF140" s="394">
        <v>3.0505</v>
      </c>
      <c r="AG140" s="395">
        <v>3.0255000000000001</v>
      </c>
      <c r="AH140" s="511">
        <v>-0.19</v>
      </c>
      <c r="AI140" s="416">
        <v>1.3771771432739999</v>
      </c>
      <c r="AJ140" s="436">
        <v>6.7986414326843006E-2</v>
      </c>
      <c r="AK140" s="436">
        <v>7.3727100284285016E-2</v>
      </c>
      <c r="AL140" s="279">
        <v>0.5132417653743564</v>
      </c>
      <c r="AM140" s="398">
        <v>0.48562337907758357</v>
      </c>
      <c r="AN140" s="377">
        <v>0.32500000000000001</v>
      </c>
      <c r="AO140" s="501">
        <v>0.12</v>
      </c>
      <c r="AP140" s="269"/>
      <c r="AQ140" s="377">
        <v>-3.1825000000000001</v>
      </c>
      <c r="AR140" s="502">
        <v>-2.6324999999999998</v>
      </c>
      <c r="AS140" s="269"/>
      <c r="AT140" s="269"/>
      <c r="AU140" s="269"/>
      <c r="AV140" s="269"/>
      <c r="AW140" s="269"/>
      <c r="AX140" s="269"/>
      <c r="AY140" s="279"/>
      <c r="AZ140" s="269"/>
      <c r="BA140" s="269"/>
      <c r="BB140" s="277"/>
      <c r="BC140" s="277"/>
      <c r="BD140" s="280"/>
      <c r="BE140" s="269"/>
      <c r="BF140" s="277"/>
      <c r="BG140" s="269"/>
      <c r="BH140" s="276"/>
      <c r="BI140" s="276"/>
      <c r="BJ140" s="269"/>
      <c r="BK140" s="277"/>
      <c r="BL140" s="269"/>
      <c r="BM140" s="269"/>
      <c r="BN140" s="272"/>
      <c r="BO140" s="272"/>
      <c r="BP140" s="276"/>
      <c r="BQ140" s="269"/>
      <c r="BR140" s="276"/>
      <c r="BS140" s="269"/>
      <c r="BT140" s="269"/>
      <c r="BU140" s="269"/>
      <c r="BV140" s="269"/>
      <c r="BW140" s="269"/>
      <c r="BX140" s="269"/>
      <c r="BY140" s="269"/>
      <c r="BZ140" s="269"/>
      <c r="CA140" s="269"/>
      <c r="CB140" s="269"/>
      <c r="CC140" s="269"/>
      <c r="CD140" s="269"/>
      <c r="CE140" s="269"/>
      <c r="CF140" s="269"/>
      <c r="CG140" s="269"/>
    </row>
    <row r="141" spans="1:85" x14ac:dyDescent="0.2">
      <c r="A141" s="378">
        <v>40210</v>
      </c>
      <c r="B141" s="426">
        <v>3.113</v>
      </c>
      <c r="C141" s="451">
        <v>-0.55000000000000004</v>
      </c>
      <c r="D141" s="381">
        <v>-0.45721418238594991</v>
      </c>
      <c r="E141" s="381">
        <v>-0.55107130142855043</v>
      </c>
      <c r="F141" s="427">
        <v>0.30499999999999999</v>
      </c>
      <c r="G141" s="428">
        <v>0.35499999999999998</v>
      </c>
      <c r="H141" s="428">
        <v>0.42499999999999999</v>
      </c>
      <c r="I141" s="429">
        <v>0.52500000000000002</v>
      </c>
      <c r="J141" s="428">
        <v>0.28000000000000003</v>
      </c>
      <c r="K141" s="428">
        <v>0.35499999999999998</v>
      </c>
      <c r="L141" s="428">
        <v>1.0900000000000001</v>
      </c>
      <c r="M141" s="427">
        <v>-0.14499999999999999</v>
      </c>
      <c r="N141" s="428">
        <v>0</v>
      </c>
      <c r="O141" s="429">
        <v>-0.17</v>
      </c>
      <c r="P141" s="438">
        <v>-7.4999999999999997E-2</v>
      </c>
      <c r="Q141" s="440">
        <v>0.11</v>
      </c>
      <c r="R141" s="431">
        <v>0.14000000000000001</v>
      </c>
      <c r="S141" s="431">
        <v>0.15</v>
      </c>
      <c r="T141" s="296">
        <v>1</v>
      </c>
      <c r="U141" s="510">
        <v>0.15</v>
      </c>
      <c r="V141" s="294">
        <v>2.5629999999999997</v>
      </c>
      <c r="W141" s="294">
        <v>2.6557858176140501</v>
      </c>
      <c r="X141" s="389">
        <v>2.5619286985714496</v>
      </c>
      <c r="Y141" s="293"/>
      <c r="Z141" s="433">
        <v>0.1225</v>
      </c>
      <c r="AA141" s="434">
        <v>0</v>
      </c>
      <c r="AB141" s="450">
        <v>3.3437662350637103</v>
      </c>
      <c r="AC141" s="296">
        <v>3.4662662350637103</v>
      </c>
      <c r="AD141" s="389">
        <v>3.3437662350637103</v>
      </c>
      <c r="AE141" s="443">
        <v>3.0379999999999998</v>
      </c>
      <c r="AF141" s="394">
        <v>2.968</v>
      </c>
      <c r="AG141" s="395">
        <v>2.9430000000000001</v>
      </c>
      <c r="AH141" s="511">
        <v>-0.19</v>
      </c>
      <c r="AI141" s="416">
        <v>1.3764575220060002</v>
      </c>
      <c r="AJ141" s="436">
        <v>6.8003065032627999E-2</v>
      </c>
      <c r="AK141" s="436">
        <v>7.3749167238661026E-2</v>
      </c>
      <c r="AL141" s="279">
        <v>0.51025502917325671</v>
      </c>
      <c r="AM141" s="398">
        <v>0.48254508625715031</v>
      </c>
      <c r="AN141" s="377">
        <v>0.35499999999999998</v>
      </c>
      <c r="AO141" s="501">
        <v>0.13300000000000001</v>
      </c>
      <c r="AP141" s="269"/>
      <c r="AQ141" s="377">
        <v>-3.1</v>
      </c>
      <c r="AR141" s="502">
        <v>-2.5499999999999998</v>
      </c>
      <c r="AS141" s="269"/>
      <c r="AT141" s="269"/>
      <c r="AU141" s="269"/>
      <c r="AV141" s="269"/>
      <c r="AW141" s="269"/>
      <c r="AX141" s="269"/>
      <c r="AY141" s="279"/>
      <c r="AZ141" s="269"/>
      <c r="BA141" s="269"/>
      <c r="BB141" s="277"/>
      <c r="BC141" s="277"/>
      <c r="BD141" s="280"/>
      <c r="BE141" s="269"/>
      <c r="BF141" s="277"/>
      <c r="BG141" s="269"/>
      <c r="BH141" s="276"/>
      <c r="BI141" s="276"/>
      <c r="BJ141" s="269"/>
      <c r="BK141" s="277"/>
      <c r="BL141" s="269"/>
      <c r="BM141" s="269"/>
      <c r="BN141" s="272"/>
      <c r="BO141" s="272"/>
      <c r="BP141" s="276"/>
      <c r="BQ141" s="269"/>
      <c r="BR141" s="276"/>
      <c r="BS141" s="269"/>
      <c r="BT141" s="269"/>
      <c r="BU141" s="269"/>
      <c r="BV141" s="269"/>
      <c r="BW141" s="269"/>
      <c r="BX141" s="269"/>
      <c r="BY141" s="269"/>
      <c r="BZ141" s="269"/>
      <c r="CA141" s="269"/>
      <c r="CB141" s="269"/>
      <c r="CC141" s="269"/>
      <c r="CD141" s="269"/>
      <c r="CE141" s="269"/>
      <c r="CF141" s="269"/>
      <c r="CG141" s="269"/>
    </row>
    <row r="142" spans="1:85" x14ac:dyDescent="0.2">
      <c r="A142" s="378">
        <v>40238</v>
      </c>
      <c r="B142" s="426">
        <v>3.008</v>
      </c>
      <c r="C142" s="451">
        <v>-0.55000000000000004</v>
      </c>
      <c r="D142" s="381">
        <v>-0.45712545785420433</v>
      </c>
      <c r="E142" s="381">
        <v>-0.55102741276292422</v>
      </c>
      <c r="F142" s="427">
        <v>0.30499999999999999</v>
      </c>
      <c r="G142" s="428">
        <v>0.35499999999999998</v>
      </c>
      <c r="H142" s="428">
        <v>0.42499999999999999</v>
      </c>
      <c r="I142" s="429">
        <v>0.52500000000000002</v>
      </c>
      <c r="J142" s="428">
        <v>0.27700000000000002</v>
      </c>
      <c r="K142" s="428">
        <v>0.35200000000000004</v>
      </c>
      <c r="L142" s="428">
        <v>0.67</v>
      </c>
      <c r="M142" s="427">
        <v>-0.14499999999999999</v>
      </c>
      <c r="N142" s="428">
        <v>0</v>
      </c>
      <c r="O142" s="429">
        <v>-0.17</v>
      </c>
      <c r="P142" s="438">
        <v>-0.24</v>
      </c>
      <c r="Q142" s="440">
        <v>0.11</v>
      </c>
      <c r="R142" s="431">
        <v>0.14000000000000001</v>
      </c>
      <c r="S142" s="431">
        <v>0.15</v>
      </c>
      <c r="T142" s="296">
        <v>0.75</v>
      </c>
      <c r="U142" s="510">
        <v>0.15</v>
      </c>
      <c r="V142" s="294">
        <v>2.4580000000000002</v>
      </c>
      <c r="W142" s="294">
        <v>2.5508745421457957</v>
      </c>
      <c r="X142" s="389">
        <v>2.4569725872370758</v>
      </c>
      <c r="Y142" s="293"/>
      <c r="Z142" s="433">
        <v>0.1225</v>
      </c>
      <c r="AA142" s="434">
        <v>0</v>
      </c>
      <c r="AB142" s="450">
        <v>3.2052489453400246</v>
      </c>
      <c r="AC142" s="296">
        <v>3.3277489453400246</v>
      </c>
      <c r="AD142" s="389">
        <v>3.2052489453400246</v>
      </c>
      <c r="AE142" s="443">
        <v>2.7679999999999998</v>
      </c>
      <c r="AF142" s="394">
        <v>2.863</v>
      </c>
      <c r="AG142" s="395">
        <v>2.8380000000000001</v>
      </c>
      <c r="AH142" s="511">
        <v>-0.19</v>
      </c>
      <c r="AI142" s="416">
        <v>1.3758002975080004</v>
      </c>
      <c r="AJ142" s="436">
        <v>6.8011625979267021E-2</v>
      </c>
      <c r="AK142" s="436">
        <v>7.3763087598456012E-2</v>
      </c>
      <c r="AL142" s="279">
        <v>0.50760332377601081</v>
      </c>
      <c r="AM142" s="398">
        <v>0.47980817854145857</v>
      </c>
      <c r="AN142" s="377">
        <v>0.35499999999999998</v>
      </c>
      <c r="AO142" s="501">
        <v>0.12</v>
      </c>
      <c r="AP142" s="269"/>
      <c r="AQ142" s="377">
        <v>-2.9950000000000001</v>
      </c>
      <c r="AR142" s="502">
        <v>-2.4449999999999998</v>
      </c>
      <c r="AS142" s="269"/>
      <c r="AT142" s="269"/>
      <c r="AU142" s="269"/>
      <c r="AV142" s="269"/>
      <c r="AW142" s="269"/>
      <c r="AX142" s="269"/>
      <c r="AY142" s="279"/>
      <c r="AZ142" s="269"/>
      <c r="BA142" s="269"/>
      <c r="BB142" s="277"/>
      <c r="BC142" s="277"/>
      <c r="BD142" s="280"/>
      <c r="BE142" s="269"/>
      <c r="BF142" s="277"/>
      <c r="BG142" s="269"/>
      <c r="BH142" s="276"/>
      <c r="BI142" s="276"/>
      <c r="BJ142" s="269"/>
      <c r="BK142" s="277"/>
      <c r="BL142" s="269"/>
      <c r="BM142" s="269"/>
      <c r="BN142" s="272"/>
      <c r="BO142" s="272"/>
      <c r="BP142" s="276"/>
      <c r="BQ142" s="269"/>
      <c r="BR142" s="276"/>
      <c r="BS142" s="269"/>
      <c r="BT142" s="269"/>
      <c r="BU142" s="269"/>
      <c r="BV142" s="269"/>
      <c r="BW142" s="269"/>
      <c r="BX142" s="269"/>
      <c r="BY142" s="269"/>
      <c r="BZ142" s="269"/>
      <c r="CA142" s="269"/>
      <c r="CB142" s="269"/>
      <c r="CC142" s="269"/>
      <c r="CD142" s="269"/>
      <c r="CE142" s="269"/>
      <c r="CF142" s="269"/>
      <c r="CG142" s="269"/>
    </row>
    <row r="143" spans="1:85" x14ac:dyDescent="0.2">
      <c r="A143" s="378">
        <v>40269</v>
      </c>
      <c r="B143" s="426">
        <v>2.9119999999999999</v>
      </c>
      <c r="C143" s="449">
        <v>-0.55000000000000004</v>
      </c>
      <c r="D143" s="381">
        <v>-0.45703557998160527</v>
      </c>
      <c r="E143" s="381">
        <v>-0.55098728598292368</v>
      </c>
      <c r="F143" s="427">
        <v>0.11800000000000001</v>
      </c>
      <c r="G143" s="428">
        <v>0.12300000000000001</v>
      </c>
      <c r="H143" s="428">
        <v>0.13800000000000001</v>
      </c>
      <c r="I143" s="429">
        <v>0.128</v>
      </c>
      <c r="J143" s="428">
        <v>0.17499999999999999</v>
      </c>
      <c r="K143" s="428">
        <v>0.25</v>
      </c>
      <c r="L143" s="428">
        <v>0.28749999999999998</v>
      </c>
      <c r="M143" s="427">
        <v>-0.255</v>
      </c>
      <c r="N143" s="428">
        <v>0</v>
      </c>
      <c r="O143" s="429">
        <v>-0.17</v>
      </c>
      <c r="P143" s="438">
        <v>-0.43</v>
      </c>
      <c r="Q143" s="440">
        <v>0.11</v>
      </c>
      <c r="R143" s="431">
        <v>0.14000000000000001</v>
      </c>
      <c r="S143" s="431">
        <v>0.15</v>
      </c>
      <c r="T143" s="296">
        <v>0.4</v>
      </c>
      <c r="U143" s="510">
        <v>0.15</v>
      </c>
      <c r="V143" s="294">
        <v>2.3620000000000001</v>
      </c>
      <c r="W143" s="294">
        <v>2.4549644200183947</v>
      </c>
      <c r="X143" s="389">
        <v>2.3610127140170762</v>
      </c>
      <c r="Y143" s="293"/>
      <c r="Z143" s="433">
        <v>0.1225</v>
      </c>
      <c r="AA143" s="434">
        <v>0</v>
      </c>
      <c r="AB143" s="450">
        <v>3.0784332693547118</v>
      </c>
      <c r="AC143" s="296">
        <v>3.2009332693547119</v>
      </c>
      <c r="AD143" s="389">
        <v>3.0784332693547118</v>
      </c>
      <c r="AE143" s="443">
        <v>2.4819999999999998</v>
      </c>
      <c r="AF143" s="394">
        <v>2.657</v>
      </c>
      <c r="AG143" s="395">
        <v>2.742</v>
      </c>
      <c r="AH143" s="511">
        <v>-0.19</v>
      </c>
      <c r="AI143" s="416">
        <v>1.3750717575920002</v>
      </c>
      <c r="AJ143" s="436">
        <v>6.8021104170218005E-2</v>
      </c>
      <c r="AK143" s="436">
        <v>7.3778499425447022E-2</v>
      </c>
      <c r="AL143" s="279">
        <v>0.50468283128099711</v>
      </c>
      <c r="AM143" s="398">
        <v>0.47679498992536118</v>
      </c>
      <c r="AN143" s="377">
        <v>0.12300000000000001</v>
      </c>
      <c r="AO143" s="501">
        <v>0.124</v>
      </c>
      <c r="AP143" s="269"/>
      <c r="AQ143" s="377">
        <v>-2.8990000000000005</v>
      </c>
      <c r="AR143" s="502">
        <v>-2.3490000000000002</v>
      </c>
      <c r="AS143" s="269"/>
      <c r="AT143" s="269"/>
      <c r="AU143" s="269"/>
      <c r="AV143" s="269"/>
      <c r="AW143" s="269"/>
      <c r="AX143" s="269"/>
      <c r="AY143" s="279"/>
      <c r="AZ143" s="269"/>
      <c r="BA143" s="269"/>
      <c r="BB143" s="277"/>
      <c r="BC143" s="277"/>
      <c r="BD143" s="280"/>
      <c r="BE143" s="269"/>
      <c r="BF143" s="277"/>
      <c r="BG143" s="269"/>
      <c r="BH143" s="276"/>
      <c r="BI143" s="276"/>
      <c r="BJ143" s="269"/>
      <c r="BK143" s="277"/>
      <c r="BL143" s="269"/>
      <c r="BM143" s="269"/>
      <c r="BN143" s="272"/>
      <c r="BO143" s="272"/>
      <c r="BP143" s="276"/>
      <c r="BQ143" s="269"/>
      <c r="BR143" s="276"/>
      <c r="BS143" s="269"/>
      <c r="BT143" s="269"/>
      <c r="BU143" s="269"/>
      <c r="BV143" s="269"/>
      <c r="BW143" s="269"/>
      <c r="BX143" s="269"/>
      <c r="BY143" s="269"/>
      <c r="BZ143" s="269"/>
      <c r="CA143" s="269"/>
      <c r="CB143" s="269"/>
      <c r="CC143" s="269"/>
      <c r="CD143" s="269"/>
      <c r="CE143" s="269"/>
      <c r="CF143" s="269"/>
      <c r="CG143" s="269"/>
    </row>
    <row r="144" spans="1:85" x14ac:dyDescent="0.2">
      <c r="A144" s="378">
        <v>40299</v>
      </c>
      <c r="B144" s="426">
        <v>2.8910000000000005</v>
      </c>
      <c r="C144" s="451">
        <v>-0.55000000000000004</v>
      </c>
      <c r="D144" s="381">
        <v>-0.45697854444273789</v>
      </c>
      <c r="E144" s="381">
        <v>-0.55097850824979888</v>
      </c>
      <c r="F144" s="427">
        <v>0.11800000000000001</v>
      </c>
      <c r="G144" s="428">
        <v>0.12300000000000001</v>
      </c>
      <c r="H144" s="428">
        <v>0.13800000000000001</v>
      </c>
      <c r="I144" s="429">
        <v>0.128</v>
      </c>
      <c r="J144" s="428">
        <v>0.17800000000000002</v>
      </c>
      <c r="K144" s="428">
        <v>0.253</v>
      </c>
      <c r="L144" s="428">
        <v>0.2475</v>
      </c>
      <c r="M144" s="427">
        <v>-0.255</v>
      </c>
      <c r="N144" s="428">
        <v>0</v>
      </c>
      <c r="O144" s="429">
        <v>-0.17</v>
      </c>
      <c r="P144" s="438">
        <v>-0.43</v>
      </c>
      <c r="Q144" s="440">
        <v>0.11</v>
      </c>
      <c r="R144" s="431">
        <v>0.14000000000000001</v>
      </c>
      <c r="S144" s="431">
        <v>0.15</v>
      </c>
      <c r="T144" s="296">
        <v>0.45</v>
      </c>
      <c r="U144" s="510">
        <v>0.15</v>
      </c>
      <c r="V144" s="294">
        <v>2.3410000000000002</v>
      </c>
      <c r="W144" s="294">
        <v>2.4340214555572626</v>
      </c>
      <c r="X144" s="389">
        <v>2.3400214917502016</v>
      </c>
      <c r="Y144" s="293"/>
      <c r="Z144" s="433">
        <v>0.1225</v>
      </c>
      <c r="AA144" s="434">
        <v>0</v>
      </c>
      <c r="AB144" s="450">
        <v>3.0494972671241221</v>
      </c>
      <c r="AC144" s="296">
        <v>3.1719972671241221</v>
      </c>
      <c r="AD144" s="389">
        <v>3.0494972671241221</v>
      </c>
      <c r="AE144" s="443">
        <v>2.4610000000000003</v>
      </c>
      <c r="AF144" s="394">
        <v>2.6360000000000006</v>
      </c>
      <c r="AG144" s="395">
        <v>2.7210000000000005</v>
      </c>
      <c r="AH144" s="511">
        <v>-0.19</v>
      </c>
      <c r="AI144" s="416">
        <v>1.3743658217270001</v>
      </c>
      <c r="AJ144" s="436">
        <v>6.8030276613101015E-2</v>
      </c>
      <c r="AK144" s="436">
        <v>7.3793414096802012E-2</v>
      </c>
      <c r="AL144" s="279">
        <v>0.5018718046247781</v>
      </c>
      <c r="AM144" s="398">
        <v>0.47389588125384174</v>
      </c>
      <c r="AN144" s="377">
        <v>0.12300000000000001</v>
      </c>
      <c r="AO144" s="501">
        <v>0.12</v>
      </c>
      <c r="AP144" s="269"/>
      <c r="AQ144" s="377">
        <v>-2.8780000000000001</v>
      </c>
      <c r="AR144" s="502">
        <v>-2.3280000000000003</v>
      </c>
      <c r="AS144" s="269"/>
      <c r="AT144" s="269"/>
      <c r="AU144" s="269"/>
      <c r="AV144" s="269"/>
      <c r="AW144" s="269"/>
      <c r="AX144" s="269"/>
      <c r="AY144" s="279"/>
      <c r="AZ144" s="269"/>
      <c r="BA144" s="269"/>
      <c r="BB144" s="277"/>
      <c r="BC144" s="277"/>
      <c r="BD144" s="280"/>
      <c r="BE144" s="269"/>
      <c r="BF144" s="277"/>
      <c r="BG144" s="269"/>
      <c r="BH144" s="276"/>
      <c r="BI144" s="276"/>
      <c r="BJ144" s="269"/>
      <c r="BK144" s="277"/>
      <c r="BL144" s="269"/>
      <c r="BM144" s="269"/>
      <c r="BN144" s="272"/>
      <c r="BO144" s="272"/>
      <c r="BP144" s="276"/>
      <c r="BQ144" s="269"/>
      <c r="BR144" s="276"/>
      <c r="BS144" s="269"/>
      <c r="BT144" s="269"/>
      <c r="BU144" s="269"/>
      <c r="BV144" s="269"/>
      <c r="BW144" s="269"/>
      <c r="BX144" s="269"/>
      <c r="BY144" s="269"/>
      <c r="BZ144" s="269"/>
      <c r="CA144" s="269"/>
      <c r="CB144" s="269"/>
      <c r="CC144" s="269"/>
      <c r="CD144" s="269"/>
      <c r="CE144" s="269"/>
      <c r="CF144" s="269"/>
      <c r="CG144" s="269"/>
    </row>
    <row r="145" spans="1:85" x14ac:dyDescent="0.2">
      <c r="A145" s="378">
        <v>40330</v>
      </c>
      <c r="B145" s="426">
        <v>2.8980000000000001</v>
      </c>
      <c r="C145" s="451">
        <v>-0.55000000000000004</v>
      </c>
      <c r="D145" s="381">
        <v>-0.45693148849501908</v>
      </c>
      <c r="E145" s="381">
        <v>-0.55098143416084078</v>
      </c>
      <c r="F145" s="427">
        <v>0.11800000000000001</v>
      </c>
      <c r="G145" s="428">
        <v>0.12300000000000001</v>
      </c>
      <c r="H145" s="428">
        <v>0.13800000000000001</v>
      </c>
      <c r="I145" s="429">
        <v>0.128</v>
      </c>
      <c r="J145" s="428">
        <v>0.17300000000000001</v>
      </c>
      <c r="K145" s="428">
        <v>0.24800000000000003</v>
      </c>
      <c r="L145" s="428">
        <v>0.2475</v>
      </c>
      <c r="M145" s="427">
        <v>-0.255</v>
      </c>
      <c r="N145" s="428">
        <v>0</v>
      </c>
      <c r="O145" s="429">
        <v>-0.17</v>
      </c>
      <c r="P145" s="438">
        <v>-0.43</v>
      </c>
      <c r="Q145" s="440">
        <v>0.11</v>
      </c>
      <c r="R145" s="431">
        <v>0.14000000000000001</v>
      </c>
      <c r="S145" s="431">
        <v>0.15</v>
      </c>
      <c r="T145" s="296">
        <v>0.45</v>
      </c>
      <c r="U145" s="510">
        <v>0.15</v>
      </c>
      <c r="V145" s="294">
        <v>2.3479999999999999</v>
      </c>
      <c r="W145" s="294">
        <v>2.4410685115049811</v>
      </c>
      <c r="X145" s="389">
        <v>2.3470185658391594</v>
      </c>
      <c r="Y145" s="293"/>
      <c r="Z145" s="433">
        <v>0.1225</v>
      </c>
      <c r="AA145" s="434">
        <v>0</v>
      </c>
      <c r="AB145" s="450">
        <v>3.0569903287012674</v>
      </c>
      <c r="AC145" s="296">
        <v>3.1794903287012675</v>
      </c>
      <c r="AD145" s="389">
        <v>3.0569903287012674</v>
      </c>
      <c r="AE145" s="443">
        <v>2.468</v>
      </c>
      <c r="AF145" s="394">
        <v>2.6430000000000002</v>
      </c>
      <c r="AG145" s="395">
        <v>2.7280000000000002</v>
      </c>
      <c r="AH145" s="511">
        <v>-0.19</v>
      </c>
      <c r="AI145" s="416">
        <v>1.3736354294030002</v>
      </c>
      <c r="AJ145" s="436">
        <v>6.8039754804110994E-2</v>
      </c>
      <c r="AK145" s="436">
        <v>7.3808825923947025E-2</v>
      </c>
      <c r="AL145" s="279">
        <v>0.49898276105115691</v>
      </c>
      <c r="AM145" s="398">
        <v>0.47091748487895391</v>
      </c>
      <c r="AN145" s="377">
        <v>0.12300000000000001</v>
      </c>
      <c r="AO145" s="501">
        <v>0.124</v>
      </c>
      <c r="AP145" s="269"/>
      <c r="AQ145" s="377">
        <v>-2.8849999999999998</v>
      </c>
      <c r="AR145" s="502">
        <v>-2.335</v>
      </c>
      <c r="AS145" s="269"/>
      <c r="AT145" s="269"/>
      <c r="AU145" s="269"/>
      <c r="AV145" s="269"/>
      <c r="AW145" s="269"/>
      <c r="AX145" s="269"/>
      <c r="AY145" s="279"/>
      <c r="AZ145" s="269"/>
      <c r="BA145" s="269"/>
      <c r="BB145" s="277"/>
      <c r="BC145" s="277"/>
      <c r="BD145" s="280"/>
      <c r="BE145" s="269"/>
      <c r="BF145" s="277"/>
      <c r="BG145" s="269"/>
      <c r="BH145" s="276"/>
      <c r="BI145" s="276"/>
      <c r="BJ145" s="269"/>
      <c r="BK145" s="277"/>
      <c r="BL145" s="269"/>
      <c r="BM145" s="269"/>
      <c r="BN145" s="272"/>
      <c r="BO145" s="272"/>
      <c r="BP145" s="276"/>
      <c r="BQ145" s="269"/>
      <c r="BR145" s="276"/>
      <c r="BS145" s="269"/>
      <c r="BT145" s="269"/>
      <c r="BU145" s="269"/>
      <c r="BV145" s="269"/>
      <c r="BW145" s="269"/>
      <c r="BX145" s="269"/>
      <c r="BY145" s="269"/>
      <c r="BZ145" s="269"/>
      <c r="CA145" s="269"/>
      <c r="CB145" s="269"/>
      <c r="CC145" s="269"/>
      <c r="CD145" s="269"/>
      <c r="CE145" s="269"/>
      <c r="CF145" s="269"/>
      <c r="CG145" s="269"/>
    </row>
    <row r="146" spans="1:85" x14ac:dyDescent="0.2">
      <c r="A146" s="378">
        <v>40360</v>
      </c>
      <c r="B146" s="426">
        <v>2.9040000000000004</v>
      </c>
      <c r="C146" s="451">
        <v>-0.55000000000000004</v>
      </c>
      <c r="D146" s="381">
        <v>-0.45688551499640218</v>
      </c>
      <c r="E146" s="381">
        <v>-0.55098394208459078</v>
      </c>
      <c r="F146" s="427">
        <v>0.11800000000000001</v>
      </c>
      <c r="G146" s="428">
        <v>0.12300000000000001</v>
      </c>
      <c r="H146" s="428">
        <v>0.13800000000000001</v>
      </c>
      <c r="I146" s="429">
        <v>0.128</v>
      </c>
      <c r="J146" s="428">
        <v>0.16200000000000001</v>
      </c>
      <c r="K146" s="428">
        <v>0.23699999999999999</v>
      </c>
      <c r="L146" s="428">
        <v>0.2525</v>
      </c>
      <c r="M146" s="427">
        <v>-0.255</v>
      </c>
      <c r="N146" s="428">
        <v>0</v>
      </c>
      <c r="O146" s="429">
        <v>-0.17</v>
      </c>
      <c r="P146" s="438">
        <v>-0.43</v>
      </c>
      <c r="Q146" s="440">
        <v>0.11</v>
      </c>
      <c r="R146" s="431">
        <v>0.14000000000000001</v>
      </c>
      <c r="S146" s="431">
        <v>0.15</v>
      </c>
      <c r="T146" s="296">
        <v>0.5</v>
      </c>
      <c r="U146" s="510">
        <v>0.15</v>
      </c>
      <c r="V146" s="294">
        <v>2.3540000000000001</v>
      </c>
      <c r="W146" s="294">
        <v>2.4471144850035982</v>
      </c>
      <c r="X146" s="389">
        <v>2.3530160579154096</v>
      </c>
      <c r="Y146" s="293"/>
      <c r="Z146" s="433">
        <v>0.1225</v>
      </c>
      <c r="AA146" s="434">
        <v>0</v>
      </c>
      <c r="AB146" s="450">
        <v>3.0632230103537941</v>
      </c>
      <c r="AC146" s="296">
        <v>3.1857230103537941</v>
      </c>
      <c r="AD146" s="389">
        <v>3.0632230103537941</v>
      </c>
      <c r="AE146" s="443">
        <v>2.4740000000000002</v>
      </c>
      <c r="AF146" s="394">
        <v>2.6490000000000005</v>
      </c>
      <c r="AG146" s="395">
        <v>2.7340000000000004</v>
      </c>
      <c r="AH146" s="511">
        <v>-0.19</v>
      </c>
      <c r="AI146" s="416">
        <v>1.3729277045080002</v>
      </c>
      <c r="AJ146" s="436">
        <v>6.8048927247052013E-2</v>
      </c>
      <c r="AK146" s="436">
        <v>7.382374059545202E-2</v>
      </c>
      <c r="AL146" s="279">
        <v>0.4962020133239618</v>
      </c>
      <c r="AM146" s="398">
        <v>0.46805186611141586</v>
      </c>
      <c r="AN146" s="377">
        <v>0.12300000000000001</v>
      </c>
      <c r="AO146" s="501">
        <v>0.12</v>
      </c>
      <c r="AP146" s="269"/>
      <c r="AQ146" s="377">
        <v>-2.8910000000000005</v>
      </c>
      <c r="AR146" s="502">
        <v>-2.3410000000000002</v>
      </c>
      <c r="AS146" s="269"/>
      <c r="AT146" s="269"/>
      <c r="AU146" s="269"/>
      <c r="AV146" s="269"/>
      <c r="AW146" s="269"/>
      <c r="AX146" s="269"/>
      <c r="AY146" s="279"/>
      <c r="AZ146" s="269"/>
      <c r="BA146" s="269"/>
      <c r="BB146" s="277"/>
      <c r="BC146" s="277"/>
      <c r="BD146" s="280"/>
      <c r="BE146" s="269"/>
      <c r="BF146" s="277"/>
      <c r="BG146" s="269"/>
      <c r="BH146" s="276"/>
      <c r="BI146" s="276"/>
      <c r="BJ146" s="269"/>
      <c r="BK146" s="277"/>
      <c r="BL146" s="269"/>
      <c r="BM146" s="269"/>
      <c r="BN146" s="272"/>
      <c r="BO146" s="272"/>
      <c r="BP146" s="276"/>
      <c r="BQ146" s="269"/>
      <c r="BR146" s="276"/>
      <c r="BS146" s="269"/>
      <c r="BT146" s="269"/>
      <c r="BU146" s="269"/>
      <c r="BV146" s="269"/>
      <c r="BW146" s="269"/>
      <c r="BX146" s="269"/>
      <c r="BY146" s="269"/>
      <c r="BZ146" s="269"/>
      <c r="CA146" s="269"/>
      <c r="CB146" s="269"/>
      <c r="CC146" s="269"/>
      <c r="CD146" s="269"/>
      <c r="CE146" s="269"/>
      <c r="CF146" s="269"/>
      <c r="CG146" s="269"/>
    </row>
    <row r="147" spans="1:85" x14ac:dyDescent="0.2">
      <c r="A147" s="378">
        <v>40391</v>
      </c>
      <c r="B147" s="426">
        <v>2.9119999999999999</v>
      </c>
      <c r="C147" s="451">
        <v>-0.55000000000000004</v>
      </c>
      <c r="D147" s="381">
        <v>-0.45683864566034016</v>
      </c>
      <c r="E147" s="381">
        <v>-0.55098728598292368</v>
      </c>
      <c r="F147" s="427">
        <v>0.11800000000000001</v>
      </c>
      <c r="G147" s="428">
        <v>0.12300000000000001</v>
      </c>
      <c r="H147" s="428">
        <v>0.13800000000000001</v>
      </c>
      <c r="I147" s="429">
        <v>0.128</v>
      </c>
      <c r="J147" s="428">
        <v>0.16</v>
      </c>
      <c r="K147" s="428">
        <v>0.23499999999999999</v>
      </c>
      <c r="L147" s="428">
        <v>0.2525</v>
      </c>
      <c r="M147" s="427">
        <v>-0.255</v>
      </c>
      <c r="N147" s="428">
        <v>0</v>
      </c>
      <c r="O147" s="429">
        <v>-0.17</v>
      </c>
      <c r="P147" s="438">
        <v>-0.43</v>
      </c>
      <c r="Q147" s="440">
        <v>0.11</v>
      </c>
      <c r="R147" s="431">
        <v>0.14000000000000001</v>
      </c>
      <c r="S147" s="431">
        <v>0.15</v>
      </c>
      <c r="T147" s="296">
        <v>0.55000000000000004</v>
      </c>
      <c r="U147" s="510">
        <v>0.15</v>
      </c>
      <c r="V147" s="294">
        <v>2.3620000000000001</v>
      </c>
      <c r="W147" s="294">
        <v>2.4551613543396598</v>
      </c>
      <c r="X147" s="389">
        <v>2.3610127140170762</v>
      </c>
      <c r="Y147" s="293"/>
      <c r="Z147" s="433">
        <v>0.1225</v>
      </c>
      <c r="AA147" s="434">
        <v>0</v>
      </c>
      <c r="AB147" s="450">
        <v>3.0719939924370405</v>
      </c>
      <c r="AC147" s="296">
        <v>3.1944939924370406</v>
      </c>
      <c r="AD147" s="389">
        <v>3.0719939924370405</v>
      </c>
      <c r="AE147" s="443">
        <v>2.4819999999999998</v>
      </c>
      <c r="AF147" s="394">
        <v>2.657</v>
      </c>
      <c r="AG147" s="395">
        <v>2.742</v>
      </c>
      <c r="AH147" s="511">
        <v>-0.19</v>
      </c>
      <c r="AI147" s="416">
        <v>1.372195467267</v>
      </c>
      <c r="AJ147" s="436">
        <v>6.8058405438119016E-2</v>
      </c>
      <c r="AK147" s="436">
        <v>7.3839152422752005E-2</v>
      </c>
      <c r="AL147" s="279">
        <v>0.49334409805553275</v>
      </c>
      <c r="AM147" s="398">
        <v>0.46510789086554821</v>
      </c>
      <c r="AN147" s="377">
        <v>0.12300000000000001</v>
      </c>
      <c r="AO147" s="501">
        <v>0.12</v>
      </c>
      <c r="AP147" s="269"/>
      <c r="AQ147" s="377">
        <v>-2.8990000000000005</v>
      </c>
      <c r="AR147" s="502">
        <v>-2.3490000000000002</v>
      </c>
      <c r="AS147" s="269"/>
      <c r="AT147" s="269"/>
      <c r="AU147" s="269"/>
      <c r="AV147" s="269"/>
      <c r="AW147" s="269"/>
      <c r="AX147" s="269"/>
      <c r="AY147" s="279"/>
      <c r="AZ147" s="269"/>
      <c r="BA147" s="269"/>
      <c r="BB147" s="277"/>
      <c r="BC147" s="277"/>
      <c r="BD147" s="280"/>
      <c r="BE147" s="269"/>
      <c r="BF147" s="277"/>
      <c r="BG147" s="269"/>
      <c r="BH147" s="276"/>
      <c r="BI147" s="276"/>
      <c r="BJ147" s="269"/>
      <c r="BK147" s="277"/>
      <c r="BL147" s="269"/>
      <c r="BM147" s="269"/>
      <c r="BN147" s="272"/>
      <c r="BO147" s="272"/>
      <c r="BP147" s="276"/>
      <c r="BQ147" s="269"/>
      <c r="BR147" s="276"/>
      <c r="BS147" s="269"/>
      <c r="BT147" s="269"/>
      <c r="BU147" s="269"/>
      <c r="BV147" s="269"/>
      <c r="BW147" s="269"/>
      <c r="BX147" s="269"/>
      <c r="BY147" s="269"/>
      <c r="BZ147" s="269"/>
      <c r="CA147" s="269"/>
      <c r="CB147" s="269"/>
      <c r="CC147" s="269"/>
      <c r="CD147" s="269"/>
      <c r="CE147" s="269"/>
      <c r="CF147" s="269"/>
      <c r="CG147" s="269"/>
    </row>
    <row r="148" spans="1:85" x14ac:dyDescent="0.2">
      <c r="A148" s="378">
        <v>40422</v>
      </c>
      <c r="B148" s="426">
        <v>2.915</v>
      </c>
      <c r="C148" s="451">
        <v>-0.55000000000000004</v>
      </c>
      <c r="D148" s="381">
        <v>-0.45678956856888053</v>
      </c>
      <c r="E148" s="381">
        <v>-0.55098853994479891</v>
      </c>
      <c r="F148" s="427">
        <v>0.11800000000000001</v>
      </c>
      <c r="G148" s="428">
        <v>0.12300000000000001</v>
      </c>
      <c r="H148" s="428">
        <v>0.13800000000000001</v>
      </c>
      <c r="I148" s="429">
        <v>0.128</v>
      </c>
      <c r="J148" s="428">
        <v>0.157</v>
      </c>
      <c r="K148" s="428">
        <v>0.23199999999999998</v>
      </c>
      <c r="L148" s="428">
        <v>0.2475</v>
      </c>
      <c r="M148" s="427">
        <v>-0.255</v>
      </c>
      <c r="N148" s="428">
        <v>0</v>
      </c>
      <c r="O148" s="429">
        <v>-0.17</v>
      </c>
      <c r="P148" s="438">
        <v>-0.43</v>
      </c>
      <c r="Q148" s="440">
        <v>0.11</v>
      </c>
      <c r="R148" s="431">
        <v>0.14000000000000001</v>
      </c>
      <c r="S148" s="431">
        <v>0.15</v>
      </c>
      <c r="T148" s="296">
        <v>0.55000000000000004</v>
      </c>
      <c r="U148" s="510">
        <v>0.15</v>
      </c>
      <c r="V148" s="294">
        <v>2.3650000000000002</v>
      </c>
      <c r="W148" s="294">
        <v>2.4582104314311195</v>
      </c>
      <c r="X148" s="389">
        <v>2.3640114600552011</v>
      </c>
      <c r="Y148" s="293"/>
      <c r="Z148" s="433">
        <v>0.1225</v>
      </c>
      <c r="AA148" s="434">
        <v>0</v>
      </c>
      <c r="AB148" s="450">
        <v>3.0742522941263788</v>
      </c>
      <c r="AC148" s="296">
        <v>3.1967522941263788</v>
      </c>
      <c r="AD148" s="389">
        <v>3.0742522941263788</v>
      </c>
      <c r="AE148" s="443">
        <v>2.4849999999999999</v>
      </c>
      <c r="AF148" s="394">
        <v>2.66</v>
      </c>
      <c r="AG148" s="395">
        <v>2.7450000000000001</v>
      </c>
      <c r="AH148" s="511">
        <v>-0.19</v>
      </c>
      <c r="AI148" s="416">
        <v>1.3714622953200002</v>
      </c>
      <c r="AJ148" s="436">
        <v>6.8067883629217021E-2</v>
      </c>
      <c r="AK148" s="436">
        <v>7.385456425012904E-2</v>
      </c>
      <c r="AL148" s="279">
        <v>0.49050188020222074</v>
      </c>
      <c r="AM148" s="398">
        <v>0.46218126724928354</v>
      </c>
      <c r="AN148" s="377">
        <v>0.12300000000000001</v>
      </c>
      <c r="AO148" s="501">
        <v>0.124</v>
      </c>
      <c r="AP148" s="269"/>
      <c r="AQ148" s="377">
        <v>-2.9020000000000001</v>
      </c>
      <c r="AR148" s="502">
        <v>-2.3520000000000003</v>
      </c>
      <c r="AS148" s="269"/>
      <c r="AT148" s="269"/>
      <c r="AU148" s="269"/>
      <c r="AV148" s="269"/>
      <c r="AW148" s="269"/>
      <c r="AX148" s="269"/>
      <c r="AY148" s="279"/>
      <c r="AZ148" s="269"/>
      <c r="BA148" s="269"/>
      <c r="BB148" s="277"/>
      <c r="BC148" s="277"/>
      <c r="BD148" s="280"/>
      <c r="BE148" s="269"/>
      <c r="BF148" s="277"/>
      <c r="BG148" s="269"/>
      <c r="BH148" s="276"/>
      <c r="BI148" s="276"/>
      <c r="BJ148" s="269"/>
      <c r="BK148" s="277"/>
      <c r="BL148" s="269"/>
      <c r="BM148" s="269"/>
      <c r="BN148" s="272"/>
      <c r="BO148" s="272"/>
      <c r="BP148" s="276"/>
      <c r="BQ148" s="269"/>
      <c r="BR148" s="276"/>
      <c r="BS148" s="269"/>
      <c r="BT148" s="269"/>
      <c r="BU148" s="269"/>
      <c r="BV148" s="269"/>
      <c r="BW148" s="269"/>
      <c r="BX148" s="269"/>
      <c r="BY148" s="269"/>
      <c r="BZ148" s="269"/>
      <c r="CA148" s="269"/>
      <c r="CB148" s="269"/>
      <c r="CC148" s="269"/>
      <c r="CD148" s="269"/>
      <c r="CE148" s="269"/>
      <c r="CF148" s="269"/>
      <c r="CG148" s="269"/>
    </row>
    <row r="149" spans="1:85" x14ac:dyDescent="0.2">
      <c r="A149" s="378">
        <v>40452</v>
      </c>
      <c r="B149" s="426">
        <v>2.948</v>
      </c>
      <c r="C149" s="451">
        <v>-0.55000000000000004</v>
      </c>
      <c r="D149" s="381">
        <v>-0.45675454234990065</v>
      </c>
      <c r="E149" s="381">
        <v>-0.55100233352542416</v>
      </c>
      <c r="F149" s="427">
        <v>0.11800000000000001</v>
      </c>
      <c r="G149" s="428">
        <v>0.12300000000000001</v>
      </c>
      <c r="H149" s="428">
        <v>0.13800000000000001</v>
      </c>
      <c r="I149" s="429">
        <v>0.128</v>
      </c>
      <c r="J149" s="428">
        <v>0.17300000000000001</v>
      </c>
      <c r="K149" s="428">
        <v>0.24800000000000003</v>
      </c>
      <c r="L149" s="428">
        <v>0.25</v>
      </c>
      <c r="M149" s="427">
        <v>-0.255</v>
      </c>
      <c r="N149" s="428">
        <v>0</v>
      </c>
      <c r="O149" s="429">
        <v>-0.17</v>
      </c>
      <c r="P149" s="438">
        <v>-0.43</v>
      </c>
      <c r="Q149" s="440">
        <v>0.11</v>
      </c>
      <c r="R149" s="431">
        <v>0.14000000000000001</v>
      </c>
      <c r="S149" s="431">
        <v>0.15</v>
      </c>
      <c r="T149" s="296">
        <v>0.6</v>
      </c>
      <c r="U149" s="510">
        <v>0.15</v>
      </c>
      <c r="V149" s="294">
        <v>2.3979999999999997</v>
      </c>
      <c r="W149" s="294">
        <v>2.4912454576500993</v>
      </c>
      <c r="X149" s="389">
        <v>2.3969976664745758</v>
      </c>
      <c r="Y149" s="293"/>
      <c r="Z149" s="433">
        <v>0.1225</v>
      </c>
      <c r="AA149" s="434">
        <v>0</v>
      </c>
      <c r="AB149" s="450">
        <v>3.115534173063903</v>
      </c>
      <c r="AC149" s="296">
        <v>3.2380341730639031</v>
      </c>
      <c r="AD149" s="389">
        <v>3.115534173063903</v>
      </c>
      <c r="AE149" s="443">
        <v>2.5179999999999998</v>
      </c>
      <c r="AF149" s="394">
        <v>2.6930000000000001</v>
      </c>
      <c r="AG149" s="395">
        <v>2.778</v>
      </c>
      <c r="AH149" s="511">
        <v>-0.19</v>
      </c>
      <c r="AI149" s="416">
        <v>1.3707518859449999</v>
      </c>
      <c r="AJ149" s="436">
        <v>6.8077056072243014E-2</v>
      </c>
      <c r="AK149" s="436">
        <v>7.3869478921860007E-2</v>
      </c>
      <c r="AL149" s="279">
        <v>0.48776621595196723</v>
      </c>
      <c r="AM149" s="398">
        <v>0.45936548293828083</v>
      </c>
      <c r="AN149" s="377">
        <v>0.12300000000000001</v>
      </c>
      <c r="AO149" s="501">
        <v>0.12</v>
      </c>
      <c r="AP149" s="269"/>
      <c r="AQ149" s="377">
        <v>-2.9350000000000001</v>
      </c>
      <c r="AR149" s="502">
        <v>-2.3849999999999998</v>
      </c>
      <c r="AS149" s="269"/>
      <c r="AT149" s="269"/>
      <c r="AU149" s="269"/>
      <c r="AV149" s="269"/>
      <c r="AW149" s="269"/>
      <c r="AX149" s="269"/>
      <c r="AY149" s="279"/>
      <c r="AZ149" s="269"/>
      <c r="BA149" s="269"/>
      <c r="BB149" s="277"/>
      <c r="BC149" s="277"/>
      <c r="BD149" s="280"/>
      <c r="BE149" s="269"/>
      <c r="BF149" s="277"/>
      <c r="BG149" s="269"/>
      <c r="BH149" s="276"/>
      <c r="BI149" s="276"/>
      <c r="BJ149" s="269"/>
      <c r="BK149" s="277"/>
      <c r="BL149" s="269"/>
      <c r="BM149" s="269"/>
      <c r="BN149" s="272"/>
      <c r="BO149" s="272"/>
      <c r="BP149" s="276"/>
      <c r="BQ149" s="269"/>
      <c r="BR149" s="276"/>
      <c r="BS149" s="269"/>
      <c r="BT149" s="269"/>
      <c r="BU149" s="269"/>
      <c r="BV149" s="269"/>
      <c r="BW149" s="269"/>
      <c r="BX149" s="269"/>
      <c r="BY149" s="269"/>
      <c r="BZ149" s="269"/>
      <c r="CA149" s="269"/>
      <c r="CB149" s="269"/>
      <c r="CC149" s="269"/>
      <c r="CD149" s="269"/>
      <c r="CE149" s="269"/>
      <c r="CF149" s="269"/>
      <c r="CG149" s="269"/>
    </row>
    <row r="150" spans="1:85" x14ac:dyDescent="0.2">
      <c r="A150" s="448">
        <v>40483</v>
      </c>
      <c r="B150" s="426">
        <v>3.085</v>
      </c>
      <c r="C150" s="449">
        <v>-0.55000000000000004</v>
      </c>
      <c r="D150" s="381">
        <v>-0.45676124325475831</v>
      </c>
      <c r="E150" s="381">
        <v>-0.5510595977843824</v>
      </c>
      <c r="F150" s="427">
        <v>0.22500000000000001</v>
      </c>
      <c r="G150" s="428">
        <v>0.28000000000000003</v>
      </c>
      <c r="H150" s="428">
        <v>0.34499999999999997</v>
      </c>
      <c r="I150" s="429">
        <v>0.44500000000000001</v>
      </c>
      <c r="J150" s="428">
        <v>0.25</v>
      </c>
      <c r="K150" s="428">
        <v>0.3</v>
      </c>
      <c r="L150" s="428">
        <v>0.55249999999999999</v>
      </c>
      <c r="M150" s="427">
        <v>-0.13</v>
      </c>
      <c r="N150" s="428">
        <v>0</v>
      </c>
      <c r="O150" s="429">
        <v>-0.17</v>
      </c>
      <c r="P150" s="438">
        <v>-0.14499999999999999</v>
      </c>
      <c r="Q150" s="440">
        <v>0.11</v>
      </c>
      <c r="R150" s="431">
        <v>0.14000000000000001</v>
      </c>
      <c r="S150" s="431">
        <v>0.15</v>
      </c>
      <c r="T150" s="296">
        <v>0.8</v>
      </c>
      <c r="U150" s="510">
        <v>0.15</v>
      </c>
      <c r="V150" s="294">
        <v>2.5350000000000001</v>
      </c>
      <c r="W150" s="294">
        <v>2.6282387567452417</v>
      </c>
      <c r="X150" s="389">
        <v>2.5339404022156176</v>
      </c>
      <c r="Y150" s="293"/>
      <c r="Z150" s="433">
        <v>0.1225</v>
      </c>
      <c r="AA150" s="434">
        <v>0</v>
      </c>
      <c r="AB150" s="450">
        <v>3.2917615669942415</v>
      </c>
      <c r="AC150" s="296">
        <v>3.4142615669942415</v>
      </c>
      <c r="AD150" s="389">
        <v>3.2917615669942415</v>
      </c>
      <c r="AE150" s="443">
        <v>2.94</v>
      </c>
      <c r="AF150" s="394">
        <v>2.9550000000000001</v>
      </c>
      <c r="AG150" s="395">
        <v>2.915</v>
      </c>
      <c r="AH150" s="511">
        <v>-0.19</v>
      </c>
      <c r="AI150" s="416">
        <v>1.3700168804050004</v>
      </c>
      <c r="AJ150" s="436">
        <v>6.8086534263399015E-2</v>
      </c>
      <c r="AK150" s="436">
        <v>7.3884890749392002E-2</v>
      </c>
      <c r="AL150" s="279">
        <v>0.48495464863556881</v>
      </c>
      <c r="AM150" s="398">
        <v>0.45647272749017725</v>
      </c>
      <c r="AN150" s="377">
        <v>0.28000000000000003</v>
      </c>
      <c r="AO150" s="501">
        <v>0.124</v>
      </c>
      <c r="AP150" s="269"/>
      <c r="AQ150" s="377">
        <v>-3.0720000000000001</v>
      </c>
      <c r="AR150" s="502">
        <v>-2.5220000000000002</v>
      </c>
      <c r="AS150" s="269"/>
      <c r="AT150" s="269"/>
      <c r="AU150" s="269"/>
      <c r="AV150" s="269"/>
      <c r="AW150" s="269"/>
      <c r="AX150" s="269"/>
      <c r="AY150" s="279"/>
      <c r="AZ150" s="269"/>
      <c r="BA150" s="269"/>
      <c r="BB150" s="277"/>
      <c r="BC150" s="277"/>
      <c r="BD150" s="280"/>
      <c r="BE150" s="269"/>
      <c r="BF150" s="277"/>
      <c r="BG150" s="269"/>
      <c r="BH150" s="276"/>
      <c r="BI150" s="276"/>
      <c r="BJ150" s="269"/>
      <c r="BK150" s="277"/>
      <c r="BL150" s="269"/>
      <c r="BM150" s="269"/>
      <c r="BN150" s="272"/>
      <c r="BO150" s="272"/>
      <c r="BP150" s="276"/>
      <c r="BQ150" s="269"/>
      <c r="BR150" s="276"/>
      <c r="BS150" s="269"/>
      <c r="BT150" s="269"/>
      <c r="BU150" s="269"/>
      <c r="BV150" s="269"/>
      <c r="BW150" s="269"/>
      <c r="BX150" s="269"/>
      <c r="BY150" s="269"/>
      <c r="BZ150" s="269"/>
      <c r="CA150" s="269"/>
      <c r="CB150" s="269"/>
      <c r="CC150" s="269"/>
      <c r="CD150" s="269"/>
      <c r="CE150" s="269"/>
      <c r="CF150" s="269"/>
      <c r="CG150" s="269"/>
    </row>
    <row r="151" spans="1:85" x14ac:dyDescent="0.2">
      <c r="A151" s="378">
        <v>40513</v>
      </c>
      <c r="B151" s="426">
        <v>3.2080000000000002</v>
      </c>
      <c r="C151" s="451">
        <v>-0.55000000000000004</v>
      </c>
      <c r="D151" s="381">
        <v>-0.45676361078637617</v>
      </c>
      <c r="E151" s="381">
        <v>-0.55111101022125775</v>
      </c>
      <c r="F151" s="427">
        <v>0.26500000000000001</v>
      </c>
      <c r="G151" s="428">
        <v>0.32</v>
      </c>
      <c r="H151" s="428">
        <v>0.38500000000000001</v>
      </c>
      <c r="I151" s="429">
        <v>0.48499999999999999</v>
      </c>
      <c r="J151" s="428">
        <v>0.28999999999999998</v>
      </c>
      <c r="K151" s="428">
        <v>0.34</v>
      </c>
      <c r="L151" s="428">
        <v>0.8075</v>
      </c>
      <c r="M151" s="427">
        <v>-0.13</v>
      </c>
      <c r="N151" s="428">
        <v>0</v>
      </c>
      <c r="O151" s="429">
        <v>-0.17</v>
      </c>
      <c r="P151" s="438">
        <v>-7.4999999999999997E-2</v>
      </c>
      <c r="Q151" s="440">
        <v>0.11</v>
      </c>
      <c r="R151" s="431">
        <v>0.14000000000000001</v>
      </c>
      <c r="S151" s="431">
        <v>0.15</v>
      </c>
      <c r="T151" s="296">
        <v>1</v>
      </c>
      <c r="U151" s="510">
        <v>0.15</v>
      </c>
      <c r="V151" s="294">
        <v>2.6580000000000004</v>
      </c>
      <c r="W151" s="294">
        <v>2.751236389213624</v>
      </c>
      <c r="X151" s="389">
        <v>2.6568889897787424</v>
      </c>
      <c r="Y151" s="293"/>
      <c r="Z151" s="433">
        <v>0.1225</v>
      </c>
      <c r="AA151" s="434">
        <v>0</v>
      </c>
      <c r="AB151" s="450">
        <v>3.4496859817798629</v>
      </c>
      <c r="AC151" s="296">
        <v>3.5721859817798629</v>
      </c>
      <c r="AD151" s="389">
        <v>3.4496859817798629</v>
      </c>
      <c r="AE151" s="443">
        <v>3.133</v>
      </c>
      <c r="AF151" s="394">
        <v>3.0780000000000003</v>
      </c>
      <c r="AG151" s="395">
        <v>3.0380000000000003</v>
      </c>
      <c r="AH151" s="511">
        <v>-0.19</v>
      </c>
      <c r="AI151" s="416">
        <v>1.3693047002230001</v>
      </c>
      <c r="AJ151" s="436">
        <v>6.8095706706481032E-2</v>
      </c>
      <c r="AK151" s="436">
        <v>7.3899805421271017E-2</v>
      </c>
      <c r="AL151" s="279">
        <v>0.48224849438466705</v>
      </c>
      <c r="AM151" s="398">
        <v>0.45368954313763754</v>
      </c>
      <c r="AN151" s="377">
        <v>0.32</v>
      </c>
      <c r="AO151" s="501">
        <v>0.12</v>
      </c>
      <c r="AP151" s="269"/>
      <c r="AQ151" s="377">
        <v>-3.1949999999999998</v>
      </c>
      <c r="AR151" s="502">
        <v>-2.645</v>
      </c>
      <c r="AS151" s="269"/>
      <c r="AT151" s="269"/>
      <c r="AU151" s="269"/>
      <c r="AV151" s="269"/>
      <c r="AW151" s="269"/>
      <c r="AX151" s="269"/>
      <c r="AY151" s="279"/>
      <c r="AZ151" s="269"/>
      <c r="BA151" s="269"/>
      <c r="BB151" s="277"/>
      <c r="BC151" s="277"/>
      <c r="BD151" s="280"/>
      <c r="BE151" s="269"/>
      <c r="BF151" s="277"/>
      <c r="BG151" s="269"/>
      <c r="BH151" s="276"/>
      <c r="BI151" s="276"/>
      <c r="BJ151" s="269"/>
      <c r="BK151" s="277"/>
      <c r="BL151" s="269"/>
      <c r="BM151" s="269"/>
      <c r="BN151" s="272"/>
      <c r="BO151" s="272"/>
      <c r="BP151" s="276"/>
      <c r="BQ151" s="269"/>
      <c r="BR151" s="276"/>
      <c r="BS151" s="269"/>
      <c r="BT151" s="269"/>
      <c r="BU151" s="269"/>
      <c r="BV151" s="269"/>
      <c r="BW151" s="269"/>
      <c r="BX151" s="269"/>
      <c r="BY151" s="269"/>
      <c r="BZ151" s="269"/>
      <c r="CA151" s="269"/>
      <c r="CB151" s="269"/>
      <c r="CC151" s="269"/>
      <c r="CD151" s="269"/>
      <c r="CE151" s="269"/>
      <c r="CF151" s="269"/>
      <c r="CG151" s="269"/>
    </row>
    <row r="152" spans="1:85" x14ac:dyDescent="0.2">
      <c r="A152" s="378">
        <v>40544</v>
      </c>
      <c r="B152" s="426">
        <v>3.2805</v>
      </c>
      <c r="C152" s="451">
        <v>-0.55000000000000004</v>
      </c>
      <c r="D152" s="381">
        <v>-0.45674311859264272</v>
      </c>
      <c r="E152" s="381">
        <v>-0.55114131429990421</v>
      </c>
      <c r="F152" s="427">
        <v>0.27500000000000002</v>
      </c>
      <c r="G152" s="428">
        <v>0.33</v>
      </c>
      <c r="H152" s="428">
        <v>0.39500000000000002</v>
      </c>
      <c r="I152" s="429">
        <v>0.495</v>
      </c>
      <c r="J152" s="428">
        <v>0.3</v>
      </c>
      <c r="K152" s="428">
        <v>0.35</v>
      </c>
      <c r="L152" s="428">
        <v>1.1675</v>
      </c>
      <c r="M152" s="427">
        <v>0</v>
      </c>
      <c r="N152" s="428">
        <v>0</v>
      </c>
      <c r="O152" s="429">
        <v>-0.17</v>
      </c>
      <c r="P152" s="438">
        <v>-5.5E-2</v>
      </c>
      <c r="Q152" s="440">
        <v>0.11</v>
      </c>
      <c r="R152" s="431">
        <v>0.14000000000000001</v>
      </c>
      <c r="S152" s="431">
        <v>0.15</v>
      </c>
      <c r="T152" s="296">
        <v>1</v>
      </c>
      <c r="U152" s="510">
        <v>0.15</v>
      </c>
      <c r="V152" s="294">
        <v>2.7305000000000001</v>
      </c>
      <c r="W152" s="294">
        <v>2.8237568814073573</v>
      </c>
      <c r="X152" s="389">
        <v>2.7293586857000958</v>
      </c>
      <c r="Y152" s="293"/>
      <c r="Z152" s="433">
        <v>0.1225</v>
      </c>
      <c r="AA152" s="434">
        <v>0</v>
      </c>
      <c r="AB152" s="450">
        <v>3.5418731946435051</v>
      </c>
      <c r="AC152" s="296">
        <v>3.6643731946435052</v>
      </c>
      <c r="AD152" s="389">
        <v>3.5418731946435051</v>
      </c>
      <c r="AE152" s="443">
        <v>3.2254999999999998</v>
      </c>
      <c r="AF152" s="394">
        <v>3.2805</v>
      </c>
      <c r="AG152" s="395">
        <v>3.1105</v>
      </c>
      <c r="AH152" s="511">
        <v>-0.19</v>
      </c>
      <c r="AI152" s="416">
        <v>1.3685678686130005</v>
      </c>
      <c r="AJ152" s="436">
        <v>6.8105184897696014E-2</v>
      </c>
      <c r="AK152" s="436">
        <v>7.3915217248957013E-2</v>
      </c>
      <c r="AL152" s="279">
        <v>0.4794672646196052</v>
      </c>
      <c r="AM152" s="398">
        <v>0.45083029365209698</v>
      </c>
      <c r="AN152" s="377">
        <v>0.33</v>
      </c>
      <c r="AO152" s="501">
        <v>0.12</v>
      </c>
      <c r="AP152" s="269"/>
      <c r="AQ152" s="377">
        <v>-3.2675000000000001</v>
      </c>
      <c r="AR152" s="502">
        <v>-2.7174999999999998</v>
      </c>
      <c r="AS152" s="269"/>
      <c r="AT152" s="269"/>
      <c r="AU152" s="269"/>
      <c r="AV152" s="269"/>
      <c r="AW152" s="269"/>
      <c r="AX152" s="269"/>
      <c r="AY152" s="279"/>
      <c r="AZ152" s="269"/>
      <c r="BA152" s="269"/>
      <c r="BB152" s="277"/>
      <c r="BC152" s="277"/>
      <c r="BD152" s="280"/>
      <c r="BE152" s="269"/>
      <c r="BF152" s="277"/>
      <c r="BG152" s="269"/>
      <c r="BH152" s="276"/>
      <c r="BI152" s="276"/>
      <c r="BJ152" s="269"/>
      <c r="BK152" s="277"/>
      <c r="BL152" s="269"/>
      <c r="BM152" s="269"/>
      <c r="BN152" s="272"/>
      <c r="BO152" s="272"/>
      <c r="BP152" s="276"/>
      <c r="BQ152" s="269"/>
      <c r="BR152" s="276"/>
      <c r="BS152" s="269"/>
      <c r="BT152" s="269"/>
      <c r="BU152" s="269"/>
      <c r="BV152" s="269"/>
      <c r="BW152" s="269"/>
      <c r="BX152" s="269"/>
      <c r="BY152" s="269"/>
      <c r="BZ152" s="269"/>
      <c r="CA152" s="269"/>
      <c r="CB152" s="269"/>
      <c r="CC152" s="269"/>
      <c r="CD152" s="269"/>
      <c r="CE152" s="269"/>
      <c r="CF152" s="269"/>
      <c r="CG152" s="269"/>
    </row>
    <row r="153" spans="1:85" x14ac:dyDescent="0.2">
      <c r="A153" s="378">
        <v>40575</v>
      </c>
      <c r="B153" s="426">
        <v>3.1980000000000004</v>
      </c>
      <c r="C153" s="451">
        <v>-0.55000000000000004</v>
      </c>
      <c r="D153" s="381">
        <v>-0.45665771976275815</v>
      </c>
      <c r="E153" s="381">
        <v>-0.55110683034834151</v>
      </c>
      <c r="F153" s="427">
        <v>0.30499999999999999</v>
      </c>
      <c r="G153" s="428">
        <v>0.36</v>
      </c>
      <c r="H153" s="428">
        <v>0.42499999999999999</v>
      </c>
      <c r="I153" s="429">
        <v>0.52500000000000002</v>
      </c>
      <c r="J153" s="428">
        <v>0.27500000000000002</v>
      </c>
      <c r="K153" s="428">
        <v>0.32500000000000001</v>
      </c>
      <c r="L153" s="428">
        <v>1.0900000000000001</v>
      </c>
      <c r="M153" s="427">
        <v>0</v>
      </c>
      <c r="N153" s="428">
        <v>0</v>
      </c>
      <c r="O153" s="429">
        <v>-0.17</v>
      </c>
      <c r="P153" s="438">
        <v>-7.4999999999999997E-2</v>
      </c>
      <c r="Q153" s="440">
        <v>0.11</v>
      </c>
      <c r="R153" s="431">
        <v>0.14000000000000001</v>
      </c>
      <c r="S153" s="431">
        <v>0.15</v>
      </c>
      <c r="T153" s="296">
        <v>1</v>
      </c>
      <c r="U153" s="510">
        <v>0.15</v>
      </c>
      <c r="V153" s="294">
        <v>2.6480000000000006</v>
      </c>
      <c r="W153" s="294">
        <v>2.7413422802372422</v>
      </c>
      <c r="X153" s="389">
        <v>2.6468931696516589</v>
      </c>
      <c r="Y153" s="293"/>
      <c r="Z153" s="433">
        <v>0.1225</v>
      </c>
      <c r="AA153" s="434">
        <v>0</v>
      </c>
      <c r="AB153" s="450">
        <v>3.4330065288282565</v>
      </c>
      <c r="AC153" s="296">
        <v>3.5555065288282566</v>
      </c>
      <c r="AD153" s="389">
        <v>3.4330065288282565</v>
      </c>
      <c r="AE153" s="443">
        <v>3.1230000000000002</v>
      </c>
      <c r="AF153" s="394">
        <v>3.1980000000000004</v>
      </c>
      <c r="AG153" s="395">
        <v>3.0280000000000005</v>
      </c>
      <c r="AH153" s="511">
        <v>-0.19</v>
      </c>
      <c r="AI153" s="416">
        <v>1.3678301118880001</v>
      </c>
      <c r="AJ153" s="436">
        <v>6.8114663088941013E-2</v>
      </c>
      <c r="AK153" s="436">
        <v>7.3930629076722015E-2</v>
      </c>
      <c r="AL153" s="279">
        <v>0.47670133331386577</v>
      </c>
      <c r="AM153" s="398">
        <v>0.44798793410099041</v>
      </c>
      <c r="AN153" s="377">
        <v>0.36</v>
      </c>
      <c r="AO153" s="501">
        <v>0.13300000000000001</v>
      </c>
      <c r="AP153" s="269"/>
      <c r="AQ153" s="377">
        <v>-3.1850000000000001</v>
      </c>
      <c r="AR153" s="502">
        <v>-2.6349999999999998</v>
      </c>
      <c r="AS153" s="269"/>
      <c r="AT153" s="269"/>
      <c r="AU153" s="269"/>
      <c r="AV153" s="269"/>
      <c r="AW153" s="269"/>
      <c r="AX153" s="269"/>
      <c r="AY153" s="279"/>
      <c r="AZ153" s="269"/>
      <c r="BA153" s="269"/>
      <c r="BB153" s="277"/>
      <c r="BC153" s="277"/>
      <c r="BD153" s="280"/>
      <c r="BE153" s="269"/>
      <c r="BF153" s="277"/>
      <c r="BG153" s="269"/>
      <c r="BH153" s="276"/>
      <c r="BI153" s="276"/>
      <c r="BJ153" s="269"/>
      <c r="BK153" s="277"/>
      <c r="BL153" s="269"/>
      <c r="BM153" s="269"/>
      <c r="BN153" s="272"/>
      <c r="BO153" s="272"/>
      <c r="BP153" s="276"/>
      <c r="BQ153" s="269"/>
      <c r="BR153" s="276"/>
      <c r="BS153" s="269"/>
      <c r="BT153" s="269"/>
      <c r="BU153" s="269"/>
      <c r="BV153" s="269"/>
      <c r="BW153" s="269"/>
      <c r="BX153" s="269"/>
      <c r="BY153" s="269"/>
      <c r="BZ153" s="269"/>
      <c r="CA153" s="269"/>
      <c r="CB153" s="269"/>
      <c r="CC153" s="269"/>
      <c r="CD153" s="269"/>
      <c r="CE153" s="269"/>
      <c r="CF153" s="269"/>
      <c r="CG153" s="269"/>
    </row>
    <row r="154" spans="1:85" x14ac:dyDescent="0.2">
      <c r="A154" s="378">
        <v>40603</v>
      </c>
      <c r="B154" s="426">
        <v>3.093</v>
      </c>
      <c r="C154" s="451">
        <v>-0.55000000000000004</v>
      </c>
      <c r="D154" s="381">
        <v>-0.45656774138699063</v>
      </c>
      <c r="E154" s="381">
        <v>-0.55106294168271575</v>
      </c>
      <c r="F154" s="427">
        <v>0.30499999999999999</v>
      </c>
      <c r="G154" s="428">
        <v>0.36</v>
      </c>
      <c r="H154" s="428">
        <v>0.42499999999999999</v>
      </c>
      <c r="I154" s="429">
        <v>0.52500000000000002</v>
      </c>
      <c r="J154" s="428">
        <v>0.27200000000000002</v>
      </c>
      <c r="K154" s="428">
        <v>0.32200000000000001</v>
      </c>
      <c r="L154" s="428">
        <v>0.67</v>
      </c>
      <c r="M154" s="427">
        <v>0</v>
      </c>
      <c r="N154" s="428">
        <v>0</v>
      </c>
      <c r="O154" s="429">
        <v>-0.17</v>
      </c>
      <c r="P154" s="438">
        <v>-0.24</v>
      </c>
      <c r="Q154" s="440">
        <v>0.11</v>
      </c>
      <c r="R154" s="431">
        <v>0.14000000000000001</v>
      </c>
      <c r="S154" s="431">
        <v>0.15</v>
      </c>
      <c r="T154" s="296">
        <v>0.75</v>
      </c>
      <c r="U154" s="510">
        <v>0.15</v>
      </c>
      <c r="V154" s="294">
        <v>2.5430000000000001</v>
      </c>
      <c r="W154" s="294">
        <v>2.6364322586130093</v>
      </c>
      <c r="X154" s="389">
        <v>2.5419370583172842</v>
      </c>
      <c r="Y154" s="293"/>
      <c r="Z154" s="433">
        <v>0.1225</v>
      </c>
      <c r="AA154" s="434">
        <v>0</v>
      </c>
      <c r="AB154" s="450">
        <v>3.2952709626454286</v>
      </c>
      <c r="AC154" s="296">
        <v>3.4177709626454287</v>
      </c>
      <c r="AD154" s="389">
        <v>3.2952709626454286</v>
      </c>
      <c r="AE154" s="443">
        <v>2.8529999999999998</v>
      </c>
      <c r="AF154" s="394">
        <v>3.093</v>
      </c>
      <c r="AG154" s="395">
        <v>2.923</v>
      </c>
      <c r="AH154" s="511">
        <v>-0.19</v>
      </c>
      <c r="AI154" s="416">
        <v>1.3671629574380004</v>
      </c>
      <c r="AJ154" s="436">
        <v>6.8123224035896005E-2</v>
      </c>
      <c r="AK154" s="436">
        <v>7.3944549437351029E-2</v>
      </c>
      <c r="AL154" s="279">
        <v>0.47421615585622867</v>
      </c>
      <c r="AM154" s="398">
        <v>0.44543508217472583</v>
      </c>
      <c r="AN154" s="377">
        <v>0.36</v>
      </c>
      <c r="AO154" s="501">
        <v>0.12</v>
      </c>
      <c r="AP154" s="269"/>
      <c r="AQ154" s="377">
        <v>-3.08</v>
      </c>
      <c r="AR154" s="502">
        <v>-2.5299999999999998</v>
      </c>
      <c r="AS154" s="269"/>
      <c r="AT154" s="269"/>
      <c r="AU154" s="269"/>
      <c r="AV154" s="269"/>
      <c r="AW154" s="269"/>
      <c r="AX154" s="269"/>
      <c r="AY154" s="279"/>
      <c r="AZ154" s="269"/>
      <c r="BA154" s="269"/>
      <c r="BB154" s="277"/>
      <c r="BC154" s="277"/>
      <c r="BD154" s="280"/>
      <c r="BE154" s="269"/>
      <c r="BF154" s="277"/>
      <c r="BG154" s="269"/>
      <c r="BH154" s="276"/>
      <c r="BI154" s="276"/>
      <c r="BJ154" s="269"/>
      <c r="BK154" s="277"/>
      <c r="BL154" s="269"/>
      <c r="BM154" s="269"/>
      <c r="BN154" s="272"/>
      <c r="BO154" s="272"/>
      <c r="BP154" s="276"/>
      <c r="BQ154" s="269"/>
      <c r="BR154" s="276"/>
      <c r="BS154" s="269"/>
      <c r="BT154" s="269"/>
      <c r="BU154" s="269"/>
      <c r="BV154" s="269"/>
      <c r="BW154" s="269"/>
      <c r="BX154" s="269"/>
      <c r="BY154" s="269"/>
      <c r="BZ154" s="269"/>
      <c r="CA154" s="269"/>
      <c r="CB154" s="269"/>
      <c r="CC154" s="269"/>
      <c r="CD154" s="269"/>
      <c r="CE154" s="269"/>
      <c r="CF154" s="269"/>
      <c r="CG154" s="269"/>
    </row>
    <row r="155" spans="1:85" x14ac:dyDescent="0.2">
      <c r="A155" s="378">
        <v>40634</v>
      </c>
      <c r="B155" s="426">
        <v>2.9969999999999999</v>
      </c>
      <c r="C155" s="449">
        <v>-0.55000000000000004</v>
      </c>
      <c r="D155" s="381">
        <v>-0.45647647355014387</v>
      </c>
      <c r="E155" s="381">
        <v>-0.55102281490271565</v>
      </c>
      <c r="F155" s="427">
        <v>0.11800000000000001</v>
      </c>
      <c r="G155" s="428">
        <v>0.128</v>
      </c>
      <c r="H155" s="428">
        <v>0.13800000000000001</v>
      </c>
      <c r="I155" s="429">
        <v>0.128</v>
      </c>
      <c r="J155" s="428">
        <v>0.17</v>
      </c>
      <c r="K155" s="428">
        <v>0.22</v>
      </c>
      <c r="L155" s="428">
        <v>0.28749999999999998</v>
      </c>
      <c r="M155" s="427">
        <v>0</v>
      </c>
      <c r="N155" s="428">
        <v>0</v>
      </c>
      <c r="O155" s="429">
        <v>-0.17</v>
      </c>
      <c r="P155" s="438">
        <v>-0.43</v>
      </c>
      <c r="Q155" s="440">
        <v>0.11</v>
      </c>
      <c r="R155" s="431">
        <v>0.14000000000000001</v>
      </c>
      <c r="S155" s="431">
        <v>0.15</v>
      </c>
      <c r="T155" s="296">
        <v>0.4</v>
      </c>
      <c r="U155" s="510">
        <v>0.15</v>
      </c>
      <c r="V155" s="294">
        <v>2.4470000000000001</v>
      </c>
      <c r="W155" s="294">
        <v>2.540523526449856</v>
      </c>
      <c r="X155" s="389">
        <v>2.4459771850972842</v>
      </c>
      <c r="Y155" s="293"/>
      <c r="Z155" s="433">
        <v>0.1225</v>
      </c>
      <c r="AA155" s="434">
        <v>0</v>
      </c>
      <c r="AB155" s="450">
        <v>3.1691570597857655</v>
      </c>
      <c r="AC155" s="296">
        <v>3.2916570597857655</v>
      </c>
      <c r="AD155" s="389">
        <v>3.1691570597857655</v>
      </c>
      <c r="AE155" s="443">
        <v>2.5669999999999997</v>
      </c>
      <c r="AF155" s="394">
        <v>2.9969999999999999</v>
      </c>
      <c r="AG155" s="395">
        <v>2.827</v>
      </c>
      <c r="AH155" s="511">
        <v>-0.19</v>
      </c>
      <c r="AI155" s="416">
        <v>1.3664234453900002</v>
      </c>
      <c r="AJ155" s="436">
        <v>6.8132702227197015E-2</v>
      </c>
      <c r="AK155" s="436">
        <v>7.3959961265264024E-2</v>
      </c>
      <c r="AL155" s="279">
        <v>0.47147912119292718</v>
      </c>
      <c r="AM155" s="398">
        <v>0.44262461367928208</v>
      </c>
      <c r="AN155" s="377">
        <v>0.128</v>
      </c>
      <c r="AO155" s="501">
        <v>0.124</v>
      </c>
      <c r="AP155" s="269"/>
      <c r="AQ155" s="377">
        <v>-2.9840000000000004</v>
      </c>
      <c r="AR155" s="502">
        <v>-2.4340000000000002</v>
      </c>
      <c r="AS155" s="269"/>
      <c r="AT155" s="269"/>
      <c r="AU155" s="269"/>
      <c r="AV155" s="269"/>
      <c r="AW155" s="269"/>
      <c r="AX155" s="269"/>
      <c r="AY155" s="279"/>
      <c r="AZ155" s="269"/>
      <c r="BA155" s="269"/>
      <c r="BB155" s="277"/>
      <c r="BC155" s="277"/>
      <c r="BD155" s="280"/>
      <c r="BE155" s="269"/>
      <c r="BF155" s="277"/>
      <c r="BG155" s="269"/>
      <c r="BH155" s="276"/>
      <c r="BI155" s="276"/>
      <c r="BJ155" s="269"/>
      <c r="BK155" s="277"/>
      <c r="BL155" s="269"/>
      <c r="BM155" s="269"/>
      <c r="BN155" s="272"/>
      <c r="BO155" s="272"/>
      <c r="BP155" s="276"/>
      <c r="BQ155" s="269"/>
      <c r="BR155" s="276"/>
      <c r="BS155" s="269"/>
      <c r="BT155" s="269"/>
      <c r="BU155" s="269"/>
      <c r="BV155" s="269"/>
      <c r="BW155" s="269"/>
      <c r="BX155" s="269"/>
      <c r="BY155" s="269"/>
      <c r="BZ155" s="269"/>
      <c r="CA155" s="269"/>
      <c r="CB155" s="269"/>
      <c r="CC155" s="269"/>
      <c r="CD155" s="269"/>
      <c r="CE155" s="269"/>
      <c r="CF155" s="269"/>
      <c r="CG155" s="269"/>
    </row>
    <row r="156" spans="1:85" x14ac:dyDescent="0.2">
      <c r="A156" s="378">
        <v>40664</v>
      </c>
      <c r="B156" s="426">
        <v>2.9760000000000004</v>
      </c>
      <c r="C156" s="451">
        <v>-0.55000000000000004</v>
      </c>
      <c r="D156" s="381">
        <v>-0.45641809109922971</v>
      </c>
      <c r="E156" s="381">
        <v>-0.5510140371695913</v>
      </c>
      <c r="F156" s="427">
        <v>0.11800000000000001</v>
      </c>
      <c r="G156" s="428">
        <v>0.128</v>
      </c>
      <c r="H156" s="428">
        <v>0.13800000000000001</v>
      </c>
      <c r="I156" s="429">
        <v>0.128</v>
      </c>
      <c r="J156" s="428">
        <v>0.17300000000000001</v>
      </c>
      <c r="K156" s="428">
        <v>0.223</v>
      </c>
      <c r="L156" s="428">
        <v>0.2475</v>
      </c>
      <c r="M156" s="427">
        <v>0</v>
      </c>
      <c r="N156" s="428">
        <v>0</v>
      </c>
      <c r="O156" s="429">
        <v>-0.17</v>
      </c>
      <c r="P156" s="438">
        <v>-0.43</v>
      </c>
      <c r="Q156" s="440">
        <v>0.11</v>
      </c>
      <c r="R156" s="431">
        <v>0.14000000000000001</v>
      </c>
      <c r="S156" s="431">
        <v>0.15</v>
      </c>
      <c r="T156" s="296">
        <v>0.45</v>
      </c>
      <c r="U156" s="510">
        <v>0.15</v>
      </c>
      <c r="V156" s="294">
        <v>2.4260000000000002</v>
      </c>
      <c r="W156" s="294">
        <v>2.5195819089007707</v>
      </c>
      <c r="X156" s="389">
        <v>2.4249859628304091</v>
      </c>
      <c r="Y156" s="293"/>
      <c r="Z156" s="433">
        <v>0.1225</v>
      </c>
      <c r="AA156" s="434">
        <v>0</v>
      </c>
      <c r="AB156" s="450">
        <v>3.1403119561357227</v>
      </c>
      <c r="AC156" s="296">
        <v>3.2628119561357227</v>
      </c>
      <c r="AD156" s="389">
        <v>3.1403119561357227</v>
      </c>
      <c r="AE156" s="443">
        <v>2.5460000000000003</v>
      </c>
      <c r="AF156" s="394">
        <v>2.9760000000000004</v>
      </c>
      <c r="AG156" s="395">
        <v>2.8060000000000005</v>
      </c>
      <c r="AH156" s="511">
        <v>-0.19</v>
      </c>
      <c r="AI156" s="416">
        <v>1.3657069131050004</v>
      </c>
      <c r="AJ156" s="436">
        <v>6.8141874670420016E-2</v>
      </c>
      <c r="AK156" s="436">
        <v>7.3974875937513021E-2</v>
      </c>
      <c r="AL156" s="279">
        <v>0.46884472574381642</v>
      </c>
      <c r="AM156" s="398">
        <v>0.43992063422971006</v>
      </c>
      <c r="AN156" s="377">
        <v>0.128</v>
      </c>
      <c r="AO156" s="501">
        <v>0.12</v>
      </c>
      <c r="AP156" s="269"/>
      <c r="AQ156" s="377">
        <v>-2.9630000000000001</v>
      </c>
      <c r="AR156" s="502">
        <v>-2.4130000000000003</v>
      </c>
      <c r="AS156" s="269"/>
      <c r="AT156" s="269"/>
      <c r="AU156" s="269"/>
      <c r="AV156" s="269"/>
      <c r="AW156" s="269"/>
      <c r="AX156" s="269"/>
      <c r="AY156" s="279"/>
      <c r="AZ156" s="269"/>
      <c r="BA156" s="269"/>
      <c r="BB156" s="277"/>
      <c r="BC156" s="277"/>
      <c r="BD156" s="280"/>
      <c r="BE156" s="269"/>
      <c r="BF156" s="277"/>
      <c r="BG156" s="269"/>
      <c r="BH156" s="276"/>
      <c r="BI156" s="276"/>
      <c r="BJ156" s="269"/>
      <c r="BK156" s="277"/>
      <c r="BL156" s="269"/>
      <c r="BM156" s="269"/>
      <c r="BN156" s="272"/>
      <c r="BO156" s="272"/>
      <c r="BP156" s="276"/>
      <c r="BQ156" s="269"/>
      <c r="BR156" s="276"/>
      <c r="BS156" s="269"/>
      <c r="BT156" s="269"/>
      <c r="BU156" s="269"/>
      <c r="BV156" s="269"/>
      <c r="BW156" s="269"/>
      <c r="BX156" s="269"/>
      <c r="BY156" s="269"/>
      <c r="BZ156" s="269"/>
      <c r="CA156" s="269"/>
      <c r="CB156" s="269"/>
      <c r="CC156" s="269"/>
      <c r="CD156" s="269"/>
      <c r="CE156" s="269"/>
      <c r="CF156" s="269"/>
      <c r="CG156" s="269"/>
    </row>
    <row r="157" spans="1:85" x14ac:dyDescent="0.2">
      <c r="A157" s="378">
        <v>40695</v>
      </c>
      <c r="B157" s="426">
        <v>2.9830000000000001</v>
      </c>
      <c r="C157" s="451">
        <v>-0.55000000000000004</v>
      </c>
      <c r="D157" s="381">
        <v>-0.45636964149261594</v>
      </c>
      <c r="E157" s="381">
        <v>-0.55101696308063275</v>
      </c>
      <c r="F157" s="427">
        <v>0.11800000000000001</v>
      </c>
      <c r="G157" s="428">
        <v>0.128</v>
      </c>
      <c r="H157" s="428">
        <v>0.13800000000000001</v>
      </c>
      <c r="I157" s="429">
        <v>0.128</v>
      </c>
      <c r="J157" s="428">
        <v>0.16800000000000001</v>
      </c>
      <c r="K157" s="428">
        <v>0.218</v>
      </c>
      <c r="L157" s="428">
        <v>0.2475</v>
      </c>
      <c r="M157" s="427">
        <v>0</v>
      </c>
      <c r="N157" s="428">
        <v>0</v>
      </c>
      <c r="O157" s="429">
        <v>-0.17</v>
      </c>
      <c r="P157" s="438">
        <v>-0.43</v>
      </c>
      <c r="Q157" s="440">
        <v>0.11</v>
      </c>
      <c r="R157" s="431">
        <v>0.14000000000000001</v>
      </c>
      <c r="S157" s="431">
        <v>0.15</v>
      </c>
      <c r="T157" s="296">
        <v>0.45</v>
      </c>
      <c r="U157" s="510">
        <v>0.15</v>
      </c>
      <c r="V157" s="294">
        <v>2.4329999999999998</v>
      </c>
      <c r="W157" s="294">
        <v>2.5266303585073842</v>
      </c>
      <c r="X157" s="389">
        <v>2.4319830369193673</v>
      </c>
      <c r="Y157" s="293"/>
      <c r="Z157" s="433">
        <v>0.1225</v>
      </c>
      <c r="AA157" s="434">
        <v>0</v>
      </c>
      <c r="AB157" s="450">
        <v>3.1476635262792492</v>
      </c>
      <c r="AC157" s="296">
        <v>3.2701635262792492</v>
      </c>
      <c r="AD157" s="389">
        <v>3.1476635262792492</v>
      </c>
      <c r="AE157" s="443">
        <v>2.5529999999999999</v>
      </c>
      <c r="AF157" s="394">
        <v>2.9830000000000001</v>
      </c>
      <c r="AG157" s="395">
        <v>2.8130000000000002</v>
      </c>
      <c r="AH157" s="511">
        <v>-0.19</v>
      </c>
      <c r="AI157" s="416">
        <v>1.3649655936630003</v>
      </c>
      <c r="AJ157" s="436">
        <v>6.8151352861780007E-2</v>
      </c>
      <c r="AK157" s="436">
        <v>7.3990287765581017E-2</v>
      </c>
      <c r="AL157" s="279">
        <v>0.46613726669281141</v>
      </c>
      <c r="AM157" s="398">
        <v>0.43714279007904627</v>
      </c>
      <c r="AN157" s="377">
        <v>0.128</v>
      </c>
      <c r="AO157" s="501">
        <v>0.124</v>
      </c>
      <c r="AP157" s="269"/>
      <c r="AQ157" s="377">
        <v>-2.97</v>
      </c>
      <c r="AR157" s="502">
        <v>-2.42</v>
      </c>
      <c r="AS157" s="269"/>
      <c r="AT157" s="269"/>
      <c r="AU157" s="269"/>
      <c r="AV157" s="269"/>
      <c r="AW157" s="269"/>
      <c r="AX157" s="269"/>
      <c r="AY157" s="279"/>
      <c r="AZ157" s="269"/>
      <c r="BA157" s="269"/>
      <c r="BB157" s="277"/>
      <c r="BC157" s="277"/>
      <c r="BD157" s="280"/>
      <c r="BE157" s="269"/>
      <c r="BF157" s="277"/>
      <c r="BG157" s="269"/>
      <c r="BH157" s="276"/>
      <c r="BI157" s="276"/>
      <c r="BJ157" s="269"/>
      <c r="BK157" s="277"/>
      <c r="BL157" s="269"/>
      <c r="BM157" s="269"/>
      <c r="BN157" s="272"/>
      <c r="BO157" s="272"/>
      <c r="BP157" s="276"/>
      <c r="BQ157" s="269"/>
      <c r="BR157" s="276"/>
      <c r="BS157" s="269"/>
      <c r="BT157" s="269"/>
      <c r="BU157" s="269"/>
      <c r="BV157" s="269"/>
      <c r="BW157" s="269"/>
      <c r="BX157" s="269"/>
      <c r="BY157" s="269"/>
      <c r="BZ157" s="269"/>
      <c r="CA157" s="269"/>
      <c r="CB157" s="269"/>
      <c r="CC157" s="269"/>
      <c r="CD157" s="269"/>
      <c r="CE157" s="269"/>
      <c r="CF157" s="269"/>
      <c r="CG157" s="269"/>
    </row>
    <row r="158" spans="1:85" x14ac:dyDescent="0.2">
      <c r="A158" s="378">
        <v>40725</v>
      </c>
      <c r="B158" s="426">
        <v>2.9890000000000003</v>
      </c>
      <c r="C158" s="451">
        <v>-0.55000000000000004</v>
      </c>
      <c r="D158" s="381">
        <v>-0.45632231749712693</v>
      </c>
      <c r="E158" s="381">
        <v>-0.55101947100438275</v>
      </c>
      <c r="F158" s="427">
        <v>0.11800000000000001</v>
      </c>
      <c r="G158" s="428">
        <v>0.128</v>
      </c>
      <c r="H158" s="428">
        <v>0.13800000000000001</v>
      </c>
      <c r="I158" s="429">
        <v>0.128</v>
      </c>
      <c r="J158" s="428">
        <v>0.157</v>
      </c>
      <c r="K158" s="428">
        <v>0.20699999999999999</v>
      </c>
      <c r="L158" s="428">
        <v>0.2525</v>
      </c>
      <c r="M158" s="427">
        <v>0</v>
      </c>
      <c r="N158" s="428">
        <v>0</v>
      </c>
      <c r="O158" s="429">
        <v>-0.17</v>
      </c>
      <c r="P158" s="438">
        <v>-0.43</v>
      </c>
      <c r="Q158" s="440">
        <v>0.11</v>
      </c>
      <c r="R158" s="431">
        <v>0.14000000000000001</v>
      </c>
      <c r="S158" s="431">
        <v>0.15</v>
      </c>
      <c r="T158" s="296">
        <v>0.5</v>
      </c>
      <c r="U158" s="510">
        <v>0.15</v>
      </c>
      <c r="V158" s="294">
        <v>2.4390000000000001</v>
      </c>
      <c r="W158" s="294">
        <v>2.5326776825028734</v>
      </c>
      <c r="X158" s="389">
        <v>2.4379805289956176</v>
      </c>
      <c r="Y158" s="293"/>
      <c r="Z158" s="433">
        <v>0.1225</v>
      </c>
      <c r="AA158" s="434">
        <v>0</v>
      </c>
      <c r="AB158" s="450">
        <v>3.1537654907344206</v>
      </c>
      <c r="AC158" s="296">
        <v>3.2762654907344206</v>
      </c>
      <c r="AD158" s="389">
        <v>3.1537654907344206</v>
      </c>
      <c r="AE158" s="443">
        <v>2.5590000000000002</v>
      </c>
      <c r="AF158" s="394">
        <v>2.9890000000000003</v>
      </c>
      <c r="AG158" s="395">
        <v>2.8190000000000004</v>
      </c>
      <c r="AH158" s="511">
        <v>-0.19</v>
      </c>
      <c r="AI158" s="416">
        <v>1.3642473159460002</v>
      </c>
      <c r="AJ158" s="436">
        <v>6.8160525305058006E-2</v>
      </c>
      <c r="AK158" s="436">
        <v>7.4005202437980006E-2</v>
      </c>
      <c r="AL158" s="279">
        <v>0.46353134598676926</v>
      </c>
      <c r="AM158" s="398">
        <v>0.43447021272367536</v>
      </c>
      <c r="AN158" s="377">
        <v>0.128</v>
      </c>
      <c r="AO158" s="501">
        <v>0.12</v>
      </c>
      <c r="AP158" s="269"/>
      <c r="AQ158" s="377">
        <v>-2.9760000000000004</v>
      </c>
      <c r="AR158" s="502">
        <v>-2.4260000000000002</v>
      </c>
      <c r="AS158" s="269"/>
      <c r="AT158" s="269"/>
      <c r="AU158" s="269"/>
      <c r="AV158" s="269"/>
      <c r="AW158" s="269"/>
      <c r="AX158" s="269"/>
      <c r="AY158" s="279"/>
      <c r="AZ158" s="269"/>
      <c r="BA158" s="269"/>
      <c r="BB158" s="277"/>
      <c r="BC158" s="277"/>
      <c r="BD158" s="280"/>
      <c r="BE158" s="269"/>
      <c r="BF158" s="277"/>
      <c r="BG158" s="269"/>
      <c r="BH158" s="276"/>
      <c r="BI158" s="276"/>
      <c r="BJ158" s="269"/>
      <c r="BK158" s="277"/>
      <c r="BL158" s="269"/>
      <c r="BM158" s="269"/>
      <c r="BN158" s="272"/>
      <c r="BO158" s="272"/>
      <c r="BP158" s="276"/>
      <c r="BQ158" s="269"/>
      <c r="BR158" s="276"/>
      <c r="BS158" s="269"/>
      <c r="BT158" s="269"/>
      <c r="BU158" s="269"/>
      <c r="BV158" s="269"/>
      <c r="BW158" s="269"/>
      <c r="BX158" s="269"/>
      <c r="BY158" s="269"/>
      <c r="BZ158" s="269"/>
      <c r="CA158" s="269"/>
      <c r="CB158" s="269"/>
      <c r="CC158" s="269"/>
      <c r="CD158" s="269"/>
      <c r="CE158" s="269"/>
      <c r="CF158" s="269"/>
      <c r="CG158" s="269"/>
    </row>
    <row r="159" spans="1:85" x14ac:dyDescent="0.2">
      <c r="A159" s="378">
        <v>40756</v>
      </c>
      <c r="B159" s="426">
        <v>2.9969999999999999</v>
      </c>
      <c r="C159" s="451">
        <v>-0.55000000000000004</v>
      </c>
      <c r="D159" s="381">
        <v>-0.45627405078813554</v>
      </c>
      <c r="E159" s="381">
        <v>-0.55102281490271565</v>
      </c>
      <c r="F159" s="427">
        <v>0.11800000000000001</v>
      </c>
      <c r="G159" s="428">
        <v>0.128</v>
      </c>
      <c r="H159" s="428">
        <v>0.13800000000000001</v>
      </c>
      <c r="I159" s="429">
        <v>0.128</v>
      </c>
      <c r="J159" s="428">
        <v>0.155</v>
      </c>
      <c r="K159" s="428">
        <v>0.20499999999999999</v>
      </c>
      <c r="L159" s="428">
        <v>0.2525</v>
      </c>
      <c r="M159" s="427">
        <v>0</v>
      </c>
      <c r="N159" s="428">
        <v>0</v>
      </c>
      <c r="O159" s="429">
        <v>-0.17</v>
      </c>
      <c r="P159" s="438">
        <v>-0.43</v>
      </c>
      <c r="Q159" s="440">
        <v>0.11</v>
      </c>
      <c r="R159" s="431">
        <v>0.14000000000000001</v>
      </c>
      <c r="S159" s="431">
        <v>0.15</v>
      </c>
      <c r="T159" s="296">
        <v>0.55000000000000004</v>
      </c>
      <c r="U159" s="510">
        <v>0.15</v>
      </c>
      <c r="V159" s="294">
        <v>2.4470000000000001</v>
      </c>
      <c r="W159" s="294">
        <v>2.5407259492118643</v>
      </c>
      <c r="X159" s="389">
        <v>2.4459771850972842</v>
      </c>
      <c r="Y159" s="293"/>
      <c r="Z159" s="433">
        <v>0.1225</v>
      </c>
      <c r="AA159" s="434">
        <v>0</v>
      </c>
      <c r="AB159" s="450">
        <v>3.1623864223924847</v>
      </c>
      <c r="AC159" s="296">
        <v>3.2848864223924847</v>
      </c>
      <c r="AD159" s="389">
        <v>3.1623864223924847</v>
      </c>
      <c r="AE159" s="443">
        <v>2.5669999999999997</v>
      </c>
      <c r="AF159" s="394">
        <v>2.9969999999999999</v>
      </c>
      <c r="AG159" s="395">
        <v>2.827</v>
      </c>
      <c r="AH159" s="511">
        <v>-0.19</v>
      </c>
      <c r="AI159" s="416">
        <v>1.3635041966750001</v>
      </c>
      <c r="AJ159" s="436">
        <v>6.8170003496476006E-2</v>
      </c>
      <c r="AK159" s="436">
        <v>7.4020614266202017E-2</v>
      </c>
      <c r="AL159" s="279">
        <v>0.4608531598590791</v>
      </c>
      <c r="AM159" s="398">
        <v>0.43172464274736888</v>
      </c>
      <c r="AN159" s="377">
        <v>0.128</v>
      </c>
      <c r="AO159" s="501">
        <v>0.12</v>
      </c>
      <c r="AP159" s="269"/>
      <c r="AQ159" s="377">
        <v>-2.9840000000000004</v>
      </c>
      <c r="AR159" s="502">
        <v>-2.4340000000000002</v>
      </c>
      <c r="AS159" s="269"/>
      <c r="AT159" s="269"/>
      <c r="AU159" s="269"/>
      <c r="AV159" s="269"/>
      <c r="AW159" s="269"/>
      <c r="AX159" s="269"/>
      <c r="AY159" s="279"/>
      <c r="AZ159" s="269"/>
      <c r="BA159" s="269"/>
      <c r="BB159" s="277"/>
      <c r="BC159" s="277"/>
      <c r="BD159" s="280"/>
      <c r="BE159" s="269"/>
      <c r="BF159" s="277"/>
      <c r="BG159" s="269"/>
      <c r="BH159" s="276"/>
      <c r="BI159" s="276"/>
      <c r="BJ159" s="269"/>
      <c r="BK159" s="277"/>
      <c r="BL159" s="269"/>
      <c r="BM159" s="269"/>
      <c r="BN159" s="272"/>
      <c r="BO159" s="272"/>
      <c r="BP159" s="276"/>
      <c r="BQ159" s="269"/>
      <c r="BR159" s="276"/>
      <c r="BS159" s="269"/>
      <c r="BT159" s="269"/>
      <c r="BU159" s="269"/>
      <c r="BV159" s="269"/>
      <c r="BW159" s="269"/>
      <c r="BX159" s="269"/>
      <c r="BY159" s="269"/>
      <c r="BZ159" s="269"/>
      <c r="CA159" s="269"/>
      <c r="CB159" s="269"/>
      <c r="CC159" s="269"/>
      <c r="CD159" s="269"/>
      <c r="CE159" s="269"/>
      <c r="CF159" s="269"/>
      <c r="CG159" s="269"/>
    </row>
    <row r="160" spans="1:85" x14ac:dyDescent="0.2">
      <c r="A160" s="378">
        <v>40787</v>
      </c>
      <c r="B160" s="426">
        <v>3</v>
      </c>
      <c r="C160" s="451">
        <v>-0.55000000000000004</v>
      </c>
      <c r="D160" s="381">
        <v>-0.45622357442878325</v>
      </c>
      <c r="E160" s="381">
        <v>-0.55102406886459088</v>
      </c>
      <c r="F160" s="427">
        <v>0.11800000000000001</v>
      </c>
      <c r="G160" s="428">
        <v>0.128</v>
      </c>
      <c r="H160" s="428">
        <v>0.13800000000000001</v>
      </c>
      <c r="I160" s="429">
        <v>0.128</v>
      </c>
      <c r="J160" s="428">
        <v>0.15200000000000002</v>
      </c>
      <c r="K160" s="428">
        <v>0.20199999999999999</v>
      </c>
      <c r="L160" s="428">
        <v>0.2475</v>
      </c>
      <c r="M160" s="427">
        <v>0</v>
      </c>
      <c r="N160" s="428">
        <v>0</v>
      </c>
      <c r="O160" s="429">
        <v>-0.17</v>
      </c>
      <c r="P160" s="438">
        <v>-0.43</v>
      </c>
      <c r="Q160" s="440">
        <v>0.11</v>
      </c>
      <c r="R160" s="431">
        <v>0.14000000000000001</v>
      </c>
      <c r="S160" s="431">
        <v>0.15</v>
      </c>
      <c r="T160" s="296">
        <v>0.55000000000000004</v>
      </c>
      <c r="U160" s="510">
        <v>0.15</v>
      </c>
      <c r="V160" s="294">
        <v>2.4500000000000002</v>
      </c>
      <c r="W160" s="294">
        <v>2.5437764255712167</v>
      </c>
      <c r="X160" s="389">
        <v>2.4489759311354091</v>
      </c>
      <c r="Y160" s="293"/>
      <c r="Z160" s="433">
        <v>0.1225</v>
      </c>
      <c r="AA160" s="434">
        <v>0</v>
      </c>
      <c r="AB160" s="450">
        <v>3.1645357268387184</v>
      </c>
      <c r="AC160" s="296">
        <v>3.2870357268387185</v>
      </c>
      <c r="AD160" s="389">
        <v>3.1645357268387184</v>
      </c>
      <c r="AE160" s="443">
        <v>2.57</v>
      </c>
      <c r="AF160" s="394">
        <v>3</v>
      </c>
      <c r="AG160" s="395">
        <v>2.83</v>
      </c>
      <c r="AH160" s="511">
        <v>-0.19</v>
      </c>
      <c r="AI160" s="416">
        <v>1.3627601656390003</v>
      </c>
      <c r="AJ160" s="436">
        <v>6.817948168792401E-2</v>
      </c>
      <c r="AK160" s="436">
        <v>7.4036026094501994E-2</v>
      </c>
      <c r="AL160" s="279">
        <v>0.45818973506699945</v>
      </c>
      <c r="AM160" s="398">
        <v>0.42899534129463524</v>
      </c>
      <c r="AN160" s="377">
        <v>0.128</v>
      </c>
      <c r="AO160" s="501">
        <v>0.124</v>
      </c>
      <c r="AP160" s="269"/>
      <c r="AQ160" s="377">
        <v>-2.9870000000000001</v>
      </c>
      <c r="AR160" s="502">
        <v>-2.4370000000000003</v>
      </c>
      <c r="AS160" s="269"/>
      <c r="AT160" s="269"/>
      <c r="AU160" s="269"/>
      <c r="AV160" s="269"/>
      <c r="AW160" s="269"/>
      <c r="AX160" s="269"/>
      <c r="AY160" s="279"/>
      <c r="AZ160" s="269"/>
      <c r="BA160" s="269"/>
      <c r="BB160" s="277"/>
      <c r="BC160" s="277"/>
      <c r="BD160" s="280"/>
      <c r="BE160" s="269"/>
      <c r="BF160" s="277"/>
      <c r="BG160" s="269"/>
      <c r="BH160" s="276"/>
      <c r="BI160" s="276"/>
      <c r="BJ160" s="269"/>
      <c r="BK160" s="277"/>
      <c r="BL160" s="269"/>
      <c r="BM160" s="269"/>
      <c r="BN160" s="272"/>
      <c r="BO160" s="272"/>
      <c r="BP160" s="276"/>
      <c r="BQ160" s="269"/>
      <c r="BR160" s="276"/>
      <c r="BS160" s="269"/>
      <c r="BT160" s="269"/>
      <c r="BU160" s="269"/>
      <c r="BV160" s="269"/>
      <c r="BW160" s="269"/>
      <c r="BX160" s="269"/>
      <c r="BY160" s="269"/>
      <c r="BZ160" s="269"/>
      <c r="CA160" s="269"/>
      <c r="CB160" s="269"/>
      <c r="CC160" s="269"/>
      <c r="CD160" s="269"/>
      <c r="CE160" s="269"/>
      <c r="CF160" s="269"/>
      <c r="CG160" s="269"/>
    </row>
    <row r="161" spans="1:85" x14ac:dyDescent="0.2">
      <c r="A161" s="378">
        <v>40817</v>
      </c>
      <c r="B161" s="426">
        <v>3.0330000000000004</v>
      </c>
      <c r="C161" s="451">
        <v>-0.55000000000000004</v>
      </c>
      <c r="D161" s="381">
        <v>-0.45618719227059934</v>
      </c>
      <c r="E161" s="381">
        <v>-0.55103786244521524</v>
      </c>
      <c r="F161" s="427">
        <v>0.11800000000000001</v>
      </c>
      <c r="G161" s="428">
        <v>0.128</v>
      </c>
      <c r="H161" s="428">
        <v>0.13800000000000001</v>
      </c>
      <c r="I161" s="429">
        <v>0.128</v>
      </c>
      <c r="J161" s="428">
        <v>0.16800000000000001</v>
      </c>
      <c r="K161" s="428">
        <v>0.218</v>
      </c>
      <c r="L161" s="428">
        <v>0.25</v>
      </c>
      <c r="M161" s="427">
        <v>0</v>
      </c>
      <c r="N161" s="428">
        <v>0</v>
      </c>
      <c r="O161" s="429">
        <v>-0.17</v>
      </c>
      <c r="P161" s="438">
        <v>-0.43</v>
      </c>
      <c r="Q161" s="440">
        <v>0.11</v>
      </c>
      <c r="R161" s="431">
        <v>0.14000000000000001</v>
      </c>
      <c r="S161" s="431">
        <v>0.15</v>
      </c>
      <c r="T161" s="296">
        <v>0.6</v>
      </c>
      <c r="U161" s="510">
        <v>0.15</v>
      </c>
      <c r="V161" s="294">
        <v>2.4830000000000005</v>
      </c>
      <c r="W161" s="294">
        <v>2.576812807729401</v>
      </c>
      <c r="X161" s="389">
        <v>2.4819621375547851</v>
      </c>
      <c r="Y161" s="293"/>
      <c r="Z161" s="433">
        <v>0.1225</v>
      </c>
      <c r="AA161" s="434">
        <v>0</v>
      </c>
      <c r="AB161" s="450">
        <v>3.205463506907603</v>
      </c>
      <c r="AC161" s="296">
        <v>3.327963506907603</v>
      </c>
      <c r="AD161" s="389">
        <v>3.205463506907603</v>
      </c>
      <c r="AE161" s="443">
        <v>2.6030000000000002</v>
      </c>
      <c r="AF161" s="394">
        <v>3.0330000000000004</v>
      </c>
      <c r="AG161" s="395">
        <v>2.8630000000000004</v>
      </c>
      <c r="AH161" s="511">
        <v>-0.19</v>
      </c>
      <c r="AI161" s="416">
        <v>1.362039269329</v>
      </c>
      <c r="AJ161" s="436">
        <v>6.8188654131289009E-2</v>
      </c>
      <c r="AK161" s="436">
        <v>7.4050940767126025E-2</v>
      </c>
      <c r="AL161" s="279">
        <v>0.4556262093905904</v>
      </c>
      <c r="AM161" s="398">
        <v>0.42636948768507044</v>
      </c>
      <c r="AN161" s="377">
        <v>0.128</v>
      </c>
      <c r="AO161" s="501">
        <v>0.12</v>
      </c>
      <c r="AP161" s="269"/>
      <c r="AQ161" s="377">
        <v>-3.02</v>
      </c>
      <c r="AR161" s="502">
        <v>-2.4700000000000002</v>
      </c>
      <c r="AS161" s="269"/>
      <c r="AT161" s="269"/>
      <c r="AU161" s="269"/>
      <c r="AV161" s="269"/>
      <c r="AW161" s="269"/>
      <c r="AX161" s="269"/>
      <c r="AY161" s="279"/>
      <c r="AZ161" s="269"/>
      <c r="BA161" s="269"/>
      <c r="BB161" s="277"/>
      <c r="BC161" s="277"/>
      <c r="BD161" s="280"/>
      <c r="BE161" s="269"/>
      <c r="BF161" s="277"/>
      <c r="BG161" s="269"/>
      <c r="BH161" s="276"/>
      <c r="BI161" s="276"/>
      <c r="BJ161" s="269"/>
      <c r="BK161" s="277"/>
      <c r="BL161" s="269"/>
      <c r="BM161" s="269"/>
      <c r="BN161" s="272"/>
      <c r="BO161" s="272"/>
      <c r="BP161" s="276"/>
      <c r="BQ161" s="269"/>
      <c r="BR161" s="276"/>
      <c r="BS161" s="269"/>
      <c r="BT161" s="269"/>
      <c r="BU161" s="269"/>
      <c r="BV161" s="269"/>
      <c r="BW161" s="269"/>
      <c r="BX161" s="269"/>
      <c r="BY161" s="269"/>
      <c r="BZ161" s="269"/>
      <c r="CA161" s="269"/>
      <c r="CB161" s="269"/>
      <c r="CC161" s="269"/>
      <c r="CD161" s="269"/>
      <c r="CE161" s="269"/>
      <c r="CF161" s="269"/>
      <c r="CG161" s="269"/>
    </row>
    <row r="162" spans="1:85" x14ac:dyDescent="0.2">
      <c r="A162" s="448">
        <v>40848</v>
      </c>
      <c r="B162" s="426">
        <v>3.17</v>
      </c>
      <c r="C162" s="449">
        <v>-0.55000000000000004</v>
      </c>
      <c r="D162" s="381">
        <v>-0.45619249016407037</v>
      </c>
      <c r="E162" s="381">
        <v>-0.55109512670417482</v>
      </c>
      <c r="F162" s="427">
        <v>0.22500000000000001</v>
      </c>
      <c r="G162" s="428">
        <v>0.28499999999999998</v>
      </c>
      <c r="H162" s="428">
        <v>0.34499999999999997</v>
      </c>
      <c r="I162" s="429">
        <v>0.44500000000000001</v>
      </c>
      <c r="J162" s="428">
        <v>0.245</v>
      </c>
      <c r="K162" s="428">
        <v>0.29499999999999998</v>
      </c>
      <c r="L162" s="428">
        <v>0.55249999999999999</v>
      </c>
      <c r="M162" s="427">
        <v>0</v>
      </c>
      <c r="N162" s="428">
        <v>0</v>
      </c>
      <c r="O162" s="429">
        <v>-0.17</v>
      </c>
      <c r="P162" s="438">
        <v>-0.14499999999999999</v>
      </c>
      <c r="Q162" s="440">
        <v>0.11</v>
      </c>
      <c r="R162" s="431">
        <v>0.14000000000000001</v>
      </c>
      <c r="S162" s="431">
        <v>0.15</v>
      </c>
      <c r="T162" s="296">
        <v>0.8</v>
      </c>
      <c r="U162" s="510">
        <v>0.15</v>
      </c>
      <c r="V162" s="294">
        <v>2.62</v>
      </c>
      <c r="W162" s="294">
        <v>2.7138075098359296</v>
      </c>
      <c r="X162" s="389">
        <v>2.6189048732958251</v>
      </c>
      <c r="Y162" s="293"/>
      <c r="Z162" s="433">
        <v>0.1225</v>
      </c>
      <c r="AA162" s="434">
        <v>0</v>
      </c>
      <c r="AB162" s="450">
        <v>3.3804734902508882</v>
      </c>
      <c r="AC162" s="296">
        <v>3.5029734902508882</v>
      </c>
      <c r="AD162" s="389">
        <v>3.3804734902508882</v>
      </c>
      <c r="AE162" s="443">
        <v>3.0249999999999999</v>
      </c>
      <c r="AF162" s="394">
        <v>3.17</v>
      </c>
      <c r="AG162" s="395">
        <v>3</v>
      </c>
      <c r="AH162" s="511">
        <v>-0.19</v>
      </c>
      <c r="AI162" s="416">
        <v>1.3612934498970004</v>
      </c>
      <c r="AJ162" s="436">
        <v>6.8198132322795008E-2</v>
      </c>
      <c r="AK162" s="436">
        <v>7.4066352595581017E-2</v>
      </c>
      <c r="AL162" s="279">
        <v>0.45299160649223924</v>
      </c>
      <c r="AM162" s="398">
        <v>0.42367193869889952</v>
      </c>
      <c r="AN162" s="377">
        <v>0.28499999999999998</v>
      </c>
      <c r="AO162" s="501">
        <v>0.124</v>
      </c>
      <c r="AP162" s="269"/>
      <c r="AQ162" s="377">
        <v>-3.157</v>
      </c>
      <c r="AR162" s="502">
        <v>-2.6070000000000002</v>
      </c>
      <c r="AS162" s="269"/>
      <c r="AT162" s="269"/>
      <c r="AU162" s="269"/>
      <c r="AV162" s="269"/>
      <c r="AW162" s="269"/>
      <c r="AX162" s="269"/>
      <c r="AY162" s="279"/>
      <c r="AZ162" s="269"/>
      <c r="BA162" s="269"/>
      <c r="BB162" s="277"/>
      <c r="BC162" s="277"/>
      <c r="BD162" s="280"/>
      <c r="BE162" s="269"/>
      <c r="BF162" s="277"/>
      <c r="BG162" s="269"/>
      <c r="BH162" s="276"/>
      <c r="BI162" s="276"/>
      <c r="BJ162" s="269"/>
      <c r="BK162" s="277"/>
      <c r="BL162" s="269"/>
      <c r="BM162" s="269"/>
      <c r="BN162" s="272"/>
      <c r="BO162" s="272"/>
      <c r="BP162" s="276"/>
      <c r="BQ162" s="269"/>
      <c r="BR162" s="276"/>
      <c r="BS162" s="269"/>
      <c r="BT162" s="269"/>
      <c r="BU162" s="269"/>
      <c r="BV162" s="269"/>
      <c r="BW162" s="269"/>
      <c r="BX162" s="269"/>
      <c r="BY162" s="269"/>
      <c r="BZ162" s="269"/>
      <c r="CA162" s="269"/>
      <c r="CB162" s="269"/>
      <c r="CC162" s="269"/>
      <c r="CD162" s="269"/>
      <c r="CE162" s="269"/>
      <c r="CF162" s="269"/>
      <c r="CG162" s="269"/>
    </row>
    <row r="163" spans="1:85" x14ac:dyDescent="0.2">
      <c r="A163" s="378">
        <v>40878</v>
      </c>
      <c r="B163" s="426">
        <v>3.2930000000000001</v>
      </c>
      <c r="C163" s="451">
        <v>-0.55000000000000004</v>
      </c>
      <c r="D163" s="381">
        <v>-0.45619349812421195</v>
      </c>
      <c r="E163" s="381">
        <v>-0.55114653914104972</v>
      </c>
      <c r="F163" s="427">
        <v>0.26500000000000001</v>
      </c>
      <c r="G163" s="428">
        <v>0.32500000000000001</v>
      </c>
      <c r="H163" s="428">
        <v>0.38500000000000001</v>
      </c>
      <c r="I163" s="429">
        <v>0.48499999999999999</v>
      </c>
      <c r="J163" s="428">
        <v>0.28499999999999998</v>
      </c>
      <c r="K163" s="428">
        <v>0.33500000000000002</v>
      </c>
      <c r="L163" s="428">
        <v>0.8075</v>
      </c>
      <c r="M163" s="427">
        <v>0</v>
      </c>
      <c r="N163" s="428">
        <v>0</v>
      </c>
      <c r="O163" s="429">
        <v>-0.17</v>
      </c>
      <c r="P163" s="438">
        <v>-7.4999999999999997E-2</v>
      </c>
      <c r="Q163" s="440">
        <v>0.11</v>
      </c>
      <c r="R163" s="431">
        <v>0.14000000000000001</v>
      </c>
      <c r="S163" s="431">
        <v>0.15</v>
      </c>
      <c r="T163" s="296">
        <v>1</v>
      </c>
      <c r="U163" s="510">
        <v>0.15</v>
      </c>
      <c r="V163" s="294">
        <v>2.7430000000000003</v>
      </c>
      <c r="W163" s="294">
        <v>2.8368065018757882</v>
      </c>
      <c r="X163" s="389">
        <v>2.7418534608589504</v>
      </c>
      <c r="Y163" s="293"/>
      <c r="Z163" s="433">
        <v>0.1225</v>
      </c>
      <c r="AA163" s="434">
        <v>0</v>
      </c>
      <c r="AB163" s="450">
        <v>3.5372963873338286</v>
      </c>
      <c r="AC163" s="296">
        <v>3.6597963873338286</v>
      </c>
      <c r="AD163" s="389">
        <v>3.5372963873338286</v>
      </c>
      <c r="AE163" s="443">
        <v>3.218</v>
      </c>
      <c r="AF163" s="394">
        <v>3.2930000000000001</v>
      </c>
      <c r="AG163" s="395">
        <v>3.1230000000000002</v>
      </c>
      <c r="AH163" s="511">
        <v>-0.19</v>
      </c>
      <c r="AI163" s="416">
        <v>1.3605708265530001</v>
      </c>
      <c r="AJ163" s="436">
        <v>6.8207304766216018E-2</v>
      </c>
      <c r="AK163" s="436">
        <v>7.4081267268354026E-2</v>
      </c>
      <c r="AL163" s="279">
        <v>0.45045582966288489</v>
      </c>
      <c r="AM163" s="398">
        <v>0.42107664753706775</v>
      </c>
      <c r="AN163" s="377">
        <v>0.32500000000000001</v>
      </c>
      <c r="AO163" s="501">
        <v>0.12</v>
      </c>
      <c r="AP163" s="269"/>
      <c r="AQ163" s="377">
        <v>-3.28</v>
      </c>
      <c r="AR163" s="502">
        <v>-2.73</v>
      </c>
      <c r="AS163" s="269"/>
      <c r="AT163" s="269"/>
      <c r="AU163" s="269"/>
      <c r="AV163" s="269"/>
      <c r="AW163" s="269"/>
      <c r="AX163" s="269"/>
      <c r="AY163" s="279"/>
      <c r="AZ163" s="269"/>
      <c r="BA163" s="269"/>
      <c r="BB163" s="277"/>
      <c r="BC163" s="277"/>
      <c r="BD163" s="280"/>
      <c r="BE163" s="269"/>
      <c r="BF163" s="277"/>
      <c r="BG163" s="269"/>
      <c r="BH163" s="276"/>
      <c r="BI163" s="276"/>
      <c r="BJ163" s="269"/>
      <c r="BK163" s="277"/>
      <c r="BL163" s="269"/>
      <c r="BM163" s="269"/>
      <c r="BN163" s="272"/>
      <c r="BO163" s="272"/>
      <c r="BP163" s="276"/>
      <c r="BQ163" s="269"/>
      <c r="BR163" s="276"/>
      <c r="BS163" s="269"/>
      <c r="BT163" s="269"/>
      <c r="BU163" s="269"/>
      <c r="BV163" s="269"/>
      <c r="BW163" s="269"/>
      <c r="BX163" s="269"/>
      <c r="BY163" s="269"/>
      <c r="BZ163" s="269"/>
      <c r="CA163" s="269"/>
      <c r="CB163" s="269"/>
      <c r="CC163" s="269"/>
      <c r="CD163" s="269"/>
      <c r="CE163" s="269"/>
      <c r="CF163" s="269"/>
      <c r="CG163" s="269"/>
    </row>
    <row r="164" spans="1:85" x14ac:dyDescent="0.2">
      <c r="A164" s="378">
        <v>40909</v>
      </c>
      <c r="B164" s="426">
        <v>3.3680000000000003</v>
      </c>
      <c r="C164" s="451">
        <v>-0.55000000000000004</v>
      </c>
      <c r="D164" s="381">
        <v>-0.45617264412409986</v>
      </c>
      <c r="E164" s="381">
        <v>-0.55117788818792546</v>
      </c>
      <c r="F164" s="427">
        <v>0.27500000000000002</v>
      </c>
      <c r="G164" s="428">
        <v>0.33500000000000002</v>
      </c>
      <c r="H164" s="428">
        <v>0.39500000000000002</v>
      </c>
      <c r="I164" s="429">
        <v>0.495</v>
      </c>
      <c r="J164" s="428">
        <v>0.29499999999999998</v>
      </c>
      <c r="K164" s="428">
        <v>0.34499999999999997</v>
      </c>
      <c r="L164" s="428">
        <v>1.1675</v>
      </c>
      <c r="M164" s="427">
        <v>0</v>
      </c>
      <c r="N164" s="428">
        <v>0</v>
      </c>
      <c r="O164" s="429">
        <v>-0.17</v>
      </c>
      <c r="P164" s="438">
        <v>-5.5E-2</v>
      </c>
      <c r="Q164" s="440">
        <v>0.11</v>
      </c>
      <c r="R164" s="431">
        <v>0.14000000000000001</v>
      </c>
      <c r="S164" s="431">
        <v>0.15</v>
      </c>
      <c r="T164" s="296">
        <v>1</v>
      </c>
      <c r="U164" s="510">
        <v>0.15</v>
      </c>
      <c r="V164" s="294">
        <v>2.8180000000000005</v>
      </c>
      <c r="W164" s="294">
        <v>2.9118273558759005</v>
      </c>
      <c r="X164" s="389">
        <v>2.8168221118120749</v>
      </c>
      <c r="Y164" s="293"/>
      <c r="Z164" s="433">
        <v>0.1225</v>
      </c>
      <c r="AA164" s="434">
        <v>0</v>
      </c>
      <c r="AB164" s="450">
        <v>3.6320174964780305</v>
      </c>
      <c r="AC164" s="296">
        <v>3.7545174964780306</v>
      </c>
      <c r="AD164" s="389">
        <v>3.6320174964780305</v>
      </c>
      <c r="AE164" s="443">
        <v>3.3130000000000002</v>
      </c>
      <c r="AF164" s="394">
        <v>3.3680000000000003</v>
      </c>
      <c r="AG164" s="395">
        <v>3.1980000000000004</v>
      </c>
      <c r="AH164" s="511">
        <v>-0.19</v>
      </c>
      <c r="AI164" s="416">
        <v>1.3598232263180001</v>
      </c>
      <c r="AJ164" s="436">
        <v>6.8216782957780997E-2</v>
      </c>
      <c r="AK164" s="436">
        <v>7.409667909696302E-2</v>
      </c>
      <c r="AL164" s="279">
        <v>0.4478497532051397</v>
      </c>
      <c r="AM164" s="398">
        <v>0.41841050931607915</v>
      </c>
      <c r="AN164" s="377">
        <v>0.33500000000000002</v>
      </c>
      <c r="AO164" s="501">
        <v>0.12</v>
      </c>
      <c r="AP164" s="269"/>
      <c r="AQ164" s="377">
        <v>-3.355</v>
      </c>
      <c r="AR164" s="502">
        <v>-2.8050000000000002</v>
      </c>
      <c r="AS164" s="269"/>
      <c r="AT164" s="269"/>
      <c r="AU164" s="269"/>
      <c r="AV164" s="269"/>
      <c r="AW164" s="269"/>
      <c r="AX164" s="269"/>
      <c r="AY164" s="279"/>
      <c r="AZ164" s="269"/>
      <c r="BA164" s="269"/>
      <c r="BB164" s="277"/>
      <c r="BC164" s="277"/>
      <c r="BD164" s="280"/>
      <c r="BE164" s="269"/>
      <c r="BF164" s="277"/>
      <c r="BG164" s="269"/>
      <c r="BH164" s="276"/>
      <c r="BI164" s="276"/>
      <c r="BJ164" s="269"/>
      <c r="BK164" s="277"/>
      <c r="BL164" s="269"/>
      <c r="BM164" s="269"/>
      <c r="BN164" s="272"/>
      <c r="BO164" s="272"/>
      <c r="BP164" s="276"/>
      <c r="BQ164" s="269"/>
      <c r="BR164" s="276"/>
      <c r="BS164" s="269"/>
      <c r="BT164" s="269"/>
      <c r="BU164" s="269"/>
      <c r="BV164" s="269"/>
      <c r="BW164" s="269"/>
      <c r="BX164" s="269"/>
      <c r="BY164" s="269"/>
      <c r="BZ164" s="269"/>
      <c r="CA164" s="269"/>
      <c r="CB164" s="269"/>
      <c r="CC164" s="269"/>
      <c r="CD164" s="269"/>
      <c r="CE164" s="269"/>
      <c r="CF164" s="269"/>
      <c r="CG164" s="269"/>
    </row>
    <row r="165" spans="1:85" x14ac:dyDescent="0.2">
      <c r="A165" s="378">
        <v>40940</v>
      </c>
      <c r="B165" s="426">
        <v>3.2855000000000003</v>
      </c>
      <c r="C165" s="451">
        <v>-0.55000000000000004</v>
      </c>
      <c r="D165" s="381">
        <v>-0.45608583659963253</v>
      </c>
      <c r="E165" s="381">
        <v>-0.55114340423636232</v>
      </c>
      <c r="F165" s="427">
        <v>0.30499999999999999</v>
      </c>
      <c r="G165" s="428">
        <v>0.36499999999999999</v>
      </c>
      <c r="H165" s="428">
        <v>0.42499999999999999</v>
      </c>
      <c r="I165" s="429">
        <v>0.52500000000000002</v>
      </c>
      <c r="J165" s="428">
        <v>0.27</v>
      </c>
      <c r="K165" s="428">
        <v>0.32</v>
      </c>
      <c r="L165" s="428">
        <v>1.0900000000000001</v>
      </c>
      <c r="M165" s="427">
        <v>0</v>
      </c>
      <c r="N165" s="428">
        <v>0</v>
      </c>
      <c r="O165" s="429">
        <v>-0.17</v>
      </c>
      <c r="P165" s="438">
        <v>-7.4999999999999997E-2</v>
      </c>
      <c r="Q165" s="440">
        <v>0.11</v>
      </c>
      <c r="R165" s="431">
        <v>0.14000000000000001</v>
      </c>
      <c r="S165" s="431">
        <v>0.15</v>
      </c>
      <c r="T165" s="296">
        <v>1</v>
      </c>
      <c r="U165" s="510">
        <v>0.15</v>
      </c>
      <c r="V165" s="294">
        <v>2.7355</v>
      </c>
      <c r="W165" s="294">
        <v>2.8294141634003678</v>
      </c>
      <c r="X165" s="389">
        <v>2.734356595763638</v>
      </c>
      <c r="Y165" s="293"/>
      <c r="Z165" s="433">
        <v>0.1225</v>
      </c>
      <c r="AA165" s="434">
        <v>0</v>
      </c>
      <c r="AB165" s="450">
        <v>3.5237455713270207</v>
      </c>
      <c r="AC165" s="296">
        <v>3.6462455713270208</v>
      </c>
      <c r="AD165" s="389">
        <v>3.5237455713270207</v>
      </c>
      <c r="AE165" s="443">
        <v>3.2105000000000001</v>
      </c>
      <c r="AF165" s="394">
        <v>3.2855000000000003</v>
      </c>
      <c r="AG165" s="395">
        <v>3.1155000000000004</v>
      </c>
      <c r="AH165" s="511">
        <v>-0.19</v>
      </c>
      <c r="AI165" s="416">
        <v>1.3590747240000003</v>
      </c>
      <c r="AJ165" s="436">
        <v>6.8226261149375009E-2</v>
      </c>
      <c r="AK165" s="436">
        <v>7.411209092565102E-2</v>
      </c>
      <c r="AL165" s="279">
        <v>0.44525806147537611</v>
      </c>
      <c r="AM165" s="398">
        <v>0.41576020405963354</v>
      </c>
      <c r="AN165" s="377">
        <v>0.36499999999999999</v>
      </c>
      <c r="AO165" s="501">
        <v>0.13300000000000001</v>
      </c>
      <c r="AP165" s="269"/>
      <c r="AQ165" s="377">
        <v>-3.2725</v>
      </c>
      <c r="AR165" s="502">
        <v>-2.7225000000000001</v>
      </c>
      <c r="AS165" s="269"/>
      <c r="AT165" s="269"/>
      <c r="AU165" s="269"/>
      <c r="AV165" s="269"/>
      <c r="AW165" s="269"/>
      <c r="AX165" s="269"/>
      <c r="AY165" s="279"/>
      <c r="AZ165" s="269"/>
      <c r="BA165" s="269"/>
      <c r="BB165" s="277"/>
      <c r="BC165" s="277"/>
      <c r="BD165" s="280"/>
      <c r="BE165" s="269"/>
      <c r="BF165" s="277"/>
      <c r="BG165" s="269"/>
      <c r="BH165" s="276"/>
      <c r="BI165" s="276"/>
      <c r="BJ165" s="269"/>
      <c r="BK165" s="277"/>
      <c r="BL165" s="269"/>
      <c r="BM165" s="269"/>
      <c r="BN165" s="272"/>
      <c r="BO165" s="272"/>
      <c r="BP165" s="276"/>
      <c r="BQ165" s="269"/>
      <c r="BR165" s="276"/>
      <c r="BS165" s="269"/>
      <c r="BT165" s="269"/>
      <c r="BU165" s="269"/>
      <c r="BV165" s="269"/>
      <c r="BW165" s="269"/>
      <c r="BX165" s="269"/>
      <c r="BY165" s="269"/>
      <c r="BZ165" s="269"/>
      <c r="CA165" s="269"/>
      <c r="CB165" s="269"/>
      <c r="CC165" s="269"/>
      <c r="CD165" s="269"/>
      <c r="CE165" s="269"/>
      <c r="CF165" s="269"/>
      <c r="CG165" s="269"/>
    </row>
    <row r="166" spans="1:85" x14ac:dyDescent="0.2">
      <c r="A166" s="378">
        <v>40969</v>
      </c>
      <c r="B166" s="426">
        <v>3.1805000000000003</v>
      </c>
      <c r="C166" s="451">
        <v>-0.55000000000000004</v>
      </c>
      <c r="D166" s="381">
        <v>-0.45599289081559036</v>
      </c>
      <c r="E166" s="381">
        <v>-0.551099515570737</v>
      </c>
      <c r="F166" s="427">
        <v>0.30499999999999999</v>
      </c>
      <c r="G166" s="428">
        <v>0.36499999999999999</v>
      </c>
      <c r="H166" s="428">
        <v>0.42499999999999999</v>
      </c>
      <c r="I166" s="429">
        <v>0.52500000000000002</v>
      </c>
      <c r="J166" s="428">
        <v>0.26700000000000002</v>
      </c>
      <c r="K166" s="428">
        <v>0.317</v>
      </c>
      <c r="L166" s="428">
        <v>0.67</v>
      </c>
      <c r="M166" s="427">
        <v>0</v>
      </c>
      <c r="N166" s="428">
        <v>0</v>
      </c>
      <c r="O166" s="429">
        <v>-0.17</v>
      </c>
      <c r="P166" s="438">
        <v>-0.24</v>
      </c>
      <c r="Q166" s="440">
        <v>0.11</v>
      </c>
      <c r="R166" s="431">
        <v>0.14000000000000001</v>
      </c>
      <c r="S166" s="431">
        <v>0.15</v>
      </c>
      <c r="T166" s="296">
        <v>0.75</v>
      </c>
      <c r="U166" s="510">
        <v>0.15</v>
      </c>
      <c r="V166" s="294">
        <v>2.6305000000000005</v>
      </c>
      <c r="W166" s="294">
        <v>2.72450710918441</v>
      </c>
      <c r="X166" s="389">
        <v>2.6294004844292633</v>
      </c>
      <c r="Y166" s="293"/>
      <c r="Z166" s="433">
        <v>0.1225</v>
      </c>
      <c r="AA166" s="434">
        <v>0</v>
      </c>
      <c r="AB166" s="450">
        <v>3.3867415668660317</v>
      </c>
      <c r="AC166" s="296">
        <v>3.5092415668660317</v>
      </c>
      <c r="AD166" s="389">
        <v>3.3867415668660317</v>
      </c>
      <c r="AE166" s="443">
        <v>2.9405000000000001</v>
      </c>
      <c r="AF166" s="394">
        <v>3.1805000000000003</v>
      </c>
      <c r="AG166" s="395">
        <v>3.0105000000000004</v>
      </c>
      <c r="AH166" s="511">
        <v>-0.19</v>
      </c>
      <c r="AI166" s="416">
        <v>1.3583736972330003</v>
      </c>
      <c r="AJ166" s="436">
        <v>6.8235127844764015E-2</v>
      </c>
      <c r="AK166" s="436">
        <v>7.4126508442880004E-2</v>
      </c>
      <c r="AL166" s="279">
        <v>0.44284653163726934</v>
      </c>
      <c r="AM166" s="398">
        <v>0.41329514289744845</v>
      </c>
      <c r="AN166" s="377">
        <v>0.36499999999999999</v>
      </c>
      <c r="AO166" s="501">
        <v>0.12</v>
      </c>
      <c r="AP166" s="269"/>
      <c r="AQ166" s="377">
        <v>-3.1675</v>
      </c>
      <c r="AR166" s="502">
        <v>-2.6175000000000002</v>
      </c>
      <c r="AS166" s="269"/>
      <c r="AT166" s="269"/>
      <c r="AU166" s="269"/>
      <c r="AV166" s="269"/>
      <c r="AW166" s="269"/>
      <c r="AX166" s="269"/>
      <c r="AY166" s="279"/>
      <c r="AZ166" s="269"/>
      <c r="BA166" s="269"/>
      <c r="BB166" s="277"/>
      <c r="BC166" s="277"/>
      <c r="BD166" s="280"/>
      <c r="BE166" s="269"/>
      <c r="BF166" s="277"/>
      <c r="BG166" s="269"/>
      <c r="BH166" s="276"/>
      <c r="BI166" s="276"/>
      <c r="BJ166" s="269"/>
      <c r="BK166" s="277"/>
      <c r="BL166" s="269"/>
      <c r="BM166" s="269"/>
      <c r="BN166" s="272"/>
      <c r="BO166" s="272"/>
      <c r="BP166" s="276"/>
      <c r="BQ166" s="269"/>
      <c r="BR166" s="276"/>
      <c r="BS166" s="269"/>
      <c r="BT166" s="269"/>
      <c r="BU166" s="269"/>
      <c r="BV166" s="269"/>
      <c r="BW166" s="269"/>
      <c r="BX166" s="269"/>
      <c r="BY166" s="269"/>
      <c r="BZ166" s="269"/>
      <c r="CA166" s="269"/>
      <c r="CB166" s="269"/>
      <c r="CC166" s="269"/>
      <c r="CD166" s="269"/>
      <c r="CE166" s="269"/>
      <c r="CF166" s="269"/>
      <c r="CG166" s="269"/>
    </row>
    <row r="167" spans="1:85" x14ac:dyDescent="0.2">
      <c r="A167" s="378">
        <v>41000</v>
      </c>
      <c r="B167" s="426">
        <v>3.0844999999999998</v>
      </c>
      <c r="C167" s="449">
        <v>-0.55000000000000004</v>
      </c>
      <c r="D167" s="381">
        <v>-0.4559002067151452</v>
      </c>
      <c r="E167" s="381">
        <v>-0.55105938879073735</v>
      </c>
      <c r="F167" s="427">
        <v>0.11800000000000001</v>
      </c>
      <c r="G167" s="428">
        <v>0.13300000000000001</v>
      </c>
      <c r="H167" s="428">
        <v>0.13800000000000001</v>
      </c>
      <c r="I167" s="429">
        <v>0.128</v>
      </c>
      <c r="J167" s="428">
        <v>0.16500000000000001</v>
      </c>
      <c r="K167" s="428">
        <v>0.215</v>
      </c>
      <c r="L167" s="428">
        <v>0.28749999999999998</v>
      </c>
      <c r="M167" s="427">
        <v>0</v>
      </c>
      <c r="N167" s="428">
        <v>0</v>
      </c>
      <c r="O167" s="429">
        <v>-0.17</v>
      </c>
      <c r="P167" s="438">
        <v>-0.43</v>
      </c>
      <c r="Q167" s="440">
        <v>0.11</v>
      </c>
      <c r="R167" s="431">
        <v>0.14000000000000001</v>
      </c>
      <c r="S167" s="431">
        <v>0.15</v>
      </c>
      <c r="T167" s="296">
        <v>0.4</v>
      </c>
      <c r="U167" s="510">
        <v>0.15</v>
      </c>
      <c r="V167" s="294">
        <v>2.5344999999999995</v>
      </c>
      <c r="W167" s="294">
        <v>2.6285997932848546</v>
      </c>
      <c r="X167" s="389">
        <v>2.5334406112092624</v>
      </c>
      <c r="Y167" s="293"/>
      <c r="Z167" s="433">
        <v>0.1225</v>
      </c>
      <c r="AA167" s="434">
        <v>0</v>
      </c>
      <c r="AB167" s="450">
        <v>3.2613402942724252</v>
      </c>
      <c r="AC167" s="296">
        <v>3.3838402942724253</v>
      </c>
      <c r="AD167" s="389">
        <v>3.2613402942724252</v>
      </c>
      <c r="AE167" s="443">
        <v>2.6544999999999996</v>
      </c>
      <c r="AF167" s="394">
        <v>3.0844999999999998</v>
      </c>
      <c r="AG167" s="395">
        <v>2.9144999999999999</v>
      </c>
      <c r="AH167" s="511">
        <v>-0.19</v>
      </c>
      <c r="AI167" s="416">
        <v>1.3576234545330002</v>
      </c>
      <c r="AJ167" s="436">
        <v>6.8244606036416008E-2</v>
      </c>
      <c r="AK167" s="436">
        <v>7.4141920271720022E-2</v>
      </c>
      <c r="AL167" s="279">
        <v>0.44028246801352577</v>
      </c>
      <c r="AM167" s="398">
        <v>0.41067523544823958</v>
      </c>
      <c r="AN167" s="377">
        <v>0.13300000000000001</v>
      </c>
      <c r="AO167" s="501">
        <v>0.124</v>
      </c>
      <c r="AP167" s="269"/>
      <c r="AQ167" s="377">
        <v>-3.0715000000000003</v>
      </c>
      <c r="AR167" s="502">
        <v>-2.5215000000000005</v>
      </c>
      <c r="AS167" s="269"/>
      <c r="AT167" s="269"/>
      <c r="AU167" s="269"/>
      <c r="AV167" s="269"/>
      <c r="AW167" s="269"/>
      <c r="AX167" s="269"/>
      <c r="AY167" s="279"/>
      <c r="AZ167" s="269"/>
      <c r="BA167" s="269"/>
      <c r="BB167" s="277"/>
      <c r="BC167" s="277"/>
      <c r="BD167" s="280"/>
      <c r="BE167" s="269"/>
      <c r="BF167" s="277"/>
      <c r="BG167" s="269"/>
      <c r="BH167" s="276"/>
      <c r="BI167" s="276"/>
      <c r="BJ167" s="269"/>
      <c r="BK167" s="277"/>
      <c r="BL167" s="269"/>
      <c r="BM167" s="269"/>
      <c r="BN167" s="272"/>
      <c r="BO167" s="272"/>
      <c r="BP167" s="276"/>
      <c r="BQ167" s="269"/>
      <c r="BR167" s="276"/>
      <c r="BS167" s="269"/>
      <c r="BT167" s="269"/>
      <c r="BU167" s="269"/>
      <c r="BV167" s="269"/>
      <c r="BW167" s="269"/>
      <c r="BX167" s="269"/>
      <c r="BY167" s="269"/>
      <c r="BZ167" s="269"/>
      <c r="CA167" s="269"/>
      <c r="CB167" s="269"/>
      <c r="CC167" s="269"/>
      <c r="CD167" s="269"/>
      <c r="CE167" s="269"/>
      <c r="CF167" s="269"/>
      <c r="CG167" s="269"/>
    </row>
    <row r="168" spans="1:85" x14ac:dyDescent="0.2">
      <c r="A168" s="378">
        <v>41030</v>
      </c>
      <c r="B168" s="426">
        <v>3.0635000000000003</v>
      </c>
      <c r="C168" s="451">
        <v>-0.55000000000000004</v>
      </c>
      <c r="D168" s="381">
        <v>-0.45584045183916277</v>
      </c>
      <c r="E168" s="381">
        <v>-0.55105061105761166</v>
      </c>
      <c r="F168" s="427">
        <v>0.11800000000000001</v>
      </c>
      <c r="G168" s="428">
        <v>0.13300000000000001</v>
      </c>
      <c r="H168" s="428">
        <v>0.13800000000000001</v>
      </c>
      <c r="I168" s="429">
        <v>0.128</v>
      </c>
      <c r="J168" s="428">
        <v>0.16800000000000001</v>
      </c>
      <c r="K168" s="428">
        <v>0.218</v>
      </c>
      <c r="L168" s="428">
        <v>0.2475</v>
      </c>
      <c r="M168" s="427">
        <v>0</v>
      </c>
      <c r="N168" s="428">
        <v>0</v>
      </c>
      <c r="O168" s="429">
        <v>-0.17</v>
      </c>
      <c r="P168" s="438">
        <v>-0.43</v>
      </c>
      <c r="Q168" s="440">
        <v>0.11</v>
      </c>
      <c r="R168" s="431">
        <v>0.14000000000000001</v>
      </c>
      <c r="S168" s="431">
        <v>0.15</v>
      </c>
      <c r="T168" s="296">
        <v>0.45</v>
      </c>
      <c r="U168" s="510">
        <v>0.15</v>
      </c>
      <c r="V168" s="294">
        <v>2.5135000000000005</v>
      </c>
      <c r="W168" s="294">
        <v>2.6076595481608376</v>
      </c>
      <c r="X168" s="389">
        <v>2.5124493889423887</v>
      </c>
      <c r="Y168" s="293"/>
      <c r="Z168" s="433">
        <v>0.1225</v>
      </c>
      <c r="AA168" s="434">
        <v>0</v>
      </c>
      <c r="AB168" s="450">
        <v>3.2325862352492045</v>
      </c>
      <c r="AC168" s="296">
        <v>3.3550862352492046</v>
      </c>
      <c r="AD168" s="389">
        <v>3.2325862352492045</v>
      </c>
      <c r="AE168" s="443">
        <v>2.6335000000000002</v>
      </c>
      <c r="AF168" s="394">
        <v>3.0635000000000003</v>
      </c>
      <c r="AG168" s="395">
        <v>2.8935000000000004</v>
      </c>
      <c r="AH168" s="511">
        <v>-0.19</v>
      </c>
      <c r="AI168" s="416">
        <v>1.3568965597839999</v>
      </c>
      <c r="AJ168" s="436">
        <v>6.8253778479979002E-2</v>
      </c>
      <c r="AK168" s="436">
        <v>7.415683494486501E-2</v>
      </c>
      <c r="AL168" s="279">
        <v>0.43781460386810245</v>
      </c>
      <c r="AM168" s="398">
        <v>0.40815467524021953</v>
      </c>
      <c r="AN168" s="377">
        <v>0.13300000000000001</v>
      </c>
      <c r="AO168" s="501">
        <v>0.12</v>
      </c>
      <c r="AP168" s="269"/>
      <c r="AQ168" s="377">
        <v>-3.0505</v>
      </c>
      <c r="AR168" s="502">
        <v>-2.5004999999999997</v>
      </c>
      <c r="AS168" s="269"/>
      <c r="AT168" s="269"/>
      <c r="AU168" s="269"/>
      <c r="AV168" s="269"/>
      <c r="AW168" s="269"/>
      <c r="AX168" s="269"/>
      <c r="AY168" s="279"/>
      <c r="AZ168" s="269"/>
      <c r="BA168" s="269"/>
      <c r="BB168" s="277"/>
      <c r="BC168" s="277"/>
      <c r="BD168" s="280"/>
      <c r="BE168" s="269"/>
      <c r="BF168" s="277"/>
      <c r="BG168" s="269"/>
      <c r="BH168" s="276"/>
      <c r="BI168" s="276"/>
      <c r="BJ168" s="269"/>
      <c r="BK168" s="277"/>
      <c r="BL168" s="269"/>
      <c r="BM168" s="269"/>
      <c r="BN168" s="272"/>
      <c r="BO168" s="272"/>
      <c r="BP168" s="276"/>
      <c r="BQ168" s="269"/>
      <c r="BR168" s="276"/>
      <c r="BS168" s="269"/>
      <c r="BT168" s="269"/>
      <c r="BU168" s="269"/>
      <c r="BV168" s="269"/>
      <c r="BW168" s="269"/>
      <c r="BX168" s="269"/>
      <c r="BY168" s="269"/>
      <c r="BZ168" s="269"/>
      <c r="CA168" s="269"/>
      <c r="CB168" s="269"/>
      <c r="CC168" s="269"/>
      <c r="CD168" s="269"/>
      <c r="CE168" s="269"/>
      <c r="CF168" s="269"/>
      <c r="CG168" s="269"/>
    </row>
    <row r="169" spans="1:85" x14ac:dyDescent="0.2">
      <c r="A169" s="378">
        <v>41061</v>
      </c>
      <c r="B169" s="426">
        <v>3.0705</v>
      </c>
      <c r="C169" s="451">
        <v>-0.55000000000000004</v>
      </c>
      <c r="D169" s="381">
        <v>-0.45579058214625023</v>
      </c>
      <c r="E169" s="381">
        <v>-0.55105353696865356</v>
      </c>
      <c r="F169" s="427">
        <v>0.11800000000000001</v>
      </c>
      <c r="G169" s="428">
        <v>0.13300000000000001</v>
      </c>
      <c r="H169" s="428">
        <v>0.13800000000000001</v>
      </c>
      <c r="I169" s="429">
        <v>0.128</v>
      </c>
      <c r="J169" s="428">
        <v>0.16300000000000001</v>
      </c>
      <c r="K169" s="428">
        <v>0.21300000000000002</v>
      </c>
      <c r="L169" s="428">
        <v>0.2475</v>
      </c>
      <c r="M169" s="427">
        <v>0</v>
      </c>
      <c r="N169" s="428">
        <v>0</v>
      </c>
      <c r="O169" s="429">
        <v>-0.17</v>
      </c>
      <c r="P169" s="438">
        <v>-0.43</v>
      </c>
      <c r="Q169" s="440">
        <v>0.11</v>
      </c>
      <c r="R169" s="431">
        <v>0.14000000000000001</v>
      </c>
      <c r="S169" s="431">
        <v>0.15</v>
      </c>
      <c r="T169" s="296">
        <v>0.45</v>
      </c>
      <c r="U169" s="510">
        <v>0.15</v>
      </c>
      <c r="V169" s="294">
        <v>2.5205000000000002</v>
      </c>
      <c r="W169" s="294">
        <v>2.6147094178537498</v>
      </c>
      <c r="X169" s="389">
        <v>2.5194464630313465</v>
      </c>
      <c r="Y169" s="293"/>
      <c r="Z169" s="433">
        <v>0.1225</v>
      </c>
      <c r="AA169" s="434">
        <v>0</v>
      </c>
      <c r="AB169" s="450">
        <v>3.2397923442194045</v>
      </c>
      <c r="AC169" s="296">
        <v>3.3622923442194046</v>
      </c>
      <c r="AD169" s="389">
        <v>3.2397923442194045</v>
      </c>
      <c r="AE169" s="443">
        <v>2.6404999999999998</v>
      </c>
      <c r="AF169" s="394">
        <v>3.0705</v>
      </c>
      <c r="AG169" s="395">
        <v>2.9005000000000001</v>
      </c>
      <c r="AH169" s="511">
        <v>-0.19</v>
      </c>
      <c r="AI169" s="416">
        <v>1.3561445552559999</v>
      </c>
      <c r="AJ169" s="436">
        <v>6.8263256671689018E-2</v>
      </c>
      <c r="AK169" s="436">
        <v>7.4172246773858003E-2</v>
      </c>
      <c r="AL169" s="279">
        <v>0.43527834277516592</v>
      </c>
      <c r="AM169" s="398">
        <v>0.40556534151521878</v>
      </c>
      <c r="AN169" s="377">
        <v>0.13300000000000001</v>
      </c>
      <c r="AO169" s="501">
        <v>0.124</v>
      </c>
      <c r="AP169" s="269"/>
      <c r="AQ169" s="377">
        <v>-3.0575000000000001</v>
      </c>
      <c r="AR169" s="502">
        <v>-2.5074999999999998</v>
      </c>
      <c r="AS169" s="269"/>
      <c r="AT169" s="269"/>
      <c r="AU169" s="269"/>
      <c r="AV169" s="269"/>
      <c r="AW169" s="269"/>
      <c r="AX169" s="269"/>
      <c r="AY169" s="279"/>
      <c r="AZ169" s="269"/>
      <c r="BA169" s="269"/>
      <c r="BB169" s="277"/>
      <c r="BC169" s="277"/>
      <c r="BD169" s="280"/>
      <c r="BE169" s="269"/>
      <c r="BF169" s="277"/>
      <c r="BG169" s="269"/>
      <c r="BH169" s="276"/>
      <c r="BI169" s="276"/>
      <c r="BJ169" s="269"/>
      <c r="BK169" s="277"/>
      <c r="BL169" s="269"/>
      <c r="BM169" s="269"/>
      <c r="BN169" s="272"/>
      <c r="BO169" s="272"/>
      <c r="BP169" s="276"/>
      <c r="BQ169" s="269"/>
      <c r="BR169" s="276"/>
      <c r="BS169" s="269"/>
      <c r="BT169" s="269"/>
      <c r="BU169" s="269"/>
      <c r="BV169" s="269"/>
      <c r="BW169" s="269"/>
      <c r="BX169" s="269"/>
      <c r="BY169" s="269"/>
      <c r="BZ169" s="269"/>
      <c r="CA169" s="269"/>
      <c r="CB169" s="269"/>
      <c r="CC169" s="269"/>
      <c r="CD169" s="269"/>
      <c r="CE169" s="269"/>
      <c r="CF169" s="269"/>
      <c r="CG169" s="269"/>
    </row>
    <row r="170" spans="1:85" x14ac:dyDescent="0.2">
      <c r="A170" s="378">
        <v>41091</v>
      </c>
      <c r="B170" s="426">
        <v>3.0765000000000002</v>
      </c>
      <c r="C170" s="451">
        <v>-0.55000000000000004</v>
      </c>
      <c r="D170" s="381">
        <v>-0.45574188201669497</v>
      </c>
      <c r="E170" s="381">
        <v>-0.55105604489240356</v>
      </c>
      <c r="F170" s="427">
        <v>0.11800000000000001</v>
      </c>
      <c r="G170" s="428">
        <v>0.13300000000000001</v>
      </c>
      <c r="H170" s="428">
        <v>0.13800000000000001</v>
      </c>
      <c r="I170" s="429">
        <v>0.128</v>
      </c>
      <c r="J170" s="428">
        <v>0.15200000000000002</v>
      </c>
      <c r="K170" s="428">
        <v>0.20199999999999999</v>
      </c>
      <c r="L170" s="428">
        <v>0.2525</v>
      </c>
      <c r="M170" s="427">
        <v>0</v>
      </c>
      <c r="N170" s="428">
        <v>0</v>
      </c>
      <c r="O170" s="429">
        <v>-0.17</v>
      </c>
      <c r="P170" s="438">
        <v>-0.43</v>
      </c>
      <c r="Q170" s="440">
        <v>0.11</v>
      </c>
      <c r="R170" s="431">
        <v>0.14000000000000001</v>
      </c>
      <c r="S170" s="431">
        <v>0.15</v>
      </c>
      <c r="T170" s="296">
        <v>0.5</v>
      </c>
      <c r="U170" s="510">
        <v>0.15</v>
      </c>
      <c r="V170" s="294">
        <v>2.5265000000000004</v>
      </c>
      <c r="W170" s="294">
        <v>2.6207581179833053</v>
      </c>
      <c r="X170" s="389">
        <v>2.5254439551075967</v>
      </c>
      <c r="Y170" s="293"/>
      <c r="Z170" s="433">
        <v>0.1225</v>
      </c>
      <c r="AA170" s="434">
        <v>0</v>
      </c>
      <c r="AB170" s="450">
        <v>3.2457598657620386</v>
      </c>
      <c r="AC170" s="296">
        <v>3.3682598657620386</v>
      </c>
      <c r="AD170" s="389">
        <v>3.2457598657620386</v>
      </c>
      <c r="AE170" s="443">
        <v>2.6465000000000001</v>
      </c>
      <c r="AF170" s="394">
        <v>3.0765000000000002</v>
      </c>
      <c r="AG170" s="395">
        <v>2.9065000000000003</v>
      </c>
      <c r="AH170" s="511">
        <v>-0.19</v>
      </c>
      <c r="AI170" s="416">
        <v>1.3554159592050001</v>
      </c>
      <c r="AJ170" s="436">
        <v>6.8272429115308009E-2</v>
      </c>
      <c r="AK170" s="436">
        <v>7.4187161447152011E-2</v>
      </c>
      <c r="AL170" s="279">
        <v>0.43283724575292692</v>
      </c>
      <c r="AM170" s="398">
        <v>0.40307420861003807</v>
      </c>
      <c r="AN170" s="377">
        <v>0.13300000000000001</v>
      </c>
      <c r="AO170" s="501">
        <v>0.12</v>
      </c>
      <c r="AP170" s="269"/>
      <c r="AQ170" s="377">
        <v>-3.0635000000000003</v>
      </c>
      <c r="AR170" s="502">
        <v>-2.5135000000000005</v>
      </c>
      <c r="AS170" s="269"/>
      <c r="AT170" s="269"/>
      <c r="AU170" s="269"/>
      <c r="AV170" s="269"/>
      <c r="AW170" s="269"/>
      <c r="AX170" s="269"/>
      <c r="AY170" s="279"/>
      <c r="AZ170" s="269"/>
      <c r="BA170" s="269"/>
      <c r="BB170" s="277"/>
      <c r="BC170" s="277"/>
      <c r="BD170" s="280"/>
      <c r="BE170" s="269"/>
      <c r="BF170" s="277"/>
      <c r="BG170" s="269"/>
      <c r="BH170" s="276"/>
      <c r="BI170" s="276"/>
      <c r="BJ170" s="269"/>
      <c r="BK170" s="277"/>
      <c r="BL170" s="269"/>
      <c r="BM170" s="269"/>
      <c r="BN170" s="272"/>
      <c r="BO170" s="272"/>
      <c r="BP170" s="276"/>
      <c r="BQ170" s="269"/>
      <c r="BR170" s="276"/>
      <c r="BS170" s="269"/>
      <c r="BT170" s="269"/>
      <c r="BU170" s="269"/>
      <c r="BV170" s="269"/>
      <c r="BW170" s="269"/>
      <c r="BX170" s="269"/>
      <c r="BY170" s="269"/>
      <c r="BZ170" s="269"/>
      <c r="CA170" s="269"/>
      <c r="CB170" s="269"/>
      <c r="CC170" s="269"/>
      <c r="CD170" s="269"/>
      <c r="CE170" s="269"/>
      <c r="CF170" s="269"/>
      <c r="CG170" s="269"/>
    </row>
    <row r="171" spans="1:85" x14ac:dyDescent="0.2">
      <c r="A171" s="378">
        <v>41122</v>
      </c>
      <c r="B171" s="426">
        <v>3.0844999999999998</v>
      </c>
      <c r="C171" s="451">
        <v>-0.55000000000000004</v>
      </c>
      <c r="D171" s="381">
        <v>-0.45569219137869377</v>
      </c>
      <c r="E171" s="381">
        <v>-0.5510593887907369</v>
      </c>
      <c r="F171" s="427">
        <v>0.11800000000000001</v>
      </c>
      <c r="G171" s="428">
        <v>0.13300000000000001</v>
      </c>
      <c r="H171" s="428">
        <v>0.13800000000000001</v>
      </c>
      <c r="I171" s="429">
        <v>0.128</v>
      </c>
      <c r="J171" s="428">
        <v>0.15</v>
      </c>
      <c r="K171" s="428">
        <v>0.2</v>
      </c>
      <c r="L171" s="428">
        <v>0.2525</v>
      </c>
      <c r="M171" s="427">
        <v>0</v>
      </c>
      <c r="N171" s="428">
        <v>0</v>
      </c>
      <c r="O171" s="429">
        <v>-0.17</v>
      </c>
      <c r="P171" s="438">
        <v>-0.43</v>
      </c>
      <c r="Q171" s="440">
        <v>0.11</v>
      </c>
      <c r="R171" s="431">
        <v>0.14000000000000001</v>
      </c>
      <c r="S171" s="431">
        <v>0.15</v>
      </c>
      <c r="T171" s="296">
        <v>0.55000000000000004</v>
      </c>
      <c r="U171" s="510">
        <v>0.15</v>
      </c>
      <c r="V171" s="294">
        <v>2.5344999999999995</v>
      </c>
      <c r="W171" s="294">
        <v>2.628807808621306</v>
      </c>
      <c r="X171" s="389">
        <v>2.5334406112092629</v>
      </c>
      <c r="Y171" s="293"/>
      <c r="Z171" s="433">
        <v>0.1225</v>
      </c>
      <c r="AA171" s="434">
        <v>0</v>
      </c>
      <c r="AB171" s="450">
        <v>3.2542266449568822</v>
      </c>
      <c r="AC171" s="296">
        <v>3.3767266449568822</v>
      </c>
      <c r="AD171" s="389">
        <v>3.2542266449568822</v>
      </c>
      <c r="AE171" s="443">
        <v>2.6544999999999996</v>
      </c>
      <c r="AF171" s="394">
        <v>3.0844999999999998</v>
      </c>
      <c r="AG171" s="395">
        <v>2.9144999999999999</v>
      </c>
      <c r="AH171" s="511">
        <v>-0.19</v>
      </c>
      <c r="AI171" s="416">
        <v>1.3546622004819999</v>
      </c>
      <c r="AJ171" s="436">
        <v>6.8281907307077006E-2</v>
      </c>
      <c r="AK171" s="436">
        <v>7.4202573276299033E-2</v>
      </c>
      <c r="AL171" s="279">
        <v>0.43032850154551544</v>
      </c>
      <c r="AM171" s="398">
        <v>0.40051511840188131</v>
      </c>
      <c r="AN171" s="377">
        <v>0.13300000000000001</v>
      </c>
      <c r="AO171" s="501">
        <v>0.12</v>
      </c>
      <c r="AP171" s="269"/>
      <c r="AQ171" s="377">
        <v>-3.0715000000000003</v>
      </c>
      <c r="AR171" s="502">
        <v>-2.5215000000000005</v>
      </c>
      <c r="AS171" s="269"/>
      <c r="AT171" s="269"/>
      <c r="AU171" s="269"/>
      <c r="AV171" s="269"/>
      <c r="AW171" s="269"/>
      <c r="AX171" s="269"/>
      <c r="AY171" s="279"/>
      <c r="AZ171" s="269"/>
      <c r="BA171" s="269"/>
      <c r="BB171" s="277"/>
      <c r="BC171" s="277"/>
      <c r="BD171" s="280"/>
      <c r="BE171" s="269"/>
      <c r="BF171" s="277"/>
      <c r="BG171" s="269"/>
      <c r="BH171" s="276"/>
      <c r="BI171" s="276"/>
      <c r="BJ171" s="269"/>
      <c r="BK171" s="277"/>
      <c r="BL171" s="269"/>
      <c r="BM171" s="269"/>
      <c r="BN171" s="272"/>
      <c r="BO171" s="272"/>
      <c r="BP171" s="276"/>
      <c r="BQ171" s="269"/>
      <c r="BR171" s="276"/>
      <c r="BS171" s="269"/>
      <c r="BT171" s="269"/>
      <c r="BU171" s="269"/>
      <c r="BV171" s="269"/>
      <c r="BW171" s="269"/>
      <c r="BX171" s="269"/>
      <c r="BY171" s="269"/>
      <c r="BZ171" s="269"/>
      <c r="CA171" s="269"/>
      <c r="CB171" s="269"/>
      <c r="CC171" s="269"/>
      <c r="CD171" s="269"/>
      <c r="CE171" s="269"/>
      <c r="CF171" s="269"/>
      <c r="CG171" s="269"/>
    </row>
    <row r="172" spans="1:85" x14ac:dyDescent="0.2">
      <c r="A172" s="378">
        <v>41153</v>
      </c>
      <c r="B172" s="426">
        <v>3.0874999999999999</v>
      </c>
      <c r="C172" s="451">
        <v>-0.55000000000000004</v>
      </c>
      <c r="D172" s="381">
        <v>-0.4556402891299336</v>
      </c>
      <c r="E172" s="381">
        <v>-0.55106064275261257</v>
      </c>
      <c r="F172" s="427">
        <v>0.11800000000000001</v>
      </c>
      <c r="G172" s="428">
        <v>0.13300000000000001</v>
      </c>
      <c r="H172" s="428">
        <v>0.13800000000000001</v>
      </c>
      <c r="I172" s="429">
        <v>0.128</v>
      </c>
      <c r="J172" s="428">
        <v>0.14700000000000002</v>
      </c>
      <c r="K172" s="428">
        <v>0.19700000000000001</v>
      </c>
      <c r="L172" s="428">
        <v>0.2475</v>
      </c>
      <c r="M172" s="427">
        <v>0</v>
      </c>
      <c r="N172" s="428">
        <v>0</v>
      </c>
      <c r="O172" s="429">
        <v>-0.17</v>
      </c>
      <c r="P172" s="438">
        <v>-0.43</v>
      </c>
      <c r="Q172" s="440">
        <v>0.11</v>
      </c>
      <c r="R172" s="431">
        <v>0.14000000000000001</v>
      </c>
      <c r="S172" s="431">
        <v>0.15</v>
      </c>
      <c r="T172" s="296">
        <v>0.55000000000000004</v>
      </c>
      <c r="U172" s="510">
        <v>0.15</v>
      </c>
      <c r="V172" s="294">
        <v>2.5375000000000001</v>
      </c>
      <c r="W172" s="294">
        <v>2.6318597108700663</v>
      </c>
      <c r="X172" s="389">
        <v>2.5364393572473873</v>
      </c>
      <c r="Y172" s="293"/>
      <c r="Z172" s="433">
        <v>0.1225</v>
      </c>
      <c r="AA172" s="434">
        <v>0</v>
      </c>
      <c r="AB172" s="450">
        <v>3.2562635692114799</v>
      </c>
      <c r="AC172" s="296">
        <v>3.3787635692114799</v>
      </c>
      <c r="AD172" s="389">
        <v>3.2562635692114799</v>
      </c>
      <c r="AE172" s="443">
        <v>2.6575000000000002</v>
      </c>
      <c r="AF172" s="394">
        <v>3.0874999999999999</v>
      </c>
      <c r="AG172" s="395">
        <v>2.9175</v>
      </c>
      <c r="AH172" s="511">
        <v>-0.19</v>
      </c>
      <c r="AI172" s="416">
        <v>1.353907553213</v>
      </c>
      <c r="AJ172" s="436">
        <v>6.829138549887602E-2</v>
      </c>
      <c r="AK172" s="436">
        <v>7.4217985105526005E-2</v>
      </c>
      <c r="AL172" s="279">
        <v>0.42783363274419811</v>
      </c>
      <c r="AM172" s="398">
        <v>0.39797127234008739</v>
      </c>
      <c r="AN172" s="377">
        <v>0.13300000000000001</v>
      </c>
      <c r="AO172" s="501">
        <v>0.124</v>
      </c>
      <c r="AP172" s="269"/>
      <c r="AQ172" s="377">
        <v>-3.0745</v>
      </c>
      <c r="AR172" s="502">
        <v>-2.5244999999999997</v>
      </c>
      <c r="AS172" s="269"/>
      <c r="AT172" s="269"/>
      <c r="AU172" s="269"/>
      <c r="AV172" s="269"/>
      <c r="AW172" s="269"/>
      <c r="AX172" s="269"/>
      <c r="AY172" s="279"/>
      <c r="AZ172" s="269"/>
      <c r="BA172" s="269"/>
      <c r="BB172" s="277"/>
      <c r="BC172" s="277"/>
      <c r="BD172" s="280"/>
      <c r="BE172" s="269"/>
      <c r="BF172" s="277"/>
      <c r="BG172" s="269"/>
      <c r="BH172" s="276"/>
      <c r="BI172" s="276"/>
      <c r="BJ172" s="269"/>
      <c r="BK172" s="277"/>
      <c r="BL172" s="269"/>
      <c r="BM172" s="269"/>
      <c r="BN172" s="272"/>
      <c r="BO172" s="272"/>
      <c r="BP172" s="276"/>
      <c r="BQ172" s="269"/>
      <c r="BR172" s="276"/>
      <c r="BS172" s="269"/>
      <c r="BT172" s="269"/>
      <c r="BU172" s="269"/>
      <c r="BV172" s="269"/>
      <c r="BW172" s="269"/>
      <c r="BX172" s="269"/>
      <c r="BY172" s="269"/>
      <c r="BZ172" s="269"/>
      <c r="CA172" s="269"/>
      <c r="CB172" s="269"/>
      <c r="CC172" s="269"/>
      <c r="CD172" s="269"/>
      <c r="CE172" s="269"/>
      <c r="CF172" s="269"/>
      <c r="CG172" s="269"/>
    </row>
    <row r="173" spans="1:85" x14ac:dyDescent="0.2">
      <c r="A173" s="378">
        <v>41183</v>
      </c>
      <c r="B173" s="426">
        <v>3.1205000000000003</v>
      </c>
      <c r="C173" s="451">
        <v>-0.55000000000000004</v>
      </c>
      <c r="D173" s="381">
        <v>-0.45560252520711053</v>
      </c>
      <c r="E173" s="381">
        <v>-0.55107443633323738</v>
      </c>
      <c r="F173" s="427">
        <v>0.11800000000000001</v>
      </c>
      <c r="G173" s="428">
        <v>0.13300000000000001</v>
      </c>
      <c r="H173" s="428">
        <v>0.13800000000000001</v>
      </c>
      <c r="I173" s="429">
        <v>0.128</v>
      </c>
      <c r="J173" s="428">
        <v>0.16300000000000001</v>
      </c>
      <c r="K173" s="428">
        <v>0.21300000000000002</v>
      </c>
      <c r="L173" s="428">
        <v>0.25</v>
      </c>
      <c r="M173" s="427">
        <v>0</v>
      </c>
      <c r="N173" s="428">
        <v>0</v>
      </c>
      <c r="O173" s="429">
        <v>-0.17</v>
      </c>
      <c r="P173" s="438">
        <v>-0.43</v>
      </c>
      <c r="Q173" s="440">
        <v>0.11</v>
      </c>
      <c r="R173" s="431">
        <v>0.14000000000000001</v>
      </c>
      <c r="S173" s="431">
        <v>0.15</v>
      </c>
      <c r="T173" s="296">
        <v>0.6</v>
      </c>
      <c r="U173" s="510">
        <v>0.15</v>
      </c>
      <c r="V173" s="294">
        <v>2.5705</v>
      </c>
      <c r="W173" s="294">
        <v>2.6648974747928897</v>
      </c>
      <c r="X173" s="389">
        <v>2.5694255636667629</v>
      </c>
      <c r="Y173" s="293"/>
      <c r="Z173" s="433">
        <v>0.1225</v>
      </c>
      <c r="AA173" s="434">
        <v>0</v>
      </c>
      <c r="AB173" s="450">
        <v>3.2968296940590118</v>
      </c>
      <c r="AC173" s="296">
        <v>3.4193296940590119</v>
      </c>
      <c r="AD173" s="389">
        <v>3.2968296940590118</v>
      </c>
      <c r="AE173" s="443">
        <v>2.6905000000000001</v>
      </c>
      <c r="AF173" s="394">
        <v>3.1205000000000003</v>
      </c>
      <c r="AG173" s="395">
        <v>2.9505000000000003</v>
      </c>
      <c r="AH173" s="511">
        <v>-0.19</v>
      </c>
      <c r="AI173" s="416">
        <v>1.3531764052499999</v>
      </c>
      <c r="AJ173" s="436">
        <v>6.8300557942580012E-2</v>
      </c>
      <c r="AK173" s="436">
        <v>7.4232899779044015E-2</v>
      </c>
      <c r="AL173" s="279">
        <v>0.42543238633635921</v>
      </c>
      <c r="AM173" s="398">
        <v>0.39552392114042678</v>
      </c>
      <c r="AN173" s="377">
        <v>0.13300000000000001</v>
      </c>
      <c r="AO173" s="501">
        <v>0.12</v>
      </c>
      <c r="AP173" s="269"/>
      <c r="AQ173" s="377">
        <v>-3.1074999999999999</v>
      </c>
      <c r="AR173" s="502">
        <v>-2.5575000000000001</v>
      </c>
      <c r="AS173" s="269"/>
      <c r="AT173" s="269"/>
      <c r="AU173" s="269"/>
      <c r="AV173" s="269"/>
      <c r="AW173" s="269"/>
      <c r="AX173" s="269"/>
      <c r="AY173" s="279"/>
      <c r="AZ173" s="269"/>
      <c r="BA173" s="269"/>
      <c r="BB173" s="277"/>
      <c r="BC173" s="277"/>
      <c r="BD173" s="280"/>
      <c r="BE173" s="269"/>
      <c r="BF173" s="277"/>
      <c r="BG173" s="269"/>
      <c r="BH173" s="276"/>
      <c r="BI173" s="276"/>
      <c r="BJ173" s="269"/>
      <c r="BK173" s="277"/>
      <c r="BL173" s="269"/>
      <c r="BM173" s="269"/>
      <c r="BN173" s="272"/>
      <c r="BO173" s="272"/>
      <c r="BP173" s="276"/>
      <c r="BQ173" s="269"/>
      <c r="BR173" s="276"/>
      <c r="BS173" s="269"/>
      <c r="BT173" s="269"/>
      <c r="BU173" s="269"/>
      <c r="BV173" s="269"/>
      <c r="BW173" s="269"/>
      <c r="BX173" s="269"/>
      <c r="BY173" s="269"/>
      <c r="BZ173" s="269"/>
      <c r="CA173" s="269"/>
      <c r="CB173" s="269"/>
      <c r="CC173" s="269"/>
      <c r="CD173" s="269"/>
      <c r="CE173" s="269"/>
      <c r="CF173" s="269"/>
      <c r="CG173" s="269"/>
    </row>
    <row r="174" spans="1:85" x14ac:dyDescent="0.2">
      <c r="A174" s="448">
        <v>41214</v>
      </c>
      <c r="B174" s="426">
        <v>3.2574999999999998</v>
      </c>
      <c r="C174" s="449">
        <v>-0.55000000000000004</v>
      </c>
      <c r="D174" s="381">
        <v>-0.45560639333826547</v>
      </c>
      <c r="E174" s="381">
        <v>-0.55113170059219652</v>
      </c>
      <c r="F174" s="427">
        <v>0.22500000000000001</v>
      </c>
      <c r="G174" s="428">
        <v>0.28999999999999998</v>
      </c>
      <c r="H174" s="428">
        <v>0.34499999999999997</v>
      </c>
      <c r="I174" s="429">
        <v>0.44500000000000001</v>
      </c>
      <c r="J174" s="428">
        <v>0.24</v>
      </c>
      <c r="K174" s="428">
        <v>0.28999999999999998</v>
      </c>
      <c r="L174" s="428">
        <v>0.55249999999999999</v>
      </c>
      <c r="M174" s="427">
        <v>0</v>
      </c>
      <c r="N174" s="428">
        <v>0</v>
      </c>
      <c r="O174" s="429">
        <v>-0.17</v>
      </c>
      <c r="P174" s="438">
        <v>-0.14499999999999999</v>
      </c>
      <c r="Q174" s="440">
        <v>0.11</v>
      </c>
      <c r="R174" s="431">
        <v>0.14000000000000001</v>
      </c>
      <c r="S174" s="431">
        <v>0.15</v>
      </c>
      <c r="T174" s="296">
        <v>0.8</v>
      </c>
      <c r="U174" s="510">
        <v>0.15</v>
      </c>
      <c r="V174" s="294">
        <v>2.7075</v>
      </c>
      <c r="W174" s="294">
        <v>2.8018936066617344</v>
      </c>
      <c r="X174" s="389">
        <v>2.7063682994078033</v>
      </c>
      <c r="Y174" s="293"/>
      <c r="Z174" s="433">
        <v>0.1225</v>
      </c>
      <c r="AA174" s="434">
        <v>0</v>
      </c>
      <c r="AB174" s="450">
        <v>3.4705998463439998</v>
      </c>
      <c r="AC174" s="296">
        <v>3.5930998463439998</v>
      </c>
      <c r="AD174" s="389">
        <v>3.4705998463439998</v>
      </c>
      <c r="AE174" s="443">
        <v>3.1124999999999998</v>
      </c>
      <c r="AF174" s="394">
        <v>3.2574999999999998</v>
      </c>
      <c r="AG174" s="395">
        <v>3.0874999999999999</v>
      </c>
      <c r="AH174" s="511">
        <v>-0.19</v>
      </c>
      <c r="AI174" s="416">
        <v>1.3524200153220003</v>
      </c>
      <c r="AJ174" s="436">
        <v>6.8310036134438007E-2</v>
      </c>
      <c r="AK174" s="436">
        <v>7.4248311608425016E-2</v>
      </c>
      <c r="AL174" s="279">
        <v>0.42296460881038855</v>
      </c>
      <c r="AM174" s="398">
        <v>0.39300982667680234</v>
      </c>
      <c r="AN174" s="377">
        <v>0.28999999999999998</v>
      </c>
      <c r="AO174" s="501">
        <v>0.124</v>
      </c>
      <c r="AP174" s="269"/>
      <c r="AQ174" s="377">
        <v>-3.2444999999999999</v>
      </c>
      <c r="AR174" s="502">
        <v>-2.6944999999999997</v>
      </c>
      <c r="AS174" s="269"/>
      <c r="AT174" s="269"/>
      <c r="AU174" s="269"/>
      <c r="AV174" s="269"/>
      <c r="AW174" s="269"/>
      <c r="AX174" s="269"/>
      <c r="AY174" s="279"/>
      <c r="AZ174" s="269"/>
      <c r="BA174" s="269"/>
      <c r="BB174" s="277"/>
      <c r="BC174" s="277"/>
      <c r="BD174" s="280"/>
      <c r="BE174" s="269"/>
      <c r="BF174" s="277"/>
      <c r="BG174" s="269"/>
      <c r="BH174" s="276"/>
      <c r="BI174" s="276"/>
      <c r="BJ174" s="269"/>
      <c r="BK174" s="277"/>
      <c r="BL174" s="269"/>
      <c r="BM174" s="269"/>
      <c r="BN174" s="272"/>
      <c r="BO174" s="272"/>
      <c r="BP174" s="276"/>
      <c r="BQ174" s="269"/>
      <c r="BR174" s="276"/>
      <c r="BS174" s="269"/>
      <c r="BT174" s="269"/>
      <c r="BU174" s="269"/>
      <c r="BV174" s="269"/>
      <c r="BW174" s="269"/>
      <c r="BX174" s="269"/>
      <c r="BY174" s="269"/>
      <c r="BZ174" s="269"/>
      <c r="CA174" s="269"/>
      <c r="CB174" s="269"/>
      <c r="CC174" s="269"/>
      <c r="CD174" s="269"/>
      <c r="CE174" s="269"/>
      <c r="CF174" s="269"/>
      <c r="CG174" s="269"/>
    </row>
    <row r="175" spans="1:85" x14ac:dyDescent="0.2">
      <c r="A175" s="378">
        <v>41244</v>
      </c>
      <c r="B175" s="426">
        <v>3.3805000000000001</v>
      </c>
      <c r="C175" s="451">
        <v>-0.55000000000000004</v>
      </c>
      <c r="D175" s="381">
        <v>-0.45560601577618609</v>
      </c>
      <c r="E175" s="381">
        <v>-0.55118311302907141</v>
      </c>
      <c r="F175" s="427">
        <v>0.26500000000000001</v>
      </c>
      <c r="G175" s="428">
        <v>0.33</v>
      </c>
      <c r="H175" s="428">
        <v>0.38500000000000001</v>
      </c>
      <c r="I175" s="429">
        <v>0.48499999999999999</v>
      </c>
      <c r="J175" s="428">
        <v>0.28000000000000003</v>
      </c>
      <c r="K175" s="428">
        <v>0.33</v>
      </c>
      <c r="L175" s="428">
        <v>0.8075</v>
      </c>
      <c r="M175" s="427">
        <v>0</v>
      </c>
      <c r="N175" s="428">
        <v>0</v>
      </c>
      <c r="O175" s="429">
        <v>-0.17</v>
      </c>
      <c r="P175" s="438">
        <v>-7.4999999999999997E-2</v>
      </c>
      <c r="Q175" s="440">
        <v>0.11</v>
      </c>
      <c r="R175" s="431">
        <v>0.14000000000000001</v>
      </c>
      <c r="S175" s="431">
        <v>0.15</v>
      </c>
      <c r="T175" s="296">
        <v>1</v>
      </c>
      <c r="U175" s="510">
        <v>0.15</v>
      </c>
      <c r="V175" s="294">
        <v>2.8304999999999998</v>
      </c>
      <c r="W175" s="294">
        <v>2.924893984223814</v>
      </c>
      <c r="X175" s="389">
        <v>2.8293168869709286</v>
      </c>
      <c r="Y175" s="293"/>
      <c r="Z175" s="433">
        <v>0.1225</v>
      </c>
      <c r="AA175" s="434">
        <v>0</v>
      </c>
      <c r="AB175" s="450">
        <v>3.6263009509161037</v>
      </c>
      <c r="AC175" s="296">
        <v>3.7488009509161038</v>
      </c>
      <c r="AD175" s="389">
        <v>3.6263009509161037</v>
      </c>
      <c r="AE175" s="443">
        <v>3.3054999999999999</v>
      </c>
      <c r="AF175" s="394">
        <v>3.3805000000000001</v>
      </c>
      <c r="AG175" s="395">
        <v>3.2105000000000001</v>
      </c>
      <c r="AH175" s="511">
        <v>-0.19</v>
      </c>
      <c r="AI175" s="416">
        <v>1.3516871846210001</v>
      </c>
      <c r="AJ175" s="436">
        <v>6.831920857819801E-2</v>
      </c>
      <c r="AK175" s="436">
        <v>7.4263226282093003E-2</v>
      </c>
      <c r="AL175" s="279">
        <v>0.42058944454013081</v>
      </c>
      <c r="AM175" s="398">
        <v>0.3905911110764772</v>
      </c>
      <c r="AN175" s="377">
        <v>0.33</v>
      </c>
      <c r="AO175" s="501">
        <v>0.12</v>
      </c>
      <c r="AP175" s="269"/>
      <c r="AQ175" s="377">
        <v>-3.3675000000000002</v>
      </c>
      <c r="AR175" s="502">
        <v>-2.8174999999999999</v>
      </c>
      <c r="AS175" s="269"/>
      <c r="AT175" s="269"/>
      <c r="AU175" s="269"/>
      <c r="AV175" s="269"/>
      <c r="AW175" s="269"/>
      <c r="AX175" s="269"/>
      <c r="AY175" s="279"/>
      <c r="AZ175" s="269"/>
      <c r="BA175" s="269"/>
      <c r="BB175" s="277"/>
      <c r="BC175" s="277"/>
      <c r="BD175" s="280"/>
      <c r="BE175" s="269"/>
      <c r="BF175" s="277"/>
      <c r="BG175" s="269"/>
      <c r="BH175" s="276"/>
      <c r="BI175" s="276"/>
      <c r="BJ175" s="269"/>
      <c r="BK175" s="277"/>
      <c r="BL175" s="269"/>
      <c r="BM175" s="269"/>
      <c r="BN175" s="272"/>
      <c r="BO175" s="272"/>
      <c r="BP175" s="276"/>
      <c r="BQ175" s="269"/>
      <c r="BR175" s="276"/>
      <c r="BS175" s="269"/>
      <c r="BT175" s="269"/>
      <c r="BU175" s="269"/>
      <c r="BV175" s="269"/>
      <c r="BW175" s="269"/>
      <c r="BX175" s="269"/>
      <c r="BY175" s="269"/>
      <c r="BZ175" s="269"/>
      <c r="CA175" s="269"/>
      <c r="CB175" s="269"/>
      <c r="CC175" s="269"/>
      <c r="CD175" s="269"/>
      <c r="CE175" s="269"/>
      <c r="CF175" s="269"/>
      <c r="CG175" s="269"/>
    </row>
    <row r="176" spans="1:85" x14ac:dyDescent="0.2">
      <c r="A176" s="378">
        <v>41275</v>
      </c>
      <c r="B176" s="426">
        <v>3.4580000000000002</v>
      </c>
      <c r="C176" s="451">
        <v>-0.55000000000000004</v>
      </c>
      <c r="D176" s="381">
        <v>-0.45558477308893508</v>
      </c>
      <c r="E176" s="381">
        <v>-0.55121550704417555</v>
      </c>
      <c r="F176" s="427">
        <v>0.27500000000000002</v>
      </c>
      <c r="G176" s="428">
        <v>0.34</v>
      </c>
      <c r="H176" s="428">
        <v>0.39500000000000002</v>
      </c>
      <c r="I176" s="429">
        <v>0.495</v>
      </c>
      <c r="J176" s="428">
        <v>0.28999999999999998</v>
      </c>
      <c r="K176" s="428">
        <v>0.34</v>
      </c>
      <c r="L176" s="428">
        <v>1.1675</v>
      </c>
      <c r="M176" s="427">
        <v>0</v>
      </c>
      <c r="N176" s="428">
        <v>0</v>
      </c>
      <c r="O176" s="429">
        <v>-0.17</v>
      </c>
      <c r="P176" s="438">
        <v>-5.5E-2</v>
      </c>
      <c r="Q176" s="440">
        <v>0.11</v>
      </c>
      <c r="R176" s="431">
        <v>0.14000000000000001</v>
      </c>
      <c r="S176" s="431">
        <v>0.15</v>
      </c>
      <c r="T176" s="296">
        <v>1</v>
      </c>
      <c r="U176" s="510">
        <v>0.15</v>
      </c>
      <c r="V176" s="294">
        <v>2.9080000000000004</v>
      </c>
      <c r="W176" s="294">
        <v>3.0024152269110651</v>
      </c>
      <c r="X176" s="389">
        <v>2.9067844929558246</v>
      </c>
      <c r="Y176" s="293"/>
      <c r="Z176" s="433">
        <v>0.1225</v>
      </c>
      <c r="AA176" s="434">
        <v>0</v>
      </c>
      <c r="AB176" s="450">
        <v>3.7235006536052624</v>
      </c>
      <c r="AC176" s="296">
        <v>3.8460006536052624</v>
      </c>
      <c r="AD176" s="389">
        <v>3.7235006536052624</v>
      </c>
      <c r="AE176" s="443">
        <v>3.403</v>
      </c>
      <c r="AF176" s="394">
        <v>3.4580000000000002</v>
      </c>
      <c r="AG176" s="395">
        <v>3.2880000000000003</v>
      </c>
      <c r="AH176" s="511">
        <v>-0.19</v>
      </c>
      <c r="AI176" s="416">
        <v>1.3509290596940005</v>
      </c>
      <c r="AJ176" s="436">
        <v>6.8328686770114014E-2</v>
      </c>
      <c r="AK176" s="436">
        <v>7.427863811162802E-2</v>
      </c>
      <c r="AL176" s="279">
        <v>0.41814847950280376</v>
      </c>
      <c r="AM176" s="398">
        <v>0.38810644605119332</v>
      </c>
      <c r="AN176" s="377">
        <v>0.34</v>
      </c>
      <c r="AO176" s="501">
        <v>0.12</v>
      </c>
      <c r="AP176" s="269"/>
      <c r="AQ176" s="377">
        <v>-3.4449999999999998</v>
      </c>
      <c r="AR176" s="502">
        <v>-2.895</v>
      </c>
      <c r="AS176" s="269"/>
      <c r="AT176" s="269"/>
      <c r="AU176" s="269"/>
      <c r="AV176" s="269"/>
      <c r="AW176" s="269"/>
      <c r="AX176" s="269"/>
      <c r="AY176" s="279"/>
      <c r="AZ176" s="269"/>
      <c r="BA176" s="269"/>
      <c r="BB176" s="277"/>
      <c r="BC176" s="277"/>
      <c r="BD176" s="280"/>
      <c r="BE176" s="269"/>
      <c r="BF176" s="277"/>
      <c r="BG176" s="269"/>
      <c r="BH176" s="276"/>
      <c r="BI176" s="276"/>
      <c r="BJ176" s="269"/>
      <c r="BK176" s="277"/>
      <c r="BL176" s="269"/>
      <c r="BM176" s="269"/>
      <c r="BN176" s="272"/>
      <c r="BO176" s="272"/>
      <c r="BP176" s="276"/>
      <c r="BQ176" s="269"/>
      <c r="BR176" s="276"/>
      <c r="BS176" s="269"/>
      <c r="BT176" s="269"/>
      <c r="BU176" s="269"/>
      <c r="BV176" s="269"/>
      <c r="BW176" s="269"/>
      <c r="BX176" s="269"/>
      <c r="BY176" s="269"/>
      <c r="BZ176" s="269"/>
      <c r="CA176" s="269"/>
      <c r="CB176" s="269"/>
      <c r="CC176" s="269"/>
      <c r="CD176" s="269"/>
      <c r="CE176" s="269"/>
      <c r="CF176" s="269"/>
      <c r="CG176" s="269"/>
    </row>
    <row r="177" spans="1:85" x14ac:dyDescent="0.2">
      <c r="A177" s="378">
        <v>41306</v>
      </c>
      <c r="B177" s="426">
        <v>3.3755000000000002</v>
      </c>
      <c r="C177" s="451">
        <v>-0.55000000000000004</v>
      </c>
      <c r="D177" s="381">
        <v>-0.45549652992292922</v>
      </c>
      <c r="E177" s="381">
        <v>-0.5511810230926133</v>
      </c>
      <c r="F177" s="427">
        <v>0.30499999999999999</v>
      </c>
      <c r="G177" s="428">
        <v>0.37</v>
      </c>
      <c r="H177" s="428">
        <v>0.42499999999999999</v>
      </c>
      <c r="I177" s="429">
        <v>0.52500000000000002</v>
      </c>
      <c r="J177" s="428">
        <v>0.26500000000000001</v>
      </c>
      <c r="K177" s="428">
        <v>0.315</v>
      </c>
      <c r="L177" s="428">
        <v>1.0900000000000001</v>
      </c>
      <c r="M177" s="427">
        <v>0</v>
      </c>
      <c r="N177" s="428">
        <v>0</v>
      </c>
      <c r="O177" s="429">
        <v>-0.17</v>
      </c>
      <c r="P177" s="438">
        <v>-7.4999999999999997E-2</v>
      </c>
      <c r="Q177" s="440">
        <v>0.11</v>
      </c>
      <c r="R177" s="431">
        <v>0.14000000000000001</v>
      </c>
      <c r="S177" s="431">
        <v>0.15</v>
      </c>
      <c r="T177" s="296">
        <v>1</v>
      </c>
      <c r="U177" s="510">
        <v>0.15</v>
      </c>
      <c r="V177" s="294">
        <v>2.8254999999999999</v>
      </c>
      <c r="W177" s="294">
        <v>2.920003470077071</v>
      </c>
      <c r="X177" s="389">
        <v>2.8243189769073869</v>
      </c>
      <c r="Y177" s="293"/>
      <c r="Z177" s="433">
        <v>0.1225</v>
      </c>
      <c r="AA177" s="434">
        <v>0</v>
      </c>
      <c r="AB177" s="450">
        <v>3.6158322337309765</v>
      </c>
      <c r="AC177" s="296">
        <v>3.7383322337309766</v>
      </c>
      <c r="AD177" s="389">
        <v>3.6158322337309765</v>
      </c>
      <c r="AE177" s="443">
        <v>3.3005</v>
      </c>
      <c r="AF177" s="394">
        <v>3.3755000000000002</v>
      </c>
      <c r="AG177" s="395">
        <v>3.2055000000000002</v>
      </c>
      <c r="AH177" s="511">
        <v>-0.19</v>
      </c>
      <c r="AI177" s="416">
        <v>1.3501700559870002</v>
      </c>
      <c r="AJ177" s="436">
        <v>6.8338164962059009E-2</v>
      </c>
      <c r="AK177" s="436">
        <v>7.4294049941241017E-2</v>
      </c>
      <c r="AL177" s="279">
        <v>0.4157210345081932</v>
      </c>
      <c r="AM177" s="398">
        <v>0.38563661452231424</v>
      </c>
      <c r="AN177" s="377">
        <v>0.37</v>
      </c>
      <c r="AO177" s="501">
        <v>0.13300000000000001</v>
      </c>
      <c r="AP177" s="269"/>
      <c r="AQ177" s="377">
        <v>-3.3624999999999998</v>
      </c>
      <c r="AR177" s="502">
        <v>-2.8125</v>
      </c>
      <c r="AS177" s="269"/>
      <c r="AT177" s="269"/>
      <c r="AU177" s="269"/>
      <c r="AV177" s="269"/>
      <c r="AW177" s="269"/>
      <c r="AX177" s="269"/>
      <c r="AY177" s="279"/>
      <c r="AZ177" s="269"/>
      <c r="BA177" s="269"/>
      <c r="BB177" s="277"/>
      <c r="BC177" s="277"/>
      <c r="BD177" s="280"/>
      <c r="BE177" s="269"/>
      <c r="BF177" s="277"/>
      <c r="BG177" s="269"/>
      <c r="BH177" s="276"/>
      <c r="BI177" s="276"/>
      <c r="BJ177" s="269"/>
      <c r="BK177" s="277"/>
      <c r="BL177" s="269"/>
      <c r="BM177" s="269"/>
      <c r="BN177" s="272"/>
      <c r="BO177" s="272"/>
      <c r="BP177" s="276"/>
      <c r="BQ177" s="269"/>
      <c r="BR177" s="276"/>
      <c r="BS177" s="269"/>
      <c r="BT177" s="269"/>
      <c r="BU177" s="269"/>
      <c r="BV177" s="269"/>
      <c r="BW177" s="269"/>
      <c r="BX177" s="269"/>
      <c r="BY177" s="269"/>
      <c r="BZ177" s="269"/>
      <c r="CA177" s="269"/>
      <c r="CB177" s="269"/>
      <c r="CC177" s="269"/>
      <c r="CD177" s="269"/>
      <c r="CE177" s="269"/>
      <c r="CF177" s="269"/>
      <c r="CG177" s="269"/>
    </row>
    <row r="178" spans="1:85" x14ac:dyDescent="0.2">
      <c r="A178" s="378">
        <v>41334</v>
      </c>
      <c r="B178" s="426">
        <v>3.2705000000000002</v>
      </c>
      <c r="C178" s="451">
        <v>-0.55000000000000004</v>
      </c>
      <c r="D178" s="381">
        <v>-0.45540397910345209</v>
      </c>
      <c r="E178" s="381">
        <v>-0.55113713442698753</v>
      </c>
      <c r="F178" s="427">
        <v>0.30499999999999999</v>
      </c>
      <c r="G178" s="428">
        <v>0.37</v>
      </c>
      <c r="H178" s="428">
        <v>0.42499999999999999</v>
      </c>
      <c r="I178" s="429">
        <v>0.52500000000000002</v>
      </c>
      <c r="J178" s="428">
        <v>0.26200000000000001</v>
      </c>
      <c r="K178" s="428">
        <v>0.312</v>
      </c>
      <c r="L178" s="428">
        <v>0.67</v>
      </c>
      <c r="M178" s="427">
        <v>0</v>
      </c>
      <c r="N178" s="428">
        <v>0</v>
      </c>
      <c r="O178" s="429">
        <v>-0.17</v>
      </c>
      <c r="P178" s="438">
        <v>-0.24</v>
      </c>
      <c r="Q178" s="440">
        <v>0.11</v>
      </c>
      <c r="R178" s="431">
        <v>0.14000000000000001</v>
      </c>
      <c r="S178" s="431">
        <v>0.15</v>
      </c>
      <c r="T178" s="296">
        <v>0.75</v>
      </c>
      <c r="U178" s="510">
        <v>0.15</v>
      </c>
      <c r="V178" s="294">
        <v>2.7205000000000004</v>
      </c>
      <c r="W178" s="294">
        <v>2.8150960208965481</v>
      </c>
      <c r="X178" s="389">
        <v>2.7193628655730127</v>
      </c>
      <c r="Y178" s="293"/>
      <c r="Z178" s="433">
        <v>0.1225</v>
      </c>
      <c r="AA178" s="434">
        <v>0</v>
      </c>
      <c r="AB178" s="450">
        <v>3.4796925882876417</v>
      </c>
      <c r="AC178" s="296">
        <v>3.6021925882876418</v>
      </c>
      <c r="AD178" s="389">
        <v>3.4796925882876417</v>
      </c>
      <c r="AE178" s="443">
        <v>3.0305</v>
      </c>
      <c r="AF178" s="394">
        <v>3.2705000000000002</v>
      </c>
      <c r="AG178" s="395">
        <v>3.1005000000000003</v>
      </c>
      <c r="AH178" s="511">
        <v>-0.19</v>
      </c>
      <c r="AI178" s="416">
        <v>1.349483750571</v>
      </c>
      <c r="AJ178" s="436">
        <v>6.8346725909648007E-2</v>
      </c>
      <c r="AK178" s="436">
        <v>7.4307970303539014E-2</v>
      </c>
      <c r="AL178" s="279">
        <v>0.41354006528418635</v>
      </c>
      <c r="AM178" s="398">
        <v>0.38341848046110333</v>
      </c>
      <c r="AN178" s="377">
        <v>0.37</v>
      </c>
      <c r="AO178" s="501">
        <v>0.12</v>
      </c>
      <c r="AP178" s="269"/>
      <c r="AQ178" s="377">
        <v>-3.2574999999999998</v>
      </c>
      <c r="AR178" s="502">
        <v>-2.7075</v>
      </c>
      <c r="AS178" s="269"/>
      <c r="AT178" s="269"/>
      <c r="AU178" s="269"/>
      <c r="AV178" s="269"/>
      <c r="AW178" s="269"/>
      <c r="AX178" s="269"/>
      <c r="AY178" s="279"/>
      <c r="AZ178" s="269"/>
      <c r="BA178" s="269"/>
      <c r="BB178" s="277"/>
      <c r="BC178" s="277"/>
      <c r="BD178" s="280"/>
      <c r="BE178" s="269"/>
      <c r="BF178" s="277"/>
      <c r="BG178" s="269"/>
      <c r="BH178" s="276"/>
      <c r="BI178" s="276"/>
      <c r="BJ178" s="269"/>
      <c r="BK178" s="277"/>
      <c r="BL178" s="269"/>
      <c r="BM178" s="269"/>
      <c r="BN178" s="272"/>
      <c r="BO178" s="272"/>
      <c r="BP178" s="276"/>
      <c r="BQ178" s="269"/>
      <c r="BR178" s="276"/>
      <c r="BS178" s="269"/>
      <c r="BT178" s="269"/>
      <c r="BU178" s="269"/>
      <c r="BV178" s="269"/>
      <c r="BW178" s="269"/>
      <c r="BX178" s="269"/>
      <c r="BY178" s="269"/>
      <c r="BZ178" s="269"/>
      <c r="CA178" s="269"/>
      <c r="CB178" s="269"/>
      <c r="CC178" s="269"/>
      <c r="CD178" s="269"/>
      <c r="CE178" s="269"/>
      <c r="CF178" s="269"/>
      <c r="CG178" s="269"/>
    </row>
    <row r="179" spans="1:85" x14ac:dyDescent="0.2">
      <c r="A179" s="378">
        <v>41365</v>
      </c>
      <c r="B179" s="426">
        <v>3.1745000000000001</v>
      </c>
      <c r="C179" s="449">
        <v>-0.55000000000000004</v>
      </c>
      <c r="D179" s="381">
        <v>-0.45530985946771629</v>
      </c>
      <c r="E179" s="381">
        <v>-0.55109700764698744</v>
      </c>
      <c r="F179" s="427">
        <v>0.11800000000000001</v>
      </c>
      <c r="G179" s="428">
        <v>0.13800000000000001</v>
      </c>
      <c r="H179" s="428">
        <v>0.13800000000000001</v>
      </c>
      <c r="I179" s="429">
        <v>0.128</v>
      </c>
      <c r="J179" s="428">
        <v>0.16</v>
      </c>
      <c r="K179" s="428">
        <v>0.21</v>
      </c>
      <c r="L179" s="428">
        <v>0.28749999999999998</v>
      </c>
      <c r="M179" s="427">
        <v>0</v>
      </c>
      <c r="N179" s="428">
        <v>0</v>
      </c>
      <c r="O179" s="429">
        <v>-0.17</v>
      </c>
      <c r="P179" s="438">
        <v>-0.43</v>
      </c>
      <c r="Q179" s="440">
        <v>0.11</v>
      </c>
      <c r="R179" s="431">
        <v>0.14000000000000001</v>
      </c>
      <c r="S179" s="431">
        <v>0.15</v>
      </c>
      <c r="T179" s="296">
        <v>0.4</v>
      </c>
      <c r="U179" s="510">
        <v>0.15</v>
      </c>
      <c r="V179" s="294">
        <v>2.6245000000000003</v>
      </c>
      <c r="W179" s="294">
        <v>2.7191901405322838</v>
      </c>
      <c r="X179" s="389">
        <v>2.6234029923530127</v>
      </c>
      <c r="Y179" s="293"/>
      <c r="Z179" s="433">
        <v>0.1225</v>
      </c>
      <c r="AA179" s="434">
        <v>0</v>
      </c>
      <c r="AB179" s="450">
        <v>3.3550102771802761</v>
      </c>
      <c r="AC179" s="296">
        <v>3.4775102771802762</v>
      </c>
      <c r="AD179" s="389">
        <v>3.3550102771802761</v>
      </c>
      <c r="AE179" s="443">
        <v>2.7444999999999999</v>
      </c>
      <c r="AF179" s="394">
        <v>3.1745000000000001</v>
      </c>
      <c r="AG179" s="395">
        <v>3.0045000000000002</v>
      </c>
      <c r="AH179" s="511">
        <v>-0.19</v>
      </c>
      <c r="AI179" s="416">
        <v>1.3487230798250003</v>
      </c>
      <c r="AJ179" s="436">
        <v>6.8356204101651025E-2</v>
      </c>
      <c r="AK179" s="436">
        <v>7.4323382133301016E-2</v>
      </c>
      <c r="AL179" s="279">
        <v>0.4111381562462445</v>
      </c>
      <c r="AM179" s="398">
        <v>0.38097665429492988</v>
      </c>
      <c r="AN179" s="377">
        <v>0.13800000000000001</v>
      </c>
      <c r="AO179" s="501">
        <v>0.124</v>
      </c>
      <c r="AP179" s="269"/>
      <c r="AQ179" s="377">
        <v>-3.1615000000000002</v>
      </c>
      <c r="AR179" s="502">
        <v>-2.6115000000000004</v>
      </c>
      <c r="AS179" s="269"/>
      <c r="AT179" s="269"/>
      <c r="AU179" s="269"/>
      <c r="AV179" s="269"/>
      <c r="AW179" s="269"/>
      <c r="AX179" s="269"/>
      <c r="AY179" s="279"/>
      <c r="AZ179" s="269"/>
      <c r="BA179" s="269"/>
      <c r="BB179" s="277"/>
      <c r="BC179" s="277"/>
      <c r="BD179" s="280"/>
      <c r="BE179" s="269"/>
      <c r="BF179" s="277"/>
      <c r="BG179" s="269"/>
      <c r="BH179" s="276"/>
      <c r="BI179" s="276"/>
      <c r="BJ179" s="269"/>
      <c r="BK179" s="277"/>
      <c r="BL179" s="269"/>
      <c r="BM179" s="269"/>
      <c r="BN179" s="272"/>
      <c r="BO179" s="272"/>
      <c r="BP179" s="276"/>
      <c r="BQ179" s="269"/>
      <c r="BR179" s="276"/>
      <c r="BS179" s="269"/>
      <c r="BT179" s="269"/>
      <c r="BU179" s="269"/>
      <c r="BV179" s="269"/>
      <c r="BW179" s="269"/>
      <c r="BX179" s="269"/>
      <c r="BY179" s="269"/>
      <c r="BZ179" s="269"/>
      <c r="CA179" s="269"/>
      <c r="CB179" s="269"/>
      <c r="CC179" s="269"/>
      <c r="CD179" s="269"/>
      <c r="CE179" s="269"/>
      <c r="CF179" s="269"/>
      <c r="CG179" s="269"/>
    </row>
    <row r="180" spans="1:85" x14ac:dyDescent="0.2">
      <c r="A180" s="378">
        <v>41395</v>
      </c>
      <c r="B180" s="426">
        <v>3.1535000000000002</v>
      </c>
      <c r="C180" s="451">
        <v>-0.55000000000000004</v>
      </c>
      <c r="D180" s="381">
        <v>-0.45524871346374507</v>
      </c>
      <c r="E180" s="381">
        <v>-0.55108822991386219</v>
      </c>
      <c r="F180" s="427">
        <v>0.11800000000000001</v>
      </c>
      <c r="G180" s="428">
        <v>0.13800000000000001</v>
      </c>
      <c r="H180" s="428">
        <v>0.13800000000000001</v>
      </c>
      <c r="I180" s="429">
        <v>0.128</v>
      </c>
      <c r="J180" s="428">
        <v>0.16300000000000001</v>
      </c>
      <c r="K180" s="428">
        <v>0.21300000000000002</v>
      </c>
      <c r="L180" s="428">
        <v>0.2475</v>
      </c>
      <c r="M180" s="427">
        <v>0</v>
      </c>
      <c r="N180" s="428">
        <v>0</v>
      </c>
      <c r="O180" s="429">
        <v>-0.17</v>
      </c>
      <c r="P180" s="438">
        <v>-0.43</v>
      </c>
      <c r="Q180" s="440">
        <v>0.11</v>
      </c>
      <c r="R180" s="431">
        <v>0.14000000000000001</v>
      </c>
      <c r="S180" s="431">
        <v>0.15</v>
      </c>
      <c r="T180" s="296">
        <v>0.45</v>
      </c>
      <c r="U180" s="510">
        <v>0.15</v>
      </c>
      <c r="V180" s="294">
        <v>2.6035000000000004</v>
      </c>
      <c r="W180" s="294">
        <v>2.6982512865362551</v>
      </c>
      <c r="X180" s="389">
        <v>2.602411770086138</v>
      </c>
      <c r="Y180" s="293"/>
      <c r="Z180" s="433">
        <v>0.1225</v>
      </c>
      <c r="AA180" s="434">
        <v>0</v>
      </c>
      <c r="AB180" s="450">
        <v>3.3263465180511558</v>
      </c>
      <c r="AC180" s="296">
        <v>3.4488465180511558</v>
      </c>
      <c r="AD180" s="389">
        <v>3.3263465180511558</v>
      </c>
      <c r="AE180" s="443">
        <v>2.7235</v>
      </c>
      <c r="AF180" s="394">
        <v>3.1535000000000002</v>
      </c>
      <c r="AG180" s="395">
        <v>2.9835000000000003</v>
      </c>
      <c r="AH180" s="511">
        <v>-0.19</v>
      </c>
      <c r="AI180" s="416">
        <v>1.3479861155940003</v>
      </c>
      <c r="AJ180" s="436">
        <v>6.8365376545552012E-2</v>
      </c>
      <c r="AK180" s="436">
        <v>7.4338296807339013E-2</v>
      </c>
      <c r="AL180" s="279">
        <v>0.40882640652580898</v>
      </c>
      <c r="AM180" s="398">
        <v>0.37862749548962288</v>
      </c>
      <c r="AN180" s="377">
        <v>0.13800000000000001</v>
      </c>
      <c r="AO180" s="501">
        <v>0.12</v>
      </c>
      <c r="AP180" s="269"/>
      <c r="AQ180" s="377">
        <v>-3.1405000000000003</v>
      </c>
      <c r="AR180" s="502">
        <v>-2.5905000000000005</v>
      </c>
      <c r="AS180" s="269"/>
      <c r="AT180" s="269"/>
      <c r="AU180" s="269"/>
      <c r="AV180" s="269"/>
      <c r="AW180" s="269"/>
      <c r="AX180" s="269"/>
      <c r="AY180" s="279"/>
      <c r="AZ180" s="269"/>
      <c r="BA180" s="269"/>
      <c r="BB180" s="277"/>
      <c r="BC180" s="277"/>
      <c r="BD180" s="280"/>
      <c r="BE180" s="269"/>
      <c r="BF180" s="277"/>
      <c r="BG180" s="269"/>
      <c r="BH180" s="276"/>
      <c r="BI180" s="276"/>
      <c r="BJ180" s="269"/>
      <c r="BK180" s="277"/>
      <c r="BL180" s="269"/>
      <c r="BM180" s="269"/>
      <c r="BN180" s="272"/>
      <c r="BO180" s="272"/>
      <c r="BP180" s="276"/>
      <c r="BQ180" s="269"/>
      <c r="BR180" s="276"/>
      <c r="BS180" s="269"/>
      <c r="BT180" s="269"/>
      <c r="BU180" s="269"/>
      <c r="BV180" s="269"/>
      <c r="BW180" s="269"/>
      <c r="BX180" s="269"/>
      <c r="BY180" s="269"/>
      <c r="BZ180" s="269"/>
      <c r="CA180" s="269"/>
      <c r="CB180" s="269"/>
      <c r="CC180" s="269"/>
      <c r="CD180" s="269"/>
      <c r="CE180" s="269"/>
      <c r="CF180" s="269"/>
      <c r="CG180" s="269"/>
    </row>
    <row r="181" spans="1:85" x14ac:dyDescent="0.2">
      <c r="A181" s="378">
        <v>41426</v>
      </c>
      <c r="B181" s="426">
        <v>3.1605000000000003</v>
      </c>
      <c r="C181" s="451">
        <v>-0.55000000000000004</v>
      </c>
      <c r="D181" s="381">
        <v>-0.45519740430293032</v>
      </c>
      <c r="E181" s="381">
        <v>-0.55109115582490409</v>
      </c>
      <c r="F181" s="427">
        <v>0.11800000000000001</v>
      </c>
      <c r="G181" s="428">
        <v>0.13800000000000001</v>
      </c>
      <c r="H181" s="428">
        <v>0.13800000000000001</v>
      </c>
      <c r="I181" s="429">
        <v>0.128</v>
      </c>
      <c r="J181" s="428">
        <v>0.158</v>
      </c>
      <c r="K181" s="428">
        <v>0.20800000000000002</v>
      </c>
      <c r="L181" s="428">
        <v>0.2475</v>
      </c>
      <c r="M181" s="427">
        <v>0</v>
      </c>
      <c r="N181" s="428">
        <v>0</v>
      </c>
      <c r="O181" s="429">
        <v>-0.17</v>
      </c>
      <c r="P181" s="438">
        <v>-0.43</v>
      </c>
      <c r="Q181" s="440">
        <v>0.11</v>
      </c>
      <c r="R181" s="431">
        <v>0.14000000000000001</v>
      </c>
      <c r="S181" s="431">
        <v>0.15</v>
      </c>
      <c r="T181" s="296">
        <v>0.45</v>
      </c>
      <c r="U181" s="510">
        <v>0.15</v>
      </c>
      <c r="V181" s="294">
        <v>2.6105</v>
      </c>
      <c r="W181" s="294">
        <v>2.70530259569707</v>
      </c>
      <c r="X181" s="389">
        <v>2.6094088441750962</v>
      </c>
      <c r="Y181" s="293"/>
      <c r="Z181" s="433">
        <v>0.1225</v>
      </c>
      <c r="AA181" s="434">
        <v>0</v>
      </c>
      <c r="AB181" s="450">
        <v>3.3334036716479991</v>
      </c>
      <c r="AC181" s="296">
        <v>3.4559036716479992</v>
      </c>
      <c r="AD181" s="389">
        <v>3.3334036716479991</v>
      </c>
      <c r="AE181" s="443">
        <v>2.7305000000000001</v>
      </c>
      <c r="AF181" s="394">
        <v>3.1605000000000003</v>
      </c>
      <c r="AG181" s="395">
        <v>2.9905000000000004</v>
      </c>
      <c r="AH181" s="511">
        <v>-0.19</v>
      </c>
      <c r="AI181" s="416">
        <v>1.3472237288620001</v>
      </c>
      <c r="AJ181" s="436">
        <v>6.8374854737612012E-2</v>
      </c>
      <c r="AK181" s="436">
        <v>7.4353708637255003E-2</v>
      </c>
      <c r="AL181" s="279">
        <v>0.40645063139321863</v>
      </c>
      <c r="AM181" s="398">
        <v>0.37621431482246281</v>
      </c>
      <c r="AN181" s="377">
        <v>0.13800000000000001</v>
      </c>
      <c r="AO181" s="501">
        <v>0.124</v>
      </c>
      <c r="AP181" s="269"/>
      <c r="AQ181" s="377">
        <v>-3.1475</v>
      </c>
      <c r="AR181" s="502">
        <v>-2.5975000000000001</v>
      </c>
      <c r="AS181" s="269"/>
      <c r="AT181" s="269"/>
      <c r="AU181" s="269"/>
      <c r="AV181" s="269"/>
      <c r="AW181" s="269"/>
      <c r="AX181" s="269"/>
      <c r="AY181" s="279"/>
      <c r="AZ181" s="269"/>
      <c r="BA181" s="269"/>
      <c r="BB181" s="277"/>
      <c r="BC181" s="277"/>
      <c r="BD181" s="280"/>
      <c r="BE181" s="269"/>
      <c r="BF181" s="277"/>
      <c r="BG181" s="269"/>
      <c r="BH181" s="276"/>
      <c r="BI181" s="276"/>
      <c r="BJ181" s="269"/>
      <c r="BK181" s="277"/>
      <c r="BL181" s="269"/>
      <c r="BM181" s="269"/>
      <c r="BN181" s="272"/>
      <c r="BO181" s="272"/>
      <c r="BP181" s="276"/>
      <c r="BQ181" s="269"/>
      <c r="BR181" s="276"/>
      <c r="BS181" s="269"/>
      <c r="BT181" s="269"/>
      <c r="BU181" s="269"/>
      <c r="BV181" s="269"/>
      <c r="BW181" s="269"/>
      <c r="BX181" s="269"/>
      <c r="BY181" s="269"/>
      <c r="BZ181" s="269"/>
      <c r="CA181" s="269"/>
      <c r="CB181" s="269"/>
      <c r="CC181" s="269"/>
      <c r="CD181" s="269"/>
      <c r="CE181" s="269"/>
      <c r="CF181" s="269"/>
      <c r="CG181" s="269"/>
    </row>
    <row r="182" spans="1:85" x14ac:dyDescent="0.2">
      <c r="A182" s="378">
        <v>41456</v>
      </c>
      <c r="B182" s="426">
        <v>3.1665000000000005</v>
      </c>
      <c r="C182" s="451">
        <v>-0.55000000000000004</v>
      </c>
      <c r="D182" s="381">
        <v>-0.45514730922976199</v>
      </c>
      <c r="E182" s="381">
        <v>-0.55109366374865454</v>
      </c>
      <c r="F182" s="427">
        <v>0.11800000000000001</v>
      </c>
      <c r="G182" s="428">
        <v>0.13800000000000001</v>
      </c>
      <c r="H182" s="428">
        <v>0.13800000000000001</v>
      </c>
      <c r="I182" s="429">
        <v>0.128</v>
      </c>
      <c r="J182" s="428">
        <v>0.14700000000000002</v>
      </c>
      <c r="K182" s="428">
        <v>0.19700000000000001</v>
      </c>
      <c r="L182" s="428">
        <v>0.2525</v>
      </c>
      <c r="M182" s="427">
        <v>0</v>
      </c>
      <c r="N182" s="428">
        <v>0</v>
      </c>
      <c r="O182" s="429">
        <v>-0.17</v>
      </c>
      <c r="P182" s="438">
        <v>-0.43</v>
      </c>
      <c r="Q182" s="440">
        <v>0.11</v>
      </c>
      <c r="R182" s="431">
        <v>0.14000000000000001</v>
      </c>
      <c r="S182" s="431">
        <v>0.15</v>
      </c>
      <c r="T182" s="296">
        <v>0.5</v>
      </c>
      <c r="U182" s="510">
        <v>0.15</v>
      </c>
      <c r="V182" s="294">
        <v>2.6165000000000003</v>
      </c>
      <c r="W182" s="294">
        <v>2.7113526907702385</v>
      </c>
      <c r="X182" s="389">
        <v>2.615406336251346</v>
      </c>
      <c r="Y182" s="293"/>
      <c r="Z182" s="433">
        <v>0.1225</v>
      </c>
      <c r="AA182" s="434">
        <v>0</v>
      </c>
      <c r="AB182" s="450">
        <v>3.3392334476627115</v>
      </c>
      <c r="AC182" s="296">
        <v>3.4617334476627115</v>
      </c>
      <c r="AD182" s="389">
        <v>3.3392334476627115</v>
      </c>
      <c r="AE182" s="443">
        <v>2.7365000000000004</v>
      </c>
      <c r="AF182" s="394">
        <v>3.1665000000000005</v>
      </c>
      <c r="AG182" s="395">
        <v>2.9965000000000006</v>
      </c>
      <c r="AH182" s="511">
        <v>-0.19</v>
      </c>
      <c r="AI182" s="416">
        <v>1.346485107723</v>
      </c>
      <c r="AJ182" s="436">
        <v>6.8384027181570023E-2</v>
      </c>
      <c r="AK182" s="436">
        <v>7.4368623311442006E-2</v>
      </c>
      <c r="AL182" s="279">
        <v>0.40416404181019872</v>
      </c>
      <c r="AM182" s="398">
        <v>0.37389272646827504</v>
      </c>
      <c r="AN182" s="377">
        <v>0.13800000000000001</v>
      </c>
      <c r="AO182" s="501">
        <v>0.12</v>
      </c>
      <c r="AP182" s="269"/>
      <c r="AQ182" s="377">
        <v>-3.1535000000000002</v>
      </c>
      <c r="AR182" s="502">
        <v>-2.6035000000000004</v>
      </c>
      <c r="AS182" s="269"/>
      <c r="AT182" s="269"/>
      <c r="AU182" s="269"/>
      <c r="AV182" s="269"/>
      <c r="AW182" s="269"/>
      <c r="AX182" s="269"/>
      <c r="AY182" s="279"/>
      <c r="AZ182" s="269"/>
      <c r="BA182" s="269"/>
      <c r="BB182" s="277"/>
      <c r="BC182" s="277"/>
      <c r="BD182" s="280"/>
      <c r="BE182" s="269"/>
      <c r="BF182" s="277"/>
      <c r="BG182" s="269"/>
      <c r="BH182" s="276"/>
      <c r="BI182" s="276"/>
      <c r="BJ182" s="269"/>
      <c r="BK182" s="277"/>
      <c r="BL182" s="269"/>
      <c r="BM182" s="269"/>
      <c r="BN182" s="272"/>
      <c r="BO182" s="272"/>
      <c r="BP182" s="276"/>
      <c r="BQ182" s="269"/>
      <c r="BR182" s="276"/>
      <c r="BS182" s="269"/>
      <c r="BT182" s="269"/>
      <c r="BU182" s="269"/>
      <c r="BV182" s="269"/>
      <c r="BW182" s="269"/>
      <c r="BX182" s="269"/>
      <c r="BY182" s="269"/>
      <c r="BZ182" s="269"/>
      <c r="CA182" s="269"/>
      <c r="CB182" s="269"/>
      <c r="CC182" s="269"/>
      <c r="CD182" s="269"/>
      <c r="CE182" s="269"/>
      <c r="CF182" s="269"/>
      <c r="CG182" s="269"/>
    </row>
    <row r="183" spans="1:85" x14ac:dyDescent="0.2">
      <c r="A183" s="378">
        <v>41487</v>
      </c>
      <c r="B183" s="426">
        <v>3.1745000000000001</v>
      </c>
      <c r="C183" s="451">
        <v>-0.55000000000000004</v>
      </c>
      <c r="D183" s="381">
        <v>-0.45509617517093748</v>
      </c>
      <c r="E183" s="381">
        <v>-0.55109700764698744</v>
      </c>
      <c r="F183" s="427">
        <v>0.11800000000000001</v>
      </c>
      <c r="G183" s="428">
        <v>0.13800000000000001</v>
      </c>
      <c r="H183" s="428">
        <v>0.13800000000000001</v>
      </c>
      <c r="I183" s="429">
        <v>0.128</v>
      </c>
      <c r="J183" s="428">
        <v>0.14499999999999999</v>
      </c>
      <c r="K183" s="428">
        <v>0.19500000000000001</v>
      </c>
      <c r="L183" s="428">
        <v>0.2525</v>
      </c>
      <c r="M183" s="427">
        <v>0</v>
      </c>
      <c r="N183" s="428">
        <v>0</v>
      </c>
      <c r="O183" s="429">
        <v>-0.17</v>
      </c>
      <c r="P183" s="438">
        <v>-0.43</v>
      </c>
      <c r="Q183" s="440">
        <v>0.11</v>
      </c>
      <c r="R183" s="431">
        <v>0.14000000000000001</v>
      </c>
      <c r="S183" s="431">
        <v>0.15</v>
      </c>
      <c r="T183" s="296">
        <v>0.55000000000000004</v>
      </c>
      <c r="U183" s="510">
        <v>0.15</v>
      </c>
      <c r="V183" s="294">
        <v>2.6245000000000003</v>
      </c>
      <c r="W183" s="294">
        <v>2.7194038248290626</v>
      </c>
      <c r="X183" s="389">
        <v>2.6234029923530127</v>
      </c>
      <c r="Y183" s="293"/>
      <c r="Z183" s="433">
        <v>0.1225</v>
      </c>
      <c r="AA183" s="434">
        <v>0</v>
      </c>
      <c r="AB183" s="450">
        <v>3.3475424980655286</v>
      </c>
      <c r="AC183" s="296">
        <v>3.4700424980655287</v>
      </c>
      <c r="AD183" s="389">
        <v>3.3475424980655286</v>
      </c>
      <c r="AE183" s="443">
        <v>2.7444999999999999</v>
      </c>
      <c r="AF183" s="394">
        <v>3.1745000000000001</v>
      </c>
      <c r="AG183" s="395">
        <v>3.0045000000000002</v>
      </c>
      <c r="AH183" s="511">
        <v>-0.19</v>
      </c>
      <c r="AI183" s="416">
        <v>1.3457210127030002</v>
      </c>
      <c r="AJ183" s="436">
        <v>6.8393505373689018E-2</v>
      </c>
      <c r="AK183" s="436">
        <v>7.4384035141512025E-2</v>
      </c>
      <c r="AL183" s="279">
        <v>0.40181413104838565</v>
      </c>
      <c r="AM183" s="398">
        <v>0.3715078800088048</v>
      </c>
      <c r="AN183" s="377">
        <v>0.13800000000000001</v>
      </c>
      <c r="AO183" s="501">
        <v>0.12</v>
      </c>
      <c r="AP183" s="269"/>
      <c r="AQ183" s="377">
        <v>-3.1615000000000002</v>
      </c>
      <c r="AR183" s="502">
        <v>-2.6115000000000004</v>
      </c>
      <c r="AS183" s="269"/>
      <c r="AT183" s="269"/>
      <c r="AU183" s="269"/>
      <c r="AV183" s="269"/>
      <c r="AW183" s="269"/>
      <c r="AX183" s="269"/>
      <c r="AY183" s="279"/>
      <c r="AZ183" s="269"/>
      <c r="BA183" s="269"/>
      <c r="BB183" s="277"/>
      <c r="BC183" s="277"/>
      <c r="BD183" s="280"/>
      <c r="BE183" s="269"/>
      <c r="BF183" s="277"/>
      <c r="BG183" s="269"/>
      <c r="BH183" s="276"/>
      <c r="BI183" s="276"/>
      <c r="BJ183" s="269"/>
      <c r="BK183" s="277"/>
      <c r="BL183" s="269"/>
      <c r="BM183" s="269"/>
      <c r="BN183" s="272"/>
      <c r="BO183" s="272"/>
      <c r="BP183" s="276"/>
      <c r="BQ183" s="269"/>
      <c r="BR183" s="276"/>
      <c r="BS183" s="269"/>
      <c r="BT183" s="269"/>
      <c r="BU183" s="269"/>
      <c r="BV183" s="269"/>
      <c r="BW183" s="269"/>
      <c r="BX183" s="269"/>
      <c r="BY183" s="269"/>
      <c r="BZ183" s="269"/>
      <c r="CA183" s="269"/>
      <c r="CB183" s="269"/>
      <c r="CC183" s="269"/>
      <c r="CD183" s="269"/>
      <c r="CE183" s="269"/>
      <c r="CF183" s="269"/>
      <c r="CG183" s="269"/>
    </row>
    <row r="184" spans="1:85" x14ac:dyDescent="0.2">
      <c r="A184" s="378">
        <v>41518</v>
      </c>
      <c r="B184" s="426">
        <v>3.1775000000000002</v>
      </c>
      <c r="C184" s="451">
        <v>-0.55000000000000004</v>
      </c>
      <c r="D184" s="381">
        <v>-0.45504282748458547</v>
      </c>
      <c r="E184" s="381">
        <v>-0.55109826160886177</v>
      </c>
      <c r="F184" s="427">
        <v>0.11800000000000001</v>
      </c>
      <c r="G184" s="428">
        <v>0.13800000000000001</v>
      </c>
      <c r="H184" s="428">
        <v>0.13800000000000001</v>
      </c>
      <c r="I184" s="429">
        <v>0.128</v>
      </c>
      <c r="J184" s="428">
        <v>0.14200000000000002</v>
      </c>
      <c r="K184" s="428">
        <v>0.192</v>
      </c>
      <c r="L184" s="428">
        <v>0.2475</v>
      </c>
      <c r="M184" s="427">
        <v>0</v>
      </c>
      <c r="N184" s="428">
        <v>0</v>
      </c>
      <c r="O184" s="429">
        <v>-0.17</v>
      </c>
      <c r="P184" s="438">
        <v>-0.43</v>
      </c>
      <c r="Q184" s="440">
        <v>0.11</v>
      </c>
      <c r="R184" s="431">
        <v>0.14000000000000001</v>
      </c>
      <c r="S184" s="431">
        <v>0.15</v>
      </c>
      <c r="T184" s="296">
        <v>0.55000000000000004</v>
      </c>
      <c r="U184" s="510">
        <v>0.15</v>
      </c>
      <c r="V184" s="294">
        <v>2.6274999999999999</v>
      </c>
      <c r="W184" s="294">
        <v>2.7224571725154147</v>
      </c>
      <c r="X184" s="389">
        <v>2.6264017383911384</v>
      </c>
      <c r="Y184" s="293"/>
      <c r="Z184" s="433">
        <v>0.1225</v>
      </c>
      <c r="AA184" s="434">
        <v>0</v>
      </c>
      <c r="AB184" s="450">
        <v>3.3494639411722944</v>
      </c>
      <c r="AC184" s="296">
        <v>3.4719639411722945</v>
      </c>
      <c r="AD184" s="389">
        <v>3.3494639411722944</v>
      </c>
      <c r="AE184" s="443">
        <v>2.7475000000000001</v>
      </c>
      <c r="AF184" s="394">
        <v>3.1775000000000002</v>
      </c>
      <c r="AG184" s="395">
        <v>3.0074999999999998</v>
      </c>
      <c r="AH184" s="511">
        <v>-0.19</v>
      </c>
      <c r="AI184" s="416">
        <v>1.3449560524900002</v>
      </c>
      <c r="AJ184" s="436">
        <v>6.8402983565838016E-2</v>
      </c>
      <c r="AK184" s="436">
        <v>7.4399446971661023E-2</v>
      </c>
      <c r="AL184" s="279">
        <v>0.39947726201808498</v>
      </c>
      <c r="AM184" s="398">
        <v>0.36913731458838372</v>
      </c>
      <c r="AN184" s="377">
        <v>0.13800000000000001</v>
      </c>
      <c r="AO184" s="501">
        <v>0.124</v>
      </c>
      <c r="AP184" s="269"/>
      <c r="AQ184" s="377">
        <v>-3.1644999999999999</v>
      </c>
      <c r="AR184" s="502">
        <v>-2.6144999999999996</v>
      </c>
      <c r="AS184" s="269"/>
      <c r="AT184" s="269"/>
      <c r="AU184" s="269"/>
      <c r="AV184" s="269"/>
      <c r="AW184" s="269"/>
      <c r="AX184" s="269"/>
      <c r="AY184" s="279"/>
      <c r="AZ184" s="269"/>
      <c r="BA184" s="269"/>
      <c r="BB184" s="277"/>
      <c r="BC184" s="277"/>
      <c r="BD184" s="280"/>
      <c r="BE184" s="269"/>
      <c r="BF184" s="277"/>
      <c r="BG184" s="269"/>
      <c r="BH184" s="276"/>
      <c r="BI184" s="276"/>
      <c r="BJ184" s="269"/>
      <c r="BK184" s="277"/>
      <c r="BL184" s="269"/>
      <c r="BM184" s="269"/>
      <c r="BN184" s="272"/>
      <c r="BO184" s="272"/>
      <c r="BP184" s="276"/>
      <c r="BQ184" s="269"/>
      <c r="BR184" s="276"/>
      <c r="BS184" s="269"/>
      <c r="BT184" s="269"/>
      <c r="BU184" s="269"/>
      <c r="BV184" s="269"/>
      <c r="BW184" s="269"/>
      <c r="BX184" s="269"/>
      <c r="BY184" s="269"/>
      <c r="BZ184" s="269"/>
      <c r="CA184" s="269"/>
      <c r="CB184" s="269"/>
      <c r="CC184" s="269"/>
      <c r="CD184" s="269"/>
      <c r="CE184" s="269"/>
      <c r="CF184" s="269"/>
      <c r="CG184" s="269"/>
    </row>
    <row r="185" spans="1:85" x14ac:dyDescent="0.2">
      <c r="A185" s="378">
        <v>41548</v>
      </c>
      <c r="B185" s="426">
        <v>3.2105000000000001</v>
      </c>
      <c r="C185" s="451">
        <v>-0.55000000000000004</v>
      </c>
      <c r="D185" s="381">
        <v>-0.45500366282603588</v>
      </c>
      <c r="E185" s="381">
        <v>-0.55111205518948791</v>
      </c>
      <c r="F185" s="427">
        <v>0.11800000000000001</v>
      </c>
      <c r="G185" s="428">
        <v>0.13800000000000001</v>
      </c>
      <c r="H185" s="428">
        <v>0.13800000000000001</v>
      </c>
      <c r="I185" s="429">
        <v>0.128</v>
      </c>
      <c r="J185" s="428">
        <v>0.158</v>
      </c>
      <c r="K185" s="428">
        <v>0.20800000000000002</v>
      </c>
      <c r="L185" s="428">
        <v>0.25</v>
      </c>
      <c r="M185" s="427">
        <v>0</v>
      </c>
      <c r="N185" s="428">
        <v>0</v>
      </c>
      <c r="O185" s="429">
        <v>-0.17</v>
      </c>
      <c r="P185" s="438">
        <v>-0.43</v>
      </c>
      <c r="Q185" s="440">
        <v>0.11</v>
      </c>
      <c r="R185" s="431">
        <v>0.14000000000000001</v>
      </c>
      <c r="S185" s="431">
        <v>0.15</v>
      </c>
      <c r="T185" s="296">
        <v>0.6</v>
      </c>
      <c r="U185" s="510">
        <v>0.15</v>
      </c>
      <c r="V185" s="294">
        <v>2.6604999999999999</v>
      </c>
      <c r="W185" s="294">
        <v>2.7554963371739642</v>
      </c>
      <c r="X185" s="389">
        <v>2.6593879448105122</v>
      </c>
      <c r="Y185" s="293"/>
      <c r="Z185" s="433">
        <v>0.1225</v>
      </c>
      <c r="AA185" s="434">
        <v>0</v>
      </c>
      <c r="AB185" s="450">
        <v>3.3896626010276747</v>
      </c>
      <c r="AC185" s="296">
        <v>3.5121626010276747</v>
      </c>
      <c r="AD185" s="389">
        <v>3.3896626010276747</v>
      </c>
      <c r="AE185" s="443">
        <v>2.7805</v>
      </c>
      <c r="AF185" s="394">
        <v>3.2105000000000001</v>
      </c>
      <c r="AG185" s="395">
        <v>3.0405000000000002</v>
      </c>
      <c r="AH185" s="511">
        <v>-0.19</v>
      </c>
      <c r="AI185" s="416">
        <v>1.34421494651</v>
      </c>
      <c r="AJ185" s="436">
        <v>6.8412156009880015E-2</v>
      </c>
      <c r="AK185" s="436">
        <v>7.4414361646074026E-2</v>
      </c>
      <c r="AL185" s="279">
        <v>0.39722812871173901</v>
      </c>
      <c r="AM185" s="398">
        <v>0.36685674186790418</v>
      </c>
      <c r="AN185" s="377">
        <v>0.13800000000000001</v>
      </c>
      <c r="AO185" s="501">
        <v>0.12</v>
      </c>
      <c r="AP185" s="269"/>
      <c r="AQ185" s="377">
        <v>-3.1974999999999998</v>
      </c>
      <c r="AR185" s="502">
        <v>-2.6475</v>
      </c>
      <c r="AS185" s="269"/>
      <c r="AT185" s="269"/>
      <c r="AU185" s="269"/>
      <c r="AV185" s="269"/>
      <c r="AW185" s="269"/>
      <c r="AX185" s="269"/>
      <c r="AY185" s="279"/>
      <c r="AZ185" s="269"/>
      <c r="BA185" s="269"/>
      <c r="BB185" s="277"/>
      <c r="BC185" s="277"/>
      <c r="BD185" s="280"/>
      <c r="BE185" s="269"/>
      <c r="BF185" s="277"/>
      <c r="BG185" s="269"/>
      <c r="BH185" s="276"/>
      <c r="BI185" s="276"/>
      <c r="BJ185" s="269"/>
      <c r="BK185" s="277"/>
      <c r="BL185" s="269"/>
      <c r="BM185" s="269"/>
      <c r="BN185" s="272"/>
      <c r="BO185" s="272"/>
      <c r="BP185" s="276"/>
      <c r="BQ185" s="269"/>
      <c r="BR185" s="276"/>
      <c r="BS185" s="269"/>
      <c r="BT185" s="269"/>
      <c r="BU185" s="269"/>
      <c r="BV185" s="269"/>
      <c r="BW185" s="269"/>
      <c r="BX185" s="269"/>
      <c r="BY185" s="269"/>
      <c r="BZ185" s="269"/>
      <c r="CA185" s="269"/>
      <c r="CB185" s="269"/>
      <c r="CC185" s="269"/>
      <c r="CD185" s="269"/>
      <c r="CE185" s="269"/>
      <c r="CF185" s="269"/>
      <c r="CG185" s="269"/>
    </row>
    <row r="186" spans="1:85" x14ac:dyDescent="0.2">
      <c r="A186" s="448">
        <v>41579</v>
      </c>
      <c r="B186" s="426">
        <v>3.3475000000000001</v>
      </c>
      <c r="C186" s="449">
        <v>-0.55000000000000004</v>
      </c>
      <c r="D186" s="381">
        <v>-0.45500608153571953</v>
      </c>
      <c r="E186" s="381">
        <v>-0.55116931944844572</v>
      </c>
      <c r="F186" s="427">
        <v>0.22500000000000001</v>
      </c>
      <c r="G186" s="428">
        <v>0.29499999999999998</v>
      </c>
      <c r="H186" s="428">
        <v>0.34499999999999997</v>
      </c>
      <c r="I186" s="429">
        <v>0.44500000000000001</v>
      </c>
      <c r="J186" s="428">
        <v>0.23499999999999999</v>
      </c>
      <c r="K186" s="428">
        <v>0.28499999999999998</v>
      </c>
      <c r="L186" s="428">
        <v>0.55249999999999999</v>
      </c>
      <c r="M186" s="427">
        <v>0</v>
      </c>
      <c r="N186" s="428">
        <v>0</v>
      </c>
      <c r="O186" s="429">
        <v>-0.17</v>
      </c>
      <c r="P186" s="438">
        <v>-0.14499999999999999</v>
      </c>
      <c r="Q186" s="440">
        <v>0.11</v>
      </c>
      <c r="R186" s="431">
        <v>0.14000000000000001</v>
      </c>
      <c r="S186" s="431">
        <v>0.15</v>
      </c>
      <c r="T186" s="296">
        <v>0.8</v>
      </c>
      <c r="U186" s="510">
        <v>0.15</v>
      </c>
      <c r="V186" s="294">
        <v>2.7974999999999999</v>
      </c>
      <c r="W186" s="294">
        <v>2.8924939184642806</v>
      </c>
      <c r="X186" s="389">
        <v>2.7963306805515544</v>
      </c>
      <c r="Y186" s="293"/>
      <c r="Z186" s="433">
        <v>0.1225</v>
      </c>
      <c r="AA186" s="434">
        <v>0</v>
      </c>
      <c r="AB186" s="450">
        <v>3.5621773538704145</v>
      </c>
      <c r="AC186" s="296">
        <v>3.6846773538704145</v>
      </c>
      <c r="AD186" s="389">
        <v>3.5621773538704145</v>
      </c>
      <c r="AE186" s="443">
        <v>3.2025000000000001</v>
      </c>
      <c r="AF186" s="394">
        <v>3.3475000000000001</v>
      </c>
      <c r="AG186" s="395">
        <v>3.1775000000000002</v>
      </c>
      <c r="AH186" s="511">
        <v>-0.19</v>
      </c>
      <c r="AI186" s="416">
        <v>1.3434482896390003</v>
      </c>
      <c r="AJ186" s="436">
        <v>6.8421634202088008E-2</v>
      </c>
      <c r="AK186" s="436">
        <v>7.4429773476376013E-2</v>
      </c>
      <c r="AL186" s="279">
        <v>0.39491672246853354</v>
      </c>
      <c r="AM186" s="398">
        <v>0.36451404696005074</v>
      </c>
      <c r="AN186" s="377">
        <v>0.29499999999999998</v>
      </c>
      <c r="AO186" s="501">
        <v>0.124</v>
      </c>
      <c r="AP186" s="269"/>
      <c r="AQ186" s="377">
        <v>-3.3344999999999998</v>
      </c>
      <c r="AR186" s="502">
        <v>-2.7844999999999995</v>
      </c>
      <c r="AS186" s="269"/>
      <c r="AT186" s="269"/>
      <c r="AU186" s="269"/>
      <c r="AV186" s="269"/>
      <c r="AW186" s="269"/>
      <c r="AX186" s="269"/>
      <c r="AY186" s="279"/>
      <c r="AZ186" s="269"/>
      <c r="BA186" s="269"/>
      <c r="BB186" s="277"/>
      <c r="BC186" s="277"/>
      <c r="BD186" s="280"/>
      <c r="BE186" s="269"/>
      <c r="BF186" s="277"/>
      <c r="BG186" s="269"/>
      <c r="BH186" s="276"/>
      <c r="BI186" s="276"/>
      <c r="BJ186" s="269"/>
      <c r="BK186" s="277"/>
      <c r="BL186" s="269"/>
      <c r="BM186" s="269"/>
      <c r="BN186" s="272"/>
      <c r="BO186" s="272"/>
      <c r="BP186" s="276"/>
      <c r="BQ186" s="269"/>
      <c r="BR186" s="276"/>
      <c r="BS186" s="269"/>
      <c r="BT186" s="269"/>
      <c r="BU186" s="269"/>
      <c r="BV186" s="269"/>
      <c r="BW186" s="269"/>
      <c r="BX186" s="269"/>
      <c r="BY186" s="269"/>
      <c r="BZ186" s="269"/>
      <c r="CA186" s="269"/>
      <c r="CB186" s="269"/>
      <c r="CC186" s="269"/>
      <c r="CD186" s="269"/>
      <c r="CE186" s="269"/>
      <c r="CF186" s="269"/>
      <c r="CG186" s="269"/>
    </row>
    <row r="187" spans="1:85" x14ac:dyDescent="0.2">
      <c r="A187" s="378">
        <v>41609</v>
      </c>
      <c r="B187" s="426">
        <v>3.4705000000000004</v>
      </c>
      <c r="C187" s="451">
        <v>-0.55000000000000004</v>
      </c>
      <c r="D187" s="381">
        <v>-0.45500429937258424</v>
      </c>
      <c r="E187" s="381">
        <v>-0.55122073188532106</v>
      </c>
      <c r="F187" s="427">
        <v>0.26500000000000001</v>
      </c>
      <c r="G187" s="428">
        <v>0.33500000000000002</v>
      </c>
      <c r="H187" s="428">
        <v>0.38500000000000001</v>
      </c>
      <c r="I187" s="429">
        <v>0.48499999999999999</v>
      </c>
      <c r="J187" s="428">
        <v>0.27500000000000002</v>
      </c>
      <c r="K187" s="428">
        <v>0.32500000000000001</v>
      </c>
      <c r="L187" s="428">
        <v>0.8075</v>
      </c>
      <c r="M187" s="427">
        <v>0</v>
      </c>
      <c r="N187" s="428">
        <v>0</v>
      </c>
      <c r="O187" s="429">
        <v>-0.17</v>
      </c>
      <c r="P187" s="438">
        <v>-7.4999999999999997E-2</v>
      </c>
      <c r="Q187" s="440">
        <v>0.11</v>
      </c>
      <c r="R187" s="431">
        <v>0.14000000000000001</v>
      </c>
      <c r="S187" s="431">
        <v>0.15</v>
      </c>
      <c r="T187" s="296">
        <v>1</v>
      </c>
      <c r="U187" s="510">
        <v>0.15</v>
      </c>
      <c r="V187" s="294">
        <v>2.9205000000000005</v>
      </c>
      <c r="W187" s="294">
        <v>3.0154957006274161</v>
      </c>
      <c r="X187" s="389">
        <v>2.9192792681146793</v>
      </c>
      <c r="Y187" s="293"/>
      <c r="Z187" s="433">
        <v>0.1225</v>
      </c>
      <c r="AA187" s="434">
        <v>0</v>
      </c>
      <c r="AB187" s="450">
        <v>3.7167425667825174</v>
      </c>
      <c r="AC187" s="296">
        <v>3.8392425667825174</v>
      </c>
      <c r="AD187" s="389">
        <v>3.7167425667825174</v>
      </c>
      <c r="AE187" s="443">
        <v>3.3955000000000002</v>
      </c>
      <c r="AF187" s="394">
        <v>3.4705000000000004</v>
      </c>
      <c r="AG187" s="395">
        <v>3.3005000000000004</v>
      </c>
      <c r="AH187" s="511">
        <v>-0.19</v>
      </c>
      <c r="AI187" s="416">
        <v>1.3427055454680004</v>
      </c>
      <c r="AJ187" s="436">
        <v>6.8430806646188003E-2</v>
      </c>
      <c r="AK187" s="436">
        <v>7.4444688150938021E-2</v>
      </c>
      <c r="AL187" s="279">
        <v>0.39269210298262869</v>
      </c>
      <c r="AM187" s="398">
        <v>0.36226029841052859</v>
      </c>
      <c r="AN187" s="377">
        <v>0.33500000000000002</v>
      </c>
      <c r="AO187" s="501">
        <v>0.12</v>
      </c>
      <c r="AP187" s="269"/>
      <c r="AQ187" s="377">
        <v>-3.4575</v>
      </c>
      <c r="AR187" s="502">
        <v>-2.9075000000000002</v>
      </c>
      <c r="AS187" s="269"/>
      <c r="AT187" s="269"/>
      <c r="AU187" s="269"/>
      <c r="AV187" s="269"/>
      <c r="AW187" s="269"/>
      <c r="AX187" s="269"/>
      <c r="AY187" s="279"/>
      <c r="AZ187" s="269"/>
      <c r="BA187" s="269"/>
      <c r="BB187" s="277"/>
      <c r="BC187" s="277"/>
      <c r="BD187" s="280"/>
      <c r="BE187" s="269"/>
      <c r="BF187" s="277"/>
      <c r="BG187" s="269"/>
      <c r="BH187" s="276"/>
      <c r="BI187" s="276"/>
      <c r="BJ187" s="269"/>
      <c r="BK187" s="277"/>
      <c r="BL187" s="269"/>
      <c r="BM187" s="269"/>
      <c r="BN187" s="272"/>
      <c r="BO187" s="272"/>
      <c r="BP187" s="276"/>
      <c r="BQ187" s="269"/>
      <c r="BR187" s="276"/>
      <c r="BS187" s="269"/>
      <c r="BT187" s="269"/>
      <c r="BU187" s="269"/>
      <c r="BV187" s="269"/>
      <c r="BW187" s="269"/>
      <c r="BX187" s="269"/>
      <c r="BY187" s="269"/>
      <c r="BZ187" s="269"/>
      <c r="CA187" s="269"/>
      <c r="CB187" s="269"/>
      <c r="CC187" s="269"/>
      <c r="CD187" s="269"/>
      <c r="CE187" s="269"/>
      <c r="CF187" s="269"/>
      <c r="CG187" s="269"/>
    </row>
    <row r="188" spans="1:85" x14ac:dyDescent="0.2">
      <c r="A188" s="378">
        <v>41640</v>
      </c>
      <c r="B188" s="426">
        <v>3.5505</v>
      </c>
      <c r="C188" s="451">
        <v>-0.55000000000000004</v>
      </c>
      <c r="D188" s="381">
        <v>-0.45498264822777212</v>
      </c>
      <c r="E188" s="381">
        <v>-0.55125417086865536</v>
      </c>
      <c r="F188" s="427">
        <v>0.27500000000000002</v>
      </c>
      <c r="G188" s="428">
        <v>0.34499999999999997</v>
      </c>
      <c r="H188" s="428">
        <v>0.39500000000000002</v>
      </c>
      <c r="I188" s="429">
        <v>0.495</v>
      </c>
      <c r="J188" s="428">
        <v>0.28499999999999998</v>
      </c>
      <c r="K188" s="428">
        <v>0.33500000000000002</v>
      </c>
      <c r="L188" s="428">
        <v>1.1675</v>
      </c>
      <c r="M188" s="427">
        <v>0</v>
      </c>
      <c r="N188" s="428">
        <v>0</v>
      </c>
      <c r="O188" s="429">
        <v>-0.17</v>
      </c>
      <c r="P188" s="438">
        <v>-5.5E-2</v>
      </c>
      <c r="Q188" s="440">
        <v>0.11</v>
      </c>
      <c r="R188" s="431">
        <v>0.14000000000000001</v>
      </c>
      <c r="S188" s="431">
        <v>0.15</v>
      </c>
      <c r="T188" s="296">
        <v>1</v>
      </c>
      <c r="U188" s="510">
        <v>0.15</v>
      </c>
      <c r="V188" s="294">
        <v>3.0004999999999997</v>
      </c>
      <c r="W188" s="294">
        <v>3.0955173517722279</v>
      </c>
      <c r="X188" s="389">
        <v>2.9992458291313446</v>
      </c>
      <c r="Y188" s="293"/>
      <c r="Z188" s="433">
        <v>0.1225</v>
      </c>
      <c r="AA188" s="434">
        <v>0</v>
      </c>
      <c r="AB188" s="450">
        <v>3.8163685790980115</v>
      </c>
      <c r="AC188" s="296">
        <v>3.9388685790980116</v>
      </c>
      <c r="AD188" s="389">
        <v>3.8163685790980115</v>
      </c>
      <c r="AE188" s="443">
        <v>3.4954999999999998</v>
      </c>
      <c r="AF188" s="394">
        <v>3.5505</v>
      </c>
      <c r="AG188" s="395">
        <v>3.3805000000000001</v>
      </c>
      <c r="AH188" s="511">
        <v>-0.19</v>
      </c>
      <c r="AI188" s="416">
        <v>1.3419371996630003</v>
      </c>
      <c r="AJ188" s="436">
        <v>6.8440284838453019E-2</v>
      </c>
      <c r="AK188" s="436">
        <v>7.4460099981395009E-2</v>
      </c>
      <c r="AL188" s="279">
        <v>0.3904058964920174</v>
      </c>
      <c r="AM188" s="398">
        <v>0.35994517036786933</v>
      </c>
      <c r="AN188" s="377">
        <v>0.34499999999999997</v>
      </c>
      <c r="AO188" s="501">
        <v>0.12</v>
      </c>
      <c r="AP188" s="269"/>
      <c r="AQ188" s="377">
        <v>-3.5375000000000001</v>
      </c>
      <c r="AR188" s="502">
        <v>-2.9874999999999998</v>
      </c>
      <c r="AS188" s="269"/>
      <c r="AT188" s="269"/>
      <c r="AU188" s="269"/>
      <c r="AV188" s="269"/>
      <c r="AW188" s="269"/>
      <c r="AX188" s="269"/>
      <c r="AY188" s="279"/>
      <c r="AZ188" s="269"/>
      <c r="BA188" s="269"/>
      <c r="BB188" s="277"/>
      <c r="BC188" s="277"/>
      <c r="BD188" s="280"/>
      <c r="BE188" s="269"/>
      <c r="BF188" s="277"/>
      <c r="BG188" s="269"/>
      <c r="BH188" s="276"/>
      <c r="BI188" s="276"/>
      <c r="BJ188" s="269"/>
      <c r="BK188" s="277"/>
      <c r="BL188" s="269"/>
      <c r="BM188" s="269"/>
      <c r="BN188" s="272"/>
      <c r="BO188" s="272"/>
      <c r="BP188" s="276"/>
      <c r="BQ188" s="269"/>
      <c r="BR188" s="276"/>
      <c r="BS188" s="269"/>
      <c r="BT188" s="269"/>
      <c r="BU188" s="269"/>
      <c r="BV188" s="269"/>
      <c r="BW188" s="269"/>
      <c r="BX188" s="269"/>
      <c r="BY188" s="269"/>
      <c r="BZ188" s="269"/>
      <c r="CA188" s="269"/>
      <c r="CB188" s="269"/>
      <c r="CC188" s="269"/>
      <c r="CD188" s="269"/>
      <c r="CE188" s="269"/>
      <c r="CF188" s="269"/>
      <c r="CG188" s="269"/>
    </row>
    <row r="189" spans="1:85" x14ac:dyDescent="0.2">
      <c r="A189" s="378">
        <v>41671</v>
      </c>
      <c r="B189" s="426">
        <v>3.468</v>
      </c>
      <c r="C189" s="451">
        <v>-0.55000000000000004</v>
      </c>
      <c r="D189" s="381">
        <v>-0.4548929495928915</v>
      </c>
      <c r="E189" s="381">
        <v>-0.55121968691709222</v>
      </c>
      <c r="F189" s="427">
        <v>0.30499999999999999</v>
      </c>
      <c r="G189" s="428">
        <v>0.375</v>
      </c>
      <c r="H189" s="428">
        <v>0.42499999999999999</v>
      </c>
      <c r="I189" s="429">
        <v>0.52500000000000002</v>
      </c>
      <c r="J189" s="428">
        <v>0.26</v>
      </c>
      <c r="K189" s="428">
        <v>0.31</v>
      </c>
      <c r="L189" s="428">
        <v>1.0900000000000001</v>
      </c>
      <c r="M189" s="427">
        <v>0</v>
      </c>
      <c r="N189" s="428">
        <v>0</v>
      </c>
      <c r="O189" s="429">
        <v>-0.17</v>
      </c>
      <c r="P189" s="438">
        <v>-7.4999999999999997E-2</v>
      </c>
      <c r="Q189" s="440">
        <v>0.11</v>
      </c>
      <c r="R189" s="431">
        <v>0.14000000000000001</v>
      </c>
      <c r="S189" s="431">
        <v>0.15</v>
      </c>
      <c r="T189" s="296">
        <v>1</v>
      </c>
      <c r="U189" s="510">
        <v>0.15</v>
      </c>
      <c r="V189" s="294">
        <v>2.9180000000000001</v>
      </c>
      <c r="W189" s="294">
        <v>3.0131070504071085</v>
      </c>
      <c r="X189" s="389">
        <v>2.9167803130829077</v>
      </c>
      <c r="Y189" s="293"/>
      <c r="Z189" s="433">
        <v>0.1225</v>
      </c>
      <c r="AA189" s="434">
        <v>0</v>
      </c>
      <c r="AB189" s="450">
        <v>3.709308529262203</v>
      </c>
      <c r="AC189" s="296">
        <v>3.8318085292622031</v>
      </c>
      <c r="AD189" s="389">
        <v>3.709308529262203</v>
      </c>
      <c r="AE189" s="443">
        <v>3.3929999999999998</v>
      </c>
      <c r="AF189" s="394">
        <v>3.468</v>
      </c>
      <c r="AG189" s="395">
        <v>3.298</v>
      </c>
      <c r="AH189" s="511">
        <v>-0.19</v>
      </c>
      <c r="AI189" s="416">
        <v>1.3411679985090001</v>
      </c>
      <c r="AJ189" s="436">
        <v>6.8449763030747998E-2</v>
      </c>
      <c r="AK189" s="436">
        <v>7.4475511811931017E-2</v>
      </c>
      <c r="AL189" s="279">
        <v>0.38813239644847042</v>
      </c>
      <c r="AM189" s="398">
        <v>0.35764393631159974</v>
      </c>
      <c r="AN189" s="377">
        <v>0.375</v>
      </c>
      <c r="AO189" s="501">
        <v>0.13300000000000001</v>
      </c>
      <c r="AP189" s="269"/>
      <c r="AQ189" s="377">
        <v>-3.4550000000000001</v>
      </c>
      <c r="AR189" s="502">
        <v>-2.9049999999999998</v>
      </c>
      <c r="AS189" s="269"/>
      <c r="AT189" s="269"/>
      <c r="AU189" s="269"/>
      <c r="AV189" s="269"/>
      <c r="AW189" s="269"/>
      <c r="AX189" s="269"/>
      <c r="AY189" s="279"/>
      <c r="AZ189" s="269"/>
      <c r="BA189" s="269"/>
      <c r="BB189" s="277"/>
      <c r="BC189" s="277"/>
      <c r="BD189" s="280"/>
      <c r="BE189" s="269"/>
      <c r="BF189" s="277"/>
      <c r="BG189" s="269"/>
      <c r="BH189" s="276"/>
      <c r="BI189" s="276"/>
      <c r="BJ189" s="269"/>
      <c r="BK189" s="277"/>
      <c r="BL189" s="269"/>
      <c r="BM189" s="269"/>
      <c r="BN189" s="272"/>
      <c r="BO189" s="272"/>
      <c r="BP189" s="276"/>
      <c r="BQ189" s="269"/>
      <c r="BR189" s="276"/>
      <c r="BS189" s="269"/>
      <c r="BT189" s="269"/>
      <c r="BU189" s="269"/>
      <c r="BV189" s="269"/>
      <c r="BW189" s="269"/>
      <c r="BX189" s="269"/>
      <c r="BY189" s="269"/>
      <c r="BZ189" s="269"/>
      <c r="CA189" s="269"/>
      <c r="CB189" s="269"/>
      <c r="CC189" s="269"/>
      <c r="CD189" s="269"/>
      <c r="CE189" s="269"/>
      <c r="CF189" s="269"/>
      <c r="CG189" s="269"/>
    </row>
    <row r="190" spans="1:85" x14ac:dyDescent="0.2">
      <c r="A190" s="378">
        <v>41699</v>
      </c>
      <c r="B190" s="426">
        <v>3.363</v>
      </c>
      <c r="C190" s="451">
        <v>-0.55000000000000004</v>
      </c>
      <c r="D190" s="381">
        <v>-0.45479908239597444</v>
      </c>
      <c r="E190" s="381">
        <v>-0.55117579825146734</v>
      </c>
      <c r="F190" s="427">
        <v>0.30499999999999999</v>
      </c>
      <c r="G190" s="428">
        <v>0.375</v>
      </c>
      <c r="H190" s="428">
        <v>0.42499999999999999</v>
      </c>
      <c r="I190" s="429">
        <v>0.52500000000000002</v>
      </c>
      <c r="J190" s="428">
        <v>0.25700000000000001</v>
      </c>
      <c r="K190" s="428">
        <v>0.307</v>
      </c>
      <c r="L190" s="428">
        <v>0.67</v>
      </c>
      <c r="M190" s="427">
        <v>0</v>
      </c>
      <c r="N190" s="428">
        <v>0</v>
      </c>
      <c r="O190" s="429">
        <v>-0.17</v>
      </c>
      <c r="P190" s="438">
        <v>-0.24</v>
      </c>
      <c r="Q190" s="440">
        <v>0.11</v>
      </c>
      <c r="R190" s="431">
        <v>0.14000000000000001</v>
      </c>
      <c r="S190" s="431">
        <v>0.15</v>
      </c>
      <c r="T190" s="296">
        <v>0.75</v>
      </c>
      <c r="U190" s="510">
        <v>0.15</v>
      </c>
      <c r="V190" s="294">
        <v>2.8129999999999997</v>
      </c>
      <c r="W190" s="294">
        <v>2.9082009176040255</v>
      </c>
      <c r="X190" s="389">
        <v>2.8118242017485326</v>
      </c>
      <c r="Y190" s="293"/>
      <c r="Z190" s="433">
        <v>0.1225</v>
      </c>
      <c r="AA190" s="434">
        <v>0</v>
      </c>
      <c r="AB190" s="450">
        <v>3.5739801014869825</v>
      </c>
      <c r="AC190" s="296">
        <v>3.6964801014869826</v>
      </c>
      <c r="AD190" s="389">
        <v>3.5739801014869825</v>
      </c>
      <c r="AE190" s="443">
        <v>3.1230000000000002</v>
      </c>
      <c r="AF190" s="394">
        <v>3.363</v>
      </c>
      <c r="AG190" s="395">
        <v>3.1930000000000001</v>
      </c>
      <c r="AH190" s="511">
        <v>-0.19</v>
      </c>
      <c r="AI190" s="416">
        <v>1.34047250265</v>
      </c>
      <c r="AJ190" s="436">
        <v>6.8458323978654007E-2</v>
      </c>
      <c r="AK190" s="436">
        <v>7.4489432175063014E-2</v>
      </c>
      <c r="AL190" s="279">
        <v>0.38608977831293639</v>
      </c>
      <c r="AM190" s="398">
        <v>0.35557728023554064</v>
      </c>
      <c r="AN190" s="377">
        <v>0.375</v>
      </c>
      <c r="AO190" s="501">
        <v>0.12</v>
      </c>
      <c r="AP190" s="269"/>
      <c r="AQ190" s="377">
        <v>-3.35</v>
      </c>
      <c r="AR190" s="502">
        <v>-2.8</v>
      </c>
      <c r="AS190" s="269"/>
      <c r="AT190" s="269"/>
      <c r="AU190" s="269"/>
      <c r="AV190" s="269"/>
      <c r="AW190" s="269"/>
      <c r="AX190" s="269"/>
      <c r="AY190" s="279"/>
      <c r="AZ190" s="269"/>
      <c r="BA190" s="269"/>
      <c r="BB190" s="277"/>
      <c r="BC190" s="277"/>
      <c r="BD190" s="280"/>
      <c r="BE190" s="269"/>
      <c r="BF190" s="277"/>
      <c r="BG190" s="269"/>
      <c r="BH190" s="276"/>
      <c r="BI190" s="276"/>
      <c r="BJ190" s="269"/>
      <c r="BK190" s="277"/>
      <c r="BL190" s="269"/>
      <c r="BM190" s="269"/>
      <c r="BN190" s="272"/>
      <c r="BO190" s="272"/>
      <c r="BP190" s="276"/>
      <c r="BQ190" s="269"/>
      <c r="BR190" s="276"/>
      <c r="BS190" s="269"/>
      <c r="BT190" s="269"/>
      <c r="BU190" s="269"/>
      <c r="BV190" s="269"/>
      <c r="BW190" s="269"/>
      <c r="BX190" s="269"/>
      <c r="BY190" s="269"/>
      <c r="BZ190" s="269"/>
      <c r="CA190" s="269"/>
      <c r="CB190" s="269"/>
      <c r="CC190" s="269"/>
      <c r="CD190" s="269"/>
      <c r="CE190" s="269"/>
      <c r="CF190" s="269"/>
      <c r="CG190" s="269"/>
    </row>
    <row r="191" spans="1:85" x14ac:dyDescent="0.2">
      <c r="A191" s="378">
        <v>41730</v>
      </c>
      <c r="B191" s="426">
        <v>3.2669999999999999</v>
      </c>
      <c r="C191" s="449">
        <v>-0.55000000000000004</v>
      </c>
      <c r="D191" s="381">
        <v>-0.45470350338850318</v>
      </c>
      <c r="E191" s="381">
        <v>-0.55113567147146725</v>
      </c>
      <c r="F191" s="427">
        <v>0.11800000000000001</v>
      </c>
      <c r="G191" s="428">
        <v>0.14300000000000002</v>
      </c>
      <c r="H191" s="428">
        <v>0.13800000000000001</v>
      </c>
      <c r="I191" s="429">
        <v>0.128</v>
      </c>
      <c r="J191" s="428">
        <v>0.155</v>
      </c>
      <c r="K191" s="428">
        <v>0.20499999999999999</v>
      </c>
      <c r="L191" s="428">
        <v>0.28749999999999998</v>
      </c>
      <c r="M191" s="427">
        <v>0</v>
      </c>
      <c r="N191" s="428">
        <v>0</v>
      </c>
      <c r="O191" s="429">
        <v>-0.17</v>
      </c>
      <c r="P191" s="438">
        <v>-0.43</v>
      </c>
      <c r="Q191" s="440">
        <v>0.11</v>
      </c>
      <c r="R191" s="431">
        <v>0.14000000000000001</v>
      </c>
      <c r="S191" s="431">
        <v>0.15</v>
      </c>
      <c r="T191" s="296">
        <v>0.4</v>
      </c>
      <c r="U191" s="510">
        <v>0.15</v>
      </c>
      <c r="V191" s="294">
        <v>2.7169999999999996</v>
      </c>
      <c r="W191" s="294">
        <v>2.8122964966114967</v>
      </c>
      <c r="X191" s="389">
        <v>2.7158643285285327</v>
      </c>
      <c r="Y191" s="293"/>
      <c r="Z191" s="433">
        <v>0.1225</v>
      </c>
      <c r="AA191" s="434">
        <v>0</v>
      </c>
      <c r="AB191" s="450">
        <v>3.4500248916784515</v>
      </c>
      <c r="AC191" s="296">
        <v>3.5725248916784516</v>
      </c>
      <c r="AD191" s="389">
        <v>3.4500248916784515</v>
      </c>
      <c r="AE191" s="443">
        <v>2.8369999999999997</v>
      </c>
      <c r="AF191" s="394">
        <v>3.2669999999999999</v>
      </c>
      <c r="AG191" s="395">
        <v>3.097</v>
      </c>
      <c r="AH191" s="511">
        <v>-0.19</v>
      </c>
      <c r="AI191" s="416">
        <v>1.3397016791000003</v>
      </c>
      <c r="AJ191" s="436">
        <v>6.8467802171005995E-2</v>
      </c>
      <c r="AK191" s="436">
        <v>7.4504844005747015E-2</v>
      </c>
      <c r="AL191" s="279">
        <v>0.38384027684268746</v>
      </c>
      <c r="AM191" s="398">
        <v>0.35330227646323814</v>
      </c>
      <c r="AN191" s="377">
        <v>0.14300000000000002</v>
      </c>
      <c r="AO191" s="501">
        <v>0.124</v>
      </c>
      <c r="AP191" s="269"/>
      <c r="AQ191" s="377">
        <v>-3.2540000000000004</v>
      </c>
      <c r="AR191" s="502">
        <v>-2.7040000000000006</v>
      </c>
      <c r="AS191" s="269"/>
      <c r="AT191" s="269"/>
      <c r="AU191" s="269"/>
      <c r="AV191" s="269"/>
      <c r="AW191" s="269"/>
      <c r="AX191" s="269"/>
      <c r="AY191" s="279"/>
      <c r="AZ191" s="269"/>
      <c r="BA191" s="269"/>
      <c r="BB191" s="277"/>
      <c r="BC191" s="277"/>
      <c r="BD191" s="280"/>
      <c r="BE191" s="269"/>
      <c r="BF191" s="277"/>
      <c r="BG191" s="269"/>
      <c r="BH191" s="276"/>
      <c r="BI191" s="276"/>
      <c r="BJ191" s="269"/>
      <c r="BK191" s="277"/>
      <c r="BL191" s="269"/>
      <c r="BM191" s="269"/>
      <c r="BN191" s="272"/>
      <c r="BO191" s="272"/>
      <c r="BP191" s="276"/>
      <c r="BQ191" s="269"/>
      <c r="BR191" s="276"/>
      <c r="BS191" s="269"/>
      <c r="BT191" s="269"/>
      <c r="BU191" s="269"/>
      <c r="BV191" s="269"/>
      <c r="BW191" s="269"/>
      <c r="BX191" s="269"/>
      <c r="BY191" s="269"/>
      <c r="BZ191" s="269"/>
      <c r="CA191" s="269"/>
      <c r="CB191" s="269"/>
      <c r="CC191" s="269"/>
      <c r="CD191" s="269"/>
      <c r="CE191" s="269"/>
      <c r="CF191" s="269"/>
      <c r="CG191" s="269"/>
    </row>
    <row r="192" spans="1:85" x14ac:dyDescent="0.2">
      <c r="A192" s="378">
        <v>41760</v>
      </c>
      <c r="B192" s="426">
        <v>3.2460000000000004</v>
      </c>
      <c r="C192" s="451">
        <v>-0.55000000000000004</v>
      </c>
      <c r="D192" s="381">
        <v>-0.45464094312924175</v>
      </c>
      <c r="E192" s="381">
        <v>-0.55112689373834156</v>
      </c>
      <c r="F192" s="427">
        <v>0.11800000000000001</v>
      </c>
      <c r="G192" s="428">
        <v>0.14300000000000002</v>
      </c>
      <c r="H192" s="428">
        <v>0.13800000000000001</v>
      </c>
      <c r="I192" s="429">
        <v>0.128</v>
      </c>
      <c r="J192" s="428">
        <v>0.158</v>
      </c>
      <c r="K192" s="428">
        <v>0.20800000000000002</v>
      </c>
      <c r="L192" s="428">
        <v>0.2475</v>
      </c>
      <c r="M192" s="427">
        <v>0</v>
      </c>
      <c r="N192" s="428">
        <v>0</v>
      </c>
      <c r="O192" s="429">
        <v>-0.17</v>
      </c>
      <c r="P192" s="438">
        <v>-0.43</v>
      </c>
      <c r="Q192" s="440">
        <v>0.11</v>
      </c>
      <c r="R192" s="431">
        <v>0.14000000000000001</v>
      </c>
      <c r="S192" s="431">
        <v>0.15</v>
      </c>
      <c r="T192" s="296">
        <v>0.45</v>
      </c>
      <c r="U192" s="510">
        <v>0.15</v>
      </c>
      <c r="V192" s="294">
        <v>2.6960000000000006</v>
      </c>
      <c r="W192" s="294">
        <v>2.7913590568707587</v>
      </c>
      <c r="X192" s="389">
        <v>2.6948731062616589</v>
      </c>
      <c r="Y192" s="293"/>
      <c r="Z192" s="433">
        <v>0.1225</v>
      </c>
      <c r="AA192" s="434">
        <v>0</v>
      </c>
      <c r="AB192" s="450">
        <v>3.421451034404992</v>
      </c>
      <c r="AC192" s="296">
        <v>3.543951034404992</v>
      </c>
      <c r="AD192" s="389">
        <v>3.421451034404992</v>
      </c>
      <c r="AE192" s="443">
        <v>2.8160000000000003</v>
      </c>
      <c r="AF192" s="394">
        <v>3.2460000000000004</v>
      </c>
      <c r="AG192" s="395">
        <v>3.0760000000000005</v>
      </c>
      <c r="AH192" s="511">
        <v>-0.19</v>
      </c>
      <c r="AI192" s="416">
        <v>1.3389549119270001</v>
      </c>
      <c r="AJ192" s="436">
        <v>6.8476974615245018E-2</v>
      </c>
      <c r="AK192" s="436">
        <v>7.4519758680678005E-2</v>
      </c>
      <c r="AL192" s="279">
        <v>0.38167525467082841</v>
      </c>
      <c r="AM192" s="398">
        <v>0.35111367708876362</v>
      </c>
      <c r="AN192" s="377">
        <v>0.14300000000000002</v>
      </c>
      <c r="AO192" s="501">
        <v>0.12</v>
      </c>
      <c r="AP192" s="269"/>
      <c r="AQ192" s="377">
        <v>-3.2330000000000001</v>
      </c>
      <c r="AR192" s="502">
        <v>-2.6829999999999998</v>
      </c>
      <c r="AS192" s="269"/>
      <c r="AT192" s="269"/>
      <c r="AU192" s="269"/>
      <c r="AV192" s="269"/>
      <c r="AW192" s="269"/>
      <c r="AX192" s="269"/>
      <c r="AY192" s="279"/>
      <c r="AZ192" s="269"/>
      <c r="BA192" s="269"/>
      <c r="BB192" s="277"/>
      <c r="BC192" s="277"/>
      <c r="BD192" s="280"/>
      <c r="BE192" s="269"/>
      <c r="BF192" s="277"/>
      <c r="BG192" s="269"/>
      <c r="BH192" s="276"/>
      <c r="BI192" s="276"/>
      <c r="BJ192" s="269"/>
      <c r="BK192" s="277"/>
      <c r="BL192" s="269"/>
      <c r="BM192" s="269"/>
      <c r="BN192" s="272"/>
      <c r="BO192" s="272"/>
      <c r="BP192" s="276"/>
      <c r="BQ192" s="269"/>
      <c r="BR192" s="276"/>
      <c r="BS192" s="269"/>
      <c r="BT192" s="269"/>
      <c r="BU192" s="269"/>
      <c r="BV192" s="269"/>
      <c r="BW192" s="269"/>
      <c r="BX192" s="269"/>
      <c r="BY192" s="269"/>
      <c r="BZ192" s="269"/>
      <c r="CA192" s="269"/>
      <c r="CB192" s="269"/>
      <c r="CC192" s="269"/>
      <c r="CD192" s="269"/>
      <c r="CE192" s="269"/>
      <c r="CF192" s="269"/>
      <c r="CG192" s="269"/>
    </row>
    <row r="193" spans="1:85" x14ac:dyDescent="0.2">
      <c r="A193" s="378">
        <v>41791</v>
      </c>
      <c r="B193" s="426">
        <v>3.2530000000000001</v>
      </c>
      <c r="C193" s="451">
        <v>-0.55000000000000004</v>
      </c>
      <c r="D193" s="381">
        <v>-0.4545881705409065</v>
      </c>
      <c r="E193" s="381">
        <v>-0.55112981964938301</v>
      </c>
      <c r="F193" s="427">
        <v>0.11800000000000001</v>
      </c>
      <c r="G193" s="428">
        <v>0.14300000000000002</v>
      </c>
      <c r="H193" s="428">
        <v>0.13800000000000001</v>
      </c>
      <c r="I193" s="429">
        <v>0.128</v>
      </c>
      <c r="J193" s="428">
        <v>0.153</v>
      </c>
      <c r="K193" s="428">
        <v>0.20300000000000001</v>
      </c>
      <c r="L193" s="428">
        <v>0.2475</v>
      </c>
      <c r="M193" s="427">
        <v>0</v>
      </c>
      <c r="N193" s="428">
        <v>0</v>
      </c>
      <c r="O193" s="429">
        <v>-0.17</v>
      </c>
      <c r="P193" s="438">
        <v>-0.43</v>
      </c>
      <c r="Q193" s="440">
        <v>0.11</v>
      </c>
      <c r="R193" s="431">
        <v>0.14000000000000001</v>
      </c>
      <c r="S193" s="431">
        <v>0.15</v>
      </c>
      <c r="T193" s="296">
        <v>0.45</v>
      </c>
      <c r="U193" s="510">
        <v>0.15</v>
      </c>
      <c r="V193" s="294">
        <v>2.7030000000000003</v>
      </c>
      <c r="W193" s="294">
        <v>2.7984118294590936</v>
      </c>
      <c r="X193" s="389">
        <v>2.7018701803506171</v>
      </c>
      <c r="Y193" s="293"/>
      <c r="Z193" s="433">
        <v>0.1225</v>
      </c>
      <c r="AA193" s="434">
        <v>0</v>
      </c>
      <c r="AB193" s="450">
        <v>3.4283555351437389</v>
      </c>
      <c r="AC193" s="296">
        <v>3.550855535143739</v>
      </c>
      <c r="AD193" s="389">
        <v>3.4283555351437389</v>
      </c>
      <c r="AE193" s="443">
        <v>2.823</v>
      </c>
      <c r="AF193" s="394">
        <v>3.2530000000000001</v>
      </c>
      <c r="AG193" s="395">
        <v>3.0830000000000002</v>
      </c>
      <c r="AH193" s="511">
        <v>-0.19</v>
      </c>
      <c r="AI193" s="416">
        <v>1.3381824186040001</v>
      </c>
      <c r="AJ193" s="436">
        <v>6.8486452807656015E-2</v>
      </c>
      <c r="AK193" s="436">
        <v>7.4535170511517007E-2</v>
      </c>
      <c r="AL193" s="279">
        <v>0.37945031275925678</v>
      </c>
      <c r="AM193" s="398">
        <v>0.34886550138674993</v>
      </c>
      <c r="AN193" s="377">
        <v>0.14300000000000002</v>
      </c>
      <c r="AO193" s="501">
        <v>0.124</v>
      </c>
      <c r="AP193" s="269"/>
      <c r="AQ193" s="377">
        <v>-3.24</v>
      </c>
      <c r="AR193" s="502">
        <v>-2.69</v>
      </c>
      <c r="AS193" s="269"/>
      <c r="AT193" s="269"/>
      <c r="AU193" s="269"/>
      <c r="AV193" s="269"/>
      <c r="AW193" s="269"/>
      <c r="AX193" s="269"/>
      <c r="AY193" s="279"/>
      <c r="AZ193" s="269"/>
      <c r="BA193" s="269"/>
      <c r="BB193" s="277"/>
      <c r="BC193" s="277"/>
      <c r="BD193" s="280"/>
      <c r="BE193" s="269"/>
      <c r="BF193" s="269"/>
      <c r="BG193" s="269"/>
      <c r="BH193" s="269"/>
      <c r="BI193" s="269"/>
      <c r="BJ193" s="269"/>
      <c r="BK193" s="277"/>
      <c r="BL193" s="269"/>
      <c r="BM193" s="269"/>
      <c r="BN193" s="272"/>
      <c r="BO193" s="272"/>
      <c r="BP193" s="276"/>
      <c r="BQ193" s="269"/>
      <c r="BR193" s="276"/>
      <c r="BS193" s="269"/>
      <c r="BT193" s="269"/>
      <c r="BU193" s="269"/>
      <c r="BV193" s="269"/>
      <c r="BW193" s="269"/>
      <c r="BX193" s="269"/>
      <c r="BY193" s="269"/>
      <c r="BZ193" s="269"/>
      <c r="CA193" s="269"/>
      <c r="CB193" s="269"/>
      <c r="CC193" s="269"/>
      <c r="CD193" s="269"/>
      <c r="CE193" s="269"/>
      <c r="CF193" s="269"/>
      <c r="CG193" s="269"/>
    </row>
    <row r="194" spans="1:85" x14ac:dyDescent="0.2">
      <c r="A194" s="378">
        <v>41821</v>
      </c>
      <c r="B194" s="426">
        <v>3.2590000000000003</v>
      </c>
      <c r="C194" s="451">
        <v>-0.55000000000000004</v>
      </c>
      <c r="D194" s="381">
        <v>-0.45453665727754622</v>
      </c>
      <c r="E194" s="381">
        <v>-0.55113232757313346</v>
      </c>
      <c r="F194" s="427">
        <v>0.11800000000000001</v>
      </c>
      <c r="G194" s="428">
        <v>0.14300000000000002</v>
      </c>
      <c r="H194" s="428">
        <v>0.13800000000000001</v>
      </c>
      <c r="I194" s="429">
        <v>0.128</v>
      </c>
      <c r="J194" s="428">
        <v>0.14200000000000002</v>
      </c>
      <c r="K194" s="428">
        <v>0.192</v>
      </c>
      <c r="L194" s="428">
        <v>0.2525</v>
      </c>
      <c r="M194" s="427">
        <v>0</v>
      </c>
      <c r="N194" s="428">
        <v>0</v>
      </c>
      <c r="O194" s="429">
        <v>-0.17</v>
      </c>
      <c r="P194" s="438">
        <v>-0.43</v>
      </c>
      <c r="Q194" s="440">
        <v>0.11</v>
      </c>
      <c r="R194" s="431">
        <v>0.14000000000000001</v>
      </c>
      <c r="S194" s="431">
        <v>0.15</v>
      </c>
      <c r="T194" s="296">
        <v>0.5</v>
      </c>
      <c r="U194" s="510">
        <v>0.15</v>
      </c>
      <c r="V194" s="294">
        <v>2.7090000000000005</v>
      </c>
      <c r="W194" s="294">
        <v>2.8044633427224541</v>
      </c>
      <c r="X194" s="389">
        <v>2.7078676724268669</v>
      </c>
      <c r="Y194" s="293"/>
      <c r="Z194" s="433">
        <v>0.1225</v>
      </c>
      <c r="AA194" s="434">
        <v>0</v>
      </c>
      <c r="AB194" s="450">
        <v>3.4340440814503546</v>
      </c>
      <c r="AC194" s="296">
        <v>3.5565440814503546</v>
      </c>
      <c r="AD194" s="389">
        <v>3.4340440814503546</v>
      </c>
      <c r="AE194" s="443">
        <v>2.8290000000000002</v>
      </c>
      <c r="AF194" s="394">
        <v>3.2590000000000003</v>
      </c>
      <c r="AG194" s="395">
        <v>3.0890000000000004</v>
      </c>
      <c r="AH194" s="511">
        <v>-0.19</v>
      </c>
      <c r="AI194" s="416">
        <v>1.3374340392760002</v>
      </c>
      <c r="AJ194" s="436">
        <v>6.8495625251953018E-2</v>
      </c>
      <c r="AK194" s="436">
        <v>7.4550085186597004E-2</v>
      </c>
      <c r="AL194" s="279">
        <v>0.37730893456766468</v>
      </c>
      <c r="AM194" s="398">
        <v>0.34670272237293293</v>
      </c>
      <c r="AN194" s="377">
        <v>0.14300000000000002</v>
      </c>
      <c r="AO194" s="501">
        <v>0.12</v>
      </c>
      <c r="AP194" s="269"/>
      <c r="AQ194" s="377">
        <v>-3.2460000000000004</v>
      </c>
      <c r="AR194" s="502">
        <v>-2.6960000000000006</v>
      </c>
      <c r="AS194" s="269"/>
      <c r="AT194" s="269"/>
      <c r="AU194" s="269"/>
      <c r="AV194" s="269"/>
      <c r="AW194" s="269"/>
      <c r="AX194" s="269"/>
      <c r="AY194" s="279"/>
      <c r="AZ194" s="269"/>
      <c r="BA194" s="269"/>
      <c r="BB194" s="277"/>
      <c r="BC194" s="277"/>
      <c r="BD194" s="280"/>
      <c r="BE194" s="269"/>
      <c r="BF194" s="269"/>
      <c r="BG194" s="269"/>
      <c r="BH194" s="269"/>
      <c r="BI194" s="269"/>
      <c r="BJ194" s="269"/>
      <c r="BK194" s="277"/>
      <c r="BL194" s="269"/>
      <c r="BM194" s="269"/>
      <c r="BN194" s="272"/>
      <c r="BO194" s="272"/>
      <c r="BP194" s="276"/>
      <c r="BQ194" s="269"/>
      <c r="BR194" s="276"/>
      <c r="BS194" s="269"/>
      <c r="BT194" s="269"/>
      <c r="BU194" s="269"/>
      <c r="BV194" s="269"/>
      <c r="BW194" s="269"/>
      <c r="BX194" s="269"/>
      <c r="BY194" s="269"/>
      <c r="BZ194" s="269"/>
      <c r="CA194" s="269"/>
      <c r="CB194" s="269"/>
      <c r="CC194" s="269"/>
      <c r="CD194" s="269"/>
      <c r="CE194" s="269"/>
      <c r="CF194" s="269"/>
      <c r="CG194" s="269"/>
    </row>
    <row r="195" spans="1:85" x14ac:dyDescent="0.2">
      <c r="A195" s="378">
        <v>41852</v>
      </c>
      <c r="B195" s="426">
        <v>3.2669999999999999</v>
      </c>
      <c r="C195" s="451">
        <v>-0.55000000000000004</v>
      </c>
      <c r="D195" s="381">
        <v>-0.45448405571459594</v>
      </c>
      <c r="E195" s="381">
        <v>-0.55113567147146725</v>
      </c>
      <c r="F195" s="427">
        <v>0.11800000000000001</v>
      </c>
      <c r="G195" s="428">
        <v>0.14300000000000002</v>
      </c>
      <c r="H195" s="428">
        <v>0.13800000000000001</v>
      </c>
      <c r="I195" s="429">
        <v>0.128</v>
      </c>
      <c r="J195" s="428">
        <v>0.14000000000000001</v>
      </c>
      <c r="K195" s="428">
        <v>0.19</v>
      </c>
      <c r="L195" s="428">
        <v>0.2525</v>
      </c>
      <c r="M195" s="427">
        <v>0</v>
      </c>
      <c r="N195" s="428">
        <v>0</v>
      </c>
      <c r="O195" s="429">
        <v>-0.17</v>
      </c>
      <c r="P195" s="438">
        <v>-0.43</v>
      </c>
      <c r="Q195" s="440">
        <v>0.11</v>
      </c>
      <c r="R195" s="431">
        <v>0.14000000000000001</v>
      </c>
      <c r="S195" s="431">
        <v>0.15</v>
      </c>
      <c r="T195" s="296">
        <v>0.55000000000000004</v>
      </c>
      <c r="U195" s="510">
        <v>0.15</v>
      </c>
      <c r="V195" s="294">
        <v>2.7169999999999996</v>
      </c>
      <c r="W195" s="294">
        <v>2.812515944285404</v>
      </c>
      <c r="X195" s="389">
        <v>2.7158643285285327</v>
      </c>
      <c r="Y195" s="293"/>
      <c r="Z195" s="433">
        <v>0.1225</v>
      </c>
      <c r="AA195" s="434">
        <v>0</v>
      </c>
      <c r="AB195" s="450">
        <v>3.4421916037248699</v>
      </c>
      <c r="AC195" s="296">
        <v>3.5646916037248699</v>
      </c>
      <c r="AD195" s="389">
        <v>3.4421916037248699</v>
      </c>
      <c r="AE195" s="443">
        <v>2.8369999999999997</v>
      </c>
      <c r="AF195" s="394">
        <v>3.2669999999999999</v>
      </c>
      <c r="AG195" s="395">
        <v>3.097</v>
      </c>
      <c r="AH195" s="511">
        <v>-0.19</v>
      </c>
      <c r="AI195" s="416">
        <v>1.3366598839380004</v>
      </c>
      <c r="AJ195" s="436">
        <v>6.8505103444422025E-2</v>
      </c>
      <c r="AK195" s="436">
        <v>7.4565497017590007E-2</v>
      </c>
      <c r="AL195" s="279">
        <v>0.37510829794753714</v>
      </c>
      <c r="AM195" s="398">
        <v>0.34448108141456152</v>
      </c>
      <c r="AN195" s="377">
        <v>0.14300000000000002</v>
      </c>
      <c r="AO195" s="501">
        <v>0.12</v>
      </c>
      <c r="AP195" s="269"/>
      <c r="AQ195" s="377">
        <v>-3.2540000000000004</v>
      </c>
      <c r="AR195" s="502">
        <v>-2.7040000000000006</v>
      </c>
      <c r="AS195" s="269"/>
      <c r="AT195" s="269"/>
      <c r="AU195" s="269"/>
      <c r="AV195" s="269"/>
      <c r="AW195" s="269"/>
      <c r="AX195" s="269"/>
      <c r="AY195" s="279"/>
      <c r="AZ195" s="269"/>
      <c r="BA195" s="269"/>
      <c r="BB195" s="277"/>
      <c r="BC195" s="277"/>
      <c r="BD195" s="280"/>
      <c r="BE195" s="269"/>
      <c r="BF195" s="269"/>
      <c r="BG195" s="269"/>
      <c r="BH195" s="269"/>
      <c r="BI195" s="269"/>
      <c r="BJ195" s="269"/>
      <c r="BK195" s="277"/>
      <c r="BL195" s="269"/>
      <c r="BM195" s="269"/>
      <c r="BN195" s="272"/>
      <c r="BO195" s="272"/>
      <c r="BP195" s="276"/>
      <c r="BQ195" s="269"/>
      <c r="BR195" s="276"/>
      <c r="BS195" s="269"/>
      <c r="BT195" s="269"/>
      <c r="BU195" s="269"/>
      <c r="BV195" s="269"/>
      <c r="BW195" s="269"/>
      <c r="BX195" s="269"/>
      <c r="BY195" s="269"/>
      <c r="BZ195" s="269"/>
      <c r="CA195" s="269"/>
      <c r="CB195" s="269"/>
      <c r="CC195" s="269"/>
      <c r="CD195" s="269"/>
      <c r="CE195" s="269"/>
      <c r="CF195" s="269"/>
      <c r="CG195" s="269"/>
    </row>
    <row r="196" spans="1:85" x14ac:dyDescent="0.2">
      <c r="A196" s="378">
        <v>41883</v>
      </c>
      <c r="B196" s="426">
        <v>3.27</v>
      </c>
      <c r="C196" s="451">
        <v>-0.55000000000000004</v>
      </c>
      <c r="D196" s="381">
        <v>-0.45442923844442396</v>
      </c>
      <c r="E196" s="381">
        <v>-0.55113692543334203</v>
      </c>
      <c r="F196" s="427">
        <v>0.11800000000000001</v>
      </c>
      <c r="G196" s="428">
        <v>0.14300000000000002</v>
      </c>
      <c r="H196" s="428">
        <v>0.13800000000000001</v>
      </c>
      <c r="I196" s="429">
        <v>0.128</v>
      </c>
      <c r="J196" s="428">
        <v>0.13700000000000001</v>
      </c>
      <c r="K196" s="428">
        <v>0.187</v>
      </c>
      <c r="L196" s="428">
        <v>0.2475</v>
      </c>
      <c r="M196" s="427">
        <v>0</v>
      </c>
      <c r="N196" s="428">
        <v>0</v>
      </c>
      <c r="O196" s="429">
        <v>-0.17</v>
      </c>
      <c r="P196" s="438">
        <v>-0.43</v>
      </c>
      <c r="Q196" s="440">
        <v>0.11</v>
      </c>
      <c r="R196" s="431">
        <v>0.14000000000000001</v>
      </c>
      <c r="S196" s="431">
        <v>0.15</v>
      </c>
      <c r="T196" s="296">
        <v>0.55000000000000004</v>
      </c>
      <c r="U196" s="510">
        <v>0.15</v>
      </c>
      <c r="V196" s="294">
        <v>2.72</v>
      </c>
      <c r="W196" s="294">
        <v>2.8155707615555761</v>
      </c>
      <c r="X196" s="389">
        <v>2.718863074566658</v>
      </c>
      <c r="Y196" s="293"/>
      <c r="Z196" s="433">
        <v>0.1225</v>
      </c>
      <c r="AA196" s="434">
        <v>0</v>
      </c>
      <c r="AB196" s="450">
        <v>3.4439943401043358</v>
      </c>
      <c r="AC196" s="296">
        <v>3.5664943401043359</v>
      </c>
      <c r="AD196" s="389">
        <v>3.4439943401043358</v>
      </c>
      <c r="AE196" s="443">
        <v>2.84</v>
      </c>
      <c r="AF196" s="394">
        <v>3.27</v>
      </c>
      <c r="AG196" s="395">
        <v>3.1</v>
      </c>
      <c r="AH196" s="511">
        <v>-0.19</v>
      </c>
      <c r="AI196" s="416">
        <v>1.3358848869460003</v>
      </c>
      <c r="AJ196" s="436">
        <v>6.8514581636920008E-2</v>
      </c>
      <c r="AK196" s="436">
        <v>7.4580908848662003E-2</v>
      </c>
      <c r="AL196" s="279">
        <v>0.37291991654688328</v>
      </c>
      <c r="AM196" s="398">
        <v>0.34227281384835112</v>
      </c>
      <c r="AN196" s="377">
        <v>0.14300000000000002</v>
      </c>
      <c r="AO196" s="501">
        <v>0.124</v>
      </c>
      <c r="AP196" s="269"/>
      <c r="AQ196" s="377">
        <v>-3.2570000000000001</v>
      </c>
      <c r="AR196" s="502">
        <v>-2.7069999999999999</v>
      </c>
      <c r="AS196" s="269"/>
      <c r="AT196" s="269"/>
      <c r="AU196" s="269"/>
      <c r="AV196" s="269"/>
      <c r="AW196" s="269"/>
      <c r="AX196" s="269"/>
      <c r="AY196" s="279"/>
      <c r="AZ196" s="269"/>
      <c r="BA196" s="269"/>
      <c r="BB196" s="277"/>
      <c r="BC196" s="277"/>
      <c r="BD196" s="280"/>
      <c r="BE196" s="269"/>
      <c r="BF196" s="269"/>
      <c r="BG196" s="269"/>
      <c r="BH196" s="269"/>
      <c r="BI196" s="269"/>
      <c r="BJ196" s="269"/>
      <c r="BK196" s="277"/>
      <c r="BL196" s="269"/>
      <c r="BM196" s="269"/>
      <c r="BN196" s="272"/>
      <c r="BO196" s="272"/>
      <c r="BP196" s="276"/>
      <c r="BQ196" s="269"/>
      <c r="BR196" s="276"/>
      <c r="BS196" s="269"/>
      <c r="BT196" s="269"/>
      <c r="BU196" s="269"/>
      <c r="BV196" s="269"/>
      <c r="BW196" s="269"/>
      <c r="BX196" s="269"/>
      <c r="BY196" s="269"/>
      <c r="BZ196" s="269"/>
      <c r="CA196" s="269"/>
      <c r="CB196" s="269"/>
      <c r="CC196" s="269"/>
      <c r="CD196" s="269"/>
      <c r="CE196" s="269"/>
      <c r="CF196" s="269"/>
      <c r="CG196" s="269"/>
    </row>
    <row r="197" spans="1:85" x14ac:dyDescent="0.2">
      <c r="A197" s="378">
        <v>41913</v>
      </c>
      <c r="B197" s="426">
        <v>3.3030000000000004</v>
      </c>
      <c r="C197" s="451">
        <v>-0.55000000000000004</v>
      </c>
      <c r="D197" s="381">
        <v>-0.45438864962269676</v>
      </c>
      <c r="E197" s="381">
        <v>-0.55115071901396728</v>
      </c>
      <c r="F197" s="427">
        <v>0.11800000000000001</v>
      </c>
      <c r="G197" s="428">
        <v>0.14300000000000002</v>
      </c>
      <c r="H197" s="428">
        <v>0.13800000000000001</v>
      </c>
      <c r="I197" s="429">
        <v>0.128</v>
      </c>
      <c r="J197" s="428">
        <v>0.153</v>
      </c>
      <c r="K197" s="428">
        <v>0.20300000000000001</v>
      </c>
      <c r="L197" s="428">
        <v>0.25</v>
      </c>
      <c r="M197" s="427">
        <v>0</v>
      </c>
      <c r="N197" s="428">
        <v>0</v>
      </c>
      <c r="O197" s="429">
        <v>-0.17</v>
      </c>
      <c r="P197" s="438">
        <v>-0.43</v>
      </c>
      <c r="Q197" s="440">
        <v>0.11</v>
      </c>
      <c r="R197" s="431">
        <v>0.14000000000000001</v>
      </c>
      <c r="S197" s="431">
        <v>0.15</v>
      </c>
      <c r="T197" s="296">
        <v>0.6</v>
      </c>
      <c r="U197" s="510">
        <v>0.15</v>
      </c>
      <c r="V197" s="294">
        <v>2.7530000000000001</v>
      </c>
      <c r="W197" s="294">
        <v>2.8486113503773036</v>
      </c>
      <c r="X197" s="389">
        <v>2.7518492809860331</v>
      </c>
      <c r="Y197" s="293"/>
      <c r="Z197" s="433">
        <v>0.1225</v>
      </c>
      <c r="AA197" s="434">
        <v>0</v>
      </c>
      <c r="AB197" s="450">
        <v>3.4838190113284417</v>
      </c>
      <c r="AC197" s="296">
        <v>3.6063190113284418</v>
      </c>
      <c r="AD197" s="389">
        <v>3.4838190113284417</v>
      </c>
      <c r="AE197" s="443">
        <v>2.8730000000000002</v>
      </c>
      <c r="AF197" s="394">
        <v>3.3030000000000004</v>
      </c>
      <c r="AG197" s="395">
        <v>3.1330000000000005</v>
      </c>
      <c r="AH197" s="511">
        <v>-0.19</v>
      </c>
      <c r="AI197" s="416">
        <v>1.3351340903800002</v>
      </c>
      <c r="AJ197" s="436">
        <v>6.8523754081301999E-2</v>
      </c>
      <c r="AK197" s="436">
        <v>7.4595823523967028E-2</v>
      </c>
      <c r="AL197" s="279">
        <v>0.37081373574626375</v>
      </c>
      <c r="AM197" s="398">
        <v>0.34014844368005004</v>
      </c>
      <c r="AN197" s="377">
        <v>0.14300000000000002</v>
      </c>
      <c r="AO197" s="501">
        <v>0.12</v>
      </c>
      <c r="AP197" s="269"/>
      <c r="AQ197" s="377">
        <v>-3.29</v>
      </c>
      <c r="AR197" s="502">
        <v>-2.74</v>
      </c>
      <c r="AS197" s="269"/>
      <c r="AT197" s="269"/>
      <c r="AU197" s="269"/>
      <c r="AV197" s="269"/>
      <c r="AW197" s="269"/>
      <c r="AX197" s="269"/>
      <c r="AY197" s="279"/>
      <c r="AZ197" s="269"/>
      <c r="BA197" s="269"/>
      <c r="BB197" s="277"/>
      <c r="BC197" s="277"/>
      <c r="BD197" s="280"/>
      <c r="BE197" s="269"/>
      <c r="BF197" s="269"/>
      <c r="BG197" s="269"/>
      <c r="BH197" s="269"/>
      <c r="BI197" s="269"/>
      <c r="BJ197" s="269"/>
      <c r="BK197" s="277"/>
      <c r="BL197" s="269"/>
      <c r="BM197" s="269"/>
      <c r="BN197" s="272"/>
      <c r="BO197" s="272"/>
      <c r="BP197" s="276"/>
      <c r="BQ197" s="269"/>
      <c r="BR197" s="276"/>
      <c r="BS197" s="269"/>
      <c r="BT197" s="269"/>
      <c r="BU197" s="269"/>
      <c r="BV197" s="269"/>
      <c r="BW197" s="269"/>
      <c r="BX197" s="269"/>
      <c r="BY197" s="269"/>
      <c r="BZ197" s="269"/>
      <c r="CA197" s="269"/>
      <c r="CB197" s="269"/>
      <c r="CC197" s="269"/>
      <c r="CD197" s="269"/>
      <c r="CE197" s="269"/>
      <c r="CF197" s="269"/>
      <c r="CG197" s="269"/>
    </row>
    <row r="198" spans="1:85" x14ac:dyDescent="0.2">
      <c r="A198" s="448">
        <v>41944</v>
      </c>
      <c r="B198" s="426">
        <v>3.44</v>
      </c>
      <c r="C198" s="449">
        <v>-0.55000000000000004</v>
      </c>
      <c r="D198" s="381">
        <v>-0.45438959464038842</v>
      </c>
      <c r="E198" s="381">
        <v>-0.55120798327292553</v>
      </c>
      <c r="F198" s="427">
        <v>0.11800000000000001</v>
      </c>
      <c r="G198" s="428">
        <v>0.14300000000000002</v>
      </c>
      <c r="H198" s="428">
        <v>0.13800000000000001</v>
      </c>
      <c r="I198" s="429">
        <v>0.128</v>
      </c>
      <c r="J198" s="428">
        <v>0.23</v>
      </c>
      <c r="K198" s="428">
        <v>0.28000000000000003</v>
      </c>
      <c r="L198" s="428">
        <v>0.55249999999999999</v>
      </c>
      <c r="M198" s="427">
        <v>0</v>
      </c>
      <c r="N198" s="428">
        <v>0</v>
      </c>
      <c r="O198" s="429">
        <v>-0.17</v>
      </c>
      <c r="P198" s="438">
        <v>-0.14499999999999999</v>
      </c>
      <c r="Q198" s="440">
        <v>0.11</v>
      </c>
      <c r="R198" s="431">
        <v>0.14000000000000001</v>
      </c>
      <c r="S198" s="431">
        <v>0.15</v>
      </c>
      <c r="T198" s="296">
        <v>0.8</v>
      </c>
      <c r="U198" s="510">
        <v>0.15</v>
      </c>
      <c r="V198" s="294">
        <v>2.89</v>
      </c>
      <c r="W198" s="294">
        <v>2.9856104053596115</v>
      </c>
      <c r="X198" s="389">
        <v>2.8887920167270744</v>
      </c>
      <c r="Y198" s="293"/>
      <c r="Z198" s="433">
        <v>0.1225</v>
      </c>
      <c r="AA198" s="434">
        <v>0</v>
      </c>
      <c r="AB198" s="450">
        <v>3.6550600257577606</v>
      </c>
      <c r="AC198" s="296">
        <v>3.7775600257577606</v>
      </c>
      <c r="AD198" s="389">
        <v>3.6550600257577606</v>
      </c>
      <c r="AE198" s="443">
        <v>3.2949999999999999</v>
      </c>
      <c r="AF198" s="394">
        <v>3.44</v>
      </c>
      <c r="AG198" s="395">
        <v>3.27</v>
      </c>
      <c r="AH198" s="511">
        <v>-0.19</v>
      </c>
      <c r="AI198" s="416">
        <v>1.334357443092</v>
      </c>
      <c r="AJ198" s="436">
        <v>6.8533232273860004E-2</v>
      </c>
      <c r="AK198" s="436">
        <v>7.4611235355193012E-2</v>
      </c>
      <c r="AL198" s="279">
        <v>0.36864928082073312</v>
      </c>
      <c r="AM198" s="398">
        <v>0.33796627396343576</v>
      </c>
      <c r="AN198" s="377">
        <v>0.14300000000000002</v>
      </c>
      <c r="AO198" s="501">
        <v>0.124</v>
      </c>
      <c r="AP198" s="269"/>
      <c r="AQ198" s="377">
        <v>-3.427</v>
      </c>
      <c r="AR198" s="502">
        <v>-2.8769999999999998</v>
      </c>
      <c r="AS198" s="269"/>
      <c r="AT198" s="269"/>
      <c r="AU198" s="269"/>
      <c r="AV198" s="269"/>
      <c r="AW198" s="269"/>
      <c r="AX198" s="269"/>
      <c r="AY198" s="279"/>
      <c r="AZ198" s="269"/>
      <c r="BA198" s="269"/>
      <c r="BB198" s="277"/>
      <c r="BC198" s="277"/>
      <c r="BD198" s="280"/>
      <c r="BE198" s="269"/>
      <c r="BF198" s="269"/>
      <c r="BG198" s="269"/>
      <c r="BH198" s="269"/>
      <c r="BI198" s="269"/>
      <c r="BJ198" s="269"/>
      <c r="BK198" s="277"/>
      <c r="BL198" s="269"/>
      <c r="BM198" s="269"/>
      <c r="BN198" s="272"/>
      <c r="BO198" s="272"/>
      <c r="BP198" s="276"/>
      <c r="BQ198" s="269"/>
      <c r="BR198" s="276"/>
      <c r="BS198" s="269"/>
      <c r="BT198" s="269"/>
      <c r="BU198" s="269"/>
      <c r="BV198" s="269"/>
      <c r="BW198" s="269"/>
      <c r="BX198" s="269"/>
      <c r="BY198" s="269"/>
      <c r="BZ198" s="269"/>
      <c r="CA198" s="269"/>
      <c r="CB198" s="269"/>
      <c r="CC198" s="269"/>
      <c r="CD198" s="269"/>
      <c r="CE198" s="269"/>
      <c r="CF198" s="269"/>
      <c r="CG198" s="269"/>
    </row>
    <row r="199" spans="1:85" x14ac:dyDescent="0.2">
      <c r="A199" s="452">
        <v>41974</v>
      </c>
      <c r="B199" s="521">
        <v>3.5630000000000002</v>
      </c>
      <c r="C199" s="453">
        <v>-0.55000000000000004</v>
      </c>
      <c r="D199" s="454">
        <v>-0.45438638432821055</v>
      </c>
      <c r="E199" s="454">
        <v>-0.55125939570980087</v>
      </c>
      <c r="F199" s="455">
        <v>0.11800000000000001</v>
      </c>
      <c r="G199" s="456">
        <v>0.14300000000000002</v>
      </c>
      <c r="H199" s="456">
        <v>0.13800000000000001</v>
      </c>
      <c r="I199" s="457">
        <v>0.128</v>
      </c>
      <c r="J199" s="456">
        <v>0.27</v>
      </c>
      <c r="K199" s="456">
        <v>0.32</v>
      </c>
      <c r="L199" s="456">
        <v>0.8075</v>
      </c>
      <c r="M199" s="455">
        <v>0</v>
      </c>
      <c r="N199" s="456">
        <v>0</v>
      </c>
      <c r="O199" s="457">
        <v>-0.17</v>
      </c>
      <c r="P199" s="522">
        <v>-7.4999999999999997E-2</v>
      </c>
      <c r="Q199" s="440">
        <v>0.11</v>
      </c>
      <c r="R199" s="491">
        <v>0.14000000000000001</v>
      </c>
      <c r="S199" s="491">
        <v>0.15</v>
      </c>
      <c r="T199" s="464">
        <v>1</v>
      </c>
      <c r="U199" s="523">
        <v>0.15</v>
      </c>
      <c r="V199" s="458">
        <v>3.0129999999999999</v>
      </c>
      <c r="W199" s="458">
        <v>3.1086136156717896</v>
      </c>
      <c r="X199" s="459">
        <v>3.0117406042901993</v>
      </c>
      <c r="Y199" s="460"/>
      <c r="Z199" s="461">
        <v>0.1225</v>
      </c>
      <c r="AA199" s="462">
        <v>0</v>
      </c>
      <c r="AB199" s="463">
        <v>3.808472749672982</v>
      </c>
      <c r="AC199" s="464">
        <v>3.930972749672982</v>
      </c>
      <c r="AD199" s="459">
        <v>3.808472749672982</v>
      </c>
      <c r="AE199" s="465">
        <v>3.488</v>
      </c>
      <c r="AF199" s="466">
        <v>3.5630000000000002</v>
      </c>
      <c r="AG199" s="467">
        <v>3.3930000000000002</v>
      </c>
      <c r="AH199" s="524">
        <v>-0.19</v>
      </c>
      <c r="AI199" s="468">
        <v>1.3336050532290002</v>
      </c>
      <c r="AJ199" s="469">
        <v>6.8542404718297006E-2</v>
      </c>
      <c r="AK199" s="469">
        <v>7.4626150030647986E-2</v>
      </c>
      <c r="AL199" s="470">
        <v>0.36656613432561352</v>
      </c>
      <c r="AM199" s="471">
        <v>0.33586702100963617</v>
      </c>
      <c r="AN199" s="525">
        <v>0.14300000000000002</v>
      </c>
      <c r="AO199" s="526">
        <v>0.12</v>
      </c>
      <c r="AP199" s="527"/>
      <c r="AQ199" s="525">
        <v>-3.55</v>
      </c>
      <c r="AR199" s="528">
        <v>-3</v>
      </c>
      <c r="AS199" s="269"/>
      <c r="AT199" s="269"/>
      <c r="AU199" s="269"/>
      <c r="AV199" s="269"/>
      <c r="AW199" s="269"/>
      <c r="AX199" s="269"/>
      <c r="AY199" s="279"/>
      <c r="AZ199" s="269"/>
      <c r="BA199" s="269"/>
      <c r="BB199" s="277"/>
      <c r="BC199" s="277"/>
      <c r="BD199" s="280"/>
      <c r="BE199" s="269"/>
      <c r="BF199" s="269"/>
      <c r="BG199" s="269"/>
      <c r="BH199" s="269"/>
      <c r="BI199" s="269"/>
      <c r="BJ199" s="269"/>
      <c r="BK199" s="277"/>
      <c r="BL199" s="269"/>
      <c r="BM199" s="269"/>
      <c r="BN199" s="272"/>
      <c r="BO199" s="272"/>
      <c r="BP199" s="276"/>
      <c r="BQ199" s="269"/>
      <c r="BR199" s="276"/>
      <c r="BS199" s="269"/>
      <c r="BT199" s="269"/>
      <c r="BU199" s="269"/>
      <c r="BV199" s="269"/>
      <c r="BW199" s="269"/>
      <c r="BX199" s="269"/>
      <c r="BY199" s="269"/>
      <c r="BZ199" s="269"/>
      <c r="CA199" s="269"/>
      <c r="CB199" s="269"/>
      <c r="CC199" s="269"/>
      <c r="CD199" s="269"/>
      <c r="CE199" s="269"/>
      <c r="CF199" s="269"/>
      <c r="CG199" s="269"/>
    </row>
    <row r="200" spans="1:85" x14ac:dyDescent="0.2">
      <c r="A200" s="281"/>
      <c r="B200" s="272"/>
      <c r="C200" s="282"/>
      <c r="D200" s="273"/>
      <c r="E200" s="270"/>
      <c r="F200" s="270"/>
      <c r="G200" s="472"/>
      <c r="H200" s="472"/>
      <c r="I200" s="472"/>
      <c r="J200" s="283"/>
      <c r="K200" s="472"/>
      <c r="L200" s="284"/>
      <c r="M200" s="284"/>
      <c r="N200" s="283"/>
      <c r="O200" s="438"/>
      <c r="P200" s="438"/>
      <c r="Q200" s="283"/>
      <c r="S200" s="283"/>
      <c r="T200" s="283"/>
      <c r="U200" s="283"/>
      <c r="V200" s="283"/>
      <c r="W200" s="283"/>
      <c r="X200" s="283"/>
      <c r="Y200" s="284"/>
      <c r="Z200" s="269"/>
      <c r="AA200" s="274"/>
      <c r="AB200" s="274"/>
      <c r="AC200" s="269"/>
      <c r="AD200" s="269"/>
      <c r="AE200" s="269"/>
      <c r="AF200" s="269"/>
      <c r="AG200" s="529"/>
      <c r="AH200" s="269"/>
      <c r="AI200" s="269"/>
      <c r="AJ200" s="269"/>
      <c r="AK200" s="269"/>
      <c r="AL200" s="269"/>
      <c r="AM200" s="269"/>
      <c r="AN200" s="269"/>
      <c r="AO200" s="269"/>
      <c r="AP200" s="269"/>
      <c r="AQ200" s="269"/>
      <c r="AR200" s="269"/>
      <c r="AS200" s="269"/>
      <c r="AT200" s="269"/>
      <c r="AU200" s="269"/>
      <c r="AV200" s="269"/>
      <c r="AW200" s="269"/>
      <c r="AX200" s="279"/>
      <c r="AY200" s="269"/>
      <c r="AZ200" s="269"/>
      <c r="BA200" s="277"/>
      <c r="BB200" s="277"/>
      <c r="BC200" s="280"/>
      <c r="BD200" s="269"/>
      <c r="BE200" s="269"/>
      <c r="BF200" s="269"/>
      <c r="BG200" s="269"/>
      <c r="BH200" s="269"/>
      <c r="BI200" s="269"/>
      <c r="BJ200" s="277"/>
      <c r="BK200" s="269"/>
      <c r="BL200" s="269"/>
      <c r="BM200" s="272"/>
      <c r="BN200" s="272"/>
      <c r="BO200" s="276"/>
      <c r="BP200" s="269"/>
      <c r="BQ200" s="276"/>
      <c r="BR200" s="269"/>
      <c r="BS200" s="269"/>
      <c r="BT200" s="269"/>
      <c r="BU200" s="269"/>
      <c r="BV200" s="269"/>
      <c r="BW200" s="269"/>
      <c r="BX200" s="269"/>
      <c r="BY200" s="269"/>
      <c r="BZ200" s="269"/>
      <c r="CA200" s="269"/>
      <c r="CB200" s="269"/>
      <c r="CC200" s="269"/>
      <c r="CD200" s="269"/>
      <c r="CE200" s="269"/>
      <c r="CF200" s="269"/>
    </row>
    <row r="201" spans="1:85" x14ac:dyDescent="0.2">
      <c r="A201" s="281"/>
      <c r="B201" s="272"/>
      <c r="C201" s="282"/>
      <c r="D201" s="273"/>
      <c r="E201" s="270"/>
      <c r="F201" s="270"/>
      <c r="G201" s="472"/>
      <c r="H201" s="472"/>
      <c r="I201" s="472"/>
      <c r="J201" s="283"/>
      <c r="K201" s="472"/>
      <c r="L201" s="284"/>
      <c r="M201" s="284"/>
      <c r="N201" s="283"/>
      <c r="O201" s="438"/>
      <c r="P201" s="438"/>
      <c r="Q201" s="283"/>
      <c r="S201" s="283"/>
      <c r="T201" s="283"/>
      <c r="U201" s="283"/>
      <c r="V201" s="283"/>
      <c r="W201" s="283"/>
      <c r="X201" s="283"/>
      <c r="Y201" s="284"/>
      <c r="Z201" s="269"/>
      <c r="AA201" s="274"/>
      <c r="AB201" s="274"/>
      <c r="AC201" s="269"/>
      <c r="AD201" s="269"/>
      <c r="AE201" s="269"/>
      <c r="AF201" s="269"/>
      <c r="AG201" s="529"/>
      <c r="AH201" s="269"/>
      <c r="AI201" s="269"/>
      <c r="AJ201" s="269"/>
      <c r="AK201" s="269"/>
      <c r="AL201" s="269"/>
      <c r="AM201" s="269"/>
      <c r="AN201" s="269"/>
      <c r="AO201" s="269"/>
      <c r="AP201" s="269"/>
      <c r="AQ201" s="269"/>
      <c r="AR201" s="269"/>
      <c r="AS201" s="269"/>
      <c r="AT201" s="269"/>
      <c r="AU201" s="269"/>
      <c r="AV201" s="269"/>
      <c r="AW201" s="269"/>
      <c r="AX201" s="279"/>
      <c r="AY201" s="269"/>
      <c r="AZ201" s="269"/>
      <c r="BA201" s="277"/>
      <c r="BB201" s="277"/>
      <c r="BC201" s="280"/>
      <c r="BD201" s="269"/>
      <c r="BE201" s="269"/>
      <c r="BF201" s="269"/>
      <c r="BG201" s="269"/>
      <c r="BH201" s="269"/>
      <c r="BI201" s="269"/>
      <c r="BJ201" s="277"/>
      <c r="BK201" s="269"/>
      <c r="BL201" s="269"/>
      <c r="BM201" s="272"/>
      <c r="BN201" s="272"/>
      <c r="BO201" s="276"/>
      <c r="BP201" s="269"/>
      <c r="BQ201" s="276"/>
      <c r="BR201" s="269"/>
      <c r="BS201" s="269"/>
      <c r="BT201" s="269"/>
      <c r="BU201" s="269"/>
      <c r="BV201" s="269"/>
      <c r="BW201" s="269"/>
      <c r="BX201" s="269"/>
      <c r="BY201" s="269"/>
      <c r="BZ201" s="269"/>
      <c r="CA201" s="269"/>
      <c r="CB201" s="269"/>
      <c r="CC201" s="269"/>
      <c r="CD201" s="269"/>
      <c r="CE201" s="269"/>
      <c r="CF201" s="269"/>
    </row>
    <row r="202" spans="1:85" x14ac:dyDescent="0.2">
      <c r="A202" s="281"/>
      <c r="B202" s="272"/>
      <c r="C202" s="282"/>
      <c r="D202" s="273"/>
      <c r="E202" s="270"/>
      <c r="F202" s="270"/>
      <c r="G202" s="472"/>
      <c r="H202" s="472"/>
      <c r="I202" s="472"/>
      <c r="J202" s="283"/>
      <c r="K202" s="472"/>
      <c r="L202" s="284"/>
      <c r="M202" s="284"/>
      <c r="N202" s="283"/>
      <c r="O202" s="438"/>
      <c r="P202" s="438"/>
      <c r="Q202" s="283"/>
      <c r="S202" s="283"/>
      <c r="T202" s="283"/>
      <c r="U202" s="283"/>
      <c r="V202" s="283"/>
      <c r="W202" s="283"/>
      <c r="X202" s="283"/>
      <c r="Y202" s="284"/>
      <c r="Z202" s="269"/>
      <c r="AA202" s="274"/>
      <c r="AB202" s="274"/>
      <c r="AC202" s="269"/>
      <c r="AD202" s="269"/>
      <c r="AE202" s="269"/>
      <c r="AF202" s="269"/>
      <c r="AG202" s="529"/>
      <c r="AH202" s="269"/>
      <c r="AI202" s="269"/>
      <c r="AJ202" s="269"/>
      <c r="AK202" s="269"/>
      <c r="AL202" s="269"/>
      <c r="AM202" s="269"/>
      <c r="AN202" s="269"/>
      <c r="AO202" s="269"/>
      <c r="AP202" s="269"/>
      <c r="AQ202" s="269"/>
      <c r="AR202" s="269"/>
      <c r="AS202" s="269"/>
      <c r="AT202" s="269"/>
      <c r="AU202" s="269"/>
      <c r="AV202" s="269"/>
      <c r="AW202" s="269"/>
      <c r="AX202" s="279"/>
      <c r="AY202" s="269"/>
      <c r="AZ202" s="269"/>
      <c r="BA202" s="277"/>
      <c r="BB202" s="277"/>
      <c r="BC202" s="280"/>
      <c r="BD202" s="269"/>
      <c r="BE202" s="269"/>
      <c r="BF202" s="269"/>
      <c r="BG202" s="269"/>
      <c r="BH202" s="269"/>
      <c r="BI202" s="269"/>
      <c r="BJ202" s="277"/>
      <c r="BK202" s="269"/>
      <c r="BL202" s="269"/>
      <c r="BM202" s="272"/>
      <c r="BN202" s="272"/>
      <c r="BO202" s="276"/>
      <c r="BP202" s="269"/>
      <c r="BQ202" s="276"/>
      <c r="BR202" s="269"/>
      <c r="BS202" s="269"/>
      <c r="BT202" s="269"/>
      <c r="BU202" s="269"/>
      <c r="BV202" s="269"/>
      <c r="BW202" s="269"/>
      <c r="BX202" s="269"/>
      <c r="BY202" s="269"/>
      <c r="BZ202" s="269"/>
      <c r="CA202" s="269"/>
      <c r="CB202" s="269"/>
      <c r="CC202" s="269"/>
      <c r="CD202" s="269"/>
      <c r="CE202" s="269"/>
      <c r="CF202" s="269"/>
    </row>
    <row r="203" spans="1:85" x14ac:dyDescent="0.2">
      <c r="A203" s="281"/>
      <c r="B203" s="272"/>
      <c r="C203" s="282"/>
      <c r="D203" s="273"/>
      <c r="E203" s="270"/>
      <c r="F203" s="270"/>
      <c r="G203" s="472"/>
      <c r="H203" s="472"/>
      <c r="I203" s="472"/>
      <c r="J203" s="283"/>
      <c r="K203" s="472"/>
      <c r="L203" s="284"/>
      <c r="M203" s="284"/>
      <c r="N203" s="283"/>
      <c r="O203" s="438"/>
      <c r="P203" s="283"/>
      <c r="Q203" s="283"/>
      <c r="S203" s="283"/>
      <c r="T203" s="283"/>
      <c r="U203" s="283"/>
      <c r="V203" s="283"/>
      <c r="W203" s="283"/>
      <c r="X203" s="283"/>
      <c r="Y203" s="284"/>
      <c r="Z203" s="269"/>
      <c r="AA203" s="274"/>
      <c r="AB203" s="274"/>
      <c r="AC203" s="269"/>
      <c r="AD203" s="269"/>
      <c r="AE203" s="269"/>
      <c r="AF203" s="269"/>
      <c r="AG203" s="529"/>
      <c r="AH203" s="269"/>
      <c r="AI203" s="269"/>
      <c r="AJ203" s="269"/>
      <c r="AK203" s="269"/>
      <c r="AL203" s="269"/>
      <c r="AM203" s="269"/>
      <c r="AN203" s="269"/>
      <c r="AO203" s="269"/>
      <c r="AP203" s="269"/>
      <c r="AQ203" s="269"/>
      <c r="AR203" s="269"/>
      <c r="AS203" s="269"/>
      <c r="AT203" s="269"/>
      <c r="AU203" s="269"/>
      <c r="AV203" s="269"/>
      <c r="AW203" s="269"/>
      <c r="AX203" s="279"/>
      <c r="AY203" s="269"/>
      <c r="AZ203" s="269"/>
      <c r="BA203" s="277"/>
      <c r="BB203" s="277"/>
      <c r="BC203" s="280"/>
      <c r="BD203" s="269"/>
      <c r="BE203" s="269"/>
      <c r="BF203" s="269"/>
      <c r="BG203" s="269"/>
      <c r="BH203" s="269"/>
      <c r="BI203" s="269"/>
      <c r="BJ203" s="269"/>
      <c r="BK203" s="269"/>
      <c r="BL203" s="269"/>
      <c r="BM203" s="269"/>
      <c r="BN203" s="269"/>
      <c r="BO203" s="269"/>
      <c r="BP203" s="269"/>
      <c r="BQ203" s="269"/>
      <c r="BR203" s="269"/>
      <c r="BS203" s="269"/>
      <c r="BT203" s="269"/>
      <c r="BU203" s="269"/>
      <c r="BV203" s="269"/>
      <c r="BW203" s="269"/>
      <c r="BX203" s="269"/>
      <c r="BY203" s="269"/>
      <c r="BZ203" s="269"/>
      <c r="CA203" s="269"/>
      <c r="CB203" s="269"/>
      <c r="CC203" s="269"/>
      <c r="CD203" s="269"/>
      <c r="CE203" s="269"/>
      <c r="CF203" s="269"/>
    </row>
    <row r="204" spans="1:85" x14ac:dyDescent="0.2">
      <c r="A204" s="281"/>
      <c r="B204" s="272"/>
      <c r="C204" s="282"/>
      <c r="D204" s="273"/>
      <c r="E204" s="270"/>
      <c r="F204" s="270"/>
      <c r="G204" s="472"/>
      <c r="H204" s="472"/>
      <c r="I204" s="472"/>
      <c r="J204" s="283"/>
      <c r="K204" s="472"/>
      <c r="L204" s="284"/>
      <c r="M204" s="284"/>
      <c r="N204" s="283"/>
      <c r="O204" s="438"/>
      <c r="P204" s="283"/>
      <c r="Q204" s="283"/>
      <c r="S204" s="283"/>
      <c r="T204" s="283"/>
      <c r="U204" s="283"/>
      <c r="V204" s="283"/>
      <c r="W204" s="283"/>
      <c r="X204" s="283"/>
      <c r="Y204" s="284"/>
      <c r="Z204" s="269"/>
      <c r="AA204" s="274"/>
      <c r="AB204" s="274"/>
      <c r="AC204" s="269"/>
      <c r="AD204" s="269"/>
      <c r="AE204" s="269"/>
      <c r="AF204" s="269"/>
      <c r="AG204" s="529"/>
      <c r="AH204" s="269"/>
      <c r="AI204" s="269"/>
      <c r="AJ204" s="269"/>
      <c r="AK204" s="269"/>
      <c r="AL204" s="269"/>
      <c r="AM204" s="269"/>
      <c r="AN204" s="269"/>
      <c r="AO204" s="269"/>
      <c r="AP204" s="269"/>
      <c r="AQ204" s="269"/>
      <c r="AR204" s="269"/>
      <c r="AS204" s="269"/>
      <c r="AT204" s="269"/>
      <c r="AU204" s="269"/>
      <c r="AV204" s="269"/>
      <c r="AW204" s="269"/>
      <c r="AX204" s="279"/>
      <c r="AY204" s="269"/>
      <c r="AZ204" s="269"/>
      <c r="BA204" s="277"/>
      <c r="BB204" s="277"/>
      <c r="BC204" s="280"/>
      <c r="BD204" s="269"/>
      <c r="BE204" s="269"/>
      <c r="BF204" s="269"/>
      <c r="BG204" s="269"/>
      <c r="BH204" s="269"/>
      <c r="BI204" s="269"/>
      <c r="BJ204" s="269"/>
      <c r="BK204" s="269"/>
      <c r="BL204" s="269"/>
      <c r="BM204" s="269"/>
      <c r="BN204" s="269"/>
      <c r="BO204" s="269"/>
      <c r="BP204" s="269"/>
      <c r="BQ204" s="269"/>
      <c r="BR204" s="269"/>
      <c r="BS204" s="269"/>
      <c r="BT204" s="269"/>
      <c r="BU204" s="269"/>
      <c r="BV204" s="269"/>
      <c r="BW204" s="269"/>
      <c r="BX204" s="269"/>
      <c r="BY204" s="269"/>
      <c r="BZ204" s="269"/>
      <c r="CA204" s="269"/>
      <c r="CB204" s="269"/>
      <c r="CC204" s="269"/>
      <c r="CD204" s="269"/>
      <c r="CE204" s="269"/>
      <c r="CF204" s="269"/>
    </row>
    <row r="205" spans="1:85" x14ac:dyDescent="0.2">
      <c r="A205" s="281"/>
      <c r="B205" s="272"/>
      <c r="C205" s="269"/>
      <c r="D205" s="269"/>
      <c r="E205" s="269"/>
      <c r="F205" s="269"/>
      <c r="G205" s="472"/>
      <c r="H205" s="472"/>
      <c r="I205" s="472"/>
      <c r="J205" s="283"/>
      <c r="K205" s="472"/>
      <c r="L205" s="284"/>
      <c r="M205" s="284"/>
      <c r="N205" s="283"/>
      <c r="O205" s="438"/>
      <c r="P205" s="283"/>
      <c r="Q205" s="283"/>
      <c r="S205" s="283"/>
      <c r="T205" s="283"/>
      <c r="U205" s="283"/>
      <c r="V205" s="283"/>
      <c r="W205" s="283"/>
      <c r="X205" s="283"/>
      <c r="Y205" s="272"/>
      <c r="Z205" s="269"/>
      <c r="AA205" s="269"/>
      <c r="AB205" s="269"/>
      <c r="AC205" s="269"/>
      <c r="AD205" s="269"/>
      <c r="AE205" s="269"/>
      <c r="AF205" s="269"/>
      <c r="AG205" s="529"/>
      <c r="AH205" s="269"/>
      <c r="AI205" s="269"/>
      <c r="AJ205" s="269"/>
      <c r="AK205" s="269"/>
      <c r="AL205" s="269"/>
      <c r="AM205" s="269"/>
      <c r="AN205" s="269"/>
      <c r="AO205" s="269"/>
      <c r="AP205" s="269"/>
      <c r="AQ205" s="269"/>
      <c r="AR205" s="269"/>
      <c r="AS205" s="269"/>
      <c r="AT205" s="269"/>
      <c r="AU205" s="269"/>
      <c r="AV205" s="269"/>
      <c r="AW205" s="269"/>
      <c r="AX205" s="269"/>
      <c r="AY205" s="269"/>
      <c r="AZ205" s="269"/>
      <c r="BA205" s="269"/>
      <c r="BB205" s="269"/>
      <c r="BC205" s="269"/>
      <c r="BD205" s="269"/>
      <c r="BE205" s="269"/>
      <c r="BF205" s="269"/>
      <c r="BG205" s="269"/>
      <c r="BH205" s="269"/>
      <c r="BI205" s="269"/>
      <c r="BJ205" s="269"/>
      <c r="BK205" s="269"/>
      <c r="BL205" s="269"/>
      <c r="BM205" s="269"/>
      <c r="BN205" s="269"/>
      <c r="BO205" s="269"/>
      <c r="BP205" s="269"/>
      <c r="BQ205" s="269"/>
      <c r="BR205" s="269"/>
      <c r="BS205" s="269"/>
      <c r="BT205" s="269"/>
      <c r="BU205" s="269"/>
      <c r="BV205" s="269"/>
      <c r="BW205" s="269"/>
      <c r="BX205" s="269"/>
      <c r="BY205" s="269"/>
      <c r="BZ205" s="269"/>
      <c r="CA205" s="269"/>
      <c r="CB205" s="269"/>
      <c r="CC205" s="269"/>
      <c r="CD205" s="269"/>
      <c r="CE205" s="269"/>
      <c r="CF205" s="269"/>
    </row>
    <row r="206" spans="1:85" x14ac:dyDescent="0.2">
      <c r="A206" s="281"/>
      <c r="B206" s="272"/>
      <c r="C206" s="269"/>
      <c r="D206" s="269"/>
      <c r="E206" s="269"/>
      <c r="F206" s="269"/>
      <c r="G206" s="472"/>
      <c r="H206" s="472"/>
      <c r="I206" s="472"/>
      <c r="J206" s="283"/>
      <c r="K206" s="472"/>
      <c r="L206" s="284"/>
      <c r="M206" s="284"/>
      <c r="N206" s="283"/>
      <c r="O206" s="438"/>
      <c r="P206" s="283"/>
      <c r="Q206" s="283"/>
      <c r="S206" s="283"/>
      <c r="T206" s="283"/>
      <c r="U206" s="283"/>
      <c r="V206" s="283"/>
      <c r="W206" s="283"/>
      <c r="X206" s="283"/>
      <c r="Y206" s="269"/>
      <c r="Z206" s="269"/>
      <c r="AA206" s="269"/>
      <c r="AB206" s="269"/>
      <c r="AC206" s="269"/>
      <c r="AD206" s="269"/>
      <c r="AE206" s="269"/>
      <c r="AF206" s="269"/>
      <c r="AG206" s="529"/>
      <c r="AH206" s="269"/>
      <c r="AI206" s="269"/>
      <c r="AJ206" s="269"/>
      <c r="AK206" s="269"/>
      <c r="AL206" s="269"/>
      <c r="AM206" s="269"/>
      <c r="AN206" s="269"/>
      <c r="AO206" s="269"/>
      <c r="AP206" s="269"/>
      <c r="AQ206" s="269"/>
      <c r="AR206" s="269"/>
      <c r="AS206" s="269"/>
      <c r="AT206" s="269"/>
      <c r="AU206" s="269"/>
      <c r="AV206" s="269"/>
      <c r="AW206" s="269"/>
      <c r="AX206" s="269"/>
      <c r="AY206" s="269"/>
      <c r="AZ206" s="269"/>
      <c r="BA206" s="269"/>
      <c r="BB206" s="269"/>
      <c r="BC206" s="269"/>
      <c r="BD206" s="269"/>
      <c r="BE206" s="269"/>
      <c r="BF206" s="269"/>
      <c r="BG206" s="269"/>
      <c r="BH206" s="269"/>
      <c r="BI206" s="269"/>
      <c r="BJ206" s="269"/>
      <c r="BK206" s="269"/>
      <c r="BL206" s="269"/>
      <c r="BM206" s="269"/>
      <c r="BN206" s="269"/>
      <c r="BO206" s="269"/>
      <c r="BP206" s="269"/>
      <c r="BQ206" s="269"/>
      <c r="BR206" s="269"/>
      <c r="BS206" s="269"/>
      <c r="BT206" s="269"/>
      <c r="BU206" s="269"/>
      <c r="BV206" s="269"/>
      <c r="BW206" s="269"/>
      <c r="BX206" s="269"/>
      <c r="BY206" s="269"/>
      <c r="BZ206" s="269"/>
      <c r="CA206" s="269"/>
      <c r="CB206" s="269"/>
      <c r="CC206" s="269"/>
      <c r="CD206" s="269"/>
      <c r="CE206" s="269"/>
      <c r="CF206" s="269"/>
    </row>
    <row r="207" spans="1:85" x14ac:dyDescent="0.2">
      <c r="A207" s="281"/>
      <c r="B207" s="272"/>
      <c r="C207" s="269"/>
      <c r="D207" s="269"/>
      <c r="E207" s="269"/>
      <c r="F207" s="269"/>
      <c r="G207" s="472"/>
      <c r="H207" s="472"/>
      <c r="I207" s="472"/>
      <c r="J207" s="283"/>
      <c r="K207" s="472"/>
      <c r="L207" s="284"/>
      <c r="M207" s="284"/>
      <c r="N207" s="283"/>
      <c r="O207" s="438"/>
      <c r="P207" s="283"/>
      <c r="Q207" s="283"/>
      <c r="S207" s="283"/>
      <c r="T207" s="283"/>
      <c r="U207" s="283"/>
      <c r="V207" s="283"/>
      <c r="W207" s="283"/>
      <c r="X207" s="283"/>
      <c r="Y207" s="269"/>
      <c r="Z207" s="269"/>
      <c r="AA207" s="269"/>
      <c r="AB207" s="269"/>
      <c r="AC207" s="269"/>
      <c r="AD207" s="269"/>
      <c r="AE207" s="269"/>
      <c r="AF207" s="269"/>
      <c r="AG207" s="529"/>
      <c r="AH207" s="269"/>
      <c r="AI207" s="269"/>
      <c r="AJ207" s="269"/>
      <c r="AK207" s="269"/>
      <c r="AL207" s="269"/>
      <c r="AM207" s="269"/>
      <c r="AN207" s="269"/>
      <c r="AO207" s="269"/>
      <c r="AP207" s="269"/>
      <c r="AQ207" s="269"/>
      <c r="AR207" s="269"/>
      <c r="AS207" s="269"/>
      <c r="AT207" s="269"/>
      <c r="AU207" s="269"/>
      <c r="AV207" s="269"/>
      <c r="AW207" s="269"/>
      <c r="AX207" s="269"/>
      <c r="AY207" s="269"/>
      <c r="AZ207" s="269"/>
      <c r="BA207" s="269"/>
      <c r="BB207" s="269"/>
      <c r="BC207" s="269"/>
      <c r="BD207" s="269"/>
      <c r="BE207" s="269"/>
      <c r="BF207" s="269"/>
      <c r="BG207" s="269"/>
      <c r="BH207" s="269"/>
      <c r="BI207" s="269"/>
      <c r="BJ207" s="269"/>
      <c r="BK207" s="269"/>
      <c r="BL207" s="269"/>
      <c r="BM207" s="269"/>
      <c r="BN207" s="269"/>
      <c r="BO207" s="269"/>
      <c r="BP207" s="269"/>
      <c r="BQ207" s="269"/>
      <c r="BR207" s="269"/>
      <c r="BS207" s="269"/>
      <c r="BT207" s="269"/>
      <c r="BU207" s="269"/>
      <c r="BV207" s="269"/>
      <c r="BW207" s="269"/>
      <c r="BX207" s="269"/>
      <c r="BY207" s="269"/>
      <c r="BZ207" s="269"/>
      <c r="CA207" s="269"/>
      <c r="CB207" s="269"/>
      <c r="CC207" s="269"/>
      <c r="CD207" s="269"/>
      <c r="CE207" s="269"/>
      <c r="CF207" s="269"/>
    </row>
    <row r="208" spans="1:85" x14ac:dyDescent="0.2">
      <c r="A208" s="281"/>
      <c r="B208" s="272"/>
      <c r="C208" s="269"/>
      <c r="D208" s="269"/>
      <c r="E208" s="269"/>
      <c r="F208" s="269"/>
      <c r="G208" s="472"/>
      <c r="H208" s="472"/>
      <c r="I208" s="472"/>
      <c r="J208" s="283"/>
      <c r="K208" s="472"/>
      <c r="L208" s="284"/>
      <c r="M208" s="284"/>
      <c r="N208" s="283"/>
      <c r="O208" s="438"/>
      <c r="P208" s="283"/>
      <c r="Q208" s="283"/>
      <c r="S208" s="283"/>
      <c r="T208" s="283"/>
      <c r="U208" s="283"/>
      <c r="V208" s="283"/>
      <c r="W208" s="283"/>
      <c r="X208" s="283"/>
      <c r="Y208" s="269"/>
      <c r="Z208" s="269"/>
      <c r="AA208" s="269"/>
      <c r="AB208" s="269"/>
      <c r="AC208" s="269"/>
      <c r="AD208" s="269"/>
      <c r="AE208" s="269"/>
      <c r="AF208" s="269"/>
      <c r="AG208" s="529"/>
      <c r="AH208" s="269"/>
      <c r="AI208" s="269"/>
      <c r="AJ208" s="269"/>
      <c r="AK208" s="269"/>
      <c r="AL208" s="269"/>
      <c r="AM208" s="269"/>
      <c r="AN208" s="269"/>
      <c r="AO208" s="269"/>
      <c r="AP208" s="269"/>
      <c r="AQ208" s="269"/>
      <c r="AR208" s="269"/>
      <c r="AS208" s="269"/>
      <c r="AT208" s="269"/>
      <c r="AU208" s="269"/>
      <c r="AV208" s="269"/>
      <c r="AW208" s="269"/>
      <c r="AX208" s="269"/>
      <c r="AY208" s="269"/>
      <c r="AZ208" s="269"/>
      <c r="BA208" s="269"/>
      <c r="BB208" s="269"/>
      <c r="BC208" s="269"/>
      <c r="BD208" s="269"/>
      <c r="BE208" s="269"/>
      <c r="BF208" s="269"/>
      <c r="BG208" s="269"/>
      <c r="BH208" s="269"/>
      <c r="BI208" s="269"/>
      <c r="BJ208" s="269"/>
      <c r="BK208" s="269"/>
      <c r="BL208" s="269"/>
      <c r="BM208" s="269"/>
      <c r="BN208" s="269"/>
      <c r="BO208" s="269"/>
      <c r="BP208" s="269"/>
      <c r="BQ208" s="269"/>
      <c r="BR208" s="269"/>
      <c r="BS208" s="269"/>
      <c r="BT208" s="269"/>
      <c r="BU208" s="269"/>
      <c r="BV208" s="269"/>
      <c r="BW208" s="269"/>
      <c r="BX208" s="269"/>
      <c r="BY208" s="269"/>
      <c r="BZ208" s="269"/>
      <c r="CA208" s="269"/>
      <c r="CB208" s="269"/>
      <c r="CC208" s="269"/>
      <c r="CD208" s="269"/>
      <c r="CE208" s="269"/>
      <c r="CF208" s="269"/>
    </row>
    <row r="209" spans="1:84" x14ac:dyDescent="0.2">
      <c r="A209" s="281"/>
      <c r="B209" s="272"/>
      <c r="C209" s="269"/>
      <c r="D209" s="269"/>
      <c r="E209" s="269"/>
      <c r="F209" s="269"/>
      <c r="G209" s="472"/>
      <c r="H209" s="472"/>
      <c r="I209" s="472"/>
      <c r="J209" s="283"/>
      <c r="K209" s="472"/>
      <c r="L209" s="284"/>
      <c r="M209" s="284"/>
      <c r="N209" s="283"/>
      <c r="O209" s="438"/>
      <c r="P209" s="283"/>
      <c r="Q209" s="283"/>
      <c r="S209" s="283"/>
      <c r="T209" s="283"/>
      <c r="U209" s="283"/>
      <c r="V209" s="283"/>
      <c r="W209" s="283"/>
      <c r="X209" s="283"/>
      <c r="Y209" s="269"/>
      <c r="Z209" s="269"/>
      <c r="AA209" s="269"/>
      <c r="AB209" s="269"/>
      <c r="AC209" s="269"/>
      <c r="AD209" s="269"/>
      <c r="AE209" s="269"/>
      <c r="AF209" s="269"/>
      <c r="AG209" s="529"/>
      <c r="AH209" s="269"/>
      <c r="AI209" s="269"/>
      <c r="AJ209" s="269"/>
      <c r="AK209" s="269"/>
      <c r="AL209" s="269"/>
      <c r="AM209" s="269"/>
      <c r="AN209" s="269"/>
      <c r="AO209" s="269"/>
      <c r="AP209" s="269"/>
      <c r="AQ209" s="269"/>
      <c r="AR209" s="269"/>
      <c r="AS209" s="269"/>
      <c r="AT209" s="269"/>
      <c r="AU209" s="269"/>
      <c r="AV209" s="269"/>
      <c r="AW209" s="269"/>
      <c r="AX209" s="269"/>
      <c r="AY209" s="269"/>
      <c r="AZ209" s="269"/>
      <c r="BA209" s="269"/>
      <c r="BB209" s="269"/>
      <c r="BC209" s="269"/>
      <c r="BD209" s="269"/>
      <c r="BE209" s="269"/>
      <c r="BF209" s="269"/>
      <c r="BG209" s="269"/>
      <c r="BH209" s="269"/>
      <c r="BI209" s="269"/>
      <c r="BJ209" s="269"/>
      <c r="BK209" s="269"/>
      <c r="BL209" s="269"/>
      <c r="BM209" s="269"/>
      <c r="BN209" s="269"/>
      <c r="BO209" s="269"/>
      <c r="BP209" s="269"/>
      <c r="BQ209" s="269"/>
      <c r="BR209" s="269"/>
      <c r="BS209" s="269"/>
      <c r="BT209" s="269"/>
      <c r="BU209" s="269"/>
      <c r="BV209" s="269"/>
      <c r="BW209" s="269"/>
      <c r="BX209" s="269"/>
      <c r="BY209" s="269"/>
      <c r="BZ209" s="269"/>
      <c r="CA209" s="269"/>
      <c r="CB209" s="269"/>
      <c r="CC209" s="269"/>
      <c r="CD209" s="269"/>
      <c r="CE209" s="269"/>
      <c r="CF209" s="269"/>
    </row>
    <row r="210" spans="1:84" x14ac:dyDescent="0.2">
      <c r="A210" s="281"/>
      <c r="B210" s="272"/>
      <c r="C210" s="269"/>
      <c r="D210" s="269"/>
      <c r="E210" s="269"/>
      <c r="F210" s="269"/>
      <c r="G210" s="472"/>
      <c r="H210" s="472"/>
      <c r="I210" s="472"/>
      <c r="J210" s="283"/>
      <c r="K210" s="472"/>
      <c r="L210" s="284"/>
      <c r="M210" s="284"/>
      <c r="N210" s="283"/>
      <c r="O210" s="285"/>
      <c r="P210" s="283"/>
      <c r="Q210" s="283"/>
      <c r="S210" s="283"/>
      <c r="T210" s="283"/>
      <c r="U210" s="283"/>
      <c r="V210" s="283"/>
      <c r="W210" s="283"/>
      <c r="X210" s="283"/>
      <c r="Y210" s="269"/>
      <c r="Z210" s="269"/>
      <c r="AA210" s="269"/>
      <c r="AB210" s="269"/>
      <c r="AC210" s="269"/>
      <c r="AD210" s="269"/>
      <c r="AE210" s="269"/>
      <c r="AF210" s="269"/>
      <c r="AG210" s="529"/>
      <c r="AH210" s="269"/>
      <c r="AI210" s="269"/>
      <c r="AJ210" s="269"/>
      <c r="AK210" s="269"/>
      <c r="AL210" s="269"/>
      <c r="AM210" s="269"/>
      <c r="AN210" s="269"/>
      <c r="AO210" s="269"/>
      <c r="AP210" s="269"/>
      <c r="AQ210" s="269"/>
      <c r="AR210" s="269"/>
      <c r="AS210" s="269"/>
      <c r="AT210" s="269"/>
      <c r="AU210" s="269"/>
      <c r="AV210" s="269"/>
      <c r="AW210" s="269"/>
      <c r="AX210" s="269"/>
      <c r="AY210" s="269"/>
      <c r="AZ210" s="269"/>
      <c r="BA210" s="269"/>
      <c r="BB210" s="269"/>
      <c r="BC210" s="269"/>
      <c r="BD210" s="269"/>
      <c r="BE210" s="269"/>
      <c r="BF210" s="269"/>
      <c r="BG210" s="269"/>
      <c r="BH210" s="269"/>
      <c r="BI210" s="269"/>
      <c r="BJ210" s="269"/>
      <c r="BK210" s="269"/>
      <c r="BL210" s="269"/>
      <c r="BM210" s="269"/>
      <c r="BN210" s="269"/>
      <c r="BO210" s="269"/>
      <c r="BP210" s="269"/>
      <c r="BQ210" s="269"/>
      <c r="BR210" s="269"/>
      <c r="BS210" s="269"/>
      <c r="BT210" s="269"/>
      <c r="BU210" s="269"/>
      <c r="BV210" s="269"/>
      <c r="BW210" s="269"/>
      <c r="BX210" s="269"/>
      <c r="BY210" s="269"/>
      <c r="BZ210" s="269"/>
      <c r="CA210" s="269"/>
      <c r="CB210" s="269"/>
      <c r="CC210" s="269"/>
      <c r="CD210" s="269"/>
      <c r="CE210" s="269"/>
      <c r="CF210" s="269"/>
    </row>
    <row r="211" spans="1:84" x14ac:dyDescent="0.2">
      <c r="A211" s="281"/>
      <c r="B211" s="272"/>
      <c r="C211" s="269"/>
      <c r="D211" s="269"/>
      <c r="E211" s="269"/>
      <c r="F211" s="269"/>
      <c r="G211" s="472"/>
      <c r="H211" s="472"/>
      <c r="I211" s="472"/>
      <c r="J211" s="283"/>
      <c r="K211" s="472"/>
      <c r="L211" s="284"/>
      <c r="M211" s="284"/>
      <c r="N211" s="283"/>
      <c r="O211" s="285"/>
      <c r="P211" s="283"/>
      <c r="Q211" s="283"/>
      <c r="S211" s="283"/>
      <c r="T211" s="283"/>
      <c r="U211" s="283"/>
      <c r="V211" s="283"/>
      <c r="W211" s="283"/>
      <c r="X211" s="283"/>
      <c r="Y211" s="269"/>
      <c r="Z211" s="269"/>
      <c r="AA211" s="269"/>
      <c r="AB211" s="269"/>
      <c r="AC211" s="269"/>
      <c r="AD211" s="269"/>
      <c r="AE211" s="269"/>
      <c r="AF211" s="269"/>
      <c r="AG211" s="529"/>
      <c r="AH211" s="269"/>
      <c r="AI211" s="269"/>
      <c r="AJ211" s="269"/>
      <c r="AK211" s="269"/>
      <c r="AL211" s="269"/>
      <c r="AM211" s="269"/>
      <c r="AN211" s="269"/>
      <c r="AO211" s="269"/>
      <c r="AP211" s="269"/>
      <c r="AQ211" s="269"/>
      <c r="AR211" s="269"/>
      <c r="AS211" s="269"/>
      <c r="AT211" s="269"/>
      <c r="AU211" s="269"/>
      <c r="AV211" s="269"/>
      <c r="AW211" s="269"/>
      <c r="AX211" s="269"/>
      <c r="AY211" s="269"/>
      <c r="AZ211" s="269"/>
      <c r="BA211" s="269"/>
      <c r="BB211" s="269"/>
      <c r="BC211" s="269"/>
      <c r="BD211" s="269"/>
      <c r="BE211" s="269"/>
      <c r="BF211" s="269"/>
      <c r="BG211" s="269"/>
      <c r="BH211" s="269"/>
      <c r="BI211" s="269"/>
      <c r="BJ211" s="269"/>
      <c r="BK211" s="269"/>
      <c r="BL211" s="269"/>
      <c r="BM211" s="269"/>
      <c r="BN211" s="269"/>
      <c r="BO211" s="269"/>
      <c r="BP211" s="269"/>
      <c r="BQ211" s="269"/>
      <c r="BR211" s="269"/>
      <c r="BS211" s="269"/>
      <c r="BT211" s="269"/>
      <c r="BU211" s="269"/>
      <c r="BV211" s="269"/>
      <c r="BW211" s="269"/>
      <c r="BX211" s="269"/>
      <c r="BY211" s="269"/>
      <c r="BZ211" s="269"/>
      <c r="CA211" s="269"/>
      <c r="CB211" s="269"/>
      <c r="CC211" s="269"/>
      <c r="CD211" s="269"/>
      <c r="CE211" s="269"/>
      <c r="CF211" s="269"/>
    </row>
    <row r="212" spans="1:84" x14ac:dyDescent="0.2">
      <c r="A212" s="281"/>
      <c r="B212" s="272"/>
      <c r="C212" s="269"/>
      <c r="D212" s="269"/>
      <c r="E212" s="269"/>
      <c r="F212" s="269"/>
      <c r="G212" s="472"/>
      <c r="H212" s="472"/>
      <c r="I212" s="472"/>
      <c r="J212" s="283"/>
      <c r="K212" s="472"/>
      <c r="L212" s="284"/>
      <c r="M212" s="284"/>
      <c r="N212" s="283"/>
      <c r="O212" s="285"/>
      <c r="P212" s="283"/>
      <c r="Q212" s="283"/>
      <c r="S212" s="283"/>
      <c r="T212" s="283"/>
      <c r="U212" s="283"/>
      <c r="V212" s="283"/>
      <c r="W212" s="283"/>
      <c r="X212" s="283"/>
      <c r="Y212" s="269"/>
      <c r="Z212" s="269"/>
      <c r="AA212" s="269"/>
      <c r="AB212" s="269"/>
      <c r="AC212" s="269"/>
      <c r="AD212" s="269"/>
      <c r="AE212" s="269"/>
      <c r="AF212" s="269"/>
      <c r="AG212" s="529"/>
      <c r="AH212" s="269"/>
      <c r="AI212" s="269"/>
      <c r="AJ212" s="269"/>
      <c r="AK212" s="269"/>
      <c r="AL212" s="269"/>
      <c r="AM212" s="269"/>
      <c r="AN212" s="269"/>
      <c r="AO212" s="269"/>
      <c r="AP212" s="269"/>
      <c r="AQ212" s="269"/>
      <c r="AR212" s="269"/>
      <c r="AS212" s="269"/>
      <c r="AT212" s="269"/>
      <c r="AU212" s="269"/>
      <c r="AV212" s="269"/>
      <c r="AW212" s="269"/>
      <c r="AX212" s="269"/>
      <c r="AY212" s="269"/>
      <c r="AZ212" s="269"/>
      <c r="BA212" s="269"/>
      <c r="BB212" s="269"/>
      <c r="BC212" s="269"/>
      <c r="BD212" s="269"/>
      <c r="BE212" s="269"/>
      <c r="BF212" s="269"/>
      <c r="BG212" s="269"/>
      <c r="BH212" s="269"/>
      <c r="BI212" s="269"/>
      <c r="BJ212" s="269"/>
      <c r="BK212" s="269"/>
      <c r="BL212" s="269"/>
      <c r="BM212" s="269"/>
      <c r="BN212" s="269"/>
      <c r="BO212" s="269"/>
      <c r="BP212" s="269"/>
      <c r="BQ212" s="269"/>
      <c r="BR212" s="269"/>
      <c r="BS212" s="269"/>
      <c r="BT212" s="269"/>
      <c r="BU212" s="269"/>
      <c r="BV212" s="269"/>
      <c r="BW212" s="269"/>
      <c r="BX212" s="269"/>
      <c r="BY212" s="269"/>
      <c r="BZ212" s="269"/>
      <c r="CA212" s="269"/>
      <c r="CB212" s="269"/>
      <c r="CC212" s="269"/>
      <c r="CD212" s="269"/>
      <c r="CE212" s="269"/>
      <c r="CF212" s="269"/>
    </row>
    <row r="213" spans="1:84" x14ac:dyDescent="0.2">
      <c r="A213" s="281"/>
      <c r="B213" s="272"/>
      <c r="C213" s="269"/>
      <c r="D213" s="269"/>
      <c r="E213" s="269"/>
      <c r="F213" s="269"/>
      <c r="G213" s="472"/>
      <c r="H213" s="472"/>
      <c r="I213" s="472"/>
      <c r="J213" s="283"/>
      <c r="K213" s="472"/>
      <c r="L213" s="284"/>
      <c r="M213" s="284"/>
      <c r="N213" s="283"/>
      <c r="O213" s="285"/>
      <c r="P213" s="283"/>
      <c r="Q213" s="283"/>
      <c r="S213" s="283"/>
      <c r="T213" s="283"/>
      <c r="U213" s="283"/>
      <c r="V213" s="283"/>
      <c r="W213" s="283"/>
      <c r="X213" s="283"/>
      <c r="Y213" s="269"/>
      <c r="Z213" s="269"/>
      <c r="AA213" s="269"/>
      <c r="AB213" s="269"/>
      <c r="AC213" s="269"/>
      <c r="AD213" s="269"/>
      <c r="AE213" s="269"/>
      <c r="AF213" s="269"/>
      <c r="AG213" s="529"/>
      <c r="AH213" s="269"/>
      <c r="AI213" s="269"/>
      <c r="AJ213" s="269"/>
      <c r="AK213" s="269"/>
      <c r="AL213" s="269"/>
      <c r="AM213" s="269"/>
      <c r="AN213" s="269"/>
      <c r="AO213" s="269"/>
      <c r="AP213" s="269"/>
      <c r="AQ213" s="269"/>
      <c r="AR213" s="269"/>
      <c r="AS213" s="269"/>
      <c r="AT213" s="269"/>
      <c r="AU213" s="269"/>
      <c r="AV213" s="269"/>
      <c r="AW213" s="269"/>
      <c r="AX213" s="269"/>
      <c r="AY213" s="269"/>
      <c r="AZ213" s="269"/>
      <c r="BA213" s="269"/>
      <c r="BB213" s="269"/>
      <c r="BC213" s="269"/>
      <c r="BD213" s="269"/>
      <c r="BE213" s="269"/>
      <c r="BF213" s="269"/>
      <c r="BG213" s="269"/>
      <c r="BH213" s="269"/>
      <c r="BI213" s="269"/>
      <c r="BJ213" s="269"/>
      <c r="BK213" s="269"/>
      <c r="BL213" s="269"/>
      <c r="BM213" s="269"/>
      <c r="BN213" s="269"/>
      <c r="BO213" s="269"/>
      <c r="BP213" s="269"/>
      <c r="BQ213" s="269"/>
      <c r="BR213" s="269"/>
      <c r="BS213" s="269"/>
      <c r="BT213" s="269"/>
      <c r="BU213" s="269"/>
      <c r="BV213" s="269"/>
      <c r="BW213" s="269"/>
      <c r="BX213" s="269"/>
      <c r="BY213" s="269"/>
      <c r="BZ213" s="269"/>
      <c r="CA213" s="269"/>
      <c r="CB213" s="269"/>
      <c r="CC213" s="269"/>
      <c r="CD213" s="269"/>
      <c r="CE213" s="269"/>
      <c r="CF213" s="269"/>
    </row>
    <row r="214" spans="1:84" x14ac:dyDescent="0.2">
      <c r="A214" s="281"/>
      <c r="B214" s="272"/>
      <c r="C214" s="269"/>
      <c r="D214" s="269"/>
      <c r="E214" s="269"/>
      <c r="F214" s="269"/>
      <c r="G214" s="472"/>
      <c r="H214" s="472"/>
      <c r="I214" s="472"/>
      <c r="J214" s="283"/>
      <c r="K214" s="472"/>
      <c r="L214" s="284"/>
      <c r="M214" s="284"/>
      <c r="N214" s="283"/>
      <c r="O214" s="285"/>
      <c r="P214" s="283"/>
      <c r="Q214" s="283"/>
      <c r="S214" s="283"/>
      <c r="T214" s="283"/>
      <c r="U214" s="283"/>
      <c r="V214" s="283"/>
      <c r="W214" s="283"/>
      <c r="X214" s="283"/>
      <c r="Y214" s="269"/>
      <c r="Z214" s="269"/>
      <c r="AA214" s="269"/>
      <c r="AB214" s="269"/>
      <c r="AC214" s="269"/>
      <c r="AD214" s="269"/>
      <c r="AE214" s="269"/>
      <c r="AF214" s="269"/>
      <c r="AG214" s="529"/>
      <c r="AH214" s="269"/>
      <c r="AI214" s="269"/>
      <c r="AJ214" s="269"/>
      <c r="AK214" s="269"/>
      <c r="AL214" s="269"/>
      <c r="AM214" s="269"/>
      <c r="AN214" s="269"/>
      <c r="AO214" s="269"/>
      <c r="AP214" s="269"/>
      <c r="AQ214" s="269"/>
      <c r="AR214" s="269"/>
      <c r="AS214" s="269"/>
      <c r="AT214" s="269"/>
      <c r="AU214" s="269"/>
      <c r="AV214" s="269"/>
      <c r="AW214" s="269"/>
      <c r="AX214" s="269"/>
      <c r="AY214" s="269"/>
      <c r="AZ214" s="269"/>
      <c r="BA214" s="269"/>
      <c r="BB214" s="269"/>
      <c r="BC214" s="269"/>
      <c r="BD214" s="269"/>
      <c r="BE214" s="269"/>
      <c r="BF214" s="269"/>
      <c r="BG214" s="269"/>
      <c r="BH214" s="269"/>
      <c r="BI214" s="269"/>
      <c r="BJ214" s="269"/>
      <c r="BK214" s="269"/>
      <c r="BL214" s="269"/>
      <c r="BM214" s="269"/>
      <c r="BN214" s="269"/>
      <c r="BO214" s="269"/>
      <c r="BP214" s="269"/>
      <c r="BQ214" s="269"/>
      <c r="BR214" s="269"/>
      <c r="BS214" s="269"/>
      <c r="BT214" s="269"/>
      <c r="BU214" s="269"/>
      <c r="BV214" s="269"/>
      <c r="BW214" s="269"/>
      <c r="BX214" s="269"/>
      <c r="BY214" s="269"/>
      <c r="BZ214" s="269"/>
      <c r="CA214" s="269"/>
      <c r="CB214" s="269"/>
      <c r="CC214" s="269"/>
      <c r="CD214" s="269"/>
      <c r="CE214" s="269"/>
      <c r="CF214" s="269"/>
    </row>
    <row r="215" spans="1:84" x14ac:dyDescent="0.2">
      <c r="A215" s="281"/>
      <c r="B215" s="272"/>
      <c r="C215" s="269"/>
      <c r="D215" s="269"/>
      <c r="E215" s="269"/>
      <c r="F215" s="269"/>
      <c r="G215" s="472"/>
      <c r="H215" s="472"/>
      <c r="I215" s="472"/>
      <c r="J215" s="283"/>
      <c r="K215" s="472"/>
      <c r="L215" s="284"/>
      <c r="M215" s="284"/>
      <c r="N215" s="283"/>
      <c r="O215" s="285"/>
      <c r="P215" s="283"/>
      <c r="Q215" s="283"/>
      <c r="S215" s="283"/>
      <c r="T215" s="283"/>
      <c r="U215" s="283"/>
      <c r="V215" s="283"/>
      <c r="W215" s="283"/>
      <c r="X215" s="283"/>
      <c r="Y215" s="269"/>
      <c r="Z215" s="269"/>
      <c r="AA215" s="269"/>
      <c r="AB215" s="269"/>
      <c r="AC215" s="269"/>
      <c r="AD215" s="269"/>
      <c r="AE215" s="269"/>
      <c r="AF215" s="269"/>
      <c r="AG215" s="529"/>
      <c r="AH215" s="269"/>
      <c r="AI215" s="269"/>
      <c r="AJ215" s="269"/>
      <c r="AK215" s="269"/>
      <c r="AL215" s="269"/>
      <c r="AM215" s="269"/>
      <c r="AN215" s="269"/>
      <c r="AO215" s="269"/>
      <c r="AP215" s="269"/>
      <c r="AQ215" s="269"/>
      <c r="AR215" s="269"/>
      <c r="AS215" s="269"/>
      <c r="AT215" s="269"/>
      <c r="AU215" s="269"/>
      <c r="AV215" s="269"/>
      <c r="AW215" s="269"/>
      <c r="AX215" s="269"/>
      <c r="AY215" s="269"/>
      <c r="AZ215" s="269"/>
      <c r="BA215" s="269"/>
      <c r="BB215" s="269"/>
      <c r="BC215" s="269"/>
      <c r="BD215" s="269"/>
      <c r="BE215" s="269"/>
      <c r="BF215" s="269"/>
      <c r="BG215" s="269"/>
      <c r="BH215" s="269"/>
      <c r="BI215" s="269"/>
      <c r="BJ215" s="269"/>
      <c r="BK215" s="269"/>
      <c r="BL215" s="269"/>
      <c r="BM215" s="269"/>
      <c r="BN215" s="269"/>
      <c r="BO215" s="269"/>
      <c r="BP215" s="269"/>
      <c r="BQ215" s="269"/>
      <c r="BR215" s="269"/>
      <c r="BS215" s="269"/>
      <c r="BT215" s="269"/>
      <c r="BU215" s="269"/>
      <c r="BV215" s="269"/>
      <c r="BW215" s="269"/>
      <c r="BX215" s="269"/>
      <c r="BY215" s="269"/>
      <c r="BZ215" s="269"/>
      <c r="CA215" s="269"/>
      <c r="CB215" s="269"/>
      <c r="CC215" s="269"/>
      <c r="CD215" s="269"/>
      <c r="CE215" s="269"/>
      <c r="CF215" s="269"/>
    </row>
    <row r="216" spans="1:84" x14ac:dyDescent="0.2">
      <c r="A216" s="286"/>
      <c r="B216" s="272"/>
      <c r="C216" s="269"/>
      <c r="D216" s="269"/>
      <c r="E216" s="269"/>
      <c r="F216" s="269"/>
      <c r="G216" s="472"/>
      <c r="H216" s="472"/>
      <c r="I216" s="472"/>
      <c r="J216" s="283"/>
      <c r="K216" s="472"/>
      <c r="L216" s="284"/>
      <c r="M216" s="284"/>
      <c r="N216" s="283"/>
      <c r="O216" s="285"/>
      <c r="P216" s="283"/>
      <c r="Q216" s="283"/>
      <c r="S216" s="283"/>
      <c r="T216" s="283"/>
      <c r="U216" s="283"/>
      <c r="V216" s="283"/>
      <c r="W216" s="283"/>
      <c r="X216" s="283"/>
      <c r="Y216" s="269"/>
      <c r="Z216" s="269"/>
      <c r="AA216" s="269"/>
      <c r="AB216" s="269"/>
      <c r="AC216" s="269"/>
      <c r="AD216" s="269"/>
      <c r="AE216" s="269"/>
      <c r="AF216" s="269"/>
      <c r="AG216" s="529"/>
      <c r="AH216" s="269"/>
      <c r="AI216" s="269"/>
      <c r="AJ216" s="269"/>
      <c r="AK216" s="269"/>
      <c r="AL216" s="269"/>
      <c r="AM216" s="269"/>
      <c r="AN216" s="269"/>
      <c r="AO216" s="269"/>
      <c r="AP216" s="269"/>
      <c r="AQ216" s="269"/>
      <c r="AR216" s="269"/>
      <c r="AS216" s="269"/>
      <c r="AT216" s="269"/>
      <c r="AU216" s="269"/>
      <c r="AV216" s="269"/>
      <c r="AW216" s="269"/>
      <c r="AX216" s="269"/>
      <c r="AY216" s="269"/>
      <c r="AZ216" s="269"/>
      <c r="BA216" s="269"/>
      <c r="BB216" s="269"/>
      <c r="BC216" s="269"/>
      <c r="BD216" s="269"/>
      <c r="BE216" s="269"/>
      <c r="BF216" s="269"/>
      <c r="BG216" s="269"/>
      <c r="BH216" s="269"/>
      <c r="BI216" s="269"/>
      <c r="BJ216" s="269"/>
      <c r="BK216" s="269"/>
      <c r="BL216" s="269"/>
      <c r="BM216" s="269"/>
      <c r="BN216" s="269"/>
      <c r="BO216" s="269"/>
      <c r="BP216" s="269"/>
      <c r="BQ216" s="269"/>
      <c r="BR216" s="269"/>
      <c r="BS216" s="269"/>
      <c r="BT216" s="269"/>
      <c r="BU216" s="269"/>
      <c r="BV216" s="269"/>
      <c r="BW216" s="269"/>
      <c r="BX216" s="269"/>
      <c r="BY216" s="269"/>
      <c r="BZ216" s="269"/>
      <c r="CA216" s="269"/>
      <c r="CB216" s="269"/>
      <c r="CC216" s="269"/>
      <c r="CD216" s="269"/>
      <c r="CE216" s="269"/>
      <c r="CF216" s="269"/>
    </row>
    <row r="217" spans="1:84" x14ac:dyDescent="0.2">
      <c r="A217" s="286"/>
      <c r="B217" s="272"/>
      <c r="C217" s="269"/>
      <c r="D217" s="269"/>
      <c r="E217" s="269"/>
      <c r="F217" s="269"/>
      <c r="G217" s="472"/>
      <c r="H217" s="472"/>
      <c r="I217" s="472"/>
      <c r="J217" s="283"/>
      <c r="K217" s="472"/>
      <c r="L217" s="284"/>
      <c r="M217" s="284"/>
      <c r="N217" s="283"/>
      <c r="O217" s="285"/>
      <c r="P217" s="283"/>
      <c r="Q217" s="283"/>
      <c r="S217" s="283"/>
      <c r="T217" s="283"/>
      <c r="U217" s="283"/>
      <c r="V217" s="283"/>
      <c r="W217" s="283"/>
      <c r="X217" s="283"/>
      <c r="Y217" s="269"/>
      <c r="Z217" s="269"/>
      <c r="AA217" s="269"/>
      <c r="AB217" s="269"/>
      <c r="AC217" s="269"/>
      <c r="AD217" s="269"/>
      <c r="AE217" s="269"/>
      <c r="AF217" s="269"/>
      <c r="AG217" s="529"/>
      <c r="AH217" s="269"/>
      <c r="AI217" s="269"/>
      <c r="AJ217" s="269"/>
      <c r="AK217" s="269"/>
      <c r="AL217" s="269"/>
      <c r="AM217" s="269"/>
      <c r="AN217" s="269"/>
      <c r="AO217" s="269"/>
      <c r="AP217" s="269"/>
      <c r="AQ217" s="269"/>
      <c r="AR217" s="269"/>
      <c r="AS217" s="269"/>
      <c r="AT217" s="269"/>
      <c r="AU217" s="269"/>
      <c r="AV217" s="269"/>
      <c r="AW217" s="269"/>
      <c r="AX217" s="269"/>
      <c r="AY217" s="269"/>
      <c r="AZ217" s="269"/>
      <c r="BA217" s="269"/>
      <c r="BB217" s="269"/>
      <c r="BC217" s="269"/>
      <c r="BD217" s="269"/>
      <c r="BE217" s="269"/>
      <c r="BF217" s="269"/>
      <c r="BG217" s="269"/>
      <c r="BH217" s="269"/>
      <c r="BI217" s="269"/>
      <c r="BJ217" s="269"/>
      <c r="BK217" s="269"/>
      <c r="BL217" s="269"/>
      <c r="BM217" s="269"/>
      <c r="BN217" s="269"/>
      <c r="BO217" s="269"/>
      <c r="BP217" s="269"/>
      <c r="BQ217" s="269"/>
      <c r="BR217" s="269"/>
      <c r="BS217" s="269"/>
      <c r="BT217" s="269"/>
      <c r="BU217" s="269"/>
      <c r="BV217" s="269"/>
      <c r="BW217" s="269"/>
      <c r="BX217" s="269"/>
      <c r="BY217" s="269"/>
      <c r="BZ217" s="269"/>
      <c r="CA217" s="269"/>
      <c r="CB217" s="269"/>
      <c r="CC217" s="269"/>
      <c r="CD217" s="269"/>
      <c r="CE217" s="269"/>
      <c r="CF217" s="269"/>
    </row>
    <row r="218" spans="1:84" x14ac:dyDescent="0.2">
      <c r="A218" s="286"/>
      <c r="B218" s="272"/>
      <c r="C218" s="269"/>
      <c r="D218" s="269"/>
      <c r="E218" s="269"/>
      <c r="F218" s="269"/>
      <c r="G218" s="472"/>
      <c r="H218" s="472"/>
      <c r="I218" s="472"/>
      <c r="J218" s="283"/>
      <c r="K218" s="472"/>
      <c r="L218" s="284"/>
      <c r="M218" s="284"/>
      <c r="N218" s="283"/>
      <c r="O218" s="285"/>
      <c r="P218" s="287"/>
      <c r="Q218" s="288"/>
      <c r="S218" s="288"/>
      <c r="T218" s="272"/>
      <c r="U218" s="279"/>
      <c r="V218" s="279"/>
      <c r="W218" s="269"/>
      <c r="X218" s="269"/>
      <c r="Y218" s="269"/>
      <c r="Z218" s="269"/>
      <c r="AA218" s="269"/>
      <c r="AB218" s="269"/>
      <c r="AC218" s="269"/>
      <c r="AD218" s="269"/>
      <c r="AE218" s="269"/>
      <c r="AF218" s="269"/>
      <c r="AG218" s="529"/>
      <c r="AH218" s="269"/>
      <c r="AI218" s="269"/>
      <c r="AJ218" s="269"/>
      <c r="AK218" s="269"/>
      <c r="AL218" s="269"/>
      <c r="AM218" s="269"/>
      <c r="AN218" s="269"/>
      <c r="AO218" s="269"/>
      <c r="AP218" s="269"/>
      <c r="AQ218" s="269"/>
      <c r="AR218" s="269"/>
      <c r="AS218" s="269"/>
      <c r="AT218" s="269"/>
      <c r="AU218" s="269"/>
      <c r="AV218" s="269"/>
      <c r="AW218" s="269"/>
      <c r="AX218" s="269"/>
      <c r="AY218" s="269"/>
      <c r="AZ218" s="269"/>
      <c r="BA218" s="269"/>
      <c r="BB218" s="269"/>
      <c r="BC218" s="269"/>
      <c r="BD218" s="269"/>
      <c r="BE218" s="269"/>
      <c r="BF218" s="269"/>
      <c r="BG218" s="269"/>
      <c r="BH218" s="269"/>
      <c r="BI218" s="269"/>
      <c r="BJ218" s="269"/>
      <c r="BK218" s="269"/>
      <c r="BL218" s="269"/>
      <c r="BM218" s="269"/>
      <c r="BN218" s="269"/>
      <c r="BO218" s="269"/>
      <c r="BP218" s="269"/>
      <c r="BQ218" s="269"/>
      <c r="BR218" s="269"/>
      <c r="BS218" s="269"/>
      <c r="BT218" s="269"/>
      <c r="BU218" s="269"/>
      <c r="BV218" s="269"/>
      <c r="BW218" s="269"/>
      <c r="BX218" s="269"/>
      <c r="BY218" s="269"/>
      <c r="BZ218" s="269"/>
      <c r="CA218" s="269"/>
      <c r="CB218" s="269"/>
      <c r="CC218" s="269"/>
      <c r="CD218" s="269"/>
      <c r="CE218" s="269"/>
      <c r="CF218" s="269"/>
    </row>
    <row r="219" spans="1:84" x14ac:dyDescent="0.2">
      <c r="A219" s="286"/>
      <c r="B219" s="272"/>
      <c r="C219" s="269"/>
      <c r="D219" s="269"/>
      <c r="E219" s="269"/>
      <c r="F219" s="269"/>
      <c r="G219" s="472"/>
      <c r="H219" s="472"/>
      <c r="I219" s="472"/>
      <c r="J219" s="283"/>
      <c r="K219" s="472"/>
      <c r="L219" s="284"/>
      <c r="M219" s="284"/>
      <c r="N219" s="283"/>
      <c r="O219" s="285"/>
      <c r="P219" s="287"/>
      <c r="Q219" s="288"/>
      <c r="S219" s="288"/>
      <c r="T219" s="272"/>
      <c r="U219" s="279"/>
      <c r="V219" s="279"/>
      <c r="W219" s="269"/>
      <c r="X219" s="269"/>
      <c r="Y219" s="269"/>
      <c r="Z219" s="269"/>
      <c r="AA219" s="269"/>
      <c r="AB219" s="269"/>
      <c r="AC219" s="269"/>
      <c r="AD219" s="269"/>
      <c r="AE219" s="269"/>
      <c r="AF219" s="269"/>
      <c r="AG219" s="529"/>
      <c r="AH219" s="269"/>
      <c r="AI219" s="269"/>
      <c r="AJ219" s="269"/>
      <c r="AK219" s="269"/>
      <c r="AL219" s="269"/>
      <c r="AM219" s="269"/>
      <c r="AN219" s="269"/>
      <c r="AO219" s="269"/>
      <c r="AP219" s="269"/>
      <c r="AQ219" s="269"/>
      <c r="AR219" s="269"/>
      <c r="AS219" s="269"/>
      <c r="AT219" s="269"/>
      <c r="AU219" s="269"/>
      <c r="AV219" s="269"/>
      <c r="AW219" s="269"/>
      <c r="AX219" s="269"/>
      <c r="AY219" s="269"/>
      <c r="AZ219" s="269"/>
      <c r="BA219" s="269"/>
      <c r="BB219" s="269"/>
      <c r="BC219" s="269"/>
      <c r="BD219" s="269"/>
      <c r="BE219" s="269"/>
      <c r="BF219" s="269"/>
      <c r="BG219" s="269"/>
      <c r="BH219" s="269"/>
      <c r="BI219" s="269"/>
      <c r="BJ219" s="269"/>
      <c r="BK219" s="269"/>
      <c r="BL219" s="269"/>
      <c r="BM219" s="269"/>
      <c r="BN219" s="269"/>
      <c r="BO219" s="269"/>
      <c r="BP219" s="269"/>
      <c r="BQ219" s="269"/>
      <c r="BR219" s="269"/>
      <c r="BS219" s="269"/>
      <c r="BT219" s="269"/>
      <c r="BU219" s="269"/>
      <c r="BV219" s="269"/>
      <c r="BW219" s="269"/>
      <c r="BX219" s="269"/>
      <c r="BY219" s="269"/>
      <c r="BZ219" s="269"/>
      <c r="CA219" s="269"/>
      <c r="CB219" s="269"/>
      <c r="CC219" s="269"/>
      <c r="CD219" s="269"/>
      <c r="CE219" s="269"/>
      <c r="CF219" s="269"/>
    </row>
    <row r="220" spans="1:84" x14ac:dyDescent="0.2">
      <c r="A220" s="286"/>
      <c r="B220" s="272"/>
      <c r="C220" s="269"/>
      <c r="D220" s="269"/>
      <c r="E220" s="269"/>
      <c r="F220" s="269"/>
      <c r="G220" s="472"/>
      <c r="H220" s="472"/>
      <c r="I220" s="472"/>
      <c r="J220" s="283"/>
      <c r="K220" s="472"/>
      <c r="L220" s="284"/>
      <c r="M220" s="284"/>
      <c r="N220" s="283"/>
      <c r="O220" s="285"/>
      <c r="P220" s="287"/>
      <c r="Q220" s="288"/>
      <c r="S220" s="288"/>
      <c r="T220" s="272"/>
      <c r="U220" s="279"/>
      <c r="V220" s="279"/>
      <c r="W220" s="269"/>
      <c r="X220" s="269"/>
      <c r="Y220" s="269"/>
      <c r="Z220" s="269"/>
      <c r="AA220" s="269"/>
      <c r="AB220" s="269"/>
      <c r="AC220" s="269"/>
      <c r="AD220" s="269"/>
      <c r="AE220" s="269"/>
      <c r="AF220" s="269"/>
      <c r="AG220" s="529"/>
      <c r="AH220" s="269"/>
      <c r="AI220" s="269"/>
      <c r="AJ220" s="269"/>
      <c r="AK220" s="269"/>
      <c r="AL220" s="269"/>
      <c r="AM220" s="269"/>
      <c r="AN220" s="269"/>
      <c r="AO220" s="269"/>
      <c r="AP220" s="269"/>
      <c r="AQ220" s="269"/>
      <c r="AR220" s="269"/>
      <c r="AS220" s="269"/>
      <c r="AT220" s="269"/>
      <c r="AU220" s="269"/>
      <c r="AV220" s="269"/>
      <c r="AW220" s="269"/>
      <c r="AX220" s="269"/>
      <c r="AY220" s="269"/>
      <c r="AZ220" s="269"/>
      <c r="BA220" s="269"/>
      <c r="BB220" s="269"/>
      <c r="BC220" s="269"/>
      <c r="BD220" s="269"/>
      <c r="BE220" s="269"/>
      <c r="BF220" s="269"/>
      <c r="BG220" s="269"/>
      <c r="BH220" s="269"/>
      <c r="BI220" s="269"/>
      <c r="BJ220" s="269"/>
      <c r="BK220" s="269"/>
      <c r="BL220" s="269"/>
      <c r="BM220" s="269"/>
      <c r="BN220" s="269"/>
      <c r="BO220" s="269"/>
      <c r="BP220" s="269"/>
      <c r="BQ220" s="269"/>
      <c r="BR220" s="269"/>
      <c r="BS220" s="269"/>
      <c r="BT220" s="269"/>
      <c r="BU220" s="269"/>
      <c r="BV220" s="269"/>
      <c r="BW220" s="269"/>
      <c r="BX220" s="269"/>
      <c r="BY220" s="269"/>
      <c r="BZ220" s="269"/>
      <c r="CA220" s="269"/>
      <c r="CB220" s="269"/>
      <c r="CC220" s="269"/>
      <c r="CD220" s="269"/>
      <c r="CE220" s="269"/>
      <c r="CF220" s="269"/>
    </row>
    <row r="221" spans="1:84" x14ac:dyDescent="0.2">
      <c r="A221" s="286"/>
      <c r="B221" s="272"/>
      <c r="C221" s="269"/>
      <c r="D221" s="269"/>
      <c r="E221" s="269"/>
      <c r="F221" s="269"/>
      <c r="G221" s="472"/>
      <c r="H221" s="472"/>
      <c r="I221" s="472"/>
      <c r="J221" s="283"/>
      <c r="K221" s="472"/>
      <c r="L221" s="284"/>
      <c r="M221" s="284"/>
      <c r="N221" s="283"/>
      <c r="O221" s="285"/>
      <c r="P221" s="287"/>
      <c r="Q221" s="288"/>
      <c r="S221" s="288"/>
      <c r="T221" s="269"/>
      <c r="U221" s="269"/>
      <c r="V221" s="269"/>
      <c r="W221" s="269"/>
      <c r="X221" s="269"/>
      <c r="Y221" s="269"/>
      <c r="Z221" s="269"/>
      <c r="AA221" s="269"/>
      <c r="AB221" s="269"/>
      <c r="AC221" s="269"/>
      <c r="AD221" s="269"/>
      <c r="AE221" s="269"/>
      <c r="AF221" s="269"/>
      <c r="AG221" s="529"/>
      <c r="AH221" s="269"/>
      <c r="AI221" s="269"/>
      <c r="AJ221" s="269"/>
      <c r="AK221" s="269"/>
      <c r="AL221" s="269"/>
      <c r="AM221" s="269"/>
      <c r="AN221" s="269"/>
      <c r="AO221" s="269"/>
      <c r="AP221" s="269"/>
      <c r="AQ221" s="269"/>
      <c r="AR221" s="269"/>
      <c r="AS221" s="269"/>
      <c r="AT221" s="269"/>
      <c r="AU221" s="269"/>
      <c r="AV221" s="269"/>
      <c r="AW221" s="269"/>
      <c r="AX221" s="269"/>
      <c r="AY221" s="269"/>
      <c r="AZ221" s="269"/>
      <c r="BA221" s="269"/>
      <c r="BB221" s="269"/>
      <c r="BC221" s="269"/>
      <c r="BD221" s="269"/>
      <c r="BE221" s="269"/>
      <c r="BF221" s="269"/>
      <c r="BG221" s="269"/>
      <c r="BH221" s="269"/>
      <c r="BI221" s="269"/>
      <c r="BJ221" s="269"/>
      <c r="BK221" s="269"/>
      <c r="BL221" s="269"/>
      <c r="BM221" s="269"/>
      <c r="BN221" s="269"/>
      <c r="BO221" s="269"/>
      <c r="BP221" s="269"/>
      <c r="BQ221" s="269"/>
      <c r="BR221" s="269"/>
      <c r="BS221" s="269"/>
      <c r="BT221" s="269"/>
      <c r="BU221" s="269"/>
      <c r="BV221" s="269"/>
      <c r="BW221" s="269"/>
      <c r="BX221" s="269"/>
      <c r="BY221" s="269"/>
      <c r="BZ221" s="269"/>
      <c r="CA221" s="269"/>
      <c r="CB221" s="269"/>
      <c r="CC221" s="269"/>
      <c r="CD221" s="269"/>
      <c r="CE221" s="269"/>
      <c r="CF221" s="269"/>
    </row>
    <row r="222" spans="1:84" x14ac:dyDescent="0.2">
      <c r="A222" s="286"/>
      <c r="B222" s="272"/>
      <c r="C222" s="269"/>
      <c r="D222" s="269"/>
      <c r="E222" s="269"/>
      <c r="F222" s="269"/>
      <c r="G222" s="472"/>
      <c r="H222" s="472"/>
      <c r="I222" s="472"/>
      <c r="J222" s="283"/>
      <c r="K222" s="472"/>
      <c r="L222" s="284"/>
      <c r="M222" s="284"/>
      <c r="N222" s="283"/>
      <c r="O222" s="285"/>
      <c r="P222" s="287"/>
      <c r="Q222" s="288"/>
      <c r="S222" s="288"/>
      <c r="T222" s="269"/>
      <c r="U222" s="269"/>
      <c r="V222" s="269"/>
      <c r="W222" s="269"/>
      <c r="X222" s="269"/>
      <c r="Y222" s="269"/>
      <c r="Z222" s="269"/>
      <c r="AA222" s="269"/>
      <c r="AB222" s="269"/>
      <c r="AC222" s="269"/>
      <c r="AD222" s="269"/>
      <c r="AE222" s="269"/>
      <c r="AF222" s="269"/>
      <c r="AG222" s="529"/>
      <c r="AH222" s="269"/>
      <c r="AI222" s="269"/>
      <c r="AJ222" s="269"/>
      <c r="AK222" s="269"/>
      <c r="AL222" s="269"/>
      <c r="AM222" s="269"/>
      <c r="AN222" s="269"/>
      <c r="AO222" s="269"/>
      <c r="AP222" s="269"/>
      <c r="AQ222" s="269"/>
      <c r="AR222" s="269"/>
      <c r="AS222" s="269"/>
      <c r="AT222" s="269"/>
      <c r="AU222" s="269"/>
      <c r="AV222" s="269"/>
      <c r="AW222" s="269"/>
      <c r="AX222" s="269"/>
      <c r="AY222" s="269"/>
      <c r="AZ222" s="269"/>
      <c r="BA222" s="269"/>
      <c r="BB222" s="269"/>
      <c r="BC222" s="269"/>
      <c r="BD222" s="269"/>
      <c r="BE222" s="269"/>
      <c r="BF222" s="269"/>
      <c r="BG222" s="269"/>
      <c r="BH222" s="269"/>
      <c r="BI222" s="269"/>
      <c r="BJ222" s="269"/>
      <c r="BK222" s="269"/>
      <c r="BL222" s="269"/>
      <c r="BM222" s="269"/>
      <c r="BN222" s="269"/>
      <c r="BO222" s="269"/>
      <c r="BP222" s="269"/>
      <c r="BQ222" s="269"/>
      <c r="BR222" s="269"/>
      <c r="BS222" s="269"/>
      <c r="BT222" s="269"/>
      <c r="BU222" s="269"/>
      <c r="BV222" s="269"/>
      <c r="BW222" s="269"/>
      <c r="BX222" s="269"/>
      <c r="BY222" s="269"/>
      <c r="BZ222" s="269"/>
      <c r="CA222" s="269"/>
      <c r="CB222" s="269"/>
      <c r="CC222" s="269"/>
      <c r="CD222" s="269"/>
      <c r="CE222" s="269"/>
      <c r="CF222" s="269"/>
    </row>
    <row r="223" spans="1:84" x14ac:dyDescent="0.2">
      <c r="A223" s="286"/>
      <c r="B223" s="272"/>
      <c r="C223" s="269"/>
      <c r="D223" s="269"/>
      <c r="E223" s="269"/>
      <c r="F223" s="269"/>
      <c r="G223" s="472"/>
      <c r="H223" s="472"/>
      <c r="I223" s="472"/>
      <c r="J223" s="283"/>
      <c r="K223" s="472"/>
      <c r="L223" s="284"/>
      <c r="M223" s="284"/>
      <c r="N223" s="283"/>
      <c r="O223" s="285"/>
      <c r="P223" s="287"/>
      <c r="Q223" s="288"/>
      <c r="S223" s="288"/>
      <c r="T223" s="269"/>
      <c r="U223" s="269"/>
      <c r="V223" s="269"/>
      <c r="W223" s="269"/>
      <c r="X223" s="269"/>
      <c r="Y223" s="269"/>
      <c r="Z223" s="269"/>
      <c r="AA223" s="269"/>
      <c r="AB223" s="269"/>
      <c r="AC223" s="269"/>
      <c r="AD223" s="269"/>
      <c r="AE223" s="269"/>
      <c r="AF223" s="269"/>
      <c r="AG223" s="529"/>
      <c r="AH223" s="269"/>
      <c r="AI223" s="269"/>
      <c r="AJ223" s="269"/>
      <c r="AK223" s="269"/>
      <c r="AL223" s="269"/>
      <c r="AM223" s="269"/>
      <c r="AN223" s="269"/>
      <c r="AO223" s="269"/>
      <c r="AP223" s="269"/>
      <c r="AQ223" s="269"/>
      <c r="AR223" s="269"/>
      <c r="AS223" s="269"/>
      <c r="AT223" s="269"/>
      <c r="AU223" s="269"/>
      <c r="AV223" s="269"/>
      <c r="AW223" s="269"/>
      <c r="AX223" s="269"/>
      <c r="AY223" s="269"/>
      <c r="AZ223" s="269"/>
      <c r="BA223" s="269"/>
      <c r="BB223" s="269"/>
      <c r="BC223" s="269"/>
      <c r="BD223" s="269"/>
      <c r="BE223" s="269"/>
      <c r="BF223" s="269"/>
      <c r="BG223" s="269"/>
      <c r="BH223" s="269"/>
      <c r="BI223" s="269"/>
      <c r="BJ223" s="269"/>
      <c r="BK223" s="269"/>
      <c r="BL223" s="269"/>
      <c r="BM223" s="269"/>
      <c r="BN223" s="269"/>
      <c r="BO223" s="269"/>
      <c r="BP223" s="269"/>
      <c r="BQ223" s="269"/>
      <c r="BR223" s="269"/>
      <c r="BS223" s="269"/>
      <c r="BT223" s="269"/>
      <c r="BU223" s="269"/>
      <c r="BV223" s="269"/>
      <c r="BW223" s="269"/>
      <c r="BX223" s="269"/>
      <c r="BY223" s="269"/>
      <c r="BZ223" s="269"/>
      <c r="CA223" s="269"/>
      <c r="CB223" s="269"/>
      <c r="CC223" s="269"/>
      <c r="CD223" s="269"/>
      <c r="CE223" s="269"/>
      <c r="CF223" s="269"/>
    </row>
    <row r="224" spans="1:84" x14ac:dyDescent="0.2">
      <c r="A224" s="286"/>
      <c r="B224" s="272"/>
      <c r="C224" s="269"/>
      <c r="D224" s="269"/>
      <c r="E224" s="269"/>
      <c r="F224" s="269"/>
      <c r="G224" s="472"/>
      <c r="H224" s="472"/>
      <c r="I224" s="472"/>
      <c r="J224" s="283"/>
      <c r="K224" s="472"/>
      <c r="L224" s="284"/>
      <c r="M224" s="284"/>
      <c r="N224" s="283"/>
      <c r="O224" s="285"/>
      <c r="P224" s="287"/>
      <c r="Q224" s="288"/>
      <c r="S224" s="288"/>
      <c r="T224" s="269"/>
      <c r="U224" s="269"/>
      <c r="V224" s="269"/>
      <c r="W224" s="269"/>
      <c r="X224" s="269"/>
      <c r="Y224" s="269"/>
      <c r="Z224" s="269"/>
      <c r="AA224" s="269"/>
      <c r="AB224" s="269"/>
      <c r="AC224" s="269"/>
      <c r="AD224" s="269"/>
      <c r="AE224" s="269"/>
      <c r="AF224" s="269"/>
      <c r="AG224" s="529"/>
      <c r="AH224" s="269"/>
      <c r="AI224" s="269"/>
      <c r="AJ224" s="269"/>
      <c r="AK224" s="269"/>
      <c r="AL224" s="269"/>
      <c r="AM224" s="269"/>
      <c r="AN224" s="269"/>
      <c r="AO224" s="269"/>
      <c r="AP224" s="269"/>
      <c r="AQ224" s="269"/>
      <c r="AR224" s="269"/>
      <c r="AS224" s="269"/>
      <c r="AT224" s="269"/>
      <c r="AU224" s="269"/>
      <c r="AV224" s="269"/>
      <c r="AW224" s="269"/>
      <c r="AX224" s="269"/>
      <c r="AY224" s="269"/>
      <c r="AZ224" s="269"/>
      <c r="BA224" s="269"/>
      <c r="BB224" s="269"/>
      <c r="BC224" s="269"/>
      <c r="BD224" s="269"/>
      <c r="BE224" s="269"/>
      <c r="BF224" s="269"/>
      <c r="BG224" s="269"/>
      <c r="BH224" s="269"/>
      <c r="BI224" s="269"/>
      <c r="BJ224" s="269"/>
      <c r="BK224" s="269"/>
      <c r="BL224" s="269"/>
      <c r="BM224" s="269"/>
      <c r="BN224" s="269"/>
      <c r="BO224" s="269"/>
      <c r="BP224" s="269"/>
      <c r="BQ224" s="269"/>
      <c r="BR224" s="269"/>
      <c r="BS224" s="269"/>
      <c r="BT224" s="269"/>
      <c r="BU224" s="269"/>
      <c r="BV224" s="269"/>
      <c r="BW224" s="269"/>
      <c r="BX224" s="269"/>
      <c r="BY224" s="269"/>
      <c r="BZ224" s="269"/>
      <c r="CA224" s="269"/>
      <c r="CB224" s="269"/>
      <c r="CC224" s="269"/>
      <c r="CD224" s="269"/>
      <c r="CE224" s="269"/>
      <c r="CF224" s="269"/>
    </row>
    <row r="225" spans="1:84" x14ac:dyDescent="0.2">
      <c r="A225" s="286"/>
      <c r="B225" s="272"/>
      <c r="C225" s="269"/>
      <c r="D225" s="269"/>
      <c r="E225" s="269"/>
      <c r="F225" s="269"/>
      <c r="G225" s="472"/>
      <c r="H225" s="472"/>
      <c r="I225" s="472"/>
      <c r="J225" s="283"/>
      <c r="K225" s="472"/>
      <c r="L225" s="284"/>
      <c r="M225" s="284"/>
      <c r="N225" s="283"/>
      <c r="O225" s="285"/>
      <c r="P225" s="287"/>
      <c r="Q225" s="288"/>
      <c r="S225" s="288"/>
      <c r="T225" s="269"/>
      <c r="U225" s="269"/>
      <c r="V225" s="269"/>
      <c r="W225" s="269"/>
      <c r="X225" s="269"/>
      <c r="Y225" s="269"/>
      <c r="Z225" s="269"/>
      <c r="AA225" s="269"/>
      <c r="AB225" s="269"/>
      <c r="AC225" s="269"/>
      <c r="AD225" s="269"/>
      <c r="AE225" s="269"/>
      <c r="AF225" s="269"/>
      <c r="AG225" s="529"/>
      <c r="AH225" s="269"/>
      <c r="AI225" s="269"/>
      <c r="AJ225" s="269"/>
      <c r="AK225" s="269"/>
      <c r="AL225" s="269"/>
      <c r="AM225" s="269"/>
      <c r="AN225" s="269"/>
      <c r="AO225" s="269"/>
      <c r="AP225" s="269"/>
      <c r="AQ225" s="269"/>
      <c r="AR225" s="269"/>
      <c r="AS225" s="269"/>
      <c r="AT225" s="269"/>
      <c r="AU225" s="269"/>
      <c r="AV225" s="269"/>
      <c r="AW225" s="269"/>
      <c r="AX225" s="269"/>
      <c r="AY225" s="269"/>
      <c r="AZ225" s="269"/>
      <c r="BA225" s="269"/>
      <c r="BB225" s="269"/>
      <c r="BC225" s="269"/>
      <c r="BD225" s="269"/>
      <c r="BE225" s="269"/>
      <c r="BF225" s="269"/>
      <c r="BG225" s="269"/>
      <c r="BH225" s="269"/>
      <c r="BI225" s="269"/>
      <c r="BJ225" s="269"/>
      <c r="BK225" s="269"/>
      <c r="BL225" s="269"/>
      <c r="BM225" s="269"/>
      <c r="BN225" s="269"/>
      <c r="BO225" s="269"/>
      <c r="BP225" s="269"/>
      <c r="BQ225" s="269"/>
      <c r="BR225" s="269"/>
      <c r="BS225" s="269"/>
      <c r="BT225" s="269"/>
      <c r="BU225" s="269"/>
      <c r="BV225" s="269"/>
      <c r="BW225" s="269"/>
      <c r="BX225" s="269"/>
      <c r="BY225" s="269"/>
      <c r="BZ225" s="269"/>
      <c r="CA225" s="269"/>
      <c r="CB225" s="269"/>
      <c r="CC225" s="269"/>
      <c r="CD225" s="269"/>
      <c r="CE225" s="269"/>
      <c r="CF225" s="269"/>
    </row>
    <row r="226" spans="1:84" x14ac:dyDescent="0.2">
      <c r="A226" s="286"/>
      <c r="B226" s="272"/>
      <c r="C226" s="269"/>
      <c r="D226" s="269"/>
      <c r="E226" s="269"/>
      <c r="F226" s="269"/>
      <c r="G226" s="472"/>
      <c r="H226" s="472"/>
      <c r="I226" s="472"/>
      <c r="J226" s="283"/>
      <c r="K226" s="472"/>
      <c r="L226" s="284"/>
      <c r="M226" s="284"/>
      <c r="N226" s="283"/>
      <c r="O226" s="285"/>
      <c r="P226" s="287"/>
      <c r="Q226" s="288"/>
      <c r="S226" s="288"/>
      <c r="T226" s="269"/>
      <c r="U226" s="269"/>
      <c r="V226" s="269"/>
      <c r="W226" s="269"/>
      <c r="X226" s="269"/>
      <c r="Y226" s="269"/>
      <c r="Z226" s="269"/>
      <c r="AA226" s="269"/>
      <c r="AB226" s="269"/>
      <c r="AC226" s="269"/>
      <c r="AD226" s="269"/>
      <c r="AE226" s="269"/>
      <c r="AF226" s="269"/>
      <c r="AG226" s="529"/>
      <c r="AH226" s="269"/>
      <c r="AI226" s="269"/>
      <c r="AJ226" s="269"/>
      <c r="AK226" s="269"/>
      <c r="AL226" s="269"/>
      <c r="AM226" s="269"/>
      <c r="AN226" s="269"/>
      <c r="AO226" s="269"/>
      <c r="AP226" s="269"/>
      <c r="AQ226" s="269"/>
      <c r="AR226" s="269"/>
      <c r="AS226" s="269"/>
      <c r="AT226" s="269"/>
      <c r="AU226" s="269"/>
      <c r="AV226" s="269"/>
      <c r="AW226" s="269"/>
      <c r="AX226" s="269"/>
      <c r="AY226" s="269"/>
      <c r="AZ226" s="269"/>
      <c r="BA226" s="269"/>
      <c r="BB226" s="269"/>
      <c r="BC226" s="269"/>
      <c r="BD226" s="269"/>
      <c r="BE226" s="269"/>
      <c r="BF226" s="269"/>
      <c r="BG226" s="269"/>
      <c r="BH226" s="269"/>
      <c r="BI226" s="269"/>
      <c r="BJ226" s="269"/>
      <c r="BK226" s="269"/>
      <c r="BL226" s="269"/>
      <c r="BM226" s="269"/>
      <c r="BN226" s="269"/>
      <c r="BO226" s="269"/>
      <c r="BP226" s="269"/>
      <c r="BQ226" s="269"/>
      <c r="BR226" s="269"/>
      <c r="BS226" s="269"/>
      <c r="BT226" s="269"/>
      <c r="BU226" s="269"/>
      <c r="BV226" s="269"/>
      <c r="BW226" s="269"/>
      <c r="BX226" s="269"/>
      <c r="BY226" s="269"/>
      <c r="BZ226" s="269"/>
      <c r="CA226" s="269"/>
      <c r="CB226" s="269"/>
      <c r="CC226" s="269"/>
      <c r="CD226" s="269"/>
      <c r="CE226" s="269"/>
      <c r="CF226" s="269"/>
    </row>
    <row r="227" spans="1:84" x14ac:dyDescent="0.2">
      <c r="A227" s="286"/>
      <c r="B227" s="272"/>
      <c r="C227" s="269"/>
      <c r="D227" s="269"/>
      <c r="E227" s="269"/>
      <c r="F227" s="269"/>
      <c r="G227" s="472"/>
      <c r="H227" s="472"/>
      <c r="I227" s="472"/>
      <c r="J227" s="283"/>
      <c r="K227" s="472"/>
      <c r="L227" s="284"/>
      <c r="M227" s="284"/>
      <c r="N227" s="283"/>
      <c r="O227" s="285"/>
      <c r="P227" s="287"/>
      <c r="Q227" s="288"/>
      <c r="S227" s="288"/>
      <c r="T227" s="269"/>
      <c r="U227" s="269"/>
      <c r="V227" s="269"/>
      <c r="W227" s="269"/>
      <c r="X227" s="269"/>
      <c r="Y227" s="269"/>
      <c r="Z227" s="269"/>
      <c r="AA227" s="269"/>
      <c r="AB227" s="269"/>
      <c r="AC227" s="269"/>
      <c r="AD227" s="269"/>
      <c r="AE227" s="269"/>
      <c r="AF227" s="269"/>
      <c r="AG227" s="529"/>
      <c r="AH227" s="269"/>
      <c r="AI227" s="269"/>
      <c r="AJ227" s="269"/>
      <c r="AK227" s="269"/>
      <c r="AL227" s="269"/>
      <c r="AM227" s="269"/>
      <c r="AN227" s="269"/>
      <c r="AO227" s="269"/>
      <c r="AP227" s="269"/>
      <c r="AQ227" s="269"/>
      <c r="AR227" s="269"/>
      <c r="AS227" s="269"/>
      <c r="AT227" s="269"/>
      <c r="AU227" s="269"/>
      <c r="AV227" s="269"/>
      <c r="AW227" s="269"/>
      <c r="AX227" s="269"/>
      <c r="AY227" s="269"/>
      <c r="AZ227" s="269"/>
      <c r="BA227" s="269"/>
      <c r="BB227" s="269"/>
      <c r="BC227" s="269"/>
      <c r="BD227" s="269"/>
      <c r="BE227" s="269"/>
      <c r="BF227" s="269"/>
      <c r="BG227" s="269"/>
      <c r="BH227" s="269"/>
      <c r="BI227" s="269"/>
      <c r="BJ227" s="269"/>
      <c r="BK227" s="269"/>
      <c r="BL227" s="269"/>
      <c r="BM227" s="269"/>
      <c r="BN227" s="269"/>
      <c r="BO227" s="269"/>
      <c r="BP227" s="269"/>
      <c r="BQ227" s="269"/>
      <c r="BR227" s="269"/>
      <c r="BS227" s="269"/>
      <c r="BT227" s="269"/>
      <c r="BU227" s="269"/>
      <c r="BV227" s="269"/>
      <c r="BW227" s="269"/>
      <c r="BX227" s="269"/>
      <c r="BY227" s="269"/>
      <c r="BZ227" s="269"/>
      <c r="CA227" s="269"/>
      <c r="CB227" s="269"/>
      <c r="CC227" s="269"/>
      <c r="CD227" s="269"/>
      <c r="CE227" s="269"/>
      <c r="CF227" s="269"/>
    </row>
    <row r="228" spans="1:84" x14ac:dyDescent="0.2">
      <c r="A228" s="286"/>
      <c r="B228" s="272"/>
      <c r="C228" s="269"/>
      <c r="D228" s="269"/>
      <c r="E228" s="269"/>
      <c r="F228" s="269"/>
      <c r="G228" s="472"/>
      <c r="H228" s="472"/>
      <c r="I228" s="472"/>
      <c r="J228" s="283"/>
      <c r="K228" s="472"/>
      <c r="L228" s="284"/>
      <c r="M228" s="284"/>
      <c r="N228" s="283"/>
      <c r="O228" s="285"/>
      <c r="P228" s="287"/>
      <c r="Q228" s="288"/>
      <c r="S228" s="288"/>
      <c r="T228" s="269"/>
      <c r="U228" s="269"/>
      <c r="V228" s="269"/>
      <c r="W228" s="269"/>
      <c r="X228" s="269"/>
      <c r="Y228" s="269"/>
      <c r="Z228" s="269"/>
      <c r="AA228" s="269"/>
      <c r="AB228" s="269"/>
      <c r="AC228" s="269"/>
      <c r="AD228" s="269"/>
      <c r="AE228" s="269"/>
      <c r="AF228" s="269"/>
      <c r="AG228" s="529"/>
      <c r="AH228" s="269"/>
      <c r="AI228" s="269"/>
      <c r="AJ228" s="269"/>
      <c r="AK228" s="269"/>
      <c r="AL228" s="269"/>
      <c r="AM228" s="269"/>
      <c r="AN228" s="269"/>
      <c r="AO228" s="269"/>
      <c r="AP228" s="269"/>
      <c r="AQ228" s="269"/>
      <c r="AR228" s="269"/>
      <c r="AS228" s="269"/>
      <c r="AT228" s="269"/>
      <c r="AU228" s="269"/>
      <c r="AV228" s="269"/>
      <c r="AW228" s="269"/>
      <c r="AX228" s="269"/>
      <c r="AY228" s="269"/>
      <c r="AZ228" s="269"/>
      <c r="BA228" s="269"/>
      <c r="BB228" s="269"/>
      <c r="BC228" s="269"/>
      <c r="BD228" s="269"/>
      <c r="BE228" s="269"/>
      <c r="BF228" s="269"/>
      <c r="BG228" s="269"/>
      <c r="BH228" s="269"/>
      <c r="BI228" s="269"/>
      <c r="BJ228" s="269"/>
      <c r="BK228" s="269"/>
      <c r="BL228" s="269"/>
      <c r="BM228" s="269"/>
      <c r="BN228" s="269"/>
      <c r="BO228" s="269"/>
      <c r="BP228" s="269"/>
      <c r="BQ228" s="269"/>
      <c r="BR228" s="269"/>
      <c r="BS228" s="269"/>
      <c r="BT228" s="269"/>
      <c r="BU228" s="269"/>
      <c r="BV228" s="269"/>
      <c r="BW228" s="269"/>
      <c r="BX228" s="269"/>
      <c r="BY228" s="269"/>
      <c r="BZ228" s="269"/>
      <c r="CA228" s="269"/>
      <c r="CB228" s="269"/>
      <c r="CC228" s="269"/>
      <c r="CD228" s="269"/>
      <c r="CE228" s="269"/>
      <c r="CF228" s="269"/>
    </row>
    <row r="229" spans="1:84" x14ac:dyDescent="0.2">
      <c r="A229" s="286"/>
      <c r="B229" s="272"/>
      <c r="C229" s="269"/>
      <c r="D229" s="269"/>
      <c r="E229" s="269"/>
      <c r="F229" s="269"/>
      <c r="G229" s="472"/>
      <c r="H229" s="472"/>
      <c r="I229" s="472"/>
      <c r="J229" s="283"/>
      <c r="K229" s="472"/>
      <c r="L229" s="284"/>
      <c r="M229" s="284"/>
      <c r="N229" s="283"/>
      <c r="O229" s="285"/>
      <c r="P229" s="287"/>
      <c r="Q229" s="288"/>
      <c r="S229" s="288"/>
      <c r="T229" s="269"/>
      <c r="U229" s="269"/>
      <c r="V229" s="269"/>
      <c r="W229" s="269"/>
      <c r="X229" s="269"/>
      <c r="Y229" s="269"/>
      <c r="Z229" s="269"/>
      <c r="AA229" s="269"/>
      <c r="AB229" s="269"/>
      <c r="AC229" s="269"/>
      <c r="AD229" s="269"/>
      <c r="AE229" s="269"/>
      <c r="AF229" s="269"/>
      <c r="AG229" s="529"/>
      <c r="AH229" s="269"/>
      <c r="AI229" s="269"/>
      <c r="AJ229" s="269"/>
      <c r="AK229" s="269"/>
      <c r="AL229" s="269"/>
      <c r="AM229" s="269"/>
      <c r="AN229" s="269"/>
      <c r="AO229" s="269"/>
      <c r="AP229" s="269"/>
      <c r="AQ229" s="269"/>
      <c r="AR229" s="269"/>
      <c r="AS229" s="269"/>
      <c r="AT229" s="269"/>
      <c r="AU229" s="269"/>
      <c r="AV229" s="269"/>
      <c r="AW229" s="269"/>
      <c r="AX229" s="269"/>
      <c r="AY229" s="269"/>
      <c r="AZ229" s="269"/>
      <c r="BA229" s="269"/>
      <c r="BB229" s="269"/>
      <c r="BC229" s="269"/>
      <c r="BD229" s="269"/>
      <c r="BE229" s="269"/>
      <c r="BF229" s="269"/>
      <c r="BG229" s="269"/>
      <c r="BH229" s="269"/>
      <c r="BI229" s="269"/>
      <c r="BJ229" s="269"/>
      <c r="BK229" s="269"/>
      <c r="BL229" s="269"/>
      <c r="BM229" s="269"/>
      <c r="BN229" s="269"/>
      <c r="BO229" s="269"/>
      <c r="BP229" s="269"/>
      <c r="BQ229" s="269"/>
      <c r="BR229" s="269"/>
      <c r="BS229" s="269"/>
      <c r="BT229" s="269"/>
      <c r="BU229" s="269"/>
      <c r="BV229" s="269"/>
      <c r="BW229" s="269"/>
      <c r="BX229" s="269"/>
      <c r="BY229" s="269"/>
      <c r="BZ229" s="269"/>
      <c r="CA229" s="269"/>
      <c r="CB229" s="269"/>
      <c r="CC229" s="269"/>
      <c r="CD229" s="269"/>
      <c r="CE229" s="269"/>
      <c r="CF229" s="269"/>
    </row>
    <row r="230" spans="1:84" x14ac:dyDescent="0.2">
      <c r="A230" s="286"/>
      <c r="B230" s="272"/>
      <c r="C230" s="269"/>
      <c r="D230" s="269"/>
      <c r="E230" s="269"/>
      <c r="F230" s="269"/>
      <c r="G230" s="472"/>
      <c r="H230" s="472"/>
      <c r="I230" s="472"/>
      <c r="J230" s="283"/>
      <c r="K230" s="472"/>
      <c r="L230" s="284"/>
      <c r="M230" s="284"/>
      <c r="N230" s="283"/>
      <c r="O230" s="285"/>
      <c r="P230" s="287"/>
      <c r="Q230" s="288"/>
      <c r="S230" s="288"/>
      <c r="T230" s="269"/>
      <c r="U230" s="269"/>
      <c r="V230" s="269"/>
      <c r="W230" s="269"/>
      <c r="X230" s="269"/>
      <c r="Y230" s="269"/>
      <c r="Z230" s="269"/>
      <c r="AA230" s="269"/>
      <c r="AB230" s="269"/>
      <c r="AC230" s="269"/>
      <c r="AD230" s="269"/>
      <c r="AE230" s="269"/>
      <c r="AF230" s="269"/>
      <c r="AG230" s="529"/>
      <c r="AH230" s="269"/>
      <c r="AI230" s="269"/>
      <c r="AJ230" s="269"/>
      <c r="AK230" s="269"/>
      <c r="AL230" s="269"/>
      <c r="AM230" s="269"/>
      <c r="AN230" s="269"/>
      <c r="AO230" s="269"/>
      <c r="AP230" s="269"/>
      <c r="AQ230" s="269"/>
      <c r="AR230" s="269"/>
      <c r="AS230" s="269"/>
      <c r="AT230" s="269"/>
      <c r="AU230" s="269"/>
      <c r="AV230" s="269"/>
      <c r="AW230" s="269"/>
      <c r="AX230" s="269"/>
      <c r="AY230" s="269"/>
      <c r="AZ230" s="269"/>
      <c r="BA230" s="269"/>
      <c r="BB230" s="269"/>
      <c r="BC230" s="269"/>
      <c r="BD230" s="269"/>
      <c r="BE230" s="269"/>
      <c r="BF230" s="269"/>
      <c r="BG230" s="269"/>
      <c r="BH230" s="269"/>
      <c r="BI230" s="269"/>
      <c r="BJ230" s="269"/>
      <c r="BK230" s="269"/>
      <c r="BL230" s="269"/>
      <c r="BM230" s="269"/>
      <c r="BN230" s="269"/>
      <c r="BO230" s="269"/>
      <c r="BP230" s="269"/>
      <c r="BQ230" s="269"/>
      <c r="BR230" s="269"/>
      <c r="BS230" s="269"/>
      <c r="BT230" s="269"/>
      <c r="BU230" s="269"/>
      <c r="BV230" s="269"/>
      <c r="BW230" s="269"/>
      <c r="BX230" s="269"/>
      <c r="BY230" s="269"/>
      <c r="BZ230" s="269"/>
      <c r="CA230" s="269"/>
      <c r="CB230" s="269"/>
      <c r="CC230" s="269"/>
      <c r="CD230" s="269"/>
      <c r="CE230" s="269"/>
      <c r="CF230" s="269"/>
    </row>
    <row r="231" spans="1:84" x14ac:dyDescent="0.2">
      <c r="A231" s="286"/>
      <c r="B231" s="272"/>
      <c r="C231" s="269"/>
      <c r="D231" s="269"/>
      <c r="E231" s="269"/>
      <c r="F231" s="269"/>
      <c r="G231" s="472"/>
      <c r="H231" s="472"/>
      <c r="I231" s="472"/>
      <c r="J231" s="283"/>
      <c r="K231" s="472"/>
      <c r="L231" s="284"/>
      <c r="M231" s="284"/>
      <c r="N231" s="283"/>
      <c r="O231" s="285"/>
      <c r="P231" s="287"/>
      <c r="Q231" s="288"/>
      <c r="S231" s="288"/>
      <c r="T231" s="269"/>
      <c r="U231" s="269"/>
      <c r="V231" s="269"/>
      <c r="W231" s="269"/>
      <c r="X231" s="269"/>
      <c r="Y231" s="269"/>
      <c r="Z231" s="269"/>
      <c r="AA231" s="269"/>
      <c r="AB231" s="269"/>
      <c r="AC231" s="269"/>
      <c r="AD231" s="269"/>
      <c r="AE231" s="269"/>
      <c r="AF231" s="269"/>
      <c r="AG231" s="529"/>
      <c r="AH231" s="269"/>
      <c r="AI231" s="269"/>
      <c r="AJ231" s="269"/>
      <c r="AK231" s="269"/>
      <c r="AL231" s="269"/>
      <c r="AM231" s="269"/>
      <c r="AN231" s="269"/>
      <c r="AO231" s="269"/>
      <c r="AP231" s="269"/>
      <c r="AQ231" s="269"/>
      <c r="AR231" s="269"/>
      <c r="AS231" s="269"/>
      <c r="AT231" s="269"/>
      <c r="AU231" s="269"/>
      <c r="AV231" s="269"/>
      <c r="AW231" s="269"/>
      <c r="AX231" s="269"/>
      <c r="AY231" s="269"/>
      <c r="AZ231" s="269"/>
      <c r="BA231" s="269"/>
      <c r="BB231" s="269"/>
      <c r="BC231" s="269"/>
      <c r="BD231" s="269"/>
      <c r="BE231" s="269"/>
      <c r="BF231" s="269"/>
      <c r="BG231" s="269"/>
      <c r="BH231" s="269"/>
      <c r="BI231" s="269"/>
      <c r="BJ231" s="269"/>
      <c r="BK231" s="269"/>
      <c r="BL231" s="269"/>
      <c r="BM231" s="269"/>
      <c r="BN231" s="269"/>
      <c r="BO231" s="269"/>
      <c r="BP231" s="269"/>
      <c r="BQ231" s="269"/>
      <c r="BR231" s="269"/>
      <c r="BS231" s="269"/>
      <c r="BT231" s="269"/>
      <c r="BU231" s="269"/>
      <c r="BV231" s="269"/>
      <c r="BW231" s="269"/>
      <c r="BX231" s="269"/>
      <c r="BY231" s="269"/>
      <c r="BZ231" s="269"/>
      <c r="CA231" s="269"/>
      <c r="CB231" s="269"/>
      <c r="CC231" s="269"/>
      <c r="CD231" s="269"/>
      <c r="CE231" s="269"/>
      <c r="CF231" s="269"/>
    </row>
    <row r="232" spans="1:84" x14ac:dyDescent="0.2">
      <c r="A232" s="286"/>
      <c r="B232" s="272"/>
      <c r="C232" s="269"/>
      <c r="D232" s="269"/>
      <c r="E232" s="269"/>
      <c r="F232" s="269"/>
      <c r="G232" s="472"/>
      <c r="H232" s="472"/>
      <c r="I232" s="472"/>
      <c r="J232" s="283"/>
      <c r="K232" s="472"/>
      <c r="L232" s="284"/>
      <c r="M232" s="284"/>
      <c r="N232" s="283"/>
      <c r="O232" s="285"/>
      <c r="P232" s="287"/>
      <c r="Q232" s="288"/>
      <c r="S232" s="288"/>
      <c r="T232" s="269"/>
      <c r="U232" s="269"/>
      <c r="V232" s="269"/>
      <c r="W232" s="269"/>
      <c r="X232" s="269"/>
      <c r="Y232" s="269"/>
      <c r="Z232" s="269"/>
      <c r="AA232" s="269"/>
      <c r="AB232" s="269"/>
      <c r="AC232" s="269"/>
      <c r="AD232" s="269"/>
      <c r="AE232" s="269"/>
      <c r="AF232" s="269"/>
      <c r="AG232" s="529"/>
      <c r="AH232" s="269"/>
      <c r="AI232" s="269"/>
      <c r="AJ232" s="269"/>
      <c r="AK232" s="269"/>
      <c r="AL232" s="269"/>
      <c r="AM232" s="269"/>
      <c r="AN232" s="269"/>
      <c r="AO232" s="269"/>
      <c r="AP232" s="269"/>
      <c r="AQ232" s="269"/>
      <c r="AR232" s="269"/>
      <c r="AS232" s="269"/>
      <c r="AT232" s="269"/>
      <c r="AU232" s="269"/>
      <c r="AV232" s="269"/>
      <c r="AW232" s="269"/>
      <c r="AX232" s="269"/>
      <c r="AY232" s="269"/>
      <c r="AZ232" s="269"/>
      <c r="BA232" s="269"/>
      <c r="BB232" s="269"/>
      <c r="BC232" s="269"/>
      <c r="BD232" s="269"/>
      <c r="BE232" s="269"/>
      <c r="BF232" s="269"/>
      <c r="BG232" s="269"/>
      <c r="BH232" s="269"/>
      <c r="BI232" s="269"/>
      <c r="BJ232" s="269"/>
      <c r="BK232" s="269"/>
      <c r="BL232" s="269"/>
      <c r="BM232" s="269"/>
      <c r="BN232" s="269"/>
      <c r="BO232" s="269"/>
      <c r="BP232" s="269"/>
      <c r="BQ232" s="269"/>
      <c r="BR232" s="269"/>
      <c r="BS232" s="269"/>
      <c r="BT232" s="269"/>
      <c r="BU232" s="269"/>
      <c r="BV232" s="269"/>
      <c r="BW232" s="269"/>
      <c r="BX232" s="269"/>
      <c r="BY232" s="269"/>
      <c r="BZ232" s="269"/>
      <c r="CA232" s="269"/>
      <c r="CB232" s="269"/>
      <c r="CC232" s="269"/>
      <c r="CD232" s="269"/>
      <c r="CE232" s="269"/>
      <c r="CF232" s="269"/>
    </row>
    <row r="233" spans="1:84" x14ac:dyDescent="0.2">
      <c r="A233" s="286"/>
      <c r="B233" s="272"/>
      <c r="C233" s="269"/>
      <c r="D233" s="269"/>
      <c r="E233" s="269"/>
      <c r="F233" s="269"/>
      <c r="G233" s="472"/>
      <c r="H233" s="472"/>
      <c r="I233" s="472"/>
      <c r="J233" s="283"/>
      <c r="K233" s="472"/>
      <c r="L233" s="284"/>
      <c r="M233" s="284"/>
      <c r="N233" s="283"/>
      <c r="O233" s="285"/>
      <c r="P233" s="287"/>
      <c r="Q233" s="288"/>
      <c r="S233" s="288"/>
      <c r="T233" s="269"/>
      <c r="U233" s="269"/>
      <c r="V233" s="269"/>
      <c r="W233" s="269"/>
      <c r="X233" s="269"/>
      <c r="Y233" s="269"/>
      <c r="Z233" s="269"/>
      <c r="AA233" s="269"/>
      <c r="AB233" s="269"/>
      <c r="AC233" s="269"/>
      <c r="AD233" s="269"/>
      <c r="AE233" s="269"/>
      <c r="AF233" s="269"/>
      <c r="AG233" s="529"/>
      <c r="AH233" s="269"/>
      <c r="AI233" s="269"/>
      <c r="AJ233" s="269"/>
      <c r="AK233" s="269"/>
      <c r="AL233" s="269"/>
      <c r="AM233" s="269"/>
      <c r="AN233" s="269"/>
      <c r="AO233" s="269"/>
      <c r="AP233" s="269"/>
      <c r="AQ233" s="269"/>
      <c r="AR233" s="269"/>
      <c r="AS233" s="269"/>
      <c r="AT233" s="269"/>
      <c r="AU233" s="269"/>
      <c r="AV233" s="269"/>
      <c r="AW233" s="269"/>
      <c r="AX233" s="269"/>
      <c r="AY233" s="269"/>
      <c r="AZ233" s="269"/>
      <c r="BA233" s="269"/>
      <c r="BB233" s="269"/>
      <c r="BC233" s="269"/>
      <c r="BD233" s="269"/>
      <c r="BE233" s="269"/>
      <c r="BF233" s="269"/>
      <c r="BG233" s="269"/>
      <c r="BH233" s="269"/>
      <c r="BI233" s="269"/>
      <c r="BJ233" s="269"/>
      <c r="BK233" s="269"/>
      <c r="BL233" s="269"/>
      <c r="BM233" s="269"/>
      <c r="BN233" s="269"/>
      <c r="BO233" s="269"/>
      <c r="BP233" s="269"/>
      <c r="BQ233" s="269"/>
      <c r="BR233" s="269"/>
      <c r="BS233" s="269"/>
      <c r="BT233" s="269"/>
      <c r="BU233" s="269"/>
      <c r="BV233" s="269"/>
      <c r="BW233" s="269"/>
      <c r="BX233" s="269"/>
      <c r="BY233" s="269"/>
      <c r="BZ233" s="269"/>
      <c r="CA233" s="269"/>
      <c r="CB233" s="269"/>
      <c r="CC233" s="269"/>
      <c r="CD233" s="269"/>
      <c r="CE233" s="269"/>
      <c r="CF233" s="269"/>
    </row>
    <row r="234" spans="1:84" x14ac:dyDescent="0.2">
      <c r="A234" s="286"/>
      <c r="B234" s="272"/>
      <c r="C234" s="269"/>
      <c r="D234" s="269"/>
      <c r="E234" s="269"/>
      <c r="F234" s="269"/>
      <c r="G234" s="472"/>
      <c r="H234" s="472"/>
      <c r="I234" s="472"/>
      <c r="J234" s="283"/>
      <c r="K234" s="472"/>
      <c r="L234" s="284"/>
      <c r="M234" s="284"/>
      <c r="N234" s="283"/>
      <c r="O234" s="285"/>
      <c r="P234" s="287"/>
      <c r="Q234" s="288"/>
      <c r="S234" s="288"/>
      <c r="T234" s="269"/>
      <c r="U234" s="269"/>
      <c r="V234" s="269"/>
      <c r="W234" s="269"/>
      <c r="X234" s="269"/>
      <c r="Y234" s="269"/>
      <c r="Z234" s="269"/>
      <c r="AA234" s="269"/>
      <c r="AB234" s="269"/>
      <c r="AC234" s="269"/>
      <c r="AD234" s="269"/>
      <c r="AE234" s="269"/>
      <c r="AF234" s="269"/>
      <c r="AG234" s="529"/>
      <c r="AH234" s="269"/>
      <c r="AI234" s="269"/>
      <c r="AJ234" s="269"/>
      <c r="AK234" s="269"/>
      <c r="AL234" s="269"/>
      <c r="AM234" s="269"/>
      <c r="AN234" s="269"/>
      <c r="AO234" s="269"/>
      <c r="AP234" s="269"/>
      <c r="AQ234" s="269"/>
      <c r="AR234" s="269"/>
      <c r="AS234" s="269"/>
      <c r="AT234" s="269"/>
      <c r="AU234" s="269"/>
      <c r="AV234" s="269"/>
      <c r="AW234" s="269"/>
      <c r="AX234" s="269"/>
      <c r="AY234" s="269"/>
      <c r="AZ234" s="269"/>
      <c r="BA234" s="269"/>
      <c r="BB234" s="269"/>
      <c r="BC234" s="269"/>
      <c r="BD234" s="269"/>
      <c r="BE234" s="269"/>
      <c r="BF234" s="269"/>
      <c r="BG234" s="269"/>
      <c r="BH234" s="269"/>
      <c r="BI234" s="269"/>
      <c r="BJ234" s="269"/>
      <c r="BK234" s="269"/>
      <c r="BL234" s="269"/>
      <c r="BM234" s="269"/>
      <c r="BN234" s="269"/>
      <c r="BO234" s="269"/>
      <c r="BP234" s="269"/>
      <c r="BQ234" s="269"/>
      <c r="BR234" s="269"/>
      <c r="BS234" s="269"/>
      <c r="BT234" s="269"/>
      <c r="BU234" s="269"/>
      <c r="BV234" s="269"/>
      <c r="BW234" s="269"/>
      <c r="BX234" s="269"/>
      <c r="BY234" s="269"/>
      <c r="BZ234" s="269"/>
      <c r="CA234" s="269"/>
      <c r="CB234" s="269"/>
      <c r="CC234" s="269"/>
      <c r="CD234" s="269"/>
      <c r="CE234" s="269"/>
      <c r="CF234" s="269"/>
    </row>
    <row r="235" spans="1:84" x14ac:dyDescent="0.2">
      <c r="A235" s="286"/>
      <c r="B235" s="272"/>
      <c r="C235" s="269"/>
      <c r="D235" s="269"/>
      <c r="E235" s="269"/>
      <c r="F235" s="269"/>
      <c r="G235" s="472"/>
      <c r="H235" s="472"/>
      <c r="I235" s="472"/>
      <c r="J235" s="283"/>
      <c r="K235" s="472"/>
      <c r="L235" s="284"/>
      <c r="M235" s="284"/>
      <c r="N235" s="283"/>
      <c r="O235" s="285"/>
      <c r="P235" s="287"/>
      <c r="Q235" s="288"/>
      <c r="S235" s="288"/>
      <c r="T235" s="269"/>
      <c r="U235" s="269"/>
      <c r="V235" s="269"/>
      <c r="W235" s="269"/>
      <c r="X235" s="269"/>
      <c r="Y235" s="269"/>
      <c r="Z235" s="269"/>
      <c r="AA235" s="269"/>
      <c r="AB235" s="269"/>
      <c r="AC235" s="269"/>
      <c r="AD235" s="269"/>
      <c r="AE235" s="269"/>
      <c r="AF235" s="269"/>
      <c r="AG235" s="529"/>
      <c r="AH235" s="269"/>
      <c r="AI235" s="269"/>
      <c r="AJ235" s="269"/>
      <c r="AK235" s="269"/>
      <c r="AL235" s="269"/>
      <c r="AM235" s="269"/>
      <c r="AN235" s="269"/>
      <c r="AO235" s="269"/>
      <c r="AP235" s="269"/>
      <c r="AQ235" s="269"/>
      <c r="AR235" s="269"/>
      <c r="AS235" s="269"/>
      <c r="AT235" s="269"/>
      <c r="AU235" s="269"/>
      <c r="AV235" s="269"/>
      <c r="AW235" s="269"/>
      <c r="AX235" s="269"/>
      <c r="AY235" s="269"/>
      <c r="AZ235" s="269"/>
      <c r="BA235" s="269"/>
      <c r="BB235" s="269"/>
      <c r="BC235" s="269"/>
      <c r="BD235" s="269"/>
      <c r="BE235" s="269"/>
      <c r="BF235" s="269"/>
      <c r="BG235" s="269"/>
      <c r="BH235" s="269"/>
      <c r="BI235" s="269"/>
      <c r="BJ235" s="269"/>
      <c r="BK235" s="269"/>
      <c r="BL235" s="269"/>
      <c r="BM235" s="269"/>
      <c r="BN235" s="269"/>
      <c r="BO235" s="269"/>
      <c r="BP235" s="269"/>
      <c r="BQ235" s="269"/>
      <c r="BR235" s="269"/>
      <c r="BS235" s="269"/>
      <c r="BT235" s="269"/>
      <c r="BU235" s="269"/>
      <c r="BV235" s="269"/>
      <c r="BW235" s="269"/>
      <c r="BX235" s="269"/>
      <c r="BY235" s="269"/>
      <c r="BZ235" s="269"/>
      <c r="CA235" s="269"/>
      <c r="CB235" s="269"/>
      <c r="CC235" s="269"/>
      <c r="CD235" s="269"/>
      <c r="CE235" s="269"/>
      <c r="CF235" s="269"/>
    </row>
    <row r="236" spans="1:84" x14ac:dyDescent="0.2">
      <c r="A236" s="286"/>
      <c r="B236" s="272"/>
      <c r="C236" s="269"/>
      <c r="D236" s="269"/>
      <c r="E236" s="269"/>
      <c r="F236" s="269"/>
      <c r="G236" s="472"/>
      <c r="H236" s="472"/>
      <c r="I236" s="472"/>
      <c r="J236" s="283"/>
      <c r="K236" s="472"/>
      <c r="L236" s="284"/>
      <c r="M236" s="284"/>
      <c r="N236" s="283"/>
      <c r="O236" s="285"/>
      <c r="P236" s="287"/>
      <c r="Q236" s="288"/>
      <c r="S236" s="288"/>
      <c r="T236" s="269"/>
      <c r="U236" s="269"/>
      <c r="V236" s="269"/>
      <c r="W236" s="269"/>
      <c r="X236" s="269"/>
      <c r="Y236" s="269"/>
      <c r="Z236" s="269"/>
      <c r="AA236" s="269"/>
      <c r="AB236" s="269"/>
      <c r="AC236" s="269"/>
      <c r="AD236" s="269"/>
      <c r="AE236" s="269"/>
      <c r="AF236" s="269"/>
      <c r="AG236" s="529"/>
      <c r="AH236" s="269"/>
      <c r="AI236" s="269"/>
      <c r="AJ236" s="269"/>
      <c r="AK236" s="269"/>
      <c r="AL236" s="269"/>
      <c r="AM236" s="269"/>
      <c r="AN236" s="269"/>
      <c r="AO236" s="269"/>
      <c r="AP236" s="269"/>
      <c r="AQ236" s="269"/>
      <c r="AR236" s="269"/>
      <c r="AS236" s="269"/>
      <c r="AT236" s="269"/>
      <c r="AU236" s="269"/>
      <c r="AV236" s="269"/>
      <c r="AW236" s="269"/>
      <c r="AX236" s="269"/>
      <c r="AY236" s="269"/>
      <c r="AZ236" s="269"/>
      <c r="BA236" s="269"/>
      <c r="BB236" s="269"/>
      <c r="BC236" s="269"/>
      <c r="BD236" s="269"/>
      <c r="BE236" s="269"/>
      <c r="BF236" s="269"/>
      <c r="BG236" s="269"/>
      <c r="BH236" s="269"/>
      <c r="BI236" s="269"/>
      <c r="BJ236" s="269"/>
      <c r="BK236" s="269"/>
      <c r="BL236" s="269"/>
      <c r="BM236" s="269"/>
      <c r="BN236" s="269"/>
      <c r="BO236" s="269"/>
      <c r="BP236" s="269"/>
      <c r="BQ236" s="269"/>
      <c r="BR236" s="269"/>
      <c r="BS236" s="269"/>
      <c r="BT236" s="269"/>
      <c r="BU236" s="269"/>
      <c r="BV236" s="269"/>
      <c r="BW236" s="269"/>
      <c r="BX236" s="269"/>
      <c r="BY236" s="269"/>
      <c r="BZ236" s="269"/>
      <c r="CA236" s="269"/>
      <c r="CB236" s="269"/>
      <c r="CC236" s="269"/>
      <c r="CD236" s="269"/>
      <c r="CE236" s="269"/>
      <c r="CF236" s="269"/>
    </row>
    <row r="237" spans="1:84" x14ac:dyDescent="0.2">
      <c r="A237" s="286"/>
      <c r="B237" s="272"/>
      <c r="C237" s="269"/>
      <c r="D237" s="269"/>
      <c r="E237" s="269"/>
      <c r="F237" s="269"/>
      <c r="G237" s="472"/>
      <c r="H237" s="472"/>
      <c r="I237" s="472"/>
      <c r="J237" s="283"/>
      <c r="K237" s="472"/>
      <c r="L237" s="284"/>
      <c r="M237" s="284"/>
      <c r="N237" s="283"/>
      <c r="O237" s="285"/>
      <c r="P237" s="287"/>
      <c r="Q237" s="288"/>
      <c r="S237" s="288"/>
      <c r="T237" s="269"/>
      <c r="U237" s="269"/>
      <c r="V237" s="269"/>
      <c r="W237" s="269"/>
      <c r="X237" s="269"/>
      <c r="Y237" s="269"/>
      <c r="Z237" s="269"/>
      <c r="AA237" s="269"/>
      <c r="AB237" s="269"/>
      <c r="AC237" s="269"/>
      <c r="AD237" s="269"/>
      <c r="AE237" s="269"/>
      <c r="AF237" s="269"/>
      <c r="AG237" s="529"/>
      <c r="AH237" s="269"/>
      <c r="AI237" s="269"/>
      <c r="AJ237" s="269"/>
      <c r="AK237" s="269"/>
      <c r="AL237" s="269"/>
      <c r="AM237" s="269"/>
      <c r="AN237" s="269"/>
      <c r="AO237" s="269"/>
      <c r="AP237" s="269"/>
      <c r="AQ237" s="269"/>
      <c r="AR237" s="269"/>
      <c r="AS237" s="269"/>
      <c r="AT237" s="269"/>
      <c r="AU237" s="269"/>
      <c r="AV237" s="269"/>
      <c r="AW237" s="269"/>
      <c r="AX237" s="269"/>
      <c r="AY237" s="269"/>
      <c r="AZ237" s="269"/>
      <c r="BA237" s="269"/>
      <c r="BB237" s="269"/>
      <c r="BC237" s="269"/>
      <c r="BD237" s="269"/>
      <c r="BE237" s="269"/>
      <c r="BF237" s="269"/>
      <c r="BG237" s="269"/>
      <c r="BH237" s="269"/>
      <c r="BI237" s="269"/>
      <c r="BJ237" s="269"/>
      <c r="BK237" s="269"/>
      <c r="BL237" s="269"/>
      <c r="BM237" s="269"/>
      <c r="BN237" s="269"/>
      <c r="BO237" s="269"/>
      <c r="BP237" s="269"/>
      <c r="BQ237" s="269"/>
      <c r="BR237" s="269"/>
      <c r="BS237" s="269"/>
      <c r="BT237" s="269"/>
      <c r="BU237" s="269"/>
      <c r="BV237" s="269"/>
      <c r="BW237" s="269"/>
      <c r="BX237" s="269"/>
      <c r="BY237" s="269"/>
      <c r="BZ237" s="269"/>
      <c r="CA237" s="269"/>
      <c r="CB237" s="269"/>
      <c r="CC237" s="269"/>
      <c r="CD237" s="269"/>
      <c r="CE237" s="269"/>
      <c r="CF237" s="269"/>
    </row>
    <row r="238" spans="1:84" x14ac:dyDescent="0.2">
      <c r="A238" s="286"/>
      <c r="B238" s="272"/>
      <c r="C238" s="269"/>
      <c r="D238" s="269"/>
      <c r="E238" s="269"/>
      <c r="F238" s="269"/>
      <c r="G238" s="472"/>
      <c r="H238" s="472"/>
      <c r="I238" s="472"/>
      <c r="J238" s="283"/>
      <c r="K238" s="472"/>
      <c r="L238" s="284"/>
      <c r="M238" s="284"/>
      <c r="N238" s="283"/>
      <c r="O238" s="285"/>
      <c r="P238" s="287"/>
      <c r="Q238" s="288"/>
      <c r="S238" s="288"/>
      <c r="T238" s="269"/>
      <c r="U238" s="269"/>
      <c r="V238" s="269"/>
      <c r="W238" s="269"/>
      <c r="X238" s="269"/>
      <c r="Y238" s="269"/>
      <c r="Z238" s="269"/>
      <c r="AA238" s="269"/>
      <c r="AB238" s="269"/>
      <c r="AC238" s="269"/>
      <c r="AD238" s="269"/>
      <c r="AE238" s="269"/>
      <c r="AF238" s="269"/>
      <c r="AG238" s="529"/>
      <c r="AH238" s="269"/>
      <c r="AI238" s="269"/>
      <c r="AJ238" s="269"/>
      <c r="AK238" s="269"/>
      <c r="AL238" s="269"/>
      <c r="AM238" s="269"/>
      <c r="AN238" s="269"/>
      <c r="AO238" s="269"/>
      <c r="AP238" s="269"/>
      <c r="AQ238" s="269"/>
      <c r="AR238" s="269"/>
      <c r="AS238" s="269"/>
      <c r="AT238" s="269"/>
      <c r="AU238" s="269"/>
      <c r="AV238" s="269"/>
      <c r="AW238" s="269"/>
      <c r="AX238" s="269"/>
      <c r="AY238" s="269"/>
      <c r="AZ238" s="269"/>
      <c r="BA238" s="269"/>
      <c r="BB238" s="269"/>
      <c r="BC238" s="269"/>
      <c r="BD238" s="269"/>
      <c r="BE238" s="269"/>
      <c r="BF238" s="269"/>
      <c r="BG238" s="269"/>
      <c r="BH238" s="269"/>
      <c r="BI238" s="269"/>
      <c r="BJ238" s="269"/>
      <c r="BK238" s="269"/>
      <c r="BL238" s="269"/>
      <c r="BM238" s="269"/>
      <c r="BN238" s="269"/>
      <c r="BO238" s="269"/>
      <c r="BP238" s="269"/>
      <c r="BQ238" s="269"/>
      <c r="BR238" s="269"/>
      <c r="BS238" s="269"/>
      <c r="BT238" s="269"/>
      <c r="BU238" s="269"/>
      <c r="BV238" s="269"/>
      <c r="BW238" s="269"/>
      <c r="BX238" s="269"/>
      <c r="BY238" s="269"/>
      <c r="BZ238" s="269"/>
      <c r="CA238" s="269"/>
      <c r="CB238" s="269"/>
      <c r="CC238" s="269"/>
      <c r="CD238" s="269"/>
      <c r="CE238" s="269"/>
      <c r="CF238" s="269"/>
    </row>
    <row r="239" spans="1:84" x14ac:dyDescent="0.2">
      <c r="A239" s="286"/>
      <c r="B239" s="272"/>
      <c r="C239" s="269"/>
      <c r="D239" s="269"/>
      <c r="E239" s="269"/>
      <c r="F239" s="269"/>
      <c r="G239" s="472"/>
      <c r="H239" s="472"/>
      <c r="I239" s="472"/>
      <c r="J239" s="283"/>
      <c r="K239" s="472"/>
      <c r="L239" s="284"/>
      <c r="M239" s="284"/>
      <c r="N239" s="283"/>
      <c r="O239" s="285"/>
      <c r="P239" s="287"/>
      <c r="Q239" s="288"/>
      <c r="S239" s="288"/>
      <c r="T239" s="269"/>
      <c r="U239" s="269"/>
      <c r="V239" s="269"/>
      <c r="W239" s="269"/>
      <c r="X239" s="269"/>
      <c r="Y239" s="269"/>
      <c r="Z239" s="269"/>
      <c r="AA239" s="269"/>
      <c r="AB239" s="269"/>
      <c r="AC239" s="269"/>
      <c r="AD239" s="269"/>
      <c r="AE239" s="269"/>
      <c r="AF239" s="269"/>
      <c r="AG239" s="529"/>
      <c r="AH239" s="269"/>
      <c r="AI239" s="269"/>
      <c r="AJ239" s="269"/>
      <c r="AK239" s="269"/>
      <c r="AL239" s="269"/>
      <c r="AM239" s="269"/>
      <c r="AN239" s="269"/>
      <c r="AO239" s="269"/>
      <c r="AP239" s="269"/>
      <c r="AQ239" s="269"/>
      <c r="AR239" s="269"/>
      <c r="AS239" s="269"/>
      <c r="AT239" s="269"/>
      <c r="AU239" s="269"/>
      <c r="AV239" s="269"/>
      <c r="AW239" s="269"/>
      <c r="AX239" s="269"/>
      <c r="AY239" s="269"/>
      <c r="AZ239" s="269"/>
      <c r="BA239" s="269"/>
      <c r="BB239" s="269"/>
      <c r="BC239" s="269"/>
      <c r="BD239" s="269"/>
      <c r="BE239" s="269"/>
      <c r="BF239" s="269"/>
      <c r="BG239" s="269"/>
      <c r="BH239" s="269"/>
      <c r="BI239" s="269"/>
      <c r="BJ239" s="269"/>
      <c r="BK239" s="269"/>
      <c r="BL239" s="269"/>
      <c r="BM239" s="269"/>
      <c r="BN239" s="269"/>
      <c r="BO239" s="269"/>
      <c r="BP239" s="269"/>
      <c r="BQ239" s="269"/>
      <c r="BR239" s="269"/>
      <c r="BS239" s="269"/>
      <c r="BT239" s="269"/>
      <c r="BU239" s="269"/>
      <c r="BV239" s="269"/>
      <c r="BW239" s="269"/>
      <c r="BX239" s="269"/>
      <c r="BY239" s="269"/>
      <c r="BZ239" s="269"/>
      <c r="CA239" s="269"/>
      <c r="CB239" s="269"/>
      <c r="CC239" s="269"/>
      <c r="CD239" s="269"/>
      <c r="CE239" s="269"/>
      <c r="CF239" s="269"/>
    </row>
    <row r="240" spans="1:84" x14ac:dyDescent="0.2">
      <c r="A240" s="286"/>
      <c r="B240" s="272"/>
      <c r="C240" s="269"/>
      <c r="D240" s="269"/>
      <c r="E240" s="269"/>
      <c r="F240" s="269"/>
      <c r="G240" s="472"/>
      <c r="H240" s="472"/>
      <c r="I240" s="472"/>
      <c r="J240" s="283"/>
      <c r="K240" s="472"/>
      <c r="L240" s="284"/>
      <c r="M240" s="284"/>
      <c r="N240" s="283"/>
      <c r="O240" s="285"/>
      <c r="P240" s="287"/>
      <c r="Q240" s="288"/>
      <c r="S240" s="288"/>
      <c r="T240" s="269"/>
      <c r="U240" s="269"/>
      <c r="V240" s="269"/>
      <c r="W240" s="269"/>
      <c r="X240" s="269"/>
      <c r="Y240" s="269"/>
      <c r="Z240" s="269"/>
      <c r="AA240" s="269"/>
      <c r="AB240" s="269"/>
      <c r="AC240" s="269"/>
      <c r="AD240" s="269"/>
      <c r="AE240" s="269"/>
      <c r="AF240" s="269"/>
      <c r="AG240" s="529"/>
      <c r="AH240" s="269"/>
      <c r="AI240" s="269"/>
      <c r="AJ240" s="269"/>
      <c r="AK240" s="269"/>
      <c r="AL240" s="269"/>
      <c r="AM240" s="269"/>
      <c r="AN240" s="269"/>
      <c r="AO240" s="269"/>
      <c r="AP240" s="269"/>
      <c r="AQ240" s="269"/>
      <c r="AR240" s="269"/>
      <c r="AS240" s="269"/>
      <c r="AT240" s="269"/>
      <c r="AU240" s="269"/>
      <c r="AV240" s="269"/>
      <c r="AW240" s="269"/>
      <c r="AX240" s="269"/>
      <c r="AY240" s="269"/>
      <c r="AZ240" s="269"/>
      <c r="BA240" s="269"/>
      <c r="BB240" s="269"/>
      <c r="BC240" s="269"/>
      <c r="BD240" s="269"/>
      <c r="BE240" s="269"/>
      <c r="BF240" s="269"/>
      <c r="BG240" s="269"/>
      <c r="BH240" s="269"/>
      <c r="BI240" s="269"/>
      <c r="BJ240" s="269"/>
      <c r="BK240" s="269"/>
      <c r="BL240" s="269"/>
      <c r="BM240" s="269"/>
      <c r="BN240" s="269"/>
      <c r="BO240" s="269"/>
      <c r="BP240" s="269"/>
      <c r="BQ240" s="269"/>
      <c r="BR240" s="269"/>
      <c r="BS240" s="269"/>
      <c r="BT240" s="269"/>
      <c r="BU240" s="269"/>
      <c r="BV240" s="269"/>
      <c r="BW240" s="269"/>
      <c r="BX240" s="269"/>
      <c r="BY240" s="269"/>
      <c r="BZ240" s="269"/>
      <c r="CA240" s="269"/>
      <c r="CB240" s="269"/>
      <c r="CC240" s="269"/>
      <c r="CD240" s="269"/>
      <c r="CE240" s="269"/>
      <c r="CF240" s="269"/>
    </row>
    <row r="241" spans="1:84" x14ac:dyDescent="0.2">
      <c r="A241" s="286"/>
      <c r="B241" s="272"/>
      <c r="C241" s="269"/>
      <c r="D241" s="269"/>
      <c r="E241" s="269"/>
      <c r="F241" s="269"/>
      <c r="G241" s="472"/>
      <c r="H241" s="472"/>
      <c r="I241" s="472"/>
      <c r="J241" s="284"/>
      <c r="K241" s="472"/>
      <c r="L241" s="284"/>
      <c r="M241" s="284"/>
      <c r="N241" s="284"/>
      <c r="O241" s="285"/>
      <c r="P241" s="269"/>
      <c r="Q241" s="270"/>
      <c r="S241" s="270"/>
      <c r="T241" s="269"/>
      <c r="U241" s="269"/>
      <c r="V241" s="269"/>
      <c r="W241" s="269"/>
      <c r="X241" s="269"/>
      <c r="Y241" s="269"/>
      <c r="Z241" s="269"/>
      <c r="AA241" s="269"/>
      <c r="AB241" s="269"/>
      <c r="AC241" s="269"/>
      <c r="AD241" s="269"/>
      <c r="AE241" s="269"/>
      <c r="AF241" s="269"/>
      <c r="AG241" s="529"/>
      <c r="AH241" s="269"/>
      <c r="AI241" s="269"/>
      <c r="AJ241" s="269"/>
      <c r="AK241" s="269"/>
      <c r="AL241" s="269"/>
      <c r="AM241" s="269"/>
      <c r="AN241" s="269"/>
      <c r="AO241" s="269"/>
      <c r="AP241" s="269"/>
      <c r="AQ241" s="269"/>
      <c r="AR241" s="269"/>
      <c r="AS241" s="269"/>
      <c r="AT241" s="269"/>
      <c r="AU241" s="269"/>
      <c r="AV241" s="269"/>
      <c r="AW241" s="269"/>
      <c r="AX241" s="269"/>
      <c r="AY241" s="269"/>
      <c r="AZ241" s="269"/>
      <c r="BA241" s="269"/>
      <c r="BB241" s="269"/>
      <c r="BC241" s="269"/>
      <c r="BD241" s="269"/>
      <c r="BE241" s="269"/>
      <c r="BF241" s="269"/>
      <c r="BG241" s="269"/>
      <c r="BH241" s="269"/>
      <c r="BI241" s="269"/>
      <c r="BJ241" s="269"/>
      <c r="BK241" s="269"/>
      <c r="BL241" s="269"/>
      <c r="BM241" s="269"/>
      <c r="BN241" s="269"/>
      <c r="BO241" s="269"/>
      <c r="BP241" s="269"/>
      <c r="BQ241" s="269"/>
      <c r="BR241" s="269"/>
      <c r="BS241" s="269"/>
      <c r="BT241" s="269"/>
      <c r="BU241" s="269"/>
      <c r="BV241" s="269"/>
      <c r="BW241" s="269"/>
      <c r="BX241" s="269"/>
      <c r="BY241" s="269"/>
      <c r="BZ241" s="269"/>
      <c r="CA241" s="269"/>
      <c r="CB241" s="269"/>
      <c r="CC241" s="269"/>
      <c r="CD241" s="269"/>
      <c r="CE241" s="269"/>
      <c r="CF241" s="269"/>
    </row>
    <row r="242" spans="1:84" x14ac:dyDescent="0.2">
      <c r="A242" s="286"/>
      <c r="B242" s="272"/>
      <c r="C242" s="269"/>
      <c r="D242" s="269"/>
      <c r="E242" s="269"/>
      <c r="F242" s="269"/>
      <c r="G242" s="472"/>
      <c r="H242" s="472"/>
      <c r="I242" s="472"/>
      <c r="J242" s="284"/>
      <c r="K242" s="472"/>
      <c r="L242" s="284"/>
      <c r="M242" s="284"/>
      <c r="N242" s="284"/>
      <c r="O242" s="285"/>
      <c r="P242" s="269"/>
      <c r="Q242" s="270"/>
      <c r="S242" s="270"/>
      <c r="T242" s="269"/>
      <c r="U242" s="269"/>
      <c r="V242" s="269"/>
      <c r="W242" s="269"/>
      <c r="X242" s="269"/>
      <c r="Y242" s="269"/>
      <c r="Z242" s="269"/>
      <c r="AA242" s="269"/>
      <c r="AB242" s="269"/>
      <c r="AC242" s="269"/>
      <c r="AD242" s="269"/>
      <c r="AE242" s="269"/>
      <c r="AF242" s="269"/>
      <c r="AG242" s="529"/>
      <c r="AH242" s="269"/>
      <c r="AI242" s="269"/>
      <c r="AJ242" s="269"/>
      <c r="AK242" s="269"/>
      <c r="AL242" s="269"/>
      <c r="AM242" s="269"/>
      <c r="AN242" s="269"/>
      <c r="AO242" s="269"/>
      <c r="AP242" s="269"/>
      <c r="AQ242" s="269"/>
      <c r="AR242" s="269"/>
      <c r="AS242" s="269"/>
      <c r="AT242" s="269"/>
      <c r="AU242" s="269"/>
      <c r="AV242" s="269"/>
      <c r="AW242" s="269"/>
      <c r="AX242" s="269"/>
      <c r="AY242" s="269"/>
      <c r="AZ242" s="269"/>
      <c r="BA242" s="269"/>
      <c r="BB242" s="269"/>
      <c r="BC242" s="269"/>
      <c r="BD242" s="269"/>
      <c r="BE242" s="269"/>
      <c r="BF242" s="269"/>
      <c r="BG242" s="269"/>
      <c r="BH242" s="269"/>
      <c r="BI242" s="269"/>
      <c r="BJ242" s="269"/>
      <c r="BK242" s="269"/>
      <c r="BL242" s="269"/>
      <c r="BM242" s="269"/>
      <c r="BN242" s="269"/>
      <c r="BO242" s="269"/>
      <c r="BP242" s="269"/>
      <c r="BQ242" s="269"/>
      <c r="BR242" s="269"/>
      <c r="BS242" s="269"/>
      <c r="BT242" s="269"/>
      <c r="BU242" s="269"/>
      <c r="BV242" s="269"/>
      <c r="BW242" s="269"/>
      <c r="BX242" s="269"/>
      <c r="BY242" s="269"/>
      <c r="BZ242" s="269"/>
      <c r="CA242" s="269"/>
      <c r="CB242" s="269"/>
      <c r="CC242" s="269"/>
      <c r="CD242" s="269"/>
      <c r="CE242" s="269"/>
      <c r="CF242" s="269"/>
    </row>
    <row r="243" spans="1:84" x14ac:dyDescent="0.2">
      <c r="A243" s="286"/>
      <c r="B243" s="272"/>
      <c r="C243" s="269"/>
      <c r="D243" s="269"/>
      <c r="E243" s="269"/>
      <c r="F243" s="269"/>
      <c r="G243" s="472"/>
      <c r="H243" s="472"/>
      <c r="I243" s="472"/>
      <c r="J243" s="284"/>
      <c r="K243" s="472"/>
      <c r="L243" s="284"/>
      <c r="M243" s="284"/>
      <c r="N243" s="284"/>
      <c r="O243" s="285"/>
      <c r="P243" s="269"/>
      <c r="Q243" s="270"/>
      <c r="S243" s="270"/>
      <c r="T243" s="269"/>
      <c r="U243" s="269"/>
      <c r="V243" s="269"/>
      <c r="W243" s="269"/>
      <c r="X243" s="269"/>
      <c r="Y243" s="269"/>
      <c r="Z243" s="269"/>
      <c r="AA243" s="269"/>
      <c r="AB243" s="269"/>
      <c r="AC243" s="269"/>
      <c r="AD243" s="269"/>
      <c r="AE243" s="269"/>
      <c r="AF243" s="269"/>
      <c r="AG243" s="529"/>
      <c r="AH243" s="269"/>
      <c r="AI243" s="269"/>
      <c r="AJ243" s="269"/>
      <c r="AK243" s="269"/>
      <c r="AL243" s="269"/>
      <c r="AM243" s="269"/>
      <c r="AN243" s="269"/>
      <c r="AO243" s="269"/>
      <c r="AP243" s="269"/>
      <c r="AQ243" s="269"/>
      <c r="AR243" s="269"/>
      <c r="AS243" s="269"/>
      <c r="AT243" s="269"/>
      <c r="AU243" s="269"/>
      <c r="AV243" s="269"/>
      <c r="AW243" s="269"/>
      <c r="AX243" s="269"/>
      <c r="AY243" s="269"/>
      <c r="AZ243" s="269"/>
      <c r="BA243" s="269"/>
      <c r="BB243" s="269"/>
      <c r="BC243" s="269"/>
      <c r="BD243" s="269"/>
      <c r="BE243" s="269"/>
      <c r="BF243" s="269"/>
      <c r="BG243" s="269"/>
      <c r="BH243" s="269"/>
      <c r="BI243" s="269"/>
      <c r="BJ243" s="269"/>
      <c r="BK243" s="269"/>
      <c r="BL243" s="269"/>
      <c r="BM243" s="269"/>
      <c r="BN243" s="269"/>
      <c r="BO243" s="269"/>
      <c r="BP243" s="269"/>
      <c r="BQ243" s="269"/>
      <c r="BR243" s="269"/>
      <c r="BS243" s="269"/>
      <c r="BT243" s="269"/>
      <c r="BU243" s="269"/>
      <c r="BV243" s="269"/>
      <c r="BW243" s="269"/>
      <c r="BX243" s="269"/>
      <c r="BY243" s="269"/>
      <c r="BZ243" s="269"/>
      <c r="CA243" s="269"/>
      <c r="CB243" s="269"/>
      <c r="CC243" s="269"/>
      <c r="CD243" s="269"/>
      <c r="CE243" s="269"/>
      <c r="CF243" s="269"/>
    </row>
    <row r="244" spans="1:84" x14ac:dyDescent="0.2">
      <c r="A244" s="286"/>
      <c r="B244" s="272"/>
      <c r="C244" s="269"/>
      <c r="D244" s="269"/>
      <c r="E244" s="269"/>
      <c r="F244" s="269"/>
      <c r="G244" s="472"/>
      <c r="H244" s="472"/>
      <c r="I244" s="472"/>
      <c r="J244" s="284"/>
      <c r="K244" s="472"/>
      <c r="L244" s="284"/>
      <c r="M244" s="284"/>
      <c r="N244" s="284"/>
      <c r="O244" s="285"/>
      <c r="P244" s="269"/>
      <c r="Q244" s="270"/>
      <c r="S244" s="270"/>
      <c r="T244" s="269"/>
      <c r="U244" s="269"/>
      <c r="V244" s="269"/>
      <c r="W244" s="269"/>
      <c r="X244" s="269"/>
      <c r="Y244" s="269"/>
      <c r="Z244" s="269"/>
      <c r="AA244" s="269"/>
      <c r="AB244" s="269"/>
      <c r="AC244" s="269"/>
      <c r="AD244" s="269"/>
      <c r="AE244" s="269"/>
      <c r="AF244" s="269"/>
      <c r="AG244" s="529"/>
      <c r="AH244" s="269"/>
      <c r="AI244" s="269"/>
      <c r="AJ244" s="269"/>
      <c r="AK244" s="269"/>
      <c r="AL244" s="269"/>
      <c r="AM244" s="269"/>
      <c r="AN244" s="269"/>
      <c r="AO244" s="269"/>
      <c r="AP244" s="269"/>
      <c r="AQ244" s="269"/>
      <c r="AR244" s="269"/>
      <c r="AS244" s="269"/>
      <c r="AT244" s="269"/>
      <c r="AU244" s="269"/>
      <c r="AV244" s="269"/>
      <c r="AW244" s="269"/>
      <c r="AX244" s="269"/>
      <c r="AY244" s="269"/>
      <c r="AZ244" s="269"/>
      <c r="BA244" s="269"/>
      <c r="BB244" s="269"/>
      <c r="BC244" s="269"/>
      <c r="BD244" s="269"/>
      <c r="BE244" s="269"/>
      <c r="BF244" s="269"/>
      <c r="BG244" s="269"/>
      <c r="BH244" s="269"/>
      <c r="BI244" s="269"/>
      <c r="BJ244" s="269"/>
      <c r="BK244" s="269"/>
      <c r="BL244" s="269"/>
      <c r="BM244" s="269"/>
      <c r="BN244" s="269"/>
      <c r="BO244" s="269"/>
      <c r="BP244" s="269"/>
      <c r="BQ244" s="269"/>
      <c r="BR244" s="269"/>
      <c r="BS244" s="269"/>
      <c r="BT244" s="269"/>
      <c r="BU244" s="269"/>
      <c r="BV244" s="269"/>
      <c r="BW244" s="269"/>
      <c r="BX244" s="269"/>
      <c r="BY244" s="269"/>
      <c r="BZ244" s="269"/>
      <c r="CA244" s="269"/>
      <c r="CB244" s="269"/>
      <c r="CC244" s="269"/>
      <c r="CD244" s="269"/>
      <c r="CE244" s="269"/>
      <c r="CF244" s="269"/>
    </row>
    <row r="245" spans="1:84" x14ac:dyDescent="0.2">
      <c r="A245" s="286"/>
      <c r="B245" s="272"/>
      <c r="C245" s="269"/>
      <c r="D245" s="269"/>
      <c r="E245" s="269"/>
      <c r="F245" s="269"/>
      <c r="G245" s="472"/>
      <c r="H245" s="472"/>
      <c r="I245" s="472"/>
      <c r="J245" s="284"/>
      <c r="K245" s="472"/>
      <c r="L245" s="284"/>
      <c r="M245" s="284"/>
      <c r="N245" s="284"/>
      <c r="O245" s="285"/>
      <c r="P245" s="269"/>
      <c r="Q245" s="270"/>
      <c r="S245" s="270"/>
      <c r="T245" s="269"/>
      <c r="U245" s="269"/>
      <c r="V245" s="269"/>
      <c r="W245" s="269"/>
      <c r="X245" s="269"/>
      <c r="Y245" s="269"/>
      <c r="Z245" s="269"/>
      <c r="AA245" s="269"/>
      <c r="AB245" s="269"/>
      <c r="AC245" s="269"/>
      <c r="AD245" s="269"/>
      <c r="AE245" s="269"/>
      <c r="AF245" s="269"/>
      <c r="AG245" s="529"/>
      <c r="AH245" s="269"/>
      <c r="AI245" s="269"/>
      <c r="AJ245" s="269"/>
      <c r="AK245" s="269"/>
      <c r="AL245" s="269"/>
      <c r="AM245" s="269"/>
      <c r="AN245" s="269"/>
      <c r="AO245" s="269"/>
      <c r="AP245" s="269"/>
      <c r="AQ245" s="269"/>
      <c r="AR245" s="269"/>
      <c r="AS245" s="269"/>
      <c r="AT245" s="269"/>
      <c r="AU245" s="269"/>
      <c r="AV245" s="269"/>
      <c r="AW245" s="269"/>
      <c r="AX245" s="269"/>
      <c r="AY245" s="269"/>
      <c r="AZ245" s="269"/>
      <c r="BA245" s="269"/>
      <c r="BB245" s="269"/>
      <c r="BC245" s="269"/>
      <c r="BD245" s="269"/>
      <c r="BE245" s="269"/>
      <c r="BF245" s="269"/>
      <c r="BG245" s="269"/>
      <c r="BH245" s="269"/>
      <c r="BI245" s="269"/>
      <c r="BJ245" s="269"/>
      <c r="BK245" s="269"/>
      <c r="BL245" s="269"/>
      <c r="BM245" s="269"/>
      <c r="BN245" s="269"/>
      <c r="BO245" s="269"/>
      <c r="BP245" s="269"/>
      <c r="BQ245" s="269"/>
      <c r="BR245" s="269"/>
      <c r="BS245" s="269"/>
      <c r="BT245" s="269"/>
      <c r="BU245" s="269"/>
      <c r="BV245" s="269"/>
      <c r="BW245" s="269"/>
      <c r="BX245" s="269"/>
      <c r="BY245" s="269"/>
      <c r="BZ245" s="269"/>
      <c r="CA245" s="269"/>
      <c r="CB245" s="269"/>
      <c r="CC245" s="269"/>
      <c r="CD245" s="269"/>
      <c r="CE245" s="269"/>
      <c r="CF245" s="269"/>
    </row>
    <row r="246" spans="1:84" x14ac:dyDescent="0.2">
      <c r="A246" s="286"/>
      <c r="B246" s="272"/>
      <c r="C246" s="269"/>
      <c r="D246" s="269"/>
      <c r="E246" s="269"/>
      <c r="F246" s="269"/>
      <c r="G246" s="472"/>
      <c r="H246" s="472"/>
      <c r="I246" s="472"/>
      <c r="J246" s="284"/>
      <c r="K246" s="472"/>
      <c r="L246" s="284"/>
      <c r="M246" s="284"/>
      <c r="N246" s="284"/>
      <c r="O246" s="285"/>
      <c r="P246" s="269"/>
      <c r="Q246" s="270"/>
      <c r="S246" s="270"/>
      <c r="T246" s="269"/>
      <c r="U246" s="269"/>
      <c r="V246" s="269"/>
      <c r="W246" s="269"/>
      <c r="X246" s="269"/>
      <c r="Y246" s="269"/>
      <c r="Z246" s="269"/>
      <c r="AA246" s="269"/>
      <c r="AB246" s="269"/>
      <c r="AC246" s="269"/>
      <c r="AD246" s="269"/>
      <c r="AE246" s="269"/>
      <c r="AF246" s="269"/>
      <c r="AG246" s="529"/>
      <c r="AH246" s="269"/>
      <c r="AI246" s="269"/>
      <c r="AJ246" s="269"/>
      <c r="AK246" s="269"/>
      <c r="AL246" s="269"/>
      <c r="AM246" s="269"/>
      <c r="AN246" s="269"/>
      <c r="AO246" s="269"/>
      <c r="AP246" s="269"/>
      <c r="AQ246" s="269"/>
      <c r="AR246" s="269"/>
      <c r="AS246" s="269"/>
      <c r="AT246" s="269"/>
      <c r="AU246" s="269"/>
      <c r="AV246" s="269"/>
      <c r="AW246" s="269"/>
      <c r="AX246" s="269"/>
      <c r="AY246" s="269"/>
      <c r="AZ246" s="269"/>
      <c r="BA246" s="269"/>
      <c r="BB246" s="269"/>
      <c r="BC246" s="269"/>
      <c r="BD246" s="269"/>
      <c r="BE246" s="269"/>
      <c r="BF246" s="269"/>
      <c r="BG246" s="269"/>
      <c r="BH246" s="269"/>
      <c r="BI246" s="269"/>
      <c r="BJ246" s="269"/>
      <c r="BK246" s="269"/>
      <c r="BL246" s="269"/>
      <c r="BM246" s="269"/>
      <c r="BN246" s="269"/>
      <c r="BO246" s="269"/>
      <c r="BP246" s="269"/>
      <c r="BQ246" s="269"/>
      <c r="BR246" s="269"/>
      <c r="BS246" s="269"/>
      <c r="BT246" s="269"/>
      <c r="BU246" s="269"/>
      <c r="BV246" s="269"/>
      <c r="BW246" s="269"/>
      <c r="BX246" s="269"/>
      <c r="BY246" s="269"/>
      <c r="BZ246" s="269"/>
      <c r="CA246" s="269"/>
      <c r="CB246" s="269"/>
      <c r="CC246" s="269"/>
      <c r="CD246" s="269"/>
      <c r="CE246" s="269"/>
      <c r="CF246" s="269"/>
    </row>
    <row r="247" spans="1:84" x14ac:dyDescent="0.2">
      <c r="A247" s="286"/>
      <c r="B247" s="272"/>
      <c r="C247" s="269"/>
      <c r="D247" s="269"/>
      <c r="E247" s="269"/>
      <c r="F247" s="269"/>
      <c r="G247" s="472"/>
      <c r="H247" s="472"/>
      <c r="I247" s="472"/>
      <c r="J247" s="284"/>
      <c r="K247" s="472"/>
      <c r="L247" s="284"/>
      <c r="M247" s="284"/>
      <c r="N247" s="284"/>
      <c r="O247" s="285"/>
      <c r="P247" s="269"/>
      <c r="Q247" s="270"/>
      <c r="S247" s="270"/>
      <c r="T247" s="269"/>
      <c r="U247" s="269"/>
      <c r="V247" s="269"/>
      <c r="W247" s="269"/>
      <c r="X247" s="269"/>
      <c r="Y247" s="269"/>
      <c r="Z247" s="269"/>
      <c r="AA247" s="269"/>
      <c r="AB247" s="269"/>
      <c r="AC247" s="269"/>
      <c r="AD247" s="269"/>
      <c r="AE247" s="269"/>
      <c r="AF247" s="269"/>
      <c r="AG247" s="529"/>
      <c r="AH247" s="269"/>
      <c r="AI247" s="269"/>
      <c r="AJ247" s="269"/>
      <c r="AK247" s="269"/>
      <c r="AL247" s="269"/>
      <c r="AM247" s="269"/>
      <c r="AN247" s="269"/>
      <c r="AO247" s="269"/>
      <c r="AP247" s="269"/>
      <c r="AQ247" s="269"/>
      <c r="AR247" s="269"/>
      <c r="AS247" s="269"/>
      <c r="AT247" s="269"/>
      <c r="AU247" s="269"/>
      <c r="AV247" s="269"/>
      <c r="AW247" s="269"/>
      <c r="AX247" s="269"/>
      <c r="AY247" s="269"/>
      <c r="AZ247" s="269"/>
      <c r="BA247" s="269"/>
      <c r="BB247" s="269"/>
      <c r="BC247" s="269"/>
      <c r="BD247" s="269"/>
      <c r="BE247" s="269"/>
      <c r="BF247" s="269"/>
      <c r="BG247" s="269"/>
      <c r="BH247" s="269"/>
      <c r="BI247" s="269"/>
      <c r="BJ247" s="269"/>
      <c r="BK247" s="269"/>
      <c r="BL247" s="269"/>
      <c r="BM247" s="269"/>
      <c r="BN247" s="269"/>
      <c r="BO247" s="269"/>
      <c r="BP247" s="269"/>
      <c r="BQ247" s="269"/>
      <c r="BR247" s="269"/>
      <c r="BS247" s="269"/>
      <c r="BT247" s="269"/>
      <c r="BU247" s="269"/>
      <c r="BV247" s="269"/>
      <c r="BW247" s="269"/>
      <c r="BX247" s="269"/>
      <c r="BY247" s="269"/>
      <c r="BZ247" s="269"/>
      <c r="CA247" s="269"/>
      <c r="CB247" s="269"/>
      <c r="CC247" s="269"/>
      <c r="CD247" s="269"/>
      <c r="CE247" s="269"/>
      <c r="CF247" s="269"/>
    </row>
    <row r="248" spans="1:84" x14ac:dyDescent="0.2">
      <c r="A248" s="286"/>
      <c r="B248" s="272"/>
      <c r="C248" s="269"/>
      <c r="D248" s="272"/>
      <c r="E248" s="272"/>
      <c r="F248" s="272"/>
      <c r="G248" s="472"/>
      <c r="H248" s="472"/>
      <c r="I248" s="472"/>
      <c r="J248" s="284"/>
      <c r="K248" s="472"/>
      <c r="L248" s="284"/>
      <c r="M248" s="284"/>
      <c r="N248" s="284"/>
      <c r="O248" s="285"/>
      <c r="P248" s="269"/>
      <c r="Q248" s="270"/>
      <c r="S248" s="270"/>
      <c r="T248" s="269"/>
      <c r="U248" s="269"/>
      <c r="V248" s="269"/>
      <c r="W248" s="269"/>
      <c r="X248" s="269"/>
      <c r="Y248" s="269"/>
      <c r="Z248" s="269"/>
      <c r="AA248" s="269"/>
      <c r="AB248" s="269"/>
      <c r="AC248" s="269"/>
      <c r="AD248" s="269"/>
      <c r="AE248" s="269"/>
      <c r="AF248" s="269"/>
      <c r="AG248" s="529"/>
      <c r="AH248" s="269"/>
      <c r="AI248" s="269"/>
      <c r="AJ248" s="269"/>
      <c r="AK248" s="269"/>
      <c r="AL248" s="269"/>
      <c r="AM248" s="269"/>
      <c r="AN248" s="269"/>
      <c r="AO248" s="269"/>
      <c r="AP248" s="269"/>
      <c r="AQ248" s="269"/>
      <c r="AR248" s="269"/>
      <c r="AS248" s="269"/>
      <c r="AT248" s="269"/>
      <c r="AU248" s="269"/>
      <c r="AV248" s="269"/>
      <c r="AW248" s="269"/>
      <c r="AX248" s="269"/>
      <c r="AY248" s="269"/>
      <c r="AZ248" s="269"/>
      <c r="BA248" s="269"/>
      <c r="BB248" s="269"/>
      <c r="BC248" s="269"/>
      <c r="BD248" s="269"/>
      <c r="BE248" s="269"/>
      <c r="BF248" s="269"/>
      <c r="BG248" s="269"/>
      <c r="BH248" s="269"/>
      <c r="BI248" s="269"/>
      <c r="BJ248" s="269"/>
      <c r="BK248" s="269"/>
      <c r="BL248" s="269"/>
      <c r="BM248" s="269"/>
      <c r="BN248" s="269"/>
      <c r="BO248" s="269"/>
      <c r="BP248" s="269"/>
      <c r="BQ248" s="269"/>
      <c r="BR248" s="269"/>
      <c r="BS248" s="269"/>
      <c r="BT248" s="269"/>
      <c r="BU248" s="269"/>
      <c r="BV248" s="269"/>
      <c r="BW248" s="269"/>
      <c r="BX248" s="269"/>
      <c r="BY248" s="269"/>
      <c r="BZ248" s="269"/>
      <c r="CA248" s="269"/>
      <c r="CB248" s="269"/>
      <c r="CC248" s="269"/>
      <c r="CD248" s="269"/>
      <c r="CE248" s="269"/>
      <c r="CF248" s="269"/>
    </row>
    <row r="249" spans="1:84" x14ac:dyDescent="0.2">
      <c r="A249" s="286"/>
      <c r="B249" s="272"/>
      <c r="C249" s="269"/>
      <c r="D249" s="272"/>
      <c r="E249" s="272"/>
      <c r="F249" s="272"/>
      <c r="G249" s="472"/>
      <c r="H249" s="472"/>
      <c r="I249" s="472"/>
      <c r="J249" s="284"/>
      <c r="K249" s="472"/>
      <c r="L249" s="284"/>
      <c r="M249" s="284"/>
      <c r="N249" s="284"/>
      <c r="O249" s="285"/>
      <c r="P249" s="269"/>
      <c r="Q249" s="269"/>
      <c r="S249" s="269"/>
      <c r="T249" s="269"/>
      <c r="U249" s="269"/>
      <c r="V249" s="269"/>
      <c r="W249" s="269"/>
      <c r="X249" s="269"/>
      <c r="Y249" s="269"/>
      <c r="Z249" s="269"/>
      <c r="AA249" s="269"/>
      <c r="AB249" s="269"/>
      <c r="AC249" s="269"/>
      <c r="AD249" s="269"/>
      <c r="AE249" s="269"/>
      <c r="AF249" s="269"/>
      <c r="AG249" s="529"/>
      <c r="AH249" s="269"/>
      <c r="AI249" s="269"/>
      <c r="AJ249" s="269"/>
      <c r="AK249" s="269"/>
      <c r="AL249" s="269"/>
      <c r="AM249" s="269"/>
      <c r="AN249" s="269"/>
      <c r="AO249" s="269"/>
      <c r="AP249" s="269"/>
      <c r="AQ249" s="269"/>
      <c r="AR249" s="269"/>
      <c r="AS249" s="269"/>
      <c r="AT249" s="269"/>
      <c r="AU249" s="269"/>
      <c r="AV249" s="269"/>
      <c r="AW249" s="269"/>
      <c r="AX249" s="269"/>
      <c r="AY249" s="269"/>
      <c r="AZ249" s="269"/>
      <c r="BA249" s="269"/>
      <c r="BB249" s="269"/>
      <c r="BC249" s="269"/>
      <c r="BD249" s="269"/>
      <c r="BE249" s="269"/>
      <c r="BF249" s="269"/>
      <c r="BG249" s="269"/>
      <c r="BH249" s="269"/>
      <c r="BI249" s="269"/>
      <c r="BJ249" s="269"/>
      <c r="BK249" s="269"/>
      <c r="BL249" s="269"/>
      <c r="BM249" s="269"/>
      <c r="BN249" s="269"/>
      <c r="BO249" s="269"/>
      <c r="BP249" s="269"/>
      <c r="BQ249" s="269"/>
      <c r="BR249" s="269"/>
      <c r="BS249" s="269"/>
      <c r="BT249" s="269"/>
      <c r="BU249" s="269"/>
      <c r="BV249" s="269"/>
      <c r="BW249" s="269"/>
      <c r="BX249" s="269"/>
      <c r="BY249" s="269"/>
      <c r="BZ249" s="269"/>
      <c r="CA249" s="269"/>
      <c r="CB249" s="269"/>
      <c r="CC249" s="269"/>
      <c r="CD249" s="269"/>
      <c r="CE249" s="269"/>
      <c r="CF249" s="269"/>
    </row>
    <row r="250" spans="1:84" x14ac:dyDescent="0.2">
      <c r="A250" s="286"/>
      <c r="B250" s="272"/>
      <c r="C250" s="269"/>
      <c r="D250" s="272"/>
      <c r="E250" s="272"/>
      <c r="F250" s="272"/>
      <c r="G250" s="472"/>
      <c r="H250" s="472"/>
      <c r="I250" s="472"/>
      <c r="J250" s="284"/>
      <c r="K250" s="472"/>
      <c r="L250" s="284"/>
      <c r="M250" s="284"/>
      <c r="N250" s="284"/>
      <c r="O250" s="285"/>
      <c r="P250" s="269"/>
      <c r="Q250" s="269"/>
      <c r="S250" s="269"/>
      <c r="T250" s="269"/>
      <c r="U250" s="269"/>
      <c r="V250" s="269"/>
      <c r="W250" s="269"/>
      <c r="X250" s="269"/>
      <c r="Y250" s="269"/>
      <c r="Z250" s="269"/>
      <c r="AA250" s="269"/>
      <c r="AB250" s="269"/>
      <c r="AC250" s="269"/>
      <c r="AD250" s="269"/>
      <c r="AE250" s="269"/>
      <c r="AF250" s="269"/>
      <c r="AG250" s="529"/>
      <c r="AH250" s="269"/>
      <c r="AI250" s="269"/>
      <c r="AJ250" s="269"/>
      <c r="AK250" s="269"/>
      <c r="AL250" s="269"/>
      <c r="AM250" s="269"/>
      <c r="AN250" s="269"/>
      <c r="AO250" s="269"/>
      <c r="AP250" s="269"/>
      <c r="AQ250" s="269"/>
      <c r="AR250" s="269"/>
      <c r="AS250" s="269"/>
      <c r="AT250" s="269"/>
      <c r="AU250" s="269"/>
      <c r="AV250" s="269"/>
      <c r="AW250" s="269"/>
      <c r="AX250" s="269"/>
      <c r="AY250" s="269"/>
      <c r="AZ250" s="269"/>
      <c r="BA250" s="269"/>
      <c r="BB250" s="269"/>
      <c r="BC250" s="269"/>
      <c r="BD250" s="269"/>
      <c r="BE250" s="269"/>
      <c r="BF250" s="269"/>
      <c r="BG250" s="269"/>
      <c r="BH250" s="269"/>
      <c r="BI250" s="269"/>
      <c r="BJ250" s="269"/>
      <c r="BK250" s="269"/>
      <c r="BL250" s="269"/>
      <c r="BM250" s="269"/>
      <c r="BN250" s="269"/>
      <c r="BO250" s="269"/>
      <c r="BP250" s="269"/>
      <c r="BQ250" s="269"/>
      <c r="BR250" s="269"/>
      <c r="BS250" s="269"/>
      <c r="BT250" s="269"/>
      <c r="BU250" s="269"/>
      <c r="BV250" s="269"/>
      <c r="BW250" s="269"/>
      <c r="BX250" s="269"/>
      <c r="BY250" s="269"/>
      <c r="BZ250" s="269"/>
      <c r="CA250" s="269"/>
      <c r="CB250" s="269"/>
      <c r="CC250" s="269"/>
      <c r="CD250" s="269"/>
      <c r="CE250" s="269"/>
      <c r="CF250" s="269"/>
    </row>
    <row r="251" spans="1:84" x14ac:dyDescent="0.2">
      <c r="A251" s="286"/>
      <c r="B251" s="272"/>
      <c r="C251" s="269"/>
      <c r="D251" s="272"/>
      <c r="E251" s="272"/>
      <c r="F251" s="272"/>
      <c r="G251" s="472"/>
      <c r="H251" s="472"/>
      <c r="I251" s="472"/>
      <c r="J251" s="284"/>
      <c r="K251" s="472"/>
      <c r="L251" s="284"/>
      <c r="M251" s="284"/>
      <c r="N251" s="284"/>
      <c r="O251" s="285"/>
      <c r="P251" s="269"/>
      <c r="Q251" s="269"/>
      <c r="S251" s="269"/>
      <c r="T251" s="269"/>
      <c r="U251" s="269"/>
      <c r="V251" s="269"/>
      <c r="W251" s="269"/>
      <c r="X251" s="269"/>
      <c r="Y251" s="269"/>
      <c r="Z251" s="269"/>
      <c r="AA251" s="269"/>
      <c r="AB251" s="269"/>
      <c r="AC251" s="269"/>
      <c r="AD251" s="269"/>
      <c r="AE251" s="269"/>
      <c r="AF251" s="269"/>
      <c r="AG251" s="529"/>
      <c r="AH251" s="269"/>
      <c r="AI251" s="269"/>
      <c r="AJ251" s="269"/>
      <c r="AK251" s="269"/>
      <c r="AL251" s="269"/>
      <c r="AM251" s="269"/>
      <c r="AN251" s="269"/>
      <c r="AO251" s="269"/>
      <c r="AP251" s="269"/>
      <c r="AQ251" s="269"/>
      <c r="AR251" s="269"/>
      <c r="AS251" s="269"/>
      <c r="AT251" s="269"/>
      <c r="AU251" s="269"/>
      <c r="AV251" s="269"/>
      <c r="AW251" s="269"/>
      <c r="AX251" s="269"/>
      <c r="AY251" s="269"/>
      <c r="AZ251" s="269"/>
      <c r="BA251" s="269"/>
      <c r="BB251" s="269"/>
      <c r="BC251" s="269"/>
      <c r="BD251" s="269"/>
      <c r="BE251" s="269"/>
      <c r="BF251" s="269"/>
      <c r="BG251" s="269"/>
      <c r="BH251" s="269"/>
      <c r="BI251" s="269"/>
      <c r="BJ251" s="269"/>
      <c r="BK251" s="269"/>
      <c r="BL251" s="269"/>
      <c r="BM251" s="269"/>
      <c r="BN251" s="269"/>
      <c r="BO251" s="269"/>
      <c r="BP251" s="269"/>
      <c r="BQ251" s="269"/>
      <c r="BR251" s="269"/>
      <c r="BS251" s="269"/>
      <c r="BT251" s="269"/>
      <c r="BU251" s="269"/>
      <c r="BV251" s="269"/>
      <c r="BW251" s="269"/>
      <c r="BX251" s="269"/>
      <c r="BY251" s="269"/>
      <c r="BZ251" s="269"/>
      <c r="CA251" s="269"/>
      <c r="CB251" s="269"/>
      <c r="CC251" s="269"/>
      <c r="CD251" s="269"/>
      <c r="CE251" s="269"/>
      <c r="CF251" s="269"/>
    </row>
    <row r="252" spans="1:84" x14ac:dyDescent="0.2">
      <c r="A252" s="286"/>
      <c r="B252" s="272"/>
      <c r="C252" s="269"/>
      <c r="D252" s="272"/>
      <c r="E252" s="272"/>
      <c r="F252" s="272"/>
      <c r="G252" s="472"/>
      <c r="H252" s="472"/>
      <c r="I252" s="472"/>
      <c r="J252" s="284"/>
      <c r="K252" s="472"/>
      <c r="L252" s="284"/>
      <c r="M252" s="284"/>
      <c r="N252" s="284"/>
      <c r="O252" s="285"/>
      <c r="P252" s="269"/>
      <c r="Q252" s="269"/>
      <c r="S252" s="269"/>
      <c r="T252" s="269"/>
      <c r="U252" s="269"/>
      <c r="V252" s="269"/>
      <c r="W252" s="269"/>
      <c r="X252" s="269"/>
      <c r="Y252" s="269"/>
      <c r="Z252" s="269"/>
      <c r="AA252" s="269"/>
      <c r="AB252" s="269"/>
      <c r="AC252" s="269"/>
      <c r="AD252" s="269"/>
      <c r="AE252" s="269"/>
      <c r="AF252" s="269"/>
      <c r="AG252" s="529"/>
      <c r="AH252" s="269"/>
      <c r="AI252" s="269"/>
      <c r="AJ252" s="269"/>
      <c r="AK252" s="269"/>
      <c r="AL252" s="269"/>
      <c r="AM252" s="269"/>
      <c r="AN252" s="269"/>
      <c r="AO252" s="269"/>
      <c r="AP252" s="269"/>
      <c r="AQ252" s="269"/>
      <c r="AR252" s="269"/>
      <c r="AS252" s="269"/>
      <c r="AT252" s="269"/>
      <c r="AU252" s="269"/>
      <c r="AV252" s="269"/>
      <c r="AW252" s="269"/>
      <c r="AX252" s="269"/>
      <c r="AY252" s="269"/>
      <c r="AZ252" s="269"/>
      <c r="BA252" s="269"/>
      <c r="BB252" s="269"/>
      <c r="BC252" s="269"/>
      <c r="BD252" s="269"/>
      <c r="BE252" s="269"/>
      <c r="BF252" s="269"/>
      <c r="BG252" s="269"/>
      <c r="BH252" s="269"/>
      <c r="BI252" s="269"/>
      <c r="BJ252" s="269"/>
      <c r="BK252" s="269"/>
      <c r="BL252" s="269"/>
      <c r="BM252" s="269"/>
      <c r="BN252" s="269"/>
      <c r="BO252" s="269"/>
      <c r="BP252" s="269"/>
      <c r="BQ252" s="269"/>
      <c r="BR252" s="269"/>
      <c r="BS252" s="269"/>
      <c r="BT252" s="269"/>
      <c r="BU252" s="269"/>
      <c r="BV252" s="269"/>
      <c r="BW252" s="269"/>
      <c r="BX252" s="269"/>
      <c r="BY252" s="269"/>
      <c r="BZ252" s="269"/>
      <c r="CA252" s="269"/>
      <c r="CB252" s="269"/>
      <c r="CC252" s="269"/>
      <c r="CD252" s="269"/>
      <c r="CE252" s="269"/>
      <c r="CF252" s="269"/>
    </row>
    <row r="253" spans="1:84" x14ac:dyDescent="0.2">
      <c r="A253" s="286"/>
      <c r="B253" s="272"/>
      <c r="C253" s="269"/>
      <c r="D253" s="272"/>
      <c r="E253" s="272"/>
      <c r="F253" s="272"/>
      <c r="G253" s="472"/>
      <c r="H253" s="472"/>
      <c r="I253" s="472"/>
      <c r="J253" s="284"/>
      <c r="K253" s="472"/>
      <c r="L253" s="284"/>
      <c r="M253" s="284"/>
      <c r="N253" s="284"/>
      <c r="O253" s="285"/>
      <c r="P253" s="269"/>
      <c r="Q253" s="269"/>
      <c r="S253" s="269"/>
      <c r="T253" s="269"/>
      <c r="U253" s="269"/>
      <c r="V253" s="269"/>
      <c r="W253" s="269"/>
      <c r="X253" s="269"/>
      <c r="Y253" s="269"/>
      <c r="Z253" s="269"/>
      <c r="AA253" s="269"/>
      <c r="AB253" s="269"/>
      <c r="AC253" s="269"/>
      <c r="AD253" s="269"/>
      <c r="AE253" s="269"/>
      <c r="AF253" s="269"/>
      <c r="AG253" s="529"/>
      <c r="AH253" s="269"/>
      <c r="AI253" s="269"/>
      <c r="AJ253" s="269"/>
      <c r="AK253" s="269"/>
      <c r="AL253" s="269"/>
      <c r="AM253" s="269"/>
      <c r="AN253" s="269"/>
      <c r="AO253" s="269"/>
      <c r="AP253" s="269"/>
      <c r="AQ253" s="269"/>
      <c r="AR253" s="269"/>
      <c r="AS253" s="269"/>
      <c r="AT253" s="269"/>
      <c r="AU253" s="269"/>
      <c r="AV253" s="269"/>
      <c r="AW253" s="269"/>
      <c r="AX253" s="269"/>
      <c r="AY253" s="269"/>
      <c r="AZ253" s="269"/>
      <c r="BA253" s="269"/>
      <c r="BB253" s="269"/>
      <c r="BC253" s="269"/>
      <c r="BD253" s="269"/>
      <c r="BE253" s="269"/>
      <c r="BF253" s="269"/>
      <c r="BG253" s="269"/>
      <c r="BH253" s="269"/>
      <c r="BI253" s="269"/>
      <c r="BJ253" s="269"/>
      <c r="BK253" s="269"/>
      <c r="BL253" s="269"/>
      <c r="BM253" s="269"/>
      <c r="BN253" s="269"/>
      <c r="BO253" s="269"/>
      <c r="BP253" s="269"/>
      <c r="BQ253" s="269"/>
      <c r="BR253" s="269"/>
      <c r="BS253" s="269"/>
      <c r="BT253" s="269"/>
      <c r="BU253" s="269"/>
      <c r="BV253" s="269"/>
      <c r="BW253" s="269"/>
      <c r="BX253" s="269"/>
      <c r="BY253" s="269"/>
      <c r="BZ253" s="269"/>
      <c r="CA253" s="269"/>
      <c r="CB253" s="269"/>
      <c r="CC253" s="269"/>
      <c r="CD253" s="269"/>
      <c r="CE253" s="269"/>
      <c r="CF253" s="269"/>
    </row>
    <row r="254" spans="1:84" x14ac:dyDescent="0.2">
      <c r="A254" s="286"/>
      <c r="B254" s="272"/>
      <c r="C254" s="269"/>
      <c r="D254" s="272"/>
      <c r="E254" s="272"/>
      <c r="F254" s="272"/>
      <c r="G254" s="472"/>
      <c r="H254" s="472"/>
      <c r="I254" s="472"/>
      <c r="J254" s="284"/>
      <c r="K254" s="472"/>
      <c r="L254" s="284"/>
      <c r="M254" s="284"/>
      <c r="N254" s="284"/>
      <c r="O254" s="285"/>
      <c r="P254" s="269"/>
      <c r="Q254" s="269"/>
      <c r="S254" s="269"/>
      <c r="T254" s="269"/>
      <c r="U254" s="269"/>
      <c r="V254" s="269"/>
      <c r="W254" s="269"/>
      <c r="X254" s="269"/>
      <c r="Y254" s="269"/>
      <c r="Z254" s="269"/>
      <c r="AA254" s="269"/>
      <c r="AB254" s="269"/>
      <c r="AC254" s="269"/>
      <c r="AD254" s="269"/>
      <c r="AE254" s="269"/>
      <c r="AF254" s="269"/>
      <c r="AG254" s="529"/>
      <c r="AH254" s="269"/>
      <c r="AI254" s="269"/>
      <c r="AJ254" s="269"/>
      <c r="AK254" s="269"/>
      <c r="AL254" s="269"/>
      <c r="AM254" s="269"/>
      <c r="AN254" s="269"/>
      <c r="AO254" s="269"/>
      <c r="AP254" s="269"/>
      <c r="AQ254" s="269"/>
      <c r="AR254" s="269"/>
      <c r="AS254" s="269"/>
      <c r="AT254" s="269"/>
      <c r="AU254" s="269"/>
      <c r="AV254" s="269"/>
      <c r="AW254" s="269"/>
      <c r="AX254" s="269"/>
      <c r="AY254" s="269"/>
      <c r="AZ254" s="269"/>
      <c r="BA254" s="269"/>
      <c r="BB254" s="269"/>
      <c r="BC254" s="269"/>
      <c r="BD254" s="269"/>
      <c r="BE254" s="269"/>
      <c r="BF254" s="269"/>
      <c r="BG254" s="269"/>
      <c r="BH254" s="269"/>
      <c r="BI254" s="269"/>
      <c r="BJ254" s="269"/>
      <c r="BK254" s="269"/>
      <c r="BL254" s="269"/>
      <c r="BM254" s="269"/>
      <c r="BN254" s="269"/>
      <c r="BO254" s="269"/>
      <c r="BP254" s="269"/>
      <c r="BQ254" s="269"/>
      <c r="BR254" s="269"/>
      <c r="BS254" s="269"/>
      <c r="BT254" s="269"/>
      <c r="BU254" s="269"/>
      <c r="BV254" s="269"/>
      <c r="BW254" s="269"/>
      <c r="BX254" s="269"/>
      <c r="BY254" s="269"/>
      <c r="BZ254" s="269"/>
      <c r="CA254" s="269"/>
      <c r="CB254" s="269"/>
      <c r="CC254" s="269"/>
      <c r="CD254" s="269"/>
      <c r="CE254" s="269"/>
      <c r="CF254" s="269"/>
    </row>
    <row r="255" spans="1:84" x14ac:dyDescent="0.2">
      <c r="A255" s="286"/>
      <c r="B255" s="272"/>
      <c r="C255" s="269"/>
      <c r="D255" s="272"/>
      <c r="E255" s="272"/>
      <c r="F255" s="272"/>
      <c r="G255" s="472"/>
      <c r="H255" s="472"/>
      <c r="I255" s="472"/>
      <c r="J255" s="284"/>
      <c r="K255" s="472"/>
      <c r="L255" s="284"/>
      <c r="M255" s="284"/>
      <c r="N255" s="284"/>
      <c r="O255" s="285"/>
      <c r="P255" s="269"/>
      <c r="Q255" s="269"/>
      <c r="S255" s="269"/>
      <c r="T255" s="269"/>
      <c r="U255" s="269"/>
      <c r="V255" s="269"/>
      <c r="W255" s="269"/>
      <c r="X255" s="269"/>
      <c r="Y255" s="269"/>
      <c r="Z255" s="269"/>
      <c r="AA255" s="269"/>
      <c r="AB255" s="269"/>
      <c r="AC255" s="269"/>
      <c r="AD255" s="269"/>
      <c r="AE255" s="269"/>
      <c r="AF255" s="269"/>
      <c r="AG255" s="529"/>
      <c r="AH255" s="269"/>
      <c r="AI255" s="269"/>
      <c r="AJ255" s="269"/>
      <c r="AK255" s="269"/>
      <c r="AL255" s="269"/>
      <c r="AM255" s="269"/>
      <c r="AN255" s="269"/>
      <c r="AO255" s="269"/>
      <c r="AP255" s="269"/>
      <c r="AQ255" s="269"/>
      <c r="AR255" s="269"/>
      <c r="AS255" s="269"/>
      <c r="AT255" s="269"/>
      <c r="AU255" s="269"/>
      <c r="AV255" s="269"/>
      <c r="AW255" s="269"/>
      <c r="AX255" s="269"/>
      <c r="AY255" s="269"/>
      <c r="AZ255" s="269"/>
      <c r="BA255" s="269"/>
      <c r="BB255" s="269"/>
      <c r="BC255" s="269"/>
      <c r="BD255" s="269"/>
      <c r="BE255" s="269"/>
      <c r="BF255" s="269"/>
      <c r="BG255" s="269"/>
      <c r="BH255" s="269"/>
      <c r="BI255" s="269"/>
      <c r="BJ255" s="269"/>
      <c r="BK255" s="269"/>
      <c r="BL255" s="269"/>
      <c r="BM255" s="269"/>
      <c r="BN255" s="269"/>
      <c r="BO255" s="269"/>
      <c r="BP255" s="269"/>
      <c r="BQ255" s="269"/>
      <c r="BR255" s="269"/>
      <c r="BS255" s="269"/>
      <c r="BT255" s="269"/>
      <c r="BU255" s="269"/>
      <c r="BV255" s="269"/>
      <c r="BW255" s="269"/>
      <c r="BX255" s="269"/>
      <c r="BY255" s="269"/>
      <c r="BZ255" s="269"/>
      <c r="CA255" s="269"/>
      <c r="CB255" s="269"/>
      <c r="CC255" s="269"/>
      <c r="CD255" s="269"/>
      <c r="CE255" s="269"/>
      <c r="CF255" s="269"/>
    </row>
    <row r="256" spans="1:84" x14ac:dyDescent="0.2">
      <c r="A256" s="286"/>
      <c r="B256" s="272"/>
      <c r="C256" s="269"/>
      <c r="D256" s="272"/>
      <c r="E256" s="272"/>
      <c r="F256" s="272"/>
      <c r="G256" s="472"/>
      <c r="H256" s="472"/>
      <c r="I256" s="472"/>
      <c r="J256" s="284"/>
      <c r="K256" s="472"/>
      <c r="L256" s="284"/>
      <c r="M256" s="284"/>
      <c r="N256" s="284"/>
      <c r="O256" s="285"/>
      <c r="P256" s="269"/>
      <c r="Q256" s="269"/>
      <c r="S256" s="269"/>
      <c r="T256" s="269"/>
      <c r="U256" s="269"/>
      <c r="V256" s="269"/>
      <c r="W256" s="269"/>
      <c r="X256" s="269"/>
      <c r="Y256" s="269"/>
      <c r="Z256" s="269"/>
      <c r="AA256" s="269"/>
      <c r="AB256" s="269"/>
      <c r="AC256" s="269"/>
      <c r="AD256" s="269"/>
      <c r="AE256" s="269"/>
      <c r="AF256" s="269"/>
      <c r="AG256" s="529"/>
      <c r="AH256" s="269"/>
      <c r="AI256" s="269"/>
      <c r="AJ256" s="269"/>
      <c r="AK256" s="269"/>
      <c r="AL256" s="269"/>
      <c r="AM256" s="269"/>
      <c r="AN256" s="269"/>
      <c r="AO256" s="269"/>
      <c r="AP256" s="269"/>
      <c r="AQ256" s="269"/>
      <c r="AR256" s="269"/>
      <c r="AS256" s="269"/>
      <c r="AT256" s="269"/>
      <c r="AU256" s="269"/>
      <c r="AV256" s="269"/>
      <c r="AW256" s="269"/>
      <c r="AX256" s="269"/>
      <c r="AY256" s="269"/>
      <c r="AZ256" s="269"/>
      <c r="BA256" s="269"/>
      <c r="BB256" s="269"/>
      <c r="BC256" s="269"/>
      <c r="BD256" s="269"/>
      <c r="BE256" s="269"/>
      <c r="BF256" s="269"/>
      <c r="BG256" s="269"/>
      <c r="BH256" s="269"/>
      <c r="BI256" s="269"/>
      <c r="BJ256" s="269"/>
      <c r="BK256" s="269"/>
      <c r="BL256" s="269"/>
      <c r="BM256" s="269"/>
      <c r="BN256" s="269"/>
      <c r="BO256" s="269"/>
      <c r="BP256" s="269"/>
      <c r="BQ256" s="269"/>
      <c r="BR256" s="269"/>
      <c r="BS256" s="269"/>
      <c r="BT256" s="269"/>
      <c r="BU256" s="269"/>
      <c r="BV256" s="269"/>
      <c r="BW256" s="269"/>
      <c r="BX256" s="269"/>
      <c r="BY256" s="269"/>
      <c r="BZ256" s="269"/>
      <c r="CA256" s="269"/>
      <c r="CB256" s="269"/>
      <c r="CC256" s="269"/>
      <c r="CD256" s="269"/>
      <c r="CE256" s="269"/>
      <c r="CF256" s="269"/>
    </row>
    <row r="257" spans="1:84" x14ac:dyDescent="0.2">
      <c r="A257" s="286"/>
      <c r="B257" s="272"/>
      <c r="C257" s="269"/>
      <c r="D257" s="272"/>
      <c r="E257" s="272"/>
      <c r="F257" s="272"/>
      <c r="G257" s="472"/>
      <c r="H257" s="472"/>
      <c r="I257" s="472"/>
      <c r="J257" s="284"/>
      <c r="K257" s="472"/>
      <c r="L257" s="284"/>
      <c r="M257" s="284"/>
      <c r="N257" s="284"/>
      <c r="O257" s="285"/>
      <c r="P257" s="269"/>
      <c r="Q257" s="269"/>
      <c r="S257" s="269"/>
      <c r="T257" s="269"/>
      <c r="U257" s="269"/>
      <c r="V257" s="269"/>
      <c r="W257" s="269"/>
      <c r="X257" s="269"/>
      <c r="Y257" s="269"/>
      <c r="Z257" s="269"/>
      <c r="AA257" s="269"/>
      <c r="AB257" s="269"/>
      <c r="AC257" s="269"/>
      <c r="AD257" s="269"/>
      <c r="AE257" s="269"/>
      <c r="AF257" s="269"/>
      <c r="AG257" s="529"/>
      <c r="AH257" s="269"/>
      <c r="AI257" s="269"/>
      <c r="AJ257" s="269"/>
      <c r="AK257" s="269"/>
      <c r="AL257" s="269"/>
      <c r="AM257" s="269"/>
      <c r="AN257" s="269"/>
      <c r="AO257" s="269"/>
      <c r="AP257" s="269"/>
      <c r="AQ257" s="269"/>
      <c r="AR257" s="269"/>
      <c r="AS257" s="269"/>
      <c r="AT257" s="269"/>
      <c r="AU257" s="269"/>
      <c r="AV257" s="269"/>
      <c r="AW257" s="269"/>
      <c r="AX257" s="269"/>
      <c r="AY257" s="269"/>
      <c r="AZ257" s="269"/>
      <c r="BA257" s="269"/>
      <c r="BB257" s="269"/>
      <c r="BC257" s="269"/>
      <c r="BD257" s="269"/>
      <c r="BE257" s="269"/>
      <c r="BF257" s="269"/>
      <c r="BG257" s="269"/>
      <c r="BH257" s="269"/>
      <c r="BI257" s="269"/>
      <c r="BJ257" s="269"/>
      <c r="BK257" s="269"/>
      <c r="BL257" s="269"/>
      <c r="BM257" s="269"/>
      <c r="BN257" s="269"/>
      <c r="BO257" s="269"/>
      <c r="BP257" s="269"/>
      <c r="BQ257" s="269"/>
      <c r="BR257" s="269"/>
      <c r="BS257" s="269"/>
      <c r="BT257" s="269"/>
      <c r="BU257" s="269"/>
      <c r="BV257" s="269"/>
      <c r="BW257" s="269"/>
      <c r="BX257" s="269"/>
      <c r="BY257" s="269"/>
      <c r="BZ257" s="269"/>
      <c r="CA257" s="269"/>
      <c r="CB257" s="269"/>
      <c r="CC257" s="269"/>
      <c r="CD257" s="269"/>
      <c r="CE257" s="269"/>
      <c r="CF257" s="269"/>
    </row>
    <row r="258" spans="1:84" x14ac:dyDescent="0.2">
      <c r="A258" s="286"/>
      <c r="B258" s="272"/>
      <c r="C258" s="269"/>
      <c r="D258" s="272"/>
      <c r="E258" s="272"/>
      <c r="F258" s="272"/>
      <c r="G258" s="472"/>
      <c r="H258" s="472"/>
      <c r="I258" s="472"/>
      <c r="J258" s="284"/>
      <c r="K258" s="472"/>
      <c r="L258" s="284"/>
      <c r="M258" s="284"/>
      <c r="N258" s="284"/>
      <c r="O258" s="285"/>
      <c r="P258" s="269"/>
      <c r="Q258" s="269"/>
      <c r="S258" s="269"/>
      <c r="T258" s="269"/>
      <c r="U258" s="269"/>
      <c r="V258" s="269"/>
      <c r="W258" s="269"/>
      <c r="X258" s="269"/>
      <c r="Y258" s="269"/>
      <c r="Z258" s="269"/>
      <c r="AA258" s="269"/>
      <c r="AB258" s="269"/>
      <c r="AC258" s="269"/>
      <c r="AD258" s="269"/>
      <c r="AE258" s="269"/>
      <c r="AF258" s="269"/>
      <c r="AG258" s="529"/>
      <c r="AH258" s="269"/>
      <c r="AI258" s="269"/>
      <c r="AJ258" s="269"/>
      <c r="AK258" s="269"/>
      <c r="AL258" s="269"/>
      <c r="AM258" s="269"/>
      <c r="AN258" s="269"/>
      <c r="AO258" s="269"/>
      <c r="AP258" s="269"/>
      <c r="AQ258" s="269"/>
      <c r="AR258" s="269"/>
      <c r="AS258" s="269"/>
      <c r="AT258" s="269"/>
      <c r="AU258" s="269"/>
      <c r="AV258" s="269"/>
      <c r="AW258" s="269"/>
      <c r="AX258" s="269"/>
      <c r="AY258" s="269"/>
      <c r="AZ258" s="269"/>
      <c r="BA258" s="269"/>
      <c r="BB258" s="269"/>
      <c r="BC258" s="269"/>
      <c r="BD258" s="269"/>
      <c r="BE258" s="269"/>
      <c r="BF258" s="269"/>
      <c r="BG258" s="269"/>
      <c r="BH258" s="269"/>
      <c r="BI258" s="269"/>
      <c r="BJ258" s="269"/>
      <c r="BK258" s="269"/>
      <c r="BL258" s="269"/>
      <c r="BM258" s="269"/>
      <c r="BN258" s="269"/>
      <c r="BO258" s="269"/>
      <c r="BP258" s="269"/>
      <c r="BQ258" s="269"/>
      <c r="BR258" s="269"/>
      <c r="BS258" s="269"/>
      <c r="BT258" s="269"/>
      <c r="BU258" s="269"/>
      <c r="BV258" s="269"/>
      <c r="BW258" s="269"/>
      <c r="BX258" s="269"/>
      <c r="BY258" s="269"/>
      <c r="BZ258" s="269"/>
      <c r="CA258" s="269"/>
      <c r="CB258" s="269"/>
      <c r="CC258" s="269"/>
      <c r="CD258" s="269"/>
      <c r="CE258" s="269"/>
      <c r="CF258" s="269"/>
    </row>
    <row r="259" spans="1:84" x14ac:dyDescent="0.2">
      <c r="A259" s="286"/>
      <c r="B259" s="272"/>
      <c r="C259" s="269"/>
      <c r="D259" s="272"/>
      <c r="E259" s="272"/>
      <c r="F259" s="272"/>
      <c r="G259" s="472"/>
      <c r="H259" s="472"/>
      <c r="I259" s="472"/>
      <c r="J259" s="284"/>
      <c r="K259" s="472"/>
      <c r="L259" s="284"/>
      <c r="M259" s="284"/>
      <c r="N259" s="284"/>
      <c r="O259" s="285"/>
      <c r="P259" s="269"/>
      <c r="Q259" s="269"/>
      <c r="S259" s="269"/>
      <c r="T259" s="269"/>
      <c r="U259" s="269"/>
      <c r="V259" s="269"/>
      <c r="W259" s="269"/>
      <c r="X259" s="269"/>
      <c r="Y259" s="269"/>
      <c r="Z259" s="269"/>
      <c r="AA259" s="269"/>
      <c r="AB259" s="269"/>
      <c r="AC259" s="269"/>
      <c r="AD259" s="269"/>
      <c r="AE259" s="269"/>
      <c r="AF259" s="269"/>
      <c r="AG259" s="529"/>
      <c r="AH259" s="269"/>
      <c r="AI259" s="269"/>
      <c r="AJ259" s="269"/>
      <c r="AK259" s="269"/>
      <c r="AL259" s="269"/>
      <c r="AM259" s="269"/>
      <c r="AN259" s="269"/>
      <c r="AO259" s="269"/>
      <c r="AP259" s="269"/>
      <c r="AQ259" s="269"/>
      <c r="AR259" s="269"/>
      <c r="AS259" s="269"/>
      <c r="AT259" s="269"/>
      <c r="AU259" s="269"/>
      <c r="AV259" s="269"/>
      <c r="AW259" s="269"/>
      <c r="AX259" s="269"/>
      <c r="AY259" s="269"/>
      <c r="AZ259" s="269"/>
      <c r="BA259" s="269"/>
      <c r="BB259" s="269"/>
      <c r="BC259" s="269"/>
      <c r="BD259" s="269"/>
      <c r="BE259" s="269"/>
      <c r="BF259" s="269"/>
      <c r="BG259" s="269"/>
      <c r="BH259" s="269"/>
      <c r="BI259" s="269"/>
      <c r="BJ259" s="269"/>
      <c r="BK259" s="269"/>
      <c r="BL259" s="269"/>
      <c r="BM259" s="269"/>
      <c r="BN259" s="269"/>
      <c r="BO259" s="269"/>
      <c r="BP259" s="269"/>
      <c r="BQ259" s="269"/>
      <c r="BR259" s="269"/>
      <c r="BS259" s="269"/>
      <c r="BT259" s="269"/>
      <c r="BU259" s="269"/>
      <c r="BV259" s="269"/>
      <c r="BW259" s="269"/>
      <c r="BX259" s="269"/>
      <c r="BY259" s="269"/>
      <c r="BZ259" s="269"/>
      <c r="CA259" s="269"/>
      <c r="CB259" s="269"/>
      <c r="CC259" s="269"/>
      <c r="CD259" s="269"/>
      <c r="CE259" s="269"/>
      <c r="CF259" s="269"/>
    </row>
    <row r="260" spans="1:84" x14ac:dyDescent="0.2">
      <c r="A260" s="286"/>
      <c r="B260" s="272"/>
      <c r="C260" s="269"/>
      <c r="D260" s="272"/>
      <c r="E260" s="272"/>
      <c r="F260" s="272"/>
      <c r="G260" s="472"/>
      <c r="H260" s="472"/>
      <c r="I260" s="472"/>
      <c r="J260" s="284"/>
      <c r="K260" s="472"/>
      <c r="L260" s="284"/>
      <c r="M260" s="284"/>
      <c r="N260" s="284"/>
      <c r="O260" s="285"/>
      <c r="P260" s="269"/>
      <c r="Q260" s="269"/>
      <c r="S260" s="269"/>
      <c r="T260" s="269"/>
      <c r="U260" s="269"/>
      <c r="V260" s="269"/>
      <c r="W260" s="269"/>
      <c r="X260" s="269"/>
      <c r="Y260" s="269"/>
      <c r="Z260" s="269"/>
      <c r="AA260" s="269"/>
      <c r="AB260" s="269"/>
      <c r="AC260" s="269"/>
      <c r="AD260" s="269"/>
      <c r="AE260" s="269"/>
      <c r="AF260" s="269"/>
      <c r="AG260" s="529"/>
      <c r="AH260" s="269"/>
      <c r="AI260" s="269"/>
      <c r="AJ260" s="269"/>
      <c r="AK260" s="269"/>
      <c r="AL260" s="269"/>
      <c r="AM260" s="269"/>
      <c r="AN260" s="269"/>
      <c r="AO260" s="269"/>
      <c r="AP260" s="269"/>
      <c r="AQ260" s="269"/>
      <c r="AR260" s="269"/>
      <c r="AS260" s="269"/>
      <c r="AT260" s="269"/>
      <c r="AU260" s="269"/>
      <c r="AV260" s="269"/>
      <c r="AW260" s="269"/>
      <c r="AX260" s="269"/>
      <c r="AY260" s="269"/>
      <c r="AZ260" s="269"/>
      <c r="BA260" s="269"/>
      <c r="BB260" s="269"/>
      <c r="BC260" s="269"/>
      <c r="BD260" s="269"/>
      <c r="BE260" s="269"/>
      <c r="BF260" s="269"/>
      <c r="BG260" s="269"/>
      <c r="BH260" s="269"/>
      <c r="BI260" s="269"/>
      <c r="BJ260" s="269"/>
      <c r="BK260" s="269"/>
      <c r="BL260" s="269"/>
      <c r="BM260" s="269"/>
      <c r="BN260" s="269"/>
      <c r="BO260" s="269"/>
      <c r="BP260" s="269"/>
      <c r="BQ260" s="269"/>
      <c r="BR260" s="269"/>
      <c r="BS260" s="269"/>
      <c r="BT260" s="269"/>
      <c r="BU260" s="269"/>
      <c r="BV260" s="269"/>
      <c r="BW260" s="269"/>
      <c r="BX260" s="269"/>
      <c r="BY260" s="269"/>
      <c r="BZ260" s="269"/>
      <c r="CA260" s="269"/>
      <c r="CB260" s="269"/>
      <c r="CC260" s="269"/>
      <c r="CD260" s="269"/>
      <c r="CE260" s="269"/>
      <c r="CF260" s="269"/>
    </row>
    <row r="261" spans="1:84" x14ac:dyDescent="0.2">
      <c r="A261" s="286"/>
      <c r="B261" s="272"/>
      <c r="C261" s="269"/>
      <c r="D261" s="272"/>
      <c r="E261" s="272"/>
      <c r="F261" s="272"/>
      <c r="G261" s="472"/>
      <c r="H261" s="472"/>
      <c r="I261" s="472"/>
      <c r="J261" s="284"/>
      <c r="K261" s="472"/>
      <c r="L261" s="284"/>
      <c r="M261" s="284"/>
      <c r="N261" s="284"/>
      <c r="O261" s="285"/>
      <c r="P261" s="269"/>
      <c r="Q261" s="269"/>
      <c r="S261" s="269"/>
      <c r="T261" s="269"/>
      <c r="U261" s="269"/>
      <c r="V261" s="269"/>
      <c r="W261" s="269"/>
      <c r="X261" s="269"/>
      <c r="Y261" s="269"/>
      <c r="Z261" s="269"/>
      <c r="AA261" s="269"/>
      <c r="AB261" s="269"/>
      <c r="AC261" s="269"/>
      <c r="AD261" s="269"/>
      <c r="AE261" s="269"/>
      <c r="AF261" s="269"/>
      <c r="AG261" s="529"/>
      <c r="AH261" s="269"/>
      <c r="AI261" s="269"/>
      <c r="AJ261" s="269"/>
      <c r="AK261" s="269"/>
      <c r="AL261" s="269"/>
      <c r="AM261" s="269"/>
      <c r="AN261" s="269"/>
      <c r="AO261" s="269"/>
      <c r="AP261" s="269"/>
      <c r="AQ261" s="269"/>
      <c r="AR261" s="269"/>
      <c r="AS261" s="269"/>
      <c r="AT261" s="269"/>
      <c r="AU261" s="269"/>
      <c r="AV261" s="269"/>
      <c r="AW261" s="269"/>
      <c r="AX261" s="269"/>
      <c r="AY261" s="269"/>
      <c r="AZ261" s="269"/>
      <c r="BA261" s="269"/>
      <c r="BB261" s="269"/>
      <c r="BC261" s="269"/>
      <c r="BD261" s="269"/>
      <c r="BE261" s="269"/>
      <c r="BF261" s="269"/>
      <c r="BG261" s="269"/>
      <c r="BH261" s="269"/>
      <c r="BI261" s="269"/>
      <c r="BJ261" s="269"/>
      <c r="BK261" s="269"/>
      <c r="BL261" s="269"/>
      <c r="BM261" s="269"/>
      <c r="BN261" s="269"/>
      <c r="BO261" s="269"/>
      <c r="BP261" s="269"/>
      <c r="BQ261" s="269"/>
      <c r="BR261" s="269"/>
      <c r="BS261" s="269"/>
      <c r="BT261" s="269"/>
      <c r="BU261" s="269"/>
      <c r="BV261" s="269"/>
      <c r="BW261" s="269"/>
      <c r="BX261" s="269"/>
      <c r="BY261" s="269"/>
      <c r="BZ261" s="269"/>
      <c r="CA261" s="269"/>
      <c r="CB261" s="269"/>
      <c r="CC261" s="269"/>
      <c r="CD261" s="269"/>
      <c r="CE261" s="269"/>
      <c r="CF261" s="269"/>
    </row>
    <row r="262" spans="1:84" x14ac:dyDescent="0.2">
      <c r="A262" s="286"/>
      <c r="B262" s="272"/>
      <c r="C262" s="269"/>
      <c r="D262" s="272"/>
      <c r="E262" s="272"/>
      <c r="F262" s="272"/>
      <c r="G262" s="472"/>
      <c r="H262" s="472"/>
      <c r="I262" s="472"/>
      <c r="J262" s="284"/>
      <c r="K262" s="472"/>
      <c r="L262" s="284"/>
      <c r="M262" s="284"/>
      <c r="N262" s="284"/>
      <c r="O262" s="285"/>
      <c r="P262" s="269"/>
      <c r="Q262" s="269"/>
      <c r="S262" s="269"/>
      <c r="T262" s="269"/>
      <c r="U262" s="269"/>
      <c r="V262" s="269"/>
      <c r="W262" s="269"/>
      <c r="X262" s="269"/>
      <c r="Y262" s="269"/>
      <c r="Z262" s="269"/>
      <c r="AA262" s="269"/>
      <c r="AB262" s="269"/>
      <c r="AC262" s="269"/>
      <c r="AD262" s="269"/>
      <c r="AE262" s="269"/>
      <c r="AF262" s="269"/>
      <c r="AG262" s="529"/>
      <c r="AH262" s="269"/>
      <c r="AI262" s="269"/>
      <c r="AJ262" s="269"/>
      <c r="AK262" s="269"/>
      <c r="AL262" s="269"/>
      <c r="AM262" s="269"/>
      <c r="AN262" s="269"/>
      <c r="AO262" s="269"/>
      <c r="AP262" s="269"/>
      <c r="AQ262" s="269"/>
      <c r="AR262" s="269"/>
      <c r="AS262" s="269"/>
      <c r="AT262" s="269"/>
      <c r="AU262" s="269"/>
      <c r="AV262" s="269"/>
      <c r="AW262" s="269"/>
      <c r="AX262" s="269"/>
      <c r="AY262" s="269"/>
      <c r="AZ262" s="269"/>
      <c r="BA262" s="269"/>
      <c r="BB262" s="269"/>
      <c r="BC262" s="269"/>
      <c r="BD262" s="269"/>
      <c r="BE262" s="269"/>
      <c r="BF262" s="269"/>
      <c r="BG262" s="269"/>
      <c r="BH262" s="269"/>
      <c r="BI262" s="269"/>
      <c r="BJ262" s="269"/>
      <c r="BK262" s="269"/>
      <c r="BL262" s="269"/>
      <c r="BM262" s="269"/>
      <c r="BN262" s="269"/>
      <c r="BO262" s="269"/>
      <c r="BP262" s="269"/>
      <c r="BQ262" s="269"/>
      <c r="BR262" s="269"/>
      <c r="BS262" s="269"/>
      <c r="BT262" s="269"/>
      <c r="BU262" s="269"/>
      <c r="BV262" s="269"/>
      <c r="BW262" s="269"/>
      <c r="BX262" s="269"/>
      <c r="BY262" s="269"/>
      <c r="BZ262" s="269"/>
      <c r="CA262" s="269"/>
      <c r="CB262" s="269"/>
      <c r="CC262" s="269"/>
      <c r="CD262" s="269"/>
      <c r="CE262" s="269"/>
      <c r="CF262" s="269"/>
    </row>
    <row r="263" spans="1:84" x14ac:dyDescent="0.2">
      <c r="A263" s="286"/>
      <c r="B263" s="272"/>
      <c r="C263" s="269"/>
      <c r="D263" s="272"/>
      <c r="E263" s="272"/>
      <c r="F263" s="272"/>
      <c r="G263" s="472"/>
      <c r="H263" s="472"/>
      <c r="I263" s="472"/>
      <c r="J263" s="284"/>
      <c r="K263" s="472"/>
      <c r="L263" s="284"/>
      <c r="M263" s="284"/>
      <c r="N263" s="284"/>
      <c r="O263" s="285"/>
      <c r="P263" s="269"/>
      <c r="Q263" s="269"/>
      <c r="S263" s="269"/>
      <c r="T263" s="269"/>
      <c r="U263" s="269"/>
      <c r="V263" s="269"/>
      <c r="W263" s="269"/>
      <c r="X263" s="269"/>
      <c r="Y263" s="269"/>
      <c r="Z263" s="269"/>
      <c r="AA263" s="269"/>
      <c r="AB263" s="269"/>
      <c r="AC263" s="269"/>
      <c r="AD263" s="269"/>
      <c r="AE263" s="269"/>
      <c r="AF263" s="269"/>
      <c r="AG263" s="529"/>
      <c r="AH263" s="269"/>
      <c r="AI263" s="269"/>
      <c r="AJ263" s="269"/>
      <c r="AK263" s="269"/>
      <c r="AL263" s="269"/>
      <c r="AM263" s="269"/>
      <c r="AN263" s="269"/>
      <c r="AO263" s="269"/>
      <c r="AP263" s="269"/>
      <c r="AQ263" s="269"/>
      <c r="AR263" s="269"/>
      <c r="AS263" s="269"/>
      <c r="AT263" s="269"/>
      <c r="AU263" s="269"/>
      <c r="AV263" s="269"/>
      <c r="AW263" s="269"/>
      <c r="AX263" s="269"/>
      <c r="AY263" s="269"/>
      <c r="AZ263" s="269"/>
      <c r="BA263" s="269"/>
      <c r="BB263" s="269"/>
      <c r="BC263" s="269"/>
      <c r="BD263" s="269"/>
      <c r="BE263" s="269"/>
      <c r="BF263" s="269"/>
      <c r="BG263" s="269"/>
      <c r="BH263" s="269"/>
      <c r="BI263" s="269"/>
      <c r="BJ263" s="269"/>
      <c r="BK263" s="269"/>
      <c r="BL263" s="269"/>
      <c r="BM263" s="269"/>
      <c r="BN263" s="269"/>
      <c r="BO263" s="269"/>
      <c r="BP263" s="269"/>
      <c r="BQ263" s="269"/>
      <c r="BR263" s="269"/>
      <c r="BS263" s="269"/>
      <c r="BT263" s="269"/>
      <c r="BU263" s="269"/>
      <c r="BV263" s="269"/>
      <c r="BW263" s="269"/>
      <c r="BX263" s="269"/>
      <c r="BY263" s="269"/>
      <c r="BZ263" s="269"/>
      <c r="CA263" s="269"/>
      <c r="CB263" s="269"/>
      <c r="CC263" s="269"/>
      <c r="CD263" s="269"/>
      <c r="CE263" s="269"/>
      <c r="CF263" s="269"/>
    </row>
    <row r="264" spans="1:84" x14ac:dyDescent="0.2">
      <c r="A264" s="286"/>
      <c r="B264" s="272"/>
      <c r="C264" s="269"/>
      <c r="D264" s="272"/>
      <c r="E264" s="272"/>
      <c r="F264" s="272"/>
      <c r="G264" s="472"/>
      <c r="H264" s="472"/>
      <c r="I264" s="472"/>
      <c r="J264" s="284"/>
      <c r="K264" s="472"/>
      <c r="L264" s="284"/>
      <c r="M264" s="284"/>
      <c r="N264" s="284"/>
      <c r="O264" s="285"/>
      <c r="P264" s="269"/>
      <c r="Q264" s="269"/>
      <c r="S264" s="269"/>
      <c r="T264" s="269"/>
      <c r="U264" s="269"/>
      <c r="V264" s="269"/>
      <c r="W264" s="269"/>
      <c r="X264" s="269"/>
      <c r="Y264" s="269"/>
      <c r="Z264" s="269"/>
      <c r="AA264" s="269"/>
      <c r="AB264" s="269"/>
      <c r="AC264" s="269"/>
      <c r="AD264" s="269"/>
      <c r="AE264" s="269"/>
      <c r="AF264" s="269"/>
      <c r="AG264" s="529"/>
      <c r="AH264" s="269"/>
      <c r="AI264" s="269"/>
      <c r="AJ264" s="269"/>
      <c r="AK264" s="269"/>
      <c r="AL264" s="269"/>
      <c r="AM264" s="269"/>
      <c r="AN264" s="269"/>
      <c r="AO264" s="269"/>
      <c r="AP264" s="269"/>
      <c r="AQ264" s="269"/>
      <c r="AR264" s="269"/>
      <c r="AS264" s="269"/>
      <c r="AT264" s="269"/>
      <c r="AU264" s="269"/>
      <c r="AV264" s="269"/>
      <c r="AW264" s="269"/>
      <c r="AX264" s="269"/>
      <c r="AY264" s="269"/>
      <c r="AZ264" s="269"/>
      <c r="BA264" s="269"/>
      <c r="BB264" s="269"/>
      <c r="BC264" s="269"/>
      <c r="BD264" s="269"/>
      <c r="BE264" s="269"/>
      <c r="BF264" s="269"/>
      <c r="BG264" s="269"/>
      <c r="BH264" s="269"/>
      <c r="BI264" s="269"/>
      <c r="BJ264" s="269"/>
      <c r="BK264" s="269"/>
      <c r="BL264" s="269"/>
      <c r="BM264" s="269"/>
      <c r="BN264" s="269"/>
      <c r="BO264" s="269"/>
      <c r="BP264" s="269"/>
      <c r="BQ264" s="269"/>
      <c r="BR264" s="269"/>
      <c r="BS264" s="269"/>
      <c r="BT264" s="269"/>
      <c r="BU264" s="269"/>
      <c r="BV264" s="269"/>
      <c r="BW264" s="269"/>
      <c r="BX264" s="269"/>
      <c r="BY264" s="269"/>
      <c r="BZ264" s="269"/>
      <c r="CA264" s="269"/>
      <c r="CB264" s="269"/>
      <c r="CC264" s="269"/>
      <c r="CD264" s="269"/>
      <c r="CE264" s="269"/>
      <c r="CF264" s="269"/>
    </row>
    <row r="265" spans="1:84" x14ac:dyDescent="0.2">
      <c r="A265" s="286"/>
      <c r="B265" s="272"/>
      <c r="C265" s="269"/>
      <c r="D265" s="272"/>
      <c r="E265" s="272"/>
      <c r="F265" s="272"/>
      <c r="G265" s="472"/>
      <c r="H265" s="472"/>
      <c r="I265" s="472"/>
      <c r="J265" s="284"/>
      <c r="K265" s="472"/>
      <c r="L265" s="284"/>
      <c r="M265" s="284"/>
      <c r="N265" s="284"/>
      <c r="O265" s="285"/>
      <c r="P265" s="269"/>
      <c r="Q265" s="269"/>
      <c r="S265" s="269"/>
      <c r="T265" s="269"/>
      <c r="U265" s="269"/>
      <c r="V265" s="269"/>
      <c r="W265" s="269"/>
      <c r="X265" s="269"/>
      <c r="Y265" s="269"/>
      <c r="Z265" s="269"/>
      <c r="AA265" s="269"/>
      <c r="AB265" s="269"/>
      <c r="AC265" s="269"/>
      <c r="AD265" s="269"/>
      <c r="AE265" s="269"/>
      <c r="AF265" s="269"/>
      <c r="AG265" s="529"/>
      <c r="AH265" s="269"/>
      <c r="AI265" s="269"/>
      <c r="AJ265" s="269"/>
      <c r="AK265" s="269"/>
      <c r="AL265" s="269"/>
      <c r="AM265" s="269"/>
      <c r="AN265" s="269"/>
      <c r="AO265" s="269"/>
      <c r="AP265" s="269"/>
      <c r="AQ265" s="269"/>
      <c r="AR265" s="269"/>
      <c r="AS265" s="269"/>
      <c r="AT265" s="269"/>
      <c r="AU265" s="269"/>
      <c r="AV265" s="269"/>
      <c r="AW265" s="269"/>
      <c r="AX265" s="269"/>
      <c r="AY265" s="269"/>
      <c r="AZ265" s="269"/>
      <c r="BA265" s="269"/>
      <c r="BB265" s="269"/>
      <c r="BC265" s="269"/>
      <c r="BD265" s="269"/>
      <c r="BE265" s="269"/>
      <c r="BF265" s="269"/>
      <c r="BG265" s="269"/>
      <c r="BH265" s="269"/>
      <c r="BI265" s="269"/>
      <c r="BJ265" s="269"/>
      <c r="BK265" s="269"/>
      <c r="BL265" s="269"/>
      <c r="BM265" s="269"/>
      <c r="BN265" s="269"/>
      <c r="BO265" s="269"/>
      <c r="BP265" s="269"/>
      <c r="BQ265" s="269"/>
      <c r="BR265" s="269"/>
      <c r="BS265" s="269"/>
      <c r="BT265" s="269"/>
      <c r="BU265" s="269"/>
      <c r="BV265" s="269"/>
      <c r="BW265" s="269"/>
      <c r="BX265" s="269"/>
      <c r="BY265" s="269"/>
      <c r="BZ265" s="269"/>
      <c r="CA265" s="269"/>
      <c r="CB265" s="269"/>
      <c r="CC265" s="269"/>
      <c r="CD265" s="269"/>
      <c r="CE265" s="269"/>
      <c r="CF265" s="269"/>
    </row>
    <row r="266" spans="1:84" x14ac:dyDescent="0.2">
      <c r="A266" s="286"/>
      <c r="B266" s="272"/>
      <c r="C266" s="269"/>
      <c r="D266" s="272"/>
      <c r="E266" s="272"/>
      <c r="F266" s="272"/>
      <c r="G266" s="472"/>
      <c r="H266" s="472"/>
      <c r="I266" s="472"/>
      <c r="J266" s="284"/>
      <c r="K266" s="472"/>
      <c r="L266" s="284"/>
      <c r="M266" s="284"/>
      <c r="N266" s="284"/>
      <c r="O266" s="285"/>
      <c r="P266" s="269"/>
      <c r="Q266" s="269"/>
      <c r="S266" s="269"/>
      <c r="T266" s="269"/>
      <c r="U266" s="269"/>
      <c r="V266" s="269"/>
      <c r="W266" s="269"/>
      <c r="X266" s="269"/>
      <c r="Y266" s="269"/>
      <c r="Z266" s="269"/>
      <c r="AA266" s="269"/>
      <c r="AB266" s="269"/>
      <c r="AC266" s="269"/>
      <c r="AD266" s="269"/>
      <c r="AE266" s="269"/>
      <c r="AF266" s="269"/>
      <c r="AG266" s="529"/>
      <c r="AH266" s="269"/>
      <c r="AI266" s="269"/>
      <c r="AJ266" s="269"/>
      <c r="AK266" s="269"/>
      <c r="AL266" s="269"/>
      <c r="AM266" s="269"/>
      <c r="AN266" s="269"/>
      <c r="AO266" s="269"/>
      <c r="AP266" s="269"/>
      <c r="AQ266" s="269"/>
      <c r="AR266" s="269"/>
      <c r="AS266" s="269"/>
      <c r="AT266" s="269"/>
      <c r="AU266" s="269"/>
      <c r="AV266" s="269"/>
      <c r="AW266" s="269"/>
      <c r="AX266" s="269"/>
      <c r="AY266" s="269"/>
      <c r="AZ266" s="269"/>
      <c r="BA266" s="269"/>
      <c r="BB266" s="269"/>
      <c r="BC266" s="269"/>
      <c r="BD266" s="269"/>
      <c r="BE266" s="269"/>
      <c r="BF266" s="269"/>
      <c r="BG266" s="269"/>
      <c r="BH266" s="269"/>
      <c r="BI266" s="269"/>
      <c r="BJ266" s="269"/>
      <c r="BK266" s="269"/>
      <c r="BL266" s="269"/>
      <c r="BM266" s="269"/>
      <c r="BN266" s="269"/>
      <c r="BO266" s="269"/>
      <c r="BP266" s="269"/>
      <c r="BQ266" s="269"/>
      <c r="BR266" s="269"/>
      <c r="BS266" s="269"/>
      <c r="BT266" s="269"/>
      <c r="BU266" s="269"/>
      <c r="BV266" s="269"/>
      <c r="BW266" s="269"/>
      <c r="BX266" s="269"/>
      <c r="BY266" s="269"/>
      <c r="BZ266" s="269"/>
      <c r="CA266" s="269"/>
      <c r="CB266" s="269"/>
      <c r="CC266" s="269"/>
      <c r="CD266" s="269"/>
      <c r="CE266" s="269"/>
      <c r="CF266" s="269"/>
    </row>
    <row r="267" spans="1:84" x14ac:dyDescent="0.2">
      <c r="A267" s="286"/>
      <c r="B267" s="272"/>
      <c r="C267" s="269"/>
      <c r="D267" s="272"/>
      <c r="E267" s="272"/>
      <c r="F267" s="272"/>
      <c r="G267" s="472"/>
      <c r="H267" s="472"/>
      <c r="I267" s="472"/>
      <c r="J267" s="284"/>
      <c r="K267" s="472"/>
      <c r="L267" s="284"/>
      <c r="M267" s="284"/>
      <c r="N267" s="284"/>
      <c r="O267" s="285"/>
      <c r="P267" s="269"/>
      <c r="Q267" s="269"/>
      <c r="S267" s="269"/>
      <c r="T267" s="269"/>
      <c r="U267" s="269"/>
      <c r="V267" s="269"/>
      <c r="W267" s="269"/>
      <c r="X267" s="269"/>
      <c r="Y267" s="269"/>
      <c r="Z267" s="269"/>
      <c r="AA267" s="269"/>
      <c r="AB267" s="269"/>
      <c r="AC267" s="269"/>
      <c r="AD267" s="269"/>
      <c r="AE267" s="269"/>
      <c r="AF267" s="269"/>
      <c r="AG267" s="529"/>
      <c r="AH267" s="269"/>
      <c r="AI267" s="269"/>
      <c r="AJ267" s="269"/>
      <c r="AK267" s="269"/>
      <c r="AL267" s="269"/>
      <c r="AM267" s="269"/>
      <c r="AN267" s="269"/>
      <c r="AO267" s="269"/>
      <c r="AP267" s="269"/>
      <c r="AQ267" s="269"/>
      <c r="AR267" s="269"/>
      <c r="AS267" s="269"/>
      <c r="AT267" s="269"/>
      <c r="AU267" s="269"/>
      <c r="AV267" s="269"/>
      <c r="AW267" s="269"/>
      <c r="AX267" s="269"/>
      <c r="AY267" s="269"/>
      <c r="AZ267" s="269"/>
      <c r="BA267" s="269"/>
      <c r="BB267" s="269"/>
      <c r="BC267" s="269"/>
      <c r="BD267" s="269"/>
      <c r="BE267" s="269"/>
      <c r="BF267" s="269"/>
      <c r="BG267" s="269"/>
      <c r="BH267" s="269"/>
      <c r="BI267" s="269"/>
      <c r="BJ267" s="269"/>
      <c r="BK267" s="269"/>
      <c r="BL267" s="269"/>
      <c r="BM267" s="269"/>
      <c r="BN267" s="269"/>
      <c r="BO267" s="269"/>
      <c r="BP267" s="269"/>
      <c r="BQ267" s="269"/>
      <c r="BR267" s="269"/>
      <c r="BS267" s="269"/>
      <c r="BT267" s="269"/>
      <c r="BU267" s="269"/>
      <c r="BV267" s="269"/>
      <c r="BW267" s="269"/>
      <c r="BX267" s="269"/>
      <c r="BY267" s="269"/>
      <c r="BZ267" s="269"/>
      <c r="CA267" s="269"/>
      <c r="CB267" s="269"/>
      <c r="CC267" s="269"/>
      <c r="CD267" s="269"/>
      <c r="CE267" s="269"/>
      <c r="CF267" s="269"/>
    </row>
    <row r="268" spans="1:84" x14ac:dyDescent="0.2">
      <c r="A268" s="286"/>
      <c r="B268" s="272"/>
      <c r="C268" s="269"/>
      <c r="D268" s="272"/>
      <c r="E268" s="272"/>
      <c r="F268" s="272"/>
      <c r="G268" s="472"/>
      <c r="H268" s="472"/>
      <c r="I268" s="472"/>
      <c r="J268" s="284"/>
      <c r="K268" s="472"/>
      <c r="L268" s="284"/>
      <c r="M268" s="284"/>
      <c r="N268" s="284"/>
      <c r="O268" s="285"/>
      <c r="P268" s="269"/>
      <c r="Q268" s="269"/>
      <c r="S268" s="269"/>
      <c r="T268" s="269"/>
      <c r="U268" s="269"/>
      <c r="V268" s="269"/>
      <c r="W268" s="269"/>
      <c r="X268" s="269"/>
      <c r="Y268" s="269"/>
      <c r="Z268" s="269"/>
      <c r="AA268" s="269"/>
      <c r="AB268" s="269"/>
      <c r="AC268" s="269"/>
      <c r="AD268" s="269"/>
      <c r="AE268" s="269"/>
      <c r="AF268" s="269"/>
      <c r="AG268" s="529"/>
      <c r="AH268" s="269"/>
      <c r="AI268" s="269"/>
      <c r="AJ268" s="269"/>
      <c r="AK268" s="269"/>
      <c r="AL268" s="269"/>
      <c r="AM268" s="269"/>
      <c r="AN268" s="269"/>
      <c r="AO268" s="269"/>
      <c r="AP268" s="269"/>
      <c r="AQ268" s="269"/>
      <c r="AR268" s="269"/>
      <c r="AS268" s="269"/>
      <c r="AT268" s="269"/>
      <c r="AU268" s="269"/>
      <c r="AV268" s="269"/>
      <c r="AW268" s="269"/>
      <c r="AX268" s="269"/>
      <c r="AY268" s="269"/>
      <c r="AZ268" s="269"/>
      <c r="BA268" s="269"/>
      <c r="BB268" s="269"/>
      <c r="BC268" s="269"/>
      <c r="BD268" s="269"/>
      <c r="BE268" s="269"/>
      <c r="BF268" s="269"/>
      <c r="BG268" s="269"/>
      <c r="BH268" s="269"/>
      <c r="BI268" s="269"/>
      <c r="BJ268" s="269"/>
      <c r="BK268" s="269"/>
      <c r="BL268" s="269"/>
      <c r="BM268" s="269"/>
      <c r="BN268" s="269"/>
      <c r="BO268" s="269"/>
      <c r="BP268" s="269"/>
      <c r="BQ268" s="269"/>
      <c r="BR268" s="269"/>
      <c r="BS268" s="269"/>
      <c r="BT268" s="269"/>
      <c r="BU268" s="269"/>
      <c r="BV268" s="269"/>
      <c r="BW268" s="269"/>
      <c r="BX268" s="269"/>
      <c r="BY268" s="269"/>
      <c r="BZ268" s="269"/>
      <c r="CA268" s="269"/>
      <c r="CB268" s="269"/>
      <c r="CC268" s="269"/>
      <c r="CD268" s="269"/>
      <c r="CE268" s="269"/>
      <c r="CF268" s="269"/>
    </row>
    <row r="269" spans="1:84" x14ac:dyDescent="0.2">
      <c r="A269" s="286"/>
      <c r="B269" s="272"/>
      <c r="C269" s="269"/>
      <c r="D269" s="272"/>
      <c r="E269" s="272"/>
      <c r="F269" s="272"/>
      <c r="G269" s="472"/>
      <c r="H269" s="472"/>
      <c r="I269" s="472"/>
      <c r="J269" s="284"/>
      <c r="K269" s="472"/>
      <c r="L269" s="284"/>
      <c r="M269" s="284"/>
      <c r="N269" s="284"/>
      <c r="O269" s="285"/>
      <c r="P269" s="269"/>
      <c r="Q269" s="269"/>
      <c r="S269" s="269"/>
      <c r="T269" s="269"/>
      <c r="U269" s="269"/>
      <c r="V269" s="269"/>
      <c r="W269" s="269"/>
      <c r="X269" s="269"/>
      <c r="Y269" s="269"/>
      <c r="Z269" s="269"/>
      <c r="AA269" s="269"/>
      <c r="AB269" s="269"/>
      <c r="AC269" s="269"/>
      <c r="AD269" s="269"/>
      <c r="AE269" s="269"/>
      <c r="AF269" s="269"/>
      <c r="AG269" s="529"/>
      <c r="AH269" s="269"/>
      <c r="AI269" s="269"/>
      <c r="AJ269" s="269"/>
      <c r="AK269" s="269"/>
      <c r="AL269" s="269"/>
      <c r="AM269" s="269"/>
      <c r="AN269" s="269"/>
      <c r="AO269" s="269"/>
      <c r="AP269" s="269"/>
      <c r="AQ269" s="269"/>
      <c r="AR269" s="269"/>
      <c r="AS269" s="269"/>
      <c r="AT269" s="269"/>
      <c r="AU269" s="269"/>
      <c r="AV269" s="269"/>
      <c r="AW269" s="269"/>
      <c r="AX269" s="269"/>
      <c r="AY269" s="269"/>
      <c r="AZ269" s="269"/>
      <c r="BA269" s="269"/>
      <c r="BB269" s="269"/>
      <c r="BC269" s="269"/>
      <c r="BD269" s="269"/>
      <c r="BE269" s="269"/>
      <c r="BF269" s="269"/>
      <c r="BG269" s="269"/>
      <c r="BH269" s="269"/>
      <c r="BI269" s="269"/>
      <c r="BJ269" s="269"/>
      <c r="BK269" s="269"/>
      <c r="BL269" s="269"/>
      <c r="BM269" s="269"/>
      <c r="BN269" s="269"/>
      <c r="BO269" s="269"/>
      <c r="BP269" s="269"/>
      <c r="BQ269" s="269"/>
      <c r="BR269" s="269"/>
      <c r="BS269" s="269"/>
      <c r="BT269" s="269"/>
      <c r="BU269" s="269"/>
      <c r="BV269" s="269"/>
      <c r="BW269" s="269"/>
      <c r="BX269" s="269"/>
      <c r="BY269" s="269"/>
      <c r="BZ269" s="269"/>
      <c r="CA269" s="269"/>
      <c r="CB269" s="269"/>
      <c r="CC269" s="269"/>
      <c r="CD269" s="269"/>
      <c r="CE269" s="269"/>
      <c r="CF269" s="269"/>
    </row>
    <row r="270" spans="1:84" x14ac:dyDescent="0.2">
      <c r="A270" s="286"/>
      <c r="B270" s="272"/>
      <c r="C270" s="269"/>
      <c r="D270" s="272"/>
      <c r="E270" s="272"/>
      <c r="F270" s="272"/>
      <c r="G270" s="472"/>
      <c r="H270" s="472"/>
      <c r="I270" s="472"/>
      <c r="J270" s="284"/>
      <c r="K270" s="472"/>
      <c r="L270" s="284"/>
      <c r="M270" s="284"/>
      <c r="N270" s="284"/>
      <c r="O270" s="285"/>
      <c r="P270" s="269"/>
      <c r="Q270" s="269"/>
      <c r="S270" s="269"/>
      <c r="T270" s="269"/>
      <c r="U270" s="269"/>
      <c r="V270" s="269"/>
      <c r="W270" s="269"/>
      <c r="X270" s="269"/>
      <c r="Y270" s="269"/>
      <c r="Z270" s="269"/>
      <c r="AA270" s="269"/>
      <c r="AB270" s="269"/>
      <c r="AC270" s="269"/>
      <c r="AD270" s="269"/>
      <c r="AE270" s="269"/>
      <c r="AF270" s="269"/>
      <c r="AG270" s="529"/>
      <c r="AH270" s="269"/>
      <c r="AI270" s="269"/>
      <c r="AJ270" s="269"/>
      <c r="AK270" s="269"/>
      <c r="AL270" s="269"/>
      <c r="AM270" s="269"/>
      <c r="AN270" s="269"/>
      <c r="AO270" s="269"/>
      <c r="AP270" s="269"/>
      <c r="AQ270" s="269"/>
      <c r="AR270" s="269"/>
      <c r="AS270" s="269"/>
      <c r="AT270" s="269"/>
      <c r="AU270" s="269"/>
      <c r="AV270" s="269"/>
      <c r="AW270" s="269"/>
      <c r="AX270" s="269"/>
      <c r="AY270" s="269"/>
      <c r="AZ270" s="269"/>
      <c r="BA270" s="269"/>
      <c r="BB270" s="269"/>
      <c r="BC270" s="269"/>
      <c r="BD270" s="269"/>
      <c r="BE270" s="269"/>
      <c r="BF270" s="269"/>
      <c r="BG270" s="269"/>
      <c r="BH270" s="269"/>
      <c r="BI270" s="269"/>
      <c r="BJ270" s="269"/>
      <c r="BK270" s="269"/>
      <c r="BL270" s="269"/>
      <c r="BM270" s="269"/>
      <c r="BN270" s="269"/>
      <c r="BO270" s="269"/>
      <c r="BP270" s="269"/>
      <c r="BQ270" s="269"/>
      <c r="BR270" s="269"/>
      <c r="BS270" s="269"/>
      <c r="BT270" s="269"/>
      <c r="BU270" s="269"/>
      <c r="BV270" s="269"/>
      <c r="BW270" s="269"/>
      <c r="BX270" s="269"/>
      <c r="BY270" s="269"/>
      <c r="BZ270" s="269"/>
      <c r="CA270" s="269"/>
      <c r="CB270" s="269"/>
      <c r="CC270" s="269"/>
      <c r="CD270" s="269"/>
      <c r="CE270" s="269"/>
      <c r="CF270" s="269"/>
    </row>
    <row r="271" spans="1:84" x14ac:dyDescent="0.2">
      <c r="A271" s="286"/>
      <c r="B271" s="272"/>
      <c r="C271" s="269"/>
      <c r="D271" s="272"/>
      <c r="E271" s="272"/>
      <c r="F271" s="272"/>
      <c r="G271" s="472"/>
      <c r="H271" s="472"/>
      <c r="I271" s="472"/>
      <c r="J271" s="284"/>
      <c r="K271" s="472"/>
      <c r="L271" s="284"/>
      <c r="M271" s="284"/>
      <c r="N271" s="284"/>
      <c r="O271" s="285"/>
      <c r="P271" s="269"/>
      <c r="Q271" s="269"/>
      <c r="S271" s="269"/>
      <c r="T271" s="269"/>
      <c r="U271" s="269"/>
      <c r="V271" s="269"/>
      <c r="W271" s="269"/>
      <c r="X271" s="269"/>
      <c r="Y271" s="269"/>
      <c r="Z271" s="269"/>
      <c r="AA271" s="269"/>
      <c r="AB271" s="269"/>
      <c r="AC271" s="269"/>
      <c r="AD271" s="269"/>
      <c r="AE271" s="269"/>
      <c r="AF271" s="269"/>
      <c r="AG271" s="529"/>
      <c r="AH271" s="269"/>
      <c r="AI271" s="269"/>
      <c r="AJ271" s="269"/>
      <c r="AK271" s="269"/>
      <c r="AL271" s="269"/>
      <c r="AM271" s="269"/>
      <c r="AN271" s="269"/>
      <c r="AO271" s="269"/>
      <c r="AP271" s="269"/>
      <c r="AQ271" s="269"/>
      <c r="AR271" s="269"/>
      <c r="AS271" s="269"/>
      <c r="AT271" s="269"/>
      <c r="AU271" s="269"/>
      <c r="AV271" s="269"/>
      <c r="AW271" s="269"/>
      <c r="AX271" s="269"/>
      <c r="AY271" s="269"/>
      <c r="AZ271" s="269"/>
      <c r="BA271" s="269"/>
      <c r="BB271" s="269"/>
      <c r="BC271" s="269"/>
      <c r="BD271" s="269"/>
      <c r="BE271" s="269"/>
      <c r="BF271" s="269"/>
      <c r="BG271" s="269"/>
      <c r="BH271" s="269"/>
      <c r="BI271" s="269"/>
      <c r="BJ271" s="269"/>
      <c r="BK271" s="269"/>
      <c r="BL271" s="269"/>
      <c r="BM271" s="269"/>
      <c r="BN271" s="269"/>
      <c r="BO271" s="269"/>
      <c r="BP271" s="269"/>
      <c r="BQ271" s="269"/>
      <c r="BR271" s="269"/>
      <c r="BS271" s="269"/>
      <c r="BT271" s="269"/>
      <c r="BU271" s="269"/>
      <c r="BV271" s="269"/>
      <c r="BW271" s="269"/>
      <c r="BX271" s="269"/>
      <c r="BY271" s="269"/>
      <c r="BZ271" s="269"/>
      <c r="CA271" s="269"/>
      <c r="CB271" s="269"/>
      <c r="CC271" s="269"/>
      <c r="CD271" s="269"/>
      <c r="CE271" s="269"/>
      <c r="CF271" s="269"/>
    </row>
    <row r="272" spans="1:84" x14ac:dyDescent="0.2">
      <c r="A272" s="286"/>
      <c r="B272" s="272"/>
      <c r="C272" s="269"/>
      <c r="D272" s="272"/>
      <c r="E272" s="272"/>
      <c r="F272" s="272"/>
      <c r="G272" s="472"/>
      <c r="H272" s="472"/>
      <c r="I272" s="472"/>
      <c r="J272" s="284"/>
      <c r="K272" s="472"/>
      <c r="L272" s="284"/>
      <c r="M272" s="284"/>
      <c r="N272" s="284"/>
      <c r="O272" s="285"/>
      <c r="P272" s="269"/>
      <c r="Q272" s="269"/>
      <c r="S272" s="269"/>
      <c r="T272" s="269"/>
      <c r="U272" s="269"/>
      <c r="V272" s="269"/>
      <c r="W272" s="269"/>
      <c r="X272" s="269"/>
      <c r="Y272" s="269"/>
      <c r="Z272" s="269"/>
      <c r="AA272" s="269"/>
      <c r="AB272" s="269"/>
      <c r="AC272" s="269"/>
      <c r="AD272" s="269"/>
      <c r="AE272" s="269"/>
      <c r="AF272" s="269"/>
      <c r="AG272" s="529"/>
      <c r="AH272" s="269"/>
      <c r="AI272" s="269"/>
      <c r="AJ272" s="269"/>
      <c r="AK272" s="269"/>
      <c r="AL272" s="269"/>
      <c r="AM272" s="269"/>
      <c r="AN272" s="269"/>
      <c r="AO272" s="269"/>
      <c r="AP272" s="269"/>
      <c r="AQ272" s="269"/>
      <c r="AR272" s="269"/>
      <c r="AS272" s="269"/>
      <c r="AT272" s="269"/>
      <c r="AU272" s="269"/>
      <c r="AV272" s="269"/>
      <c r="AW272" s="269"/>
      <c r="AX272" s="269"/>
      <c r="AY272" s="269"/>
      <c r="AZ272" s="269"/>
      <c r="BA272" s="269"/>
      <c r="BB272" s="269"/>
      <c r="BC272" s="269"/>
      <c r="BD272" s="269"/>
      <c r="BE272" s="269"/>
      <c r="BF272" s="269"/>
      <c r="BG272" s="269"/>
      <c r="BH272" s="269"/>
      <c r="BI272" s="269"/>
      <c r="BJ272" s="269"/>
      <c r="BK272" s="269"/>
      <c r="BL272" s="269"/>
      <c r="BM272" s="269"/>
      <c r="BN272" s="269"/>
      <c r="BO272" s="269"/>
      <c r="BP272" s="269"/>
      <c r="BQ272" s="269"/>
      <c r="BR272" s="269"/>
      <c r="BS272" s="269"/>
      <c r="BT272" s="269"/>
      <c r="BU272" s="269"/>
      <c r="BV272" s="269"/>
      <c r="BW272" s="269"/>
      <c r="BX272" s="269"/>
      <c r="BY272" s="269"/>
      <c r="BZ272" s="269"/>
      <c r="CA272" s="269"/>
      <c r="CB272" s="269"/>
      <c r="CC272" s="269"/>
      <c r="CD272" s="269"/>
      <c r="CE272" s="269"/>
      <c r="CF272" s="269"/>
    </row>
    <row r="273" spans="1:84" x14ac:dyDescent="0.2">
      <c r="A273" s="286"/>
      <c r="B273" s="272"/>
      <c r="C273" s="269"/>
      <c r="D273" s="272"/>
      <c r="E273" s="272"/>
      <c r="F273" s="272"/>
      <c r="G273" s="472"/>
      <c r="H273" s="472"/>
      <c r="I273" s="472"/>
      <c r="J273" s="284"/>
      <c r="K273" s="472"/>
      <c r="L273" s="284"/>
      <c r="M273" s="284"/>
      <c r="N273" s="284"/>
      <c r="O273" s="285"/>
      <c r="P273" s="269"/>
      <c r="Q273" s="269"/>
      <c r="S273" s="269"/>
      <c r="T273" s="269"/>
      <c r="U273" s="269"/>
      <c r="V273" s="269"/>
      <c r="W273" s="269"/>
      <c r="X273" s="269"/>
      <c r="Y273" s="269"/>
      <c r="Z273" s="269"/>
      <c r="AA273" s="269"/>
      <c r="AB273" s="269"/>
      <c r="AC273" s="269"/>
      <c r="AD273" s="269"/>
      <c r="AE273" s="269"/>
      <c r="AF273" s="269"/>
      <c r="AG273" s="529"/>
      <c r="AH273" s="269"/>
      <c r="AI273" s="269"/>
      <c r="AJ273" s="269"/>
      <c r="AK273" s="269"/>
      <c r="AL273" s="269"/>
      <c r="AM273" s="269"/>
      <c r="AN273" s="269"/>
      <c r="AO273" s="269"/>
      <c r="AP273" s="269"/>
      <c r="AQ273" s="269"/>
      <c r="AR273" s="269"/>
      <c r="AS273" s="269"/>
      <c r="AT273" s="269"/>
      <c r="AU273" s="269"/>
      <c r="AV273" s="269"/>
      <c r="AW273" s="269"/>
      <c r="AX273" s="269"/>
      <c r="AY273" s="269"/>
      <c r="AZ273" s="269"/>
      <c r="BA273" s="269"/>
      <c r="BB273" s="269"/>
      <c r="BC273" s="269"/>
      <c r="BD273" s="269"/>
      <c r="BE273" s="269"/>
      <c r="BF273" s="269"/>
      <c r="BG273" s="269"/>
      <c r="BH273" s="269"/>
      <c r="BI273" s="269"/>
      <c r="BJ273" s="269"/>
      <c r="BK273" s="269"/>
      <c r="BL273" s="269"/>
      <c r="BM273" s="269"/>
      <c r="BN273" s="269"/>
      <c r="BO273" s="269"/>
      <c r="BP273" s="269"/>
      <c r="BQ273" s="269"/>
      <c r="BR273" s="269"/>
      <c r="BS273" s="269"/>
      <c r="BT273" s="269"/>
      <c r="BU273" s="269"/>
      <c r="BV273" s="269"/>
      <c r="BW273" s="269"/>
      <c r="BX273" s="269"/>
      <c r="BY273" s="269"/>
      <c r="BZ273" s="269"/>
      <c r="CA273" s="269"/>
      <c r="CB273" s="269"/>
      <c r="CC273" s="269"/>
      <c r="CD273" s="269"/>
      <c r="CE273" s="269"/>
      <c r="CF273" s="269"/>
    </row>
    <row r="274" spans="1:84" x14ac:dyDescent="0.2">
      <c r="A274" s="286"/>
      <c r="B274" s="272"/>
      <c r="C274" s="269"/>
      <c r="D274" s="272"/>
      <c r="E274" s="272"/>
      <c r="F274" s="272"/>
      <c r="G274" s="472"/>
      <c r="H274" s="472"/>
      <c r="I274" s="472"/>
      <c r="J274" s="284"/>
      <c r="K274" s="472"/>
      <c r="L274" s="284"/>
      <c r="M274" s="284"/>
      <c r="N274" s="284"/>
      <c r="O274" s="285"/>
      <c r="P274" s="269"/>
      <c r="Q274" s="269"/>
      <c r="S274" s="269"/>
      <c r="T274" s="269"/>
      <c r="U274" s="269"/>
      <c r="V274" s="269"/>
      <c r="W274" s="269"/>
      <c r="X274" s="269"/>
      <c r="Y274" s="269"/>
      <c r="Z274" s="269"/>
      <c r="AA274" s="269"/>
      <c r="AB274" s="269"/>
      <c r="AC274" s="269"/>
      <c r="AD274" s="269"/>
      <c r="AE274" s="269"/>
      <c r="AF274" s="269"/>
      <c r="AG274" s="529"/>
      <c r="AH274" s="269"/>
      <c r="AI274" s="269"/>
      <c r="AJ274" s="269"/>
      <c r="AK274" s="269"/>
      <c r="AL274" s="269"/>
      <c r="AM274" s="269"/>
      <c r="AN274" s="269"/>
      <c r="AO274" s="269"/>
      <c r="AP274" s="269"/>
      <c r="AQ274" s="269"/>
      <c r="AR274" s="269"/>
      <c r="AS274" s="269"/>
      <c r="AT274" s="269"/>
      <c r="AU274" s="269"/>
      <c r="AV274" s="269"/>
      <c r="AW274" s="269"/>
      <c r="AX274" s="269"/>
      <c r="AY274" s="269"/>
      <c r="AZ274" s="269"/>
      <c r="BA274" s="269"/>
      <c r="BB274" s="269"/>
      <c r="BC274" s="269"/>
      <c r="BD274" s="269"/>
      <c r="BE274" s="269"/>
      <c r="BF274" s="269"/>
      <c r="BG274" s="269"/>
      <c r="BH274" s="269"/>
      <c r="BI274" s="269"/>
      <c r="BJ274" s="269"/>
      <c r="BK274" s="269"/>
      <c r="BL274" s="269"/>
      <c r="BM274" s="269"/>
      <c r="BN274" s="269"/>
      <c r="BO274" s="269"/>
      <c r="BP274" s="269"/>
      <c r="BQ274" s="269"/>
      <c r="BR274" s="269"/>
      <c r="BS274" s="269"/>
      <c r="BT274" s="269"/>
      <c r="BU274" s="269"/>
      <c r="BV274" s="269"/>
      <c r="BW274" s="269"/>
      <c r="BX274" s="269"/>
      <c r="BY274" s="269"/>
      <c r="BZ274" s="269"/>
      <c r="CA274" s="269"/>
      <c r="CB274" s="269"/>
      <c r="CC274" s="269"/>
      <c r="CD274" s="269"/>
      <c r="CE274" s="269"/>
      <c r="CF274" s="269"/>
    </row>
    <row r="275" spans="1:84" x14ac:dyDescent="0.2">
      <c r="A275" s="286"/>
      <c r="B275" s="272"/>
      <c r="C275" s="269"/>
      <c r="D275" s="272"/>
      <c r="E275" s="272"/>
      <c r="F275" s="272"/>
      <c r="G275" s="472"/>
      <c r="H275" s="472"/>
      <c r="I275" s="472"/>
      <c r="J275" s="284"/>
      <c r="K275" s="472"/>
      <c r="L275" s="284"/>
      <c r="M275" s="284"/>
      <c r="N275" s="284"/>
      <c r="O275" s="285"/>
      <c r="P275" s="269"/>
      <c r="Q275" s="269"/>
      <c r="S275" s="269"/>
      <c r="T275" s="269"/>
      <c r="U275" s="269"/>
      <c r="V275" s="269"/>
      <c r="W275" s="269"/>
      <c r="X275" s="269"/>
      <c r="Y275" s="269"/>
      <c r="Z275" s="269"/>
      <c r="AA275" s="269"/>
      <c r="AB275" s="269"/>
      <c r="AC275" s="269"/>
      <c r="AD275" s="269"/>
      <c r="AE275" s="269"/>
      <c r="AF275" s="269"/>
      <c r="AG275" s="529"/>
      <c r="AH275" s="269"/>
      <c r="AI275" s="269"/>
      <c r="AJ275" s="269"/>
      <c r="AK275" s="269"/>
      <c r="AL275" s="269"/>
      <c r="AM275" s="269"/>
      <c r="AN275" s="269"/>
      <c r="AO275" s="269"/>
      <c r="AP275" s="269"/>
      <c r="AQ275" s="269"/>
      <c r="AR275" s="269"/>
      <c r="AS275" s="269"/>
      <c r="AT275" s="269"/>
      <c r="AU275" s="269"/>
      <c r="AV275" s="269"/>
      <c r="AW275" s="269"/>
      <c r="AX275" s="269"/>
      <c r="AY275" s="269"/>
      <c r="AZ275" s="269"/>
      <c r="BA275" s="269"/>
      <c r="BB275" s="269"/>
      <c r="BC275" s="269"/>
      <c r="BD275" s="269"/>
      <c r="BE275" s="269"/>
      <c r="BF275" s="269"/>
      <c r="BG275" s="269"/>
      <c r="BH275" s="269"/>
      <c r="BI275" s="269"/>
      <c r="BJ275" s="269"/>
      <c r="BK275" s="269"/>
      <c r="BL275" s="269"/>
      <c r="BM275" s="269"/>
      <c r="BN275" s="269"/>
      <c r="BO275" s="269"/>
      <c r="BP275" s="269"/>
      <c r="BQ275" s="269"/>
      <c r="BR275" s="269"/>
      <c r="BS275" s="269"/>
      <c r="BT275" s="269"/>
      <c r="BU275" s="269"/>
      <c r="BV275" s="269"/>
      <c r="BW275" s="269"/>
      <c r="BX275" s="269"/>
      <c r="BY275" s="269"/>
      <c r="BZ275" s="269"/>
      <c r="CA275" s="269"/>
      <c r="CB275" s="269"/>
      <c r="CC275" s="269"/>
      <c r="CD275" s="269"/>
      <c r="CE275" s="269"/>
      <c r="CF275" s="269"/>
    </row>
    <row r="276" spans="1:84" x14ac:dyDescent="0.2">
      <c r="A276" s="286"/>
      <c r="B276" s="272"/>
      <c r="C276" s="269"/>
      <c r="D276" s="272"/>
      <c r="E276" s="272"/>
      <c r="F276" s="272"/>
      <c r="G276" s="472"/>
      <c r="H276" s="472"/>
      <c r="I276" s="472"/>
      <c r="J276" s="284"/>
      <c r="K276" s="472"/>
      <c r="L276" s="284"/>
      <c r="M276" s="284"/>
      <c r="N276" s="284"/>
      <c r="O276" s="285"/>
      <c r="P276" s="269"/>
      <c r="Q276" s="269"/>
      <c r="S276" s="269"/>
      <c r="T276" s="269"/>
      <c r="U276" s="269"/>
      <c r="V276" s="269"/>
      <c r="W276" s="269"/>
      <c r="X276" s="269"/>
      <c r="Y276" s="269"/>
      <c r="Z276" s="269"/>
      <c r="AA276" s="269"/>
      <c r="AB276" s="269"/>
      <c r="AC276" s="269"/>
      <c r="AD276" s="269"/>
      <c r="AE276" s="269"/>
      <c r="AF276" s="269"/>
      <c r="AG276" s="529"/>
      <c r="AH276" s="269"/>
      <c r="AI276" s="269"/>
      <c r="AJ276" s="269"/>
      <c r="AK276" s="269"/>
      <c r="AL276" s="269"/>
      <c r="AM276" s="269"/>
      <c r="AN276" s="269"/>
      <c r="AO276" s="269"/>
      <c r="AP276" s="269"/>
      <c r="AQ276" s="269"/>
      <c r="AR276" s="269"/>
      <c r="AS276" s="269"/>
      <c r="AT276" s="269"/>
      <c r="AU276" s="269"/>
      <c r="AV276" s="269"/>
      <c r="AW276" s="269"/>
      <c r="AX276" s="269"/>
      <c r="AY276" s="269"/>
      <c r="AZ276" s="269"/>
      <c r="BA276" s="269"/>
      <c r="BB276" s="269"/>
      <c r="BC276" s="269"/>
      <c r="BD276" s="269"/>
      <c r="BE276" s="269"/>
      <c r="BF276" s="269"/>
      <c r="BG276" s="269"/>
      <c r="BH276" s="269"/>
      <c r="BI276" s="269"/>
      <c r="BJ276" s="269"/>
      <c r="BK276" s="269"/>
      <c r="BL276" s="269"/>
      <c r="BM276" s="269"/>
      <c r="BN276" s="269"/>
      <c r="BO276" s="269"/>
      <c r="BP276" s="269"/>
      <c r="BQ276" s="269"/>
      <c r="BR276" s="269"/>
      <c r="BS276" s="269"/>
      <c r="BT276" s="269"/>
      <c r="BU276" s="269"/>
      <c r="BV276" s="269"/>
      <c r="BW276" s="269"/>
      <c r="BX276" s="269"/>
      <c r="BY276" s="269"/>
      <c r="BZ276" s="269"/>
      <c r="CA276" s="269"/>
      <c r="CB276" s="269"/>
      <c r="CC276" s="269"/>
      <c r="CD276" s="269"/>
      <c r="CE276" s="269"/>
      <c r="CF276" s="269"/>
    </row>
    <row r="277" spans="1:84" x14ac:dyDescent="0.2">
      <c r="A277" s="286"/>
      <c r="B277" s="272"/>
      <c r="C277" s="269"/>
      <c r="D277" s="272"/>
      <c r="E277" s="272"/>
      <c r="F277" s="272"/>
      <c r="G277" s="472"/>
      <c r="H277" s="472"/>
      <c r="I277" s="472"/>
      <c r="J277" s="284"/>
      <c r="K277" s="472"/>
      <c r="L277" s="284"/>
      <c r="M277" s="284"/>
      <c r="N277" s="284"/>
      <c r="O277" s="285"/>
      <c r="P277" s="269"/>
      <c r="Q277" s="269"/>
      <c r="S277" s="269"/>
      <c r="T277" s="269"/>
      <c r="U277" s="269"/>
      <c r="V277" s="269"/>
      <c r="W277" s="269"/>
      <c r="X277" s="269"/>
      <c r="Y277" s="269"/>
      <c r="Z277" s="269"/>
      <c r="AA277" s="269"/>
      <c r="AB277" s="269"/>
      <c r="AC277" s="269"/>
      <c r="AD277" s="269"/>
      <c r="AE277" s="269"/>
      <c r="AF277" s="269"/>
      <c r="AG277" s="529"/>
      <c r="AH277" s="269"/>
      <c r="AI277" s="269"/>
      <c r="AJ277" s="269"/>
      <c r="AK277" s="269"/>
      <c r="AL277" s="269"/>
      <c r="AM277" s="269"/>
      <c r="AN277" s="269"/>
      <c r="AO277" s="269"/>
      <c r="AP277" s="269"/>
      <c r="AQ277" s="269"/>
      <c r="AR277" s="269"/>
      <c r="AS277" s="269"/>
      <c r="AT277" s="269"/>
      <c r="AU277" s="269"/>
      <c r="AV277" s="269"/>
      <c r="AW277" s="269"/>
      <c r="AX277" s="269"/>
      <c r="AY277" s="269"/>
      <c r="AZ277" s="269"/>
      <c r="BA277" s="269"/>
      <c r="BB277" s="269"/>
      <c r="BC277" s="269"/>
      <c r="BD277" s="269"/>
      <c r="BE277" s="269"/>
      <c r="BF277" s="269"/>
      <c r="BG277" s="269"/>
      <c r="BH277" s="269"/>
      <c r="BI277" s="269"/>
      <c r="BJ277" s="269"/>
      <c r="BK277" s="269"/>
      <c r="BL277" s="269"/>
      <c r="BM277" s="269"/>
      <c r="BN277" s="269"/>
      <c r="BO277" s="269"/>
      <c r="BP277" s="269"/>
      <c r="BQ277" s="269"/>
      <c r="BR277" s="269"/>
      <c r="BS277" s="269"/>
      <c r="BT277" s="269"/>
      <c r="BU277" s="269"/>
      <c r="BV277" s="269"/>
      <c r="BW277" s="269"/>
      <c r="BX277" s="269"/>
      <c r="BY277" s="269"/>
      <c r="BZ277" s="269"/>
      <c r="CA277" s="269"/>
      <c r="CB277" s="269"/>
      <c r="CC277" s="269"/>
      <c r="CD277" s="269"/>
      <c r="CE277" s="269"/>
      <c r="CF277" s="269"/>
    </row>
    <row r="278" spans="1:84" x14ac:dyDescent="0.2">
      <c r="A278" s="286"/>
      <c r="B278" s="272"/>
      <c r="C278" s="269"/>
      <c r="D278" s="272"/>
      <c r="E278" s="272"/>
      <c r="F278" s="272"/>
      <c r="G278" s="472"/>
      <c r="H278" s="472"/>
      <c r="I278" s="472"/>
      <c r="J278" s="284"/>
      <c r="K278" s="472"/>
      <c r="L278" s="284"/>
      <c r="M278" s="284"/>
      <c r="N278" s="284"/>
      <c r="O278" s="285"/>
      <c r="P278" s="269"/>
      <c r="Q278" s="269"/>
      <c r="S278" s="269"/>
      <c r="T278" s="269"/>
      <c r="U278" s="269"/>
      <c r="V278" s="269"/>
      <c r="W278" s="269"/>
      <c r="X278" s="269"/>
      <c r="Y278" s="269"/>
      <c r="Z278" s="269"/>
      <c r="AA278" s="269"/>
      <c r="AB278" s="269"/>
      <c r="AC278" s="269"/>
      <c r="AD278" s="269"/>
      <c r="AE278" s="269"/>
      <c r="AF278" s="269"/>
      <c r="AG278" s="529"/>
      <c r="AH278" s="269"/>
      <c r="AI278" s="269"/>
      <c r="AJ278" s="269"/>
      <c r="AK278" s="269"/>
      <c r="AL278" s="269"/>
      <c r="AM278" s="269"/>
      <c r="AN278" s="269"/>
      <c r="AO278" s="269"/>
      <c r="AP278" s="269"/>
      <c r="AQ278" s="269"/>
      <c r="AR278" s="269"/>
      <c r="AS278" s="269"/>
      <c r="AT278" s="269"/>
      <c r="AU278" s="269"/>
      <c r="AV278" s="269"/>
      <c r="AW278" s="269"/>
      <c r="AX278" s="269"/>
      <c r="AY278" s="269"/>
      <c r="AZ278" s="269"/>
      <c r="BA278" s="269"/>
      <c r="BB278" s="269"/>
      <c r="BC278" s="269"/>
      <c r="BD278" s="269"/>
      <c r="BE278" s="269"/>
      <c r="BF278" s="269"/>
      <c r="BG278" s="269"/>
      <c r="BH278" s="269"/>
      <c r="BI278" s="269"/>
      <c r="BJ278" s="269"/>
      <c r="BK278" s="269"/>
      <c r="BL278" s="269"/>
      <c r="BM278" s="269"/>
      <c r="BN278" s="269"/>
      <c r="BO278" s="269"/>
      <c r="BP278" s="269"/>
      <c r="BQ278" s="269"/>
      <c r="BR278" s="269"/>
      <c r="BS278" s="269"/>
      <c r="BT278" s="269"/>
      <c r="BU278" s="269"/>
      <c r="BV278" s="269"/>
      <c r="BW278" s="269"/>
      <c r="BX278" s="269"/>
      <c r="BY278" s="269"/>
      <c r="BZ278" s="269"/>
      <c r="CA278" s="269"/>
      <c r="CB278" s="269"/>
      <c r="CC278" s="269"/>
      <c r="CD278" s="269"/>
      <c r="CE278" s="269"/>
      <c r="CF278" s="269"/>
    </row>
    <row r="279" spans="1:84" x14ac:dyDescent="0.2">
      <c r="A279" s="286"/>
      <c r="B279" s="272"/>
      <c r="C279" s="269"/>
      <c r="D279" s="272"/>
      <c r="E279" s="272"/>
      <c r="F279" s="272"/>
      <c r="G279" s="472"/>
      <c r="H279" s="472"/>
      <c r="I279" s="472"/>
      <c r="J279" s="284"/>
      <c r="K279" s="472"/>
      <c r="L279" s="284"/>
      <c r="M279" s="284"/>
      <c r="N279" s="284"/>
      <c r="O279" s="285"/>
      <c r="P279" s="269"/>
      <c r="Q279" s="269"/>
      <c r="S279" s="269"/>
      <c r="T279" s="269"/>
      <c r="U279" s="269"/>
      <c r="V279" s="269"/>
      <c r="W279" s="269"/>
      <c r="X279" s="269"/>
      <c r="Y279" s="269"/>
      <c r="Z279" s="269"/>
      <c r="AA279" s="269"/>
      <c r="AB279" s="269"/>
      <c r="AC279" s="269"/>
      <c r="AD279" s="269"/>
      <c r="AE279" s="269"/>
      <c r="AF279" s="269"/>
      <c r="AG279" s="529"/>
      <c r="AH279" s="269"/>
      <c r="AI279" s="269"/>
      <c r="AJ279" s="269"/>
      <c r="AK279" s="269"/>
      <c r="AL279" s="269"/>
      <c r="AM279" s="269"/>
      <c r="AN279" s="269"/>
      <c r="AO279" s="269"/>
      <c r="AP279" s="269"/>
      <c r="AQ279" s="269"/>
      <c r="AR279" s="269"/>
      <c r="AS279" s="269"/>
      <c r="AT279" s="269"/>
      <c r="AU279" s="269"/>
      <c r="AV279" s="269"/>
      <c r="AW279" s="269"/>
      <c r="AX279" s="269"/>
      <c r="AY279" s="269"/>
      <c r="AZ279" s="269"/>
      <c r="BA279" s="269"/>
      <c r="BB279" s="269"/>
      <c r="BC279" s="269"/>
      <c r="BD279" s="269"/>
      <c r="BE279" s="269"/>
      <c r="BF279" s="269"/>
      <c r="BG279" s="269"/>
      <c r="BH279" s="269"/>
      <c r="BI279" s="269"/>
      <c r="BJ279" s="269"/>
      <c r="BK279" s="269"/>
      <c r="BL279" s="269"/>
      <c r="BM279" s="269"/>
      <c r="BN279" s="269"/>
      <c r="BO279" s="269"/>
      <c r="BP279" s="269"/>
      <c r="BQ279" s="269"/>
      <c r="BR279" s="269"/>
      <c r="BS279" s="269"/>
      <c r="BT279" s="269"/>
      <c r="BU279" s="269"/>
      <c r="BV279" s="269"/>
      <c r="BW279" s="269"/>
      <c r="BX279" s="269"/>
      <c r="BY279" s="269"/>
      <c r="BZ279" s="269"/>
      <c r="CA279" s="269"/>
      <c r="CB279" s="269"/>
      <c r="CC279" s="269"/>
      <c r="CD279" s="269"/>
      <c r="CE279" s="269"/>
      <c r="CF279" s="269"/>
    </row>
    <row r="280" spans="1:84" x14ac:dyDescent="0.2">
      <c r="A280" s="286"/>
      <c r="B280" s="272"/>
      <c r="C280" s="269"/>
      <c r="D280" s="272"/>
      <c r="E280" s="272"/>
      <c r="F280" s="272"/>
      <c r="G280" s="472"/>
      <c r="H280" s="472"/>
      <c r="I280" s="472"/>
      <c r="J280" s="284"/>
      <c r="K280" s="472"/>
      <c r="L280" s="284"/>
      <c r="M280" s="284"/>
      <c r="N280" s="284"/>
      <c r="O280" s="285"/>
      <c r="P280" s="269"/>
      <c r="Q280" s="269"/>
      <c r="S280" s="269"/>
      <c r="T280" s="269"/>
      <c r="U280" s="269"/>
      <c r="V280" s="269"/>
      <c r="W280" s="269"/>
      <c r="X280" s="269"/>
      <c r="Y280" s="269"/>
      <c r="Z280" s="269"/>
      <c r="AA280" s="269"/>
      <c r="AB280" s="269"/>
      <c r="AC280" s="269"/>
      <c r="AD280" s="269"/>
      <c r="AE280" s="269"/>
      <c r="AF280" s="269"/>
      <c r="AG280" s="529"/>
      <c r="AH280" s="269"/>
      <c r="AI280" s="269"/>
      <c r="AJ280" s="269"/>
      <c r="AK280" s="269"/>
      <c r="AL280" s="269"/>
      <c r="AM280" s="269"/>
      <c r="AN280" s="269"/>
      <c r="AO280" s="269"/>
      <c r="AP280" s="269"/>
      <c r="AQ280" s="269"/>
      <c r="AR280" s="269"/>
      <c r="AS280" s="269"/>
      <c r="AT280" s="269"/>
      <c r="AU280" s="269"/>
      <c r="AV280" s="269"/>
      <c r="AW280" s="269"/>
      <c r="AX280" s="269"/>
      <c r="AY280" s="269"/>
      <c r="AZ280" s="269"/>
      <c r="BA280" s="269"/>
      <c r="BB280" s="269"/>
      <c r="BC280" s="269"/>
      <c r="BD280" s="269"/>
      <c r="BE280" s="269"/>
      <c r="BF280" s="269"/>
      <c r="BG280" s="269"/>
      <c r="BH280" s="269"/>
      <c r="BI280" s="269"/>
      <c r="BJ280" s="269"/>
      <c r="BK280" s="269"/>
      <c r="BL280" s="269"/>
      <c r="BM280" s="269"/>
      <c r="BN280" s="269"/>
      <c r="BO280" s="269"/>
      <c r="BP280" s="269"/>
      <c r="BQ280" s="269"/>
      <c r="BR280" s="269"/>
      <c r="BS280" s="269"/>
      <c r="BT280" s="269"/>
      <c r="BU280" s="269"/>
      <c r="BV280" s="269"/>
      <c r="BW280" s="269"/>
      <c r="BX280" s="269"/>
      <c r="BY280" s="269"/>
      <c r="BZ280" s="269"/>
      <c r="CA280" s="269"/>
      <c r="CB280" s="269"/>
      <c r="CC280" s="269"/>
      <c r="CD280" s="269"/>
      <c r="CE280" s="269"/>
      <c r="CF280" s="269"/>
    </row>
    <row r="281" spans="1:84" x14ac:dyDescent="0.2">
      <c r="A281" s="286"/>
      <c r="B281" s="272"/>
      <c r="C281" s="269"/>
      <c r="D281" s="272"/>
      <c r="E281" s="272"/>
      <c r="F281" s="272"/>
      <c r="G281" s="472"/>
      <c r="H281" s="472"/>
      <c r="I281" s="472"/>
      <c r="J281" s="284"/>
      <c r="K281" s="472"/>
      <c r="L281" s="284"/>
      <c r="M281" s="284"/>
      <c r="N281" s="284"/>
      <c r="O281" s="285"/>
      <c r="P281" s="269"/>
      <c r="Q281" s="269"/>
      <c r="S281" s="269"/>
      <c r="T281" s="269"/>
      <c r="U281" s="269"/>
      <c r="V281" s="269"/>
      <c r="W281" s="269"/>
      <c r="X281" s="269"/>
      <c r="Y281" s="269"/>
      <c r="Z281" s="269"/>
      <c r="AA281" s="269"/>
      <c r="AB281" s="269"/>
      <c r="AC281" s="269"/>
      <c r="AD281" s="269"/>
      <c r="AE281" s="269"/>
      <c r="AF281" s="269"/>
      <c r="AG281" s="529"/>
      <c r="AH281" s="269"/>
      <c r="AI281" s="269"/>
      <c r="AJ281" s="269"/>
      <c r="AK281" s="269"/>
      <c r="AL281" s="269"/>
      <c r="AM281" s="269"/>
      <c r="AN281" s="269"/>
      <c r="AO281" s="269"/>
      <c r="AP281" s="269"/>
      <c r="AQ281" s="269"/>
      <c r="AR281" s="269"/>
      <c r="AS281" s="269"/>
      <c r="AT281" s="269"/>
      <c r="AU281" s="269"/>
      <c r="AV281" s="269"/>
      <c r="AW281" s="269"/>
      <c r="AX281" s="269"/>
      <c r="AY281" s="269"/>
      <c r="AZ281" s="269"/>
      <c r="BA281" s="269"/>
      <c r="BB281" s="269"/>
      <c r="BC281" s="269"/>
      <c r="BD281" s="269"/>
      <c r="BE281" s="269"/>
      <c r="BF281" s="269"/>
      <c r="BG281" s="269"/>
      <c r="BH281" s="269"/>
      <c r="BI281" s="269"/>
      <c r="BJ281" s="269"/>
      <c r="BK281" s="269"/>
      <c r="BL281" s="269"/>
      <c r="BM281" s="269"/>
      <c r="BN281" s="269"/>
      <c r="BO281" s="269"/>
      <c r="BP281" s="269"/>
      <c r="BQ281" s="269"/>
      <c r="BR281" s="269"/>
      <c r="BS281" s="269"/>
      <c r="BT281" s="269"/>
      <c r="BU281" s="269"/>
      <c r="BV281" s="269"/>
      <c r="BW281" s="269"/>
      <c r="BX281" s="269"/>
      <c r="BY281" s="269"/>
      <c r="BZ281" s="269"/>
      <c r="CA281" s="269"/>
      <c r="CB281" s="269"/>
      <c r="CC281" s="269"/>
      <c r="CD281" s="269"/>
      <c r="CE281" s="269"/>
      <c r="CF281" s="269"/>
    </row>
    <row r="282" spans="1:84" x14ac:dyDescent="0.2">
      <c r="A282" s="286"/>
      <c r="B282" s="272"/>
      <c r="C282" s="269"/>
      <c r="D282" s="272"/>
      <c r="E282" s="272"/>
      <c r="F282" s="272"/>
      <c r="G282" s="472"/>
      <c r="H282" s="472"/>
      <c r="I282" s="472"/>
      <c r="J282" s="284"/>
      <c r="K282" s="472"/>
      <c r="L282" s="284"/>
      <c r="M282" s="284"/>
      <c r="N282" s="284"/>
      <c r="O282" s="285"/>
      <c r="P282" s="269"/>
      <c r="Q282" s="269"/>
      <c r="S282" s="269"/>
      <c r="T282" s="269"/>
      <c r="U282" s="269"/>
      <c r="V282" s="269"/>
      <c r="W282" s="269"/>
      <c r="X282" s="269"/>
      <c r="Y282" s="269"/>
      <c r="Z282" s="269"/>
      <c r="AA282" s="269"/>
      <c r="AB282" s="269"/>
      <c r="AC282" s="269"/>
      <c r="AD282" s="269"/>
      <c r="AE282" s="269"/>
      <c r="AF282" s="269"/>
      <c r="AG282" s="529"/>
      <c r="AH282" s="269"/>
      <c r="AI282" s="269"/>
      <c r="AJ282" s="269"/>
      <c r="AK282" s="269"/>
      <c r="AL282" s="269"/>
      <c r="AM282" s="269"/>
      <c r="AN282" s="269"/>
      <c r="AO282" s="269"/>
      <c r="AP282" s="269"/>
      <c r="AQ282" s="269"/>
      <c r="AR282" s="269"/>
      <c r="AS282" s="269"/>
      <c r="AT282" s="269"/>
      <c r="AU282" s="269"/>
      <c r="AV282" s="269"/>
      <c r="AW282" s="269"/>
      <c r="AX282" s="269"/>
      <c r="AY282" s="269"/>
      <c r="AZ282" s="269"/>
      <c r="BA282" s="269"/>
      <c r="BB282" s="269"/>
      <c r="BC282" s="269"/>
      <c r="BD282" s="269"/>
      <c r="BE282" s="269"/>
      <c r="BF282" s="269"/>
      <c r="BG282" s="269"/>
      <c r="BH282" s="269"/>
      <c r="BI282" s="269"/>
      <c r="BJ282" s="269"/>
      <c r="BK282" s="269"/>
      <c r="BL282" s="269"/>
      <c r="BM282" s="269"/>
      <c r="BN282" s="269"/>
      <c r="BO282" s="269"/>
      <c r="BP282" s="269"/>
      <c r="BQ282" s="269"/>
      <c r="BR282" s="269"/>
      <c r="BS282" s="269"/>
      <c r="BT282" s="269"/>
      <c r="BU282" s="269"/>
      <c r="BV282" s="269"/>
      <c r="BW282" s="269"/>
      <c r="BX282" s="269"/>
      <c r="BY282" s="269"/>
      <c r="BZ282" s="269"/>
      <c r="CA282" s="269"/>
      <c r="CB282" s="269"/>
      <c r="CC282" s="269"/>
      <c r="CD282" s="269"/>
      <c r="CE282" s="269"/>
      <c r="CF282" s="269"/>
    </row>
    <row r="283" spans="1:84" x14ac:dyDescent="0.2">
      <c r="A283" s="286"/>
      <c r="B283" s="272"/>
      <c r="C283" s="269"/>
      <c r="D283" s="272"/>
      <c r="E283" s="272"/>
      <c r="F283" s="272"/>
      <c r="G283" s="472"/>
      <c r="H283" s="472"/>
      <c r="I283" s="472"/>
      <c r="J283" s="284"/>
      <c r="K283" s="472"/>
      <c r="L283" s="284"/>
      <c r="M283" s="284"/>
      <c r="N283" s="284"/>
      <c r="O283" s="285"/>
      <c r="P283" s="269"/>
      <c r="Q283" s="269"/>
      <c r="S283" s="269"/>
      <c r="T283" s="269"/>
      <c r="U283" s="269"/>
      <c r="V283" s="269"/>
      <c r="W283" s="269"/>
      <c r="X283" s="269"/>
      <c r="Y283" s="269"/>
      <c r="Z283" s="269"/>
      <c r="AA283" s="269"/>
      <c r="AB283" s="269"/>
      <c r="AC283" s="269"/>
      <c r="AD283" s="269"/>
      <c r="AE283" s="269"/>
      <c r="AF283" s="269"/>
      <c r="AG283" s="529"/>
      <c r="AH283" s="269"/>
      <c r="AI283" s="269"/>
      <c r="AJ283" s="269"/>
      <c r="AK283" s="269"/>
      <c r="AL283" s="269"/>
      <c r="AM283" s="269"/>
      <c r="AN283" s="269"/>
      <c r="AO283" s="269"/>
      <c r="AP283" s="269"/>
      <c r="AQ283" s="269"/>
      <c r="AR283" s="269"/>
      <c r="AS283" s="269"/>
      <c r="AT283" s="269"/>
      <c r="AU283" s="269"/>
      <c r="AV283" s="269"/>
      <c r="AW283" s="269"/>
      <c r="AX283" s="269"/>
      <c r="AY283" s="269"/>
      <c r="AZ283" s="269"/>
      <c r="BA283" s="269"/>
      <c r="BB283" s="269"/>
      <c r="BC283" s="269"/>
      <c r="BD283" s="269"/>
      <c r="BE283" s="269"/>
      <c r="BF283" s="269"/>
      <c r="BG283" s="269"/>
      <c r="BH283" s="269"/>
      <c r="BI283" s="269"/>
      <c r="BJ283" s="269"/>
      <c r="BK283" s="269"/>
      <c r="BL283" s="269"/>
      <c r="BM283" s="269"/>
      <c r="BN283" s="269"/>
      <c r="BO283" s="269"/>
      <c r="BP283" s="269"/>
      <c r="BQ283" s="269"/>
      <c r="BR283" s="269"/>
      <c r="BS283" s="269"/>
      <c r="BT283" s="269"/>
      <c r="BU283" s="269"/>
      <c r="BV283" s="269"/>
      <c r="BW283" s="269"/>
      <c r="BX283" s="269"/>
      <c r="BY283" s="269"/>
      <c r="BZ283" s="269"/>
      <c r="CA283" s="269"/>
      <c r="CB283" s="269"/>
      <c r="CC283" s="269"/>
      <c r="CD283" s="269"/>
      <c r="CE283" s="269"/>
      <c r="CF283" s="269"/>
    </row>
    <row r="284" spans="1:84" x14ac:dyDescent="0.2">
      <c r="A284" s="286"/>
      <c r="B284" s="272"/>
      <c r="C284" s="269"/>
      <c r="D284" s="272"/>
      <c r="E284" s="272"/>
      <c r="F284" s="272"/>
      <c r="G284" s="472"/>
      <c r="H284" s="472"/>
      <c r="I284" s="472"/>
      <c r="J284" s="284"/>
      <c r="K284" s="472"/>
      <c r="L284" s="284"/>
      <c r="M284" s="284"/>
      <c r="N284" s="284"/>
      <c r="O284" s="285"/>
      <c r="P284" s="269"/>
      <c r="Q284" s="269"/>
      <c r="S284" s="269"/>
      <c r="T284" s="269"/>
      <c r="U284" s="269"/>
      <c r="V284" s="269"/>
      <c r="W284" s="269"/>
      <c r="X284" s="269"/>
      <c r="Y284" s="269"/>
      <c r="Z284" s="269"/>
      <c r="AA284" s="269"/>
      <c r="AB284" s="269"/>
      <c r="AC284" s="269"/>
      <c r="AD284" s="269"/>
      <c r="AE284" s="269"/>
      <c r="AF284" s="269"/>
      <c r="AG284" s="529"/>
      <c r="AH284" s="269"/>
      <c r="AI284" s="269"/>
      <c r="AJ284" s="269"/>
      <c r="AK284" s="269"/>
      <c r="AL284" s="269"/>
      <c r="AM284" s="269"/>
      <c r="AN284" s="269"/>
      <c r="AO284" s="269"/>
      <c r="AP284" s="269"/>
      <c r="AQ284" s="269"/>
      <c r="AR284" s="269"/>
      <c r="AS284" s="269"/>
      <c r="AT284" s="269"/>
      <c r="AU284" s="269"/>
      <c r="AV284" s="269"/>
      <c r="AW284" s="269"/>
      <c r="AX284" s="269"/>
      <c r="AY284" s="269"/>
      <c r="AZ284" s="269"/>
      <c r="BA284" s="269"/>
      <c r="BB284" s="269"/>
      <c r="BC284" s="269"/>
      <c r="BD284" s="269"/>
      <c r="BE284" s="269"/>
      <c r="BF284" s="269"/>
      <c r="BG284" s="269"/>
      <c r="BH284" s="269"/>
      <c r="BI284" s="269"/>
      <c r="BJ284" s="269"/>
      <c r="BK284" s="269"/>
      <c r="BL284" s="269"/>
      <c r="BM284" s="269"/>
      <c r="BN284" s="269"/>
      <c r="BO284" s="269"/>
      <c r="BP284" s="269"/>
      <c r="BQ284" s="269"/>
      <c r="BR284" s="269"/>
      <c r="BS284" s="269"/>
      <c r="BT284" s="269"/>
      <c r="BU284" s="269"/>
      <c r="BV284" s="269"/>
      <c r="BW284" s="269"/>
      <c r="BX284" s="269"/>
      <c r="BY284" s="269"/>
      <c r="BZ284" s="269"/>
      <c r="CA284" s="269"/>
      <c r="CB284" s="269"/>
      <c r="CC284" s="269"/>
      <c r="CD284" s="269"/>
      <c r="CE284" s="269"/>
      <c r="CF284" s="269"/>
    </row>
    <row r="285" spans="1:84" x14ac:dyDescent="0.2">
      <c r="A285" s="286"/>
      <c r="B285" s="272"/>
      <c r="C285" s="269"/>
      <c r="D285" s="272"/>
      <c r="E285" s="272"/>
      <c r="F285" s="272"/>
      <c r="G285" s="472"/>
      <c r="H285" s="472"/>
      <c r="I285" s="472"/>
      <c r="J285" s="284"/>
      <c r="K285" s="472"/>
      <c r="L285" s="284"/>
      <c r="M285" s="284"/>
      <c r="N285" s="284"/>
      <c r="O285" s="285"/>
      <c r="P285" s="269"/>
      <c r="Q285" s="269"/>
      <c r="S285" s="269"/>
      <c r="T285" s="269"/>
      <c r="U285" s="269"/>
      <c r="V285" s="269"/>
      <c r="W285" s="269"/>
      <c r="X285" s="269"/>
      <c r="Y285" s="269"/>
      <c r="Z285" s="269"/>
      <c r="AA285" s="269"/>
      <c r="AB285" s="269"/>
      <c r="AC285" s="269"/>
      <c r="AD285" s="269"/>
      <c r="AE285" s="269"/>
      <c r="AF285" s="269"/>
      <c r="AG285" s="529"/>
      <c r="AH285" s="269"/>
      <c r="AI285" s="269"/>
      <c r="AJ285" s="269"/>
      <c r="AK285" s="269"/>
      <c r="AL285" s="269"/>
      <c r="AM285" s="269"/>
      <c r="AN285" s="269"/>
      <c r="AO285" s="269"/>
      <c r="AP285" s="269"/>
      <c r="AQ285" s="269"/>
      <c r="AR285" s="269"/>
      <c r="AS285" s="269"/>
      <c r="AT285" s="269"/>
      <c r="AU285" s="269"/>
      <c r="AV285" s="269"/>
      <c r="AW285" s="269"/>
      <c r="AX285" s="269"/>
      <c r="AY285" s="269"/>
      <c r="AZ285" s="269"/>
      <c r="BA285" s="269"/>
      <c r="BB285" s="269"/>
      <c r="BC285" s="269"/>
      <c r="BD285" s="269"/>
      <c r="BE285" s="269"/>
      <c r="BF285" s="269"/>
      <c r="BG285" s="269"/>
      <c r="BH285" s="269"/>
      <c r="BI285" s="269"/>
      <c r="BJ285" s="269"/>
      <c r="BK285" s="269"/>
      <c r="BL285" s="269"/>
      <c r="BM285" s="269"/>
      <c r="BN285" s="269"/>
      <c r="BO285" s="269"/>
      <c r="BP285" s="269"/>
      <c r="BQ285" s="269"/>
      <c r="BR285" s="269"/>
      <c r="BS285" s="269"/>
      <c r="BT285" s="269"/>
      <c r="BU285" s="269"/>
      <c r="BV285" s="269"/>
      <c r="BW285" s="269"/>
      <c r="BX285" s="269"/>
      <c r="BY285" s="269"/>
      <c r="BZ285" s="269"/>
      <c r="CA285" s="269"/>
      <c r="CB285" s="269"/>
      <c r="CC285" s="269"/>
      <c r="CD285" s="269"/>
      <c r="CE285" s="269"/>
      <c r="CF285" s="269"/>
    </row>
    <row r="286" spans="1:84" x14ac:dyDescent="0.2">
      <c r="A286" s="286"/>
      <c r="B286" s="272"/>
      <c r="C286" s="269"/>
      <c r="D286" s="272"/>
      <c r="E286" s="272"/>
      <c r="F286" s="272"/>
      <c r="G286" s="472"/>
      <c r="H286" s="472"/>
      <c r="I286" s="472"/>
      <c r="J286" s="284"/>
      <c r="K286" s="472"/>
      <c r="L286" s="284"/>
      <c r="M286" s="284"/>
      <c r="N286" s="284"/>
      <c r="O286" s="285"/>
      <c r="P286" s="269"/>
      <c r="Q286" s="269"/>
      <c r="S286" s="269"/>
      <c r="T286" s="269"/>
      <c r="U286" s="269"/>
      <c r="V286" s="269"/>
      <c r="W286" s="269"/>
      <c r="X286" s="269"/>
      <c r="Y286" s="269"/>
      <c r="Z286" s="269"/>
      <c r="AA286" s="269"/>
      <c r="AB286" s="269"/>
      <c r="AC286" s="269"/>
      <c r="AD286" s="269"/>
      <c r="AE286" s="269"/>
      <c r="AF286" s="269"/>
      <c r="AG286" s="529"/>
      <c r="AH286" s="269"/>
      <c r="AI286" s="269"/>
      <c r="AJ286" s="269"/>
      <c r="AK286" s="269"/>
      <c r="AL286" s="269"/>
      <c r="AM286" s="269"/>
      <c r="AN286" s="269"/>
      <c r="AO286" s="269"/>
      <c r="AP286" s="269"/>
      <c r="AQ286" s="269"/>
      <c r="AR286" s="269"/>
      <c r="AS286" s="269"/>
      <c r="AT286" s="269"/>
      <c r="AU286" s="269"/>
      <c r="AV286" s="269"/>
      <c r="AW286" s="269"/>
      <c r="AX286" s="269"/>
      <c r="AY286" s="269"/>
      <c r="AZ286" s="269"/>
      <c r="BA286" s="269"/>
      <c r="BB286" s="269"/>
      <c r="BC286" s="269"/>
      <c r="BD286" s="269"/>
      <c r="BE286" s="269"/>
      <c r="BF286" s="269"/>
      <c r="BG286" s="269"/>
      <c r="BH286" s="269"/>
      <c r="BI286" s="269"/>
      <c r="BJ286" s="269"/>
      <c r="BK286" s="269"/>
      <c r="BL286" s="269"/>
      <c r="BM286" s="269"/>
      <c r="BN286" s="269"/>
      <c r="BO286" s="269"/>
      <c r="BP286" s="269"/>
      <c r="BQ286" s="269"/>
      <c r="BR286" s="269"/>
      <c r="BS286" s="269"/>
      <c r="BT286" s="269"/>
      <c r="BU286" s="269"/>
      <c r="BV286" s="269"/>
      <c r="BW286" s="269"/>
      <c r="BX286" s="269"/>
      <c r="BY286" s="269"/>
      <c r="BZ286" s="269"/>
      <c r="CA286" s="269"/>
      <c r="CB286" s="269"/>
      <c r="CC286" s="269"/>
      <c r="CD286" s="269"/>
      <c r="CE286" s="269"/>
      <c r="CF286" s="269"/>
    </row>
    <row r="287" spans="1:84" x14ac:dyDescent="0.2">
      <c r="A287" s="286"/>
      <c r="B287" s="272"/>
      <c r="C287" s="269"/>
      <c r="D287" s="272"/>
      <c r="E287" s="272"/>
      <c r="F287" s="272"/>
      <c r="G287" s="472"/>
      <c r="H287" s="472"/>
      <c r="I287" s="472"/>
      <c r="J287" s="284"/>
      <c r="K287" s="472"/>
      <c r="L287" s="284"/>
      <c r="M287" s="284"/>
      <c r="N287" s="284"/>
      <c r="O287" s="285"/>
      <c r="P287" s="269"/>
      <c r="Q287" s="269"/>
      <c r="S287" s="269"/>
      <c r="T287" s="269"/>
      <c r="U287" s="269"/>
      <c r="V287" s="269"/>
      <c r="W287" s="269"/>
      <c r="X287" s="269"/>
      <c r="Y287" s="269"/>
      <c r="Z287" s="269"/>
      <c r="AA287" s="269"/>
      <c r="AB287" s="269"/>
      <c r="AC287" s="269"/>
      <c r="AD287" s="269"/>
      <c r="AE287" s="269"/>
      <c r="AF287" s="269"/>
      <c r="AG287" s="529"/>
      <c r="AH287" s="269"/>
      <c r="AI287" s="269"/>
      <c r="AJ287" s="269"/>
      <c r="AK287" s="269"/>
      <c r="AL287" s="269"/>
      <c r="AM287" s="269"/>
      <c r="AN287" s="269"/>
      <c r="AO287" s="269"/>
      <c r="AP287" s="269"/>
      <c r="AQ287" s="269"/>
      <c r="AR287" s="269"/>
      <c r="AS287" s="269"/>
      <c r="AT287" s="269"/>
      <c r="AU287" s="269"/>
      <c r="AV287" s="269"/>
      <c r="AW287" s="269"/>
      <c r="AX287" s="269"/>
      <c r="AY287" s="269"/>
      <c r="AZ287" s="269"/>
      <c r="BA287" s="269"/>
      <c r="BB287" s="269"/>
      <c r="BC287" s="269"/>
      <c r="BD287" s="269"/>
      <c r="BE287" s="269"/>
      <c r="BF287" s="269"/>
      <c r="BG287" s="269"/>
      <c r="BH287" s="269"/>
      <c r="BI287" s="269"/>
      <c r="BJ287" s="269"/>
      <c r="BK287" s="269"/>
      <c r="BL287" s="269"/>
      <c r="BM287" s="269"/>
      <c r="BN287" s="269"/>
      <c r="BO287" s="269"/>
      <c r="BP287" s="269"/>
      <c r="BQ287" s="269"/>
      <c r="BR287" s="269"/>
      <c r="BS287" s="269"/>
      <c r="BT287" s="269"/>
      <c r="BU287" s="269"/>
      <c r="BV287" s="269"/>
      <c r="BW287" s="269"/>
      <c r="BX287" s="269"/>
      <c r="BY287" s="269"/>
      <c r="BZ287" s="269"/>
      <c r="CA287" s="269"/>
      <c r="CB287" s="269"/>
      <c r="CC287" s="269"/>
      <c r="CD287" s="269"/>
      <c r="CE287" s="269"/>
      <c r="CF287" s="269"/>
    </row>
    <row r="288" spans="1:84" x14ac:dyDescent="0.2">
      <c r="A288" s="286"/>
      <c r="B288" s="272"/>
      <c r="C288" s="269"/>
      <c r="D288" s="272"/>
      <c r="E288" s="272"/>
      <c r="F288" s="272"/>
      <c r="G288" s="472"/>
      <c r="H288" s="472"/>
      <c r="I288" s="472"/>
      <c r="J288" s="284"/>
      <c r="K288" s="472"/>
      <c r="L288" s="284"/>
      <c r="M288" s="284"/>
      <c r="N288" s="284"/>
      <c r="O288" s="285"/>
      <c r="P288" s="269"/>
      <c r="Q288" s="269"/>
      <c r="S288" s="269"/>
      <c r="T288" s="269"/>
      <c r="U288" s="269"/>
      <c r="V288" s="269"/>
      <c r="W288" s="269"/>
      <c r="X288" s="269"/>
      <c r="Y288" s="269"/>
      <c r="Z288" s="269"/>
      <c r="AA288" s="269"/>
      <c r="AB288" s="269"/>
      <c r="AC288" s="269"/>
      <c r="AD288" s="269"/>
      <c r="AE288" s="269"/>
      <c r="AF288" s="269"/>
      <c r="AG288" s="529"/>
      <c r="AH288" s="269"/>
      <c r="AI288" s="269"/>
      <c r="AJ288" s="269"/>
      <c r="AK288" s="269"/>
      <c r="AL288" s="269"/>
      <c r="AM288" s="269"/>
      <c r="AN288" s="269"/>
      <c r="AO288" s="269"/>
      <c r="AP288" s="269"/>
      <c r="AQ288" s="269"/>
      <c r="AR288" s="269"/>
      <c r="AS288" s="269"/>
      <c r="AT288" s="269"/>
      <c r="AU288" s="269"/>
      <c r="AV288" s="269"/>
      <c r="AW288" s="269"/>
      <c r="AX288" s="269"/>
      <c r="AY288" s="269"/>
      <c r="AZ288" s="269"/>
      <c r="BA288" s="269"/>
      <c r="BB288" s="269"/>
      <c r="BC288" s="269"/>
      <c r="BD288" s="269"/>
      <c r="BE288" s="269"/>
      <c r="BF288" s="269"/>
      <c r="BG288" s="269"/>
      <c r="BH288" s="269"/>
      <c r="BI288" s="269"/>
      <c r="BJ288" s="269"/>
      <c r="BK288" s="269"/>
      <c r="BL288" s="269"/>
      <c r="BM288" s="269"/>
      <c r="BN288" s="269"/>
      <c r="BO288" s="269"/>
      <c r="BP288" s="269"/>
      <c r="BQ288" s="269"/>
      <c r="BR288" s="269"/>
      <c r="BS288" s="269"/>
      <c r="BT288" s="269"/>
      <c r="BU288" s="269"/>
      <c r="BV288" s="269"/>
      <c r="BW288" s="269"/>
      <c r="BX288" s="269"/>
      <c r="BY288" s="269"/>
      <c r="BZ288" s="269"/>
      <c r="CA288" s="269"/>
      <c r="CB288" s="269"/>
      <c r="CC288" s="269"/>
      <c r="CD288" s="269"/>
      <c r="CE288" s="269"/>
      <c r="CF288" s="269"/>
    </row>
    <row r="289" spans="1:84" x14ac:dyDescent="0.2">
      <c r="A289" s="286"/>
      <c r="B289" s="272"/>
      <c r="C289" s="269"/>
      <c r="D289" s="272"/>
      <c r="E289" s="272"/>
      <c r="F289" s="272"/>
      <c r="G289" s="472"/>
      <c r="H289" s="472"/>
      <c r="I289" s="472"/>
      <c r="J289" s="284"/>
      <c r="K289" s="472"/>
      <c r="L289" s="284"/>
      <c r="M289" s="284"/>
      <c r="N289" s="284"/>
      <c r="O289" s="285"/>
      <c r="P289" s="269"/>
      <c r="Q289" s="269"/>
      <c r="S289" s="269"/>
      <c r="T289" s="269"/>
      <c r="U289" s="269"/>
      <c r="V289" s="269"/>
      <c r="W289" s="269"/>
      <c r="X289" s="269"/>
      <c r="Y289" s="269"/>
      <c r="Z289" s="269"/>
      <c r="AA289" s="269"/>
      <c r="AB289" s="269"/>
      <c r="AC289" s="269"/>
      <c r="AD289" s="269"/>
      <c r="AE289" s="269"/>
      <c r="AF289" s="269"/>
      <c r="AG289" s="529"/>
      <c r="AH289" s="269"/>
      <c r="AI289" s="269"/>
      <c r="AJ289" s="269"/>
      <c r="AK289" s="269"/>
      <c r="AL289" s="269"/>
      <c r="AM289" s="269"/>
      <c r="AN289" s="269"/>
      <c r="AO289" s="269"/>
      <c r="AP289" s="269"/>
      <c r="AQ289" s="269"/>
      <c r="AR289" s="269"/>
      <c r="AS289" s="269"/>
      <c r="AT289" s="269"/>
      <c r="AU289" s="269"/>
      <c r="AV289" s="269"/>
      <c r="AW289" s="269"/>
      <c r="AX289" s="269"/>
      <c r="AY289" s="269"/>
      <c r="AZ289" s="269"/>
      <c r="BA289" s="269"/>
      <c r="BB289" s="269"/>
      <c r="BC289" s="269"/>
      <c r="BD289" s="269"/>
      <c r="BE289" s="269"/>
      <c r="BF289" s="269"/>
      <c r="BG289" s="269"/>
      <c r="BH289" s="269"/>
      <c r="BI289" s="269"/>
      <c r="BJ289" s="269"/>
      <c r="BK289" s="269"/>
      <c r="BL289" s="269"/>
      <c r="BM289" s="269"/>
      <c r="BN289" s="269"/>
      <c r="BO289" s="269"/>
      <c r="BP289" s="269"/>
      <c r="BQ289" s="269"/>
      <c r="BR289" s="269"/>
      <c r="BS289" s="269"/>
      <c r="BT289" s="269"/>
      <c r="BU289" s="269"/>
      <c r="BV289" s="269"/>
      <c r="BW289" s="269"/>
      <c r="BX289" s="269"/>
      <c r="BY289" s="269"/>
      <c r="BZ289" s="269"/>
      <c r="CA289" s="269"/>
      <c r="CB289" s="269"/>
      <c r="CC289" s="269"/>
      <c r="CD289" s="269"/>
      <c r="CE289" s="269"/>
      <c r="CF289" s="269"/>
    </row>
    <row r="290" spans="1:84" x14ac:dyDescent="0.2">
      <c r="A290" s="286"/>
      <c r="B290" s="272"/>
      <c r="C290" s="269"/>
      <c r="D290" s="272"/>
      <c r="E290" s="272"/>
      <c r="F290" s="272"/>
      <c r="G290" s="472"/>
      <c r="H290" s="472"/>
      <c r="I290" s="472"/>
      <c r="J290" s="284"/>
      <c r="K290" s="472"/>
      <c r="L290" s="284"/>
      <c r="M290" s="284"/>
      <c r="N290" s="284"/>
      <c r="O290" s="285"/>
      <c r="P290" s="269"/>
      <c r="Q290" s="269"/>
      <c r="S290" s="269"/>
      <c r="T290" s="269"/>
      <c r="U290" s="269"/>
      <c r="V290" s="269"/>
      <c r="W290" s="269"/>
      <c r="X290" s="269"/>
      <c r="Y290" s="269"/>
      <c r="Z290" s="269"/>
      <c r="AA290" s="269"/>
      <c r="AB290" s="269"/>
      <c r="AC290" s="269"/>
      <c r="AD290" s="269"/>
      <c r="AE290" s="269"/>
      <c r="AF290" s="269"/>
      <c r="AG290" s="529"/>
      <c r="AH290" s="269"/>
      <c r="AI290" s="269"/>
      <c r="AJ290" s="269"/>
      <c r="AK290" s="269"/>
      <c r="AL290" s="269"/>
      <c r="AM290" s="269"/>
      <c r="AN290" s="269"/>
      <c r="AO290" s="269"/>
      <c r="AP290" s="269"/>
      <c r="AQ290" s="269"/>
      <c r="AR290" s="269"/>
      <c r="AS290" s="269"/>
      <c r="AT290" s="269"/>
      <c r="AU290" s="269"/>
      <c r="AV290" s="269"/>
      <c r="AW290" s="269"/>
      <c r="AX290" s="269"/>
      <c r="AY290" s="269"/>
      <c r="AZ290" s="269"/>
      <c r="BA290" s="269"/>
      <c r="BB290" s="269"/>
      <c r="BC290" s="269"/>
      <c r="BD290" s="269"/>
      <c r="BE290" s="269"/>
      <c r="BF290" s="269"/>
      <c r="BG290" s="269"/>
      <c r="BH290" s="269"/>
      <c r="BI290" s="269"/>
      <c r="BJ290" s="269"/>
      <c r="BK290" s="269"/>
      <c r="BL290" s="269"/>
      <c r="BM290" s="269"/>
      <c r="BN290" s="269"/>
      <c r="BO290" s="269"/>
      <c r="BP290" s="269"/>
      <c r="BQ290" s="269"/>
      <c r="BR290" s="269"/>
      <c r="BS290" s="269"/>
      <c r="BT290" s="269"/>
      <c r="BU290" s="269"/>
      <c r="BV290" s="269"/>
      <c r="BW290" s="269"/>
      <c r="BX290" s="269"/>
      <c r="BY290" s="269"/>
      <c r="BZ290" s="269"/>
      <c r="CA290" s="269"/>
      <c r="CB290" s="269"/>
      <c r="CC290" s="269"/>
      <c r="CD290" s="269"/>
      <c r="CE290" s="269"/>
      <c r="CF290" s="269"/>
    </row>
    <row r="291" spans="1:84" x14ac:dyDescent="0.2">
      <c r="A291" s="286"/>
      <c r="B291" s="272"/>
      <c r="C291" s="269"/>
      <c r="D291" s="272"/>
      <c r="E291" s="272"/>
      <c r="F291" s="272"/>
      <c r="G291" s="472"/>
      <c r="H291" s="472"/>
      <c r="I291" s="472"/>
      <c r="J291" s="284"/>
      <c r="K291" s="472"/>
      <c r="L291" s="284"/>
      <c r="M291" s="284"/>
      <c r="N291" s="284"/>
      <c r="O291" s="285"/>
      <c r="P291" s="269"/>
      <c r="Q291" s="269"/>
      <c r="S291" s="269"/>
      <c r="T291" s="269"/>
      <c r="U291" s="269"/>
      <c r="V291" s="269"/>
      <c r="W291" s="269"/>
      <c r="X291" s="269"/>
      <c r="Y291" s="269"/>
      <c r="Z291" s="269"/>
      <c r="AA291" s="269"/>
      <c r="AB291" s="269"/>
      <c r="AC291" s="269"/>
      <c r="AD291" s="269"/>
      <c r="AE291" s="269"/>
      <c r="AF291" s="269"/>
      <c r="AG291" s="529"/>
      <c r="AH291" s="269"/>
      <c r="AI291" s="269"/>
      <c r="AJ291" s="269"/>
      <c r="AK291" s="269"/>
      <c r="AL291" s="269"/>
      <c r="AM291" s="269"/>
      <c r="AN291" s="269"/>
      <c r="AO291" s="269"/>
      <c r="AP291" s="269"/>
      <c r="AQ291" s="269"/>
      <c r="AR291" s="269"/>
      <c r="AS291" s="269"/>
      <c r="AT291" s="269"/>
      <c r="AU291" s="269"/>
      <c r="AV291" s="269"/>
      <c r="AW291" s="269"/>
      <c r="AX291" s="269"/>
      <c r="AY291" s="269"/>
      <c r="AZ291" s="269"/>
      <c r="BA291" s="269"/>
      <c r="BB291" s="269"/>
      <c r="BC291" s="269"/>
      <c r="BD291" s="269"/>
      <c r="BE291" s="269"/>
      <c r="BF291" s="269"/>
      <c r="BG291" s="269"/>
      <c r="BH291" s="269"/>
      <c r="BI291" s="269"/>
      <c r="BJ291" s="269"/>
      <c r="BK291" s="269"/>
      <c r="BL291" s="269"/>
      <c r="BM291" s="269"/>
      <c r="BN291" s="269"/>
      <c r="BO291" s="269"/>
      <c r="BP291" s="269"/>
      <c r="BQ291" s="269"/>
      <c r="BR291" s="269"/>
      <c r="BS291" s="269"/>
      <c r="BT291" s="269"/>
      <c r="BU291" s="269"/>
      <c r="BV291" s="269"/>
      <c r="BW291" s="269"/>
      <c r="BX291" s="269"/>
      <c r="BY291" s="269"/>
      <c r="BZ291" s="269"/>
      <c r="CA291" s="269"/>
      <c r="CB291" s="269"/>
      <c r="CC291" s="269"/>
      <c r="CD291" s="269"/>
      <c r="CE291" s="269"/>
      <c r="CF291" s="269"/>
    </row>
    <row r="292" spans="1:84" x14ac:dyDescent="0.2">
      <c r="A292" s="286"/>
      <c r="B292" s="272"/>
      <c r="C292" s="269"/>
      <c r="D292" s="272"/>
      <c r="E292" s="272"/>
      <c r="F292" s="272"/>
      <c r="G292" s="472"/>
      <c r="H292" s="472"/>
      <c r="I292" s="472"/>
      <c r="J292" s="284"/>
      <c r="K292" s="472"/>
      <c r="L292" s="284"/>
      <c r="M292" s="284"/>
      <c r="N292" s="284"/>
      <c r="O292" s="285"/>
      <c r="P292" s="269"/>
      <c r="Q292" s="269"/>
      <c r="S292" s="269"/>
      <c r="T292" s="269"/>
      <c r="U292" s="269"/>
      <c r="V292" s="269"/>
      <c r="W292" s="269"/>
      <c r="X292" s="269"/>
      <c r="Y292" s="269"/>
      <c r="Z292" s="269"/>
      <c r="AA292" s="269"/>
      <c r="AB292" s="269"/>
      <c r="AC292" s="269"/>
      <c r="AD292" s="269"/>
      <c r="AE292" s="269"/>
      <c r="AF292" s="269"/>
      <c r="AG292" s="529"/>
      <c r="AH292" s="269"/>
      <c r="AI292" s="269"/>
      <c r="AJ292" s="269"/>
      <c r="AK292" s="269"/>
      <c r="AL292" s="269"/>
      <c r="AM292" s="269"/>
      <c r="AN292" s="269"/>
      <c r="AO292" s="269"/>
      <c r="AP292" s="269"/>
      <c r="AQ292" s="269"/>
      <c r="AR292" s="269"/>
      <c r="AS292" s="269"/>
      <c r="AT292" s="269"/>
      <c r="AU292" s="269"/>
      <c r="AV292" s="269"/>
      <c r="AW292" s="269"/>
      <c r="AX292" s="269"/>
      <c r="AY292" s="269"/>
      <c r="AZ292" s="269"/>
      <c r="BA292" s="269"/>
      <c r="BB292" s="269"/>
      <c r="BC292" s="269"/>
      <c r="BD292" s="269"/>
      <c r="BE292" s="269"/>
      <c r="BF292" s="269"/>
      <c r="BG292" s="269"/>
      <c r="BH292" s="269"/>
      <c r="BI292" s="269"/>
      <c r="BJ292" s="269"/>
      <c r="BK292" s="269"/>
      <c r="BL292" s="269"/>
      <c r="BM292" s="269"/>
      <c r="BN292" s="269"/>
      <c r="BO292" s="269"/>
      <c r="BP292" s="269"/>
      <c r="BQ292" s="269"/>
      <c r="BR292" s="269"/>
      <c r="BS292" s="269"/>
      <c r="BT292" s="269"/>
      <c r="BU292" s="269"/>
      <c r="BV292" s="269"/>
      <c r="BW292" s="269"/>
      <c r="BX292" s="269"/>
      <c r="BY292" s="269"/>
      <c r="BZ292" s="269"/>
      <c r="CA292" s="269"/>
      <c r="CB292" s="269"/>
      <c r="CC292" s="269"/>
      <c r="CD292" s="269"/>
      <c r="CE292" s="269"/>
      <c r="CF292" s="269"/>
    </row>
    <row r="293" spans="1:84" x14ac:dyDescent="0.2">
      <c r="A293" s="286"/>
      <c r="B293" s="272"/>
      <c r="C293" s="269"/>
      <c r="D293" s="272"/>
      <c r="E293" s="272"/>
      <c r="F293" s="272"/>
      <c r="G293" s="472"/>
      <c r="H293" s="472"/>
      <c r="I293" s="472"/>
      <c r="J293" s="284"/>
      <c r="K293" s="472"/>
      <c r="L293" s="284"/>
      <c r="M293" s="284"/>
      <c r="N293" s="284"/>
      <c r="O293" s="285"/>
      <c r="P293" s="269"/>
      <c r="Q293" s="269"/>
      <c r="S293" s="269"/>
      <c r="T293" s="269"/>
      <c r="U293" s="269"/>
      <c r="V293" s="269"/>
      <c r="W293" s="269"/>
      <c r="X293" s="269"/>
      <c r="Y293" s="269"/>
      <c r="Z293" s="269"/>
      <c r="AA293" s="269"/>
      <c r="AB293" s="269"/>
      <c r="AC293" s="269"/>
      <c r="AD293" s="269"/>
      <c r="AE293" s="269"/>
      <c r="AF293" s="269"/>
      <c r="AG293" s="529"/>
      <c r="AH293" s="269"/>
      <c r="AI293" s="269"/>
      <c r="AJ293" s="269"/>
      <c r="AK293" s="269"/>
      <c r="AL293" s="269"/>
      <c r="AM293" s="269"/>
      <c r="AN293" s="269"/>
      <c r="AO293" s="269"/>
      <c r="AP293" s="269"/>
      <c r="AQ293" s="269"/>
      <c r="AR293" s="269"/>
      <c r="AS293" s="269"/>
      <c r="AT293" s="269"/>
      <c r="AU293" s="269"/>
      <c r="AV293" s="269"/>
      <c r="AW293" s="269"/>
      <c r="AX293" s="269"/>
      <c r="AY293" s="269"/>
      <c r="AZ293" s="269"/>
      <c r="BA293" s="269"/>
      <c r="BB293" s="269"/>
      <c r="BC293" s="269"/>
      <c r="BD293" s="269"/>
      <c r="BE293" s="269"/>
      <c r="BF293" s="269"/>
      <c r="BG293" s="269"/>
      <c r="BH293" s="269"/>
      <c r="BI293" s="269"/>
      <c r="BJ293" s="269"/>
      <c r="BK293" s="269"/>
      <c r="BL293" s="269"/>
      <c r="BM293" s="269"/>
      <c r="BN293" s="269"/>
      <c r="BO293" s="269"/>
      <c r="BP293" s="269"/>
      <c r="BQ293" s="269"/>
      <c r="BR293" s="269"/>
      <c r="BS293" s="269"/>
      <c r="BT293" s="269"/>
      <c r="BU293" s="269"/>
      <c r="BV293" s="269"/>
      <c r="BW293" s="269"/>
      <c r="BX293" s="269"/>
      <c r="BY293" s="269"/>
      <c r="BZ293" s="269"/>
      <c r="CA293" s="269"/>
      <c r="CB293" s="269"/>
      <c r="CC293" s="269"/>
      <c r="CD293" s="269"/>
      <c r="CE293" s="269"/>
      <c r="CF293" s="269"/>
    </row>
    <row r="294" spans="1:84" x14ac:dyDescent="0.2">
      <c r="A294" s="286"/>
      <c r="B294" s="272"/>
      <c r="C294" s="269"/>
      <c r="D294" s="272"/>
      <c r="E294" s="272"/>
      <c r="F294" s="272"/>
      <c r="G294" s="472"/>
      <c r="H294" s="472"/>
      <c r="I294" s="472"/>
      <c r="J294" s="284"/>
      <c r="K294" s="472"/>
      <c r="L294" s="284"/>
      <c r="M294" s="284"/>
      <c r="N294" s="284"/>
      <c r="O294" s="285"/>
      <c r="P294" s="269"/>
      <c r="Q294" s="269"/>
      <c r="S294" s="269"/>
      <c r="T294" s="269"/>
      <c r="U294" s="269"/>
      <c r="V294" s="269"/>
      <c r="W294" s="269"/>
      <c r="X294" s="269"/>
      <c r="Y294" s="269"/>
      <c r="Z294" s="269"/>
      <c r="AA294" s="269"/>
      <c r="AB294" s="269"/>
      <c r="AC294" s="269"/>
      <c r="AD294" s="269"/>
      <c r="AE294" s="269"/>
      <c r="AF294" s="269"/>
      <c r="AG294" s="529"/>
      <c r="AH294" s="269"/>
      <c r="AI294" s="269"/>
      <c r="AJ294" s="269"/>
      <c r="AK294" s="269"/>
      <c r="AL294" s="269"/>
      <c r="AM294" s="269"/>
      <c r="AN294" s="269"/>
      <c r="AO294" s="269"/>
      <c r="AP294" s="269"/>
      <c r="AQ294" s="269"/>
      <c r="AR294" s="269"/>
      <c r="AS294" s="269"/>
      <c r="AT294" s="269"/>
      <c r="AU294" s="269"/>
      <c r="AV294" s="269"/>
      <c r="AW294" s="269"/>
      <c r="AX294" s="269"/>
      <c r="AY294" s="269"/>
      <c r="AZ294" s="269"/>
      <c r="BA294" s="269"/>
      <c r="BB294" s="269"/>
      <c r="BC294" s="269"/>
      <c r="BD294" s="269"/>
      <c r="BE294" s="269"/>
      <c r="BF294" s="269"/>
      <c r="BG294" s="269"/>
      <c r="BH294" s="269"/>
      <c r="BI294" s="269"/>
      <c r="BJ294" s="269"/>
      <c r="BK294" s="269"/>
      <c r="BL294" s="269"/>
      <c r="BM294" s="269"/>
      <c r="BN294" s="269"/>
      <c r="BO294" s="269"/>
      <c r="BP294" s="269"/>
      <c r="BQ294" s="269"/>
      <c r="BR294" s="269"/>
      <c r="BS294" s="269"/>
      <c r="BT294" s="269"/>
      <c r="BU294" s="269"/>
      <c r="BV294" s="269"/>
      <c r="BW294" s="269"/>
      <c r="BX294" s="269"/>
      <c r="BY294" s="269"/>
      <c r="BZ294" s="269"/>
      <c r="CA294" s="269"/>
      <c r="CB294" s="269"/>
      <c r="CC294" s="269"/>
      <c r="CD294" s="269"/>
      <c r="CE294" s="269"/>
      <c r="CF294" s="269"/>
    </row>
    <row r="295" spans="1:84" x14ac:dyDescent="0.2">
      <c r="A295" s="286"/>
      <c r="B295" s="272"/>
      <c r="C295" s="269"/>
      <c r="D295" s="272"/>
      <c r="E295" s="272"/>
      <c r="F295" s="272"/>
      <c r="G295" s="472"/>
      <c r="H295" s="472"/>
      <c r="I295" s="472"/>
      <c r="J295" s="284"/>
      <c r="K295" s="472"/>
      <c r="L295" s="284"/>
      <c r="M295" s="284"/>
      <c r="N295" s="284"/>
      <c r="O295" s="285"/>
      <c r="P295" s="269"/>
      <c r="Q295" s="269"/>
      <c r="S295" s="269"/>
      <c r="T295" s="269"/>
      <c r="U295" s="269"/>
      <c r="V295" s="269"/>
      <c r="W295" s="269"/>
      <c r="X295" s="269"/>
      <c r="Y295" s="269"/>
      <c r="Z295" s="269"/>
      <c r="AA295" s="269"/>
      <c r="AB295" s="269"/>
      <c r="AC295" s="269"/>
      <c r="AD295" s="269"/>
      <c r="AE295" s="269"/>
      <c r="AF295" s="269"/>
      <c r="AG295" s="529"/>
      <c r="AH295" s="269"/>
      <c r="AI295" s="269"/>
      <c r="AJ295" s="269"/>
      <c r="AK295" s="269"/>
      <c r="AL295" s="269"/>
      <c r="AM295" s="269"/>
      <c r="AN295" s="269"/>
      <c r="AO295" s="269"/>
      <c r="AP295" s="269"/>
      <c r="AQ295" s="269"/>
      <c r="AR295" s="269"/>
      <c r="AS295" s="269"/>
      <c r="AT295" s="269"/>
      <c r="AU295" s="269"/>
      <c r="AV295" s="269"/>
      <c r="AW295" s="269"/>
      <c r="AX295" s="269"/>
      <c r="AY295" s="269"/>
      <c r="AZ295" s="269"/>
      <c r="BA295" s="269"/>
      <c r="BB295" s="269"/>
      <c r="BC295" s="269"/>
      <c r="BD295" s="269"/>
      <c r="BE295" s="269"/>
      <c r="BF295" s="269"/>
      <c r="BG295" s="269"/>
      <c r="BH295" s="269"/>
      <c r="BI295" s="269"/>
      <c r="BJ295" s="269"/>
      <c r="BK295" s="269"/>
      <c r="BL295" s="269"/>
      <c r="BM295" s="269"/>
      <c r="BN295" s="269"/>
      <c r="BO295" s="269"/>
      <c r="BP295" s="269"/>
      <c r="BQ295" s="269"/>
      <c r="BR295" s="269"/>
      <c r="BS295" s="269"/>
      <c r="BT295" s="269"/>
      <c r="BU295" s="269"/>
      <c r="BV295" s="269"/>
      <c r="BW295" s="269"/>
      <c r="BX295" s="269"/>
      <c r="BY295" s="269"/>
      <c r="BZ295" s="269"/>
      <c r="CA295" s="269"/>
      <c r="CB295" s="269"/>
      <c r="CC295" s="269"/>
      <c r="CD295" s="269"/>
      <c r="CE295" s="269"/>
      <c r="CF295" s="269"/>
    </row>
    <row r="296" spans="1:84" x14ac:dyDescent="0.2">
      <c r="A296" s="286"/>
      <c r="B296" s="272"/>
      <c r="C296" s="269"/>
      <c r="D296" s="272"/>
      <c r="E296" s="272"/>
      <c r="F296" s="272"/>
      <c r="G296" s="472"/>
      <c r="H296" s="472"/>
      <c r="I296" s="472"/>
      <c r="J296" s="284"/>
      <c r="K296" s="472"/>
      <c r="L296" s="284"/>
      <c r="M296" s="284"/>
      <c r="N296" s="284"/>
      <c r="O296" s="285"/>
      <c r="P296" s="269"/>
      <c r="Q296" s="269"/>
      <c r="S296" s="269"/>
      <c r="T296" s="269"/>
      <c r="U296" s="269"/>
      <c r="V296" s="269"/>
      <c r="W296" s="269"/>
      <c r="X296" s="269"/>
      <c r="Y296" s="269"/>
      <c r="Z296" s="269"/>
      <c r="AA296" s="269"/>
      <c r="AB296" s="269"/>
      <c r="AC296" s="269"/>
      <c r="AD296" s="269"/>
      <c r="AE296" s="269"/>
      <c r="AF296" s="269"/>
      <c r="AG296" s="529"/>
      <c r="AH296" s="269"/>
      <c r="AI296" s="269"/>
      <c r="AJ296" s="269"/>
      <c r="AK296" s="269"/>
      <c r="AL296" s="269"/>
      <c r="AM296" s="269"/>
      <c r="AN296" s="269"/>
      <c r="AO296" s="269"/>
      <c r="AP296" s="269"/>
      <c r="AQ296" s="269"/>
      <c r="AR296" s="269"/>
      <c r="AS296" s="269"/>
      <c r="AT296" s="269"/>
      <c r="AU296" s="269"/>
      <c r="AV296" s="269"/>
      <c r="AW296" s="269"/>
      <c r="AX296" s="269"/>
      <c r="AY296" s="269"/>
      <c r="AZ296" s="269"/>
      <c r="BA296" s="269"/>
      <c r="BB296" s="269"/>
      <c r="BC296" s="269"/>
      <c r="BD296" s="269"/>
      <c r="BE296" s="269"/>
      <c r="BF296" s="269"/>
      <c r="BG296" s="269"/>
      <c r="BH296" s="269"/>
      <c r="BI296" s="269"/>
      <c r="BJ296" s="269"/>
      <c r="BK296" s="269"/>
      <c r="BL296" s="269"/>
      <c r="BM296" s="269"/>
      <c r="BN296" s="269"/>
      <c r="BO296" s="269"/>
      <c r="BP296" s="269"/>
      <c r="BQ296" s="269"/>
      <c r="BR296" s="269"/>
      <c r="BS296" s="269"/>
      <c r="BT296" s="269"/>
      <c r="BU296" s="269"/>
      <c r="BV296" s="269"/>
      <c r="BW296" s="269"/>
      <c r="BX296" s="269"/>
      <c r="BY296" s="269"/>
      <c r="BZ296" s="269"/>
      <c r="CA296" s="269"/>
      <c r="CB296" s="269"/>
      <c r="CC296" s="269"/>
      <c r="CD296" s="269"/>
      <c r="CE296" s="269"/>
      <c r="CF296" s="269"/>
    </row>
    <row r="297" spans="1:84" x14ac:dyDescent="0.2">
      <c r="A297" s="286"/>
      <c r="B297" s="272"/>
      <c r="C297" s="269"/>
      <c r="D297" s="272"/>
      <c r="E297" s="272"/>
      <c r="F297" s="272"/>
      <c r="G297" s="472"/>
      <c r="H297" s="472"/>
      <c r="I297" s="472"/>
      <c r="J297" s="284"/>
      <c r="K297" s="472"/>
      <c r="L297" s="284"/>
      <c r="M297" s="284"/>
      <c r="N297" s="284"/>
      <c r="O297" s="285"/>
      <c r="P297" s="269"/>
      <c r="Q297" s="269"/>
      <c r="S297" s="269"/>
      <c r="T297" s="269"/>
      <c r="U297" s="269"/>
      <c r="V297" s="269"/>
      <c r="W297" s="269"/>
      <c r="X297" s="269"/>
      <c r="Y297" s="269"/>
      <c r="Z297" s="269"/>
      <c r="AA297" s="269"/>
      <c r="AB297" s="269"/>
      <c r="AC297" s="269"/>
      <c r="AD297" s="269"/>
      <c r="AE297" s="269"/>
      <c r="AF297" s="269"/>
      <c r="AG297" s="529"/>
      <c r="AH297" s="269"/>
      <c r="AI297" s="269"/>
      <c r="AJ297" s="269"/>
      <c r="AK297" s="269"/>
      <c r="AL297" s="269"/>
      <c r="AM297" s="269"/>
      <c r="AN297" s="269"/>
      <c r="AO297" s="269"/>
      <c r="AP297" s="269"/>
      <c r="AQ297" s="269"/>
      <c r="AR297" s="269"/>
      <c r="AS297" s="269"/>
      <c r="AT297" s="269"/>
      <c r="AU297" s="269"/>
      <c r="AV297" s="269"/>
      <c r="AW297" s="269"/>
      <c r="AX297" s="269"/>
      <c r="AY297" s="269"/>
      <c r="AZ297" s="269"/>
      <c r="BA297" s="269"/>
      <c r="BB297" s="269"/>
      <c r="BC297" s="269"/>
      <c r="BD297" s="269"/>
      <c r="BE297" s="269"/>
      <c r="BF297" s="269"/>
      <c r="BG297" s="269"/>
      <c r="BH297" s="269"/>
      <c r="BI297" s="269"/>
      <c r="BJ297" s="269"/>
      <c r="BK297" s="269"/>
      <c r="BL297" s="269"/>
      <c r="BM297" s="269"/>
      <c r="BN297" s="269"/>
      <c r="BO297" s="269"/>
      <c r="BP297" s="269"/>
      <c r="BQ297" s="269"/>
      <c r="BR297" s="269"/>
      <c r="BS297" s="269"/>
      <c r="BT297" s="269"/>
      <c r="BU297" s="269"/>
      <c r="BV297" s="269"/>
      <c r="BW297" s="269"/>
      <c r="BX297" s="269"/>
      <c r="BY297" s="269"/>
      <c r="BZ297" s="269"/>
      <c r="CA297" s="269"/>
      <c r="CB297" s="269"/>
      <c r="CC297" s="269"/>
      <c r="CD297" s="269"/>
      <c r="CE297" s="269"/>
      <c r="CF297" s="269"/>
    </row>
    <row r="298" spans="1:84" x14ac:dyDescent="0.2">
      <c r="A298" s="286"/>
      <c r="B298" s="272"/>
      <c r="C298" s="269"/>
      <c r="D298" s="272"/>
      <c r="E298" s="272"/>
      <c r="F298" s="272"/>
      <c r="G298" s="472"/>
      <c r="H298" s="472"/>
      <c r="I298" s="472"/>
      <c r="J298" s="284"/>
      <c r="K298" s="472"/>
      <c r="L298" s="284"/>
      <c r="M298" s="284"/>
      <c r="N298" s="284"/>
      <c r="O298" s="285"/>
      <c r="P298" s="269"/>
      <c r="Q298" s="269"/>
      <c r="S298" s="269"/>
      <c r="T298" s="269"/>
      <c r="U298" s="269"/>
      <c r="V298" s="269"/>
      <c r="W298" s="269"/>
      <c r="X298" s="269"/>
      <c r="Y298" s="269"/>
      <c r="Z298" s="269"/>
      <c r="AA298" s="269"/>
      <c r="AB298" s="269"/>
      <c r="AC298" s="269"/>
      <c r="AD298" s="269"/>
      <c r="AE298" s="269"/>
      <c r="AF298" s="269"/>
      <c r="AG298" s="529"/>
      <c r="AH298" s="269"/>
      <c r="AI298" s="269"/>
      <c r="AJ298" s="269"/>
      <c r="AK298" s="269"/>
      <c r="AL298" s="269"/>
      <c r="AM298" s="269"/>
      <c r="AN298" s="269"/>
      <c r="AO298" s="269"/>
      <c r="AP298" s="269"/>
      <c r="AQ298" s="269"/>
      <c r="AR298" s="269"/>
      <c r="AS298" s="269"/>
      <c r="AT298" s="269"/>
      <c r="AU298" s="269"/>
      <c r="AV298" s="269"/>
      <c r="AW298" s="269"/>
      <c r="AX298" s="269"/>
      <c r="AY298" s="269"/>
      <c r="AZ298" s="269"/>
      <c r="BA298" s="269"/>
      <c r="BB298" s="269"/>
      <c r="BC298" s="269"/>
      <c r="BD298" s="269"/>
      <c r="BE298" s="269"/>
      <c r="BF298" s="269"/>
      <c r="BG298" s="269"/>
      <c r="BH298" s="269"/>
      <c r="BI298" s="269"/>
      <c r="BJ298" s="269"/>
      <c r="BK298" s="269"/>
      <c r="BL298" s="269"/>
      <c r="BM298" s="269"/>
      <c r="BN298" s="269"/>
      <c r="BO298" s="269"/>
      <c r="BP298" s="269"/>
      <c r="BQ298" s="269"/>
      <c r="BR298" s="269"/>
      <c r="BS298" s="269"/>
      <c r="BT298" s="269"/>
      <c r="BU298" s="269"/>
      <c r="BV298" s="269"/>
      <c r="BW298" s="269"/>
      <c r="BX298" s="269"/>
      <c r="BY298" s="269"/>
      <c r="BZ298" s="269"/>
      <c r="CA298" s="269"/>
      <c r="CB298" s="269"/>
      <c r="CC298" s="269"/>
      <c r="CD298" s="269"/>
      <c r="CE298" s="269"/>
      <c r="CF298" s="269"/>
    </row>
    <row r="299" spans="1:84" x14ac:dyDescent="0.2">
      <c r="A299" s="286"/>
      <c r="B299" s="272"/>
      <c r="C299" s="269"/>
      <c r="D299" s="272"/>
      <c r="E299" s="272"/>
      <c r="F299" s="272"/>
      <c r="G299" s="472"/>
      <c r="H299" s="472"/>
      <c r="I299" s="472"/>
      <c r="J299" s="284"/>
      <c r="K299" s="472"/>
      <c r="L299" s="284"/>
      <c r="M299" s="284"/>
      <c r="N299" s="284"/>
      <c r="O299" s="285"/>
      <c r="P299" s="269"/>
      <c r="Q299" s="269"/>
      <c r="S299" s="269"/>
      <c r="T299" s="269"/>
      <c r="U299" s="269"/>
      <c r="V299" s="269"/>
      <c r="W299" s="269"/>
      <c r="X299" s="269"/>
      <c r="Y299" s="269"/>
      <c r="Z299" s="269"/>
      <c r="AA299" s="269"/>
      <c r="AB299" s="269"/>
      <c r="AC299" s="269"/>
      <c r="AD299" s="269"/>
      <c r="AE299" s="269"/>
      <c r="AF299" s="269"/>
      <c r="AG299" s="529"/>
      <c r="AH299" s="269"/>
      <c r="AI299" s="269"/>
      <c r="AJ299" s="269"/>
      <c r="AK299" s="269"/>
      <c r="AL299" s="269"/>
      <c r="AM299" s="269"/>
      <c r="AN299" s="269"/>
      <c r="AO299" s="269"/>
      <c r="AP299" s="269"/>
      <c r="AQ299" s="269"/>
      <c r="AR299" s="269"/>
      <c r="AS299" s="269"/>
      <c r="AT299" s="269"/>
      <c r="AU299" s="269"/>
      <c r="AV299" s="269"/>
      <c r="AW299" s="269"/>
      <c r="AX299" s="269"/>
      <c r="AY299" s="269"/>
      <c r="AZ299" s="269"/>
      <c r="BA299" s="269"/>
      <c r="BB299" s="269"/>
      <c r="BC299" s="269"/>
      <c r="BD299" s="269"/>
      <c r="BE299" s="269"/>
      <c r="BF299" s="269"/>
      <c r="BG299" s="269"/>
      <c r="BH299" s="269"/>
      <c r="BI299" s="269"/>
      <c r="BJ299" s="269"/>
      <c r="BK299" s="269"/>
      <c r="BL299" s="269"/>
      <c r="BM299" s="269"/>
      <c r="BN299" s="269"/>
      <c r="BO299" s="269"/>
      <c r="BP299" s="269"/>
      <c r="BQ299" s="269"/>
      <c r="BR299" s="269"/>
      <c r="BS299" s="269"/>
      <c r="BT299" s="269"/>
      <c r="BU299" s="269"/>
      <c r="BV299" s="269"/>
      <c r="BW299" s="269"/>
      <c r="BX299" s="269"/>
      <c r="BY299" s="269"/>
      <c r="BZ299" s="269"/>
      <c r="CA299" s="269"/>
      <c r="CB299" s="269"/>
      <c r="CC299" s="269"/>
      <c r="CD299" s="269"/>
      <c r="CE299" s="269"/>
      <c r="CF299" s="269"/>
    </row>
    <row r="300" spans="1:84" x14ac:dyDescent="0.2">
      <c r="A300" s="286"/>
      <c r="B300" s="272"/>
      <c r="C300" s="269"/>
      <c r="D300" s="272"/>
      <c r="E300" s="272"/>
      <c r="F300" s="272"/>
      <c r="G300" s="472"/>
      <c r="H300" s="472"/>
      <c r="I300" s="472"/>
      <c r="J300" s="284"/>
      <c r="K300" s="472"/>
      <c r="L300" s="284"/>
      <c r="M300" s="284"/>
      <c r="N300" s="284"/>
      <c r="O300" s="285"/>
      <c r="P300" s="269"/>
      <c r="Q300" s="269"/>
      <c r="S300" s="269"/>
      <c r="T300" s="269"/>
      <c r="U300" s="269"/>
      <c r="V300" s="269"/>
      <c r="W300" s="269"/>
      <c r="X300" s="269"/>
      <c r="Y300" s="269"/>
      <c r="Z300" s="269"/>
      <c r="AA300" s="269"/>
      <c r="AB300" s="269"/>
      <c r="AC300" s="269"/>
      <c r="AD300" s="269"/>
      <c r="AE300" s="269"/>
      <c r="AF300" s="269"/>
      <c r="AG300" s="529"/>
      <c r="AH300" s="269"/>
      <c r="AI300" s="269"/>
      <c r="AJ300" s="269"/>
      <c r="AK300" s="269"/>
      <c r="AL300" s="269"/>
      <c r="AM300" s="269"/>
      <c r="AN300" s="269"/>
      <c r="AO300" s="269"/>
      <c r="AP300" s="269"/>
      <c r="AQ300" s="269"/>
      <c r="AR300" s="269"/>
      <c r="AS300" s="269"/>
      <c r="AT300" s="269"/>
      <c r="AU300" s="269"/>
      <c r="AV300" s="269"/>
      <c r="AW300" s="269"/>
      <c r="AX300" s="269"/>
      <c r="AY300" s="269"/>
      <c r="AZ300" s="269"/>
      <c r="BA300" s="269"/>
      <c r="BB300" s="269"/>
      <c r="BC300" s="269"/>
      <c r="BD300" s="269"/>
      <c r="BE300" s="269"/>
      <c r="BF300" s="269"/>
      <c r="BG300" s="269"/>
      <c r="BH300" s="269"/>
      <c r="BI300" s="269"/>
      <c r="BJ300" s="269"/>
      <c r="BK300" s="269"/>
      <c r="BL300" s="269"/>
      <c r="BM300" s="269"/>
      <c r="BN300" s="269"/>
      <c r="BO300" s="269"/>
      <c r="BP300" s="269"/>
      <c r="BQ300" s="269"/>
      <c r="BR300" s="269"/>
      <c r="BS300" s="269"/>
      <c r="BT300" s="269"/>
      <c r="BU300" s="269"/>
      <c r="BV300" s="269"/>
      <c r="BW300" s="269"/>
      <c r="BX300" s="269"/>
      <c r="BY300" s="269"/>
      <c r="BZ300" s="269"/>
      <c r="CA300" s="269"/>
      <c r="CB300" s="269"/>
      <c r="CC300" s="269"/>
      <c r="CD300" s="269"/>
      <c r="CE300" s="269"/>
      <c r="CF300" s="269"/>
    </row>
    <row r="301" spans="1:84" x14ac:dyDescent="0.2">
      <c r="A301" s="286"/>
      <c r="B301" s="272"/>
      <c r="C301" s="269"/>
      <c r="D301" s="272"/>
      <c r="E301" s="272"/>
      <c r="F301" s="272"/>
      <c r="G301" s="472"/>
      <c r="H301" s="472"/>
      <c r="I301" s="472"/>
      <c r="J301" s="284"/>
      <c r="K301" s="472"/>
      <c r="L301" s="284"/>
      <c r="M301" s="284"/>
      <c r="N301" s="284"/>
      <c r="O301" s="285"/>
      <c r="P301" s="269"/>
      <c r="Q301" s="269"/>
      <c r="S301" s="269"/>
      <c r="T301" s="269"/>
      <c r="U301" s="269"/>
      <c r="V301" s="269"/>
      <c r="W301" s="269"/>
      <c r="X301" s="269"/>
      <c r="Y301" s="269"/>
      <c r="Z301" s="269"/>
      <c r="AA301" s="269"/>
      <c r="AB301" s="269"/>
      <c r="AC301" s="269"/>
      <c r="AD301" s="269"/>
      <c r="AE301" s="269"/>
      <c r="AF301" s="269"/>
      <c r="AG301" s="529"/>
      <c r="AH301" s="269"/>
      <c r="AI301" s="269"/>
      <c r="AJ301" s="269"/>
      <c r="AK301" s="269"/>
      <c r="AL301" s="269"/>
      <c r="AM301" s="269"/>
      <c r="AN301" s="269"/>
      <c r="AO301" s="269"/>
      <c r="AP301" s="269"/>
      <c r="AQ301" s="269"/>
      <c r="AR301" s="269"/>
      <c r="AS301" s="269"/>
      <c r="AT301" s="269"/>
      <c r="AU301" s="269"/>
      <c r="AV301" s="269"/>
      <c r="AW301" s="269"/>
      <c r="AX301" s="269"/>
      <c r="AY301" s="269"/>
      <c r="AZ301" s="269"/>
      <c r="BA301" s="269"/>
      <c r="BB301" s="269"/>
      <c r="BC301" s="269"/>
      <c r="BD301" s="269"/>
      <c r="BE301" s="269"/>
      <c r="BF301" s="269"/>
      <c r="BG301" s="269"/>
      <c r="BH301" s="269"/>
      <c r="BI301" s="269"/>
      <c r="BJ301" s="269"/>
      <c r="BK301" s="269"/>
      <c r="BL301" s="269"/>
      <c r="BM301" s="269"/>
      <c r="BN301" s="269"/>
      <c r="BO301" s="269"/>
      <c r="BP301" s="269"/>
      <c r="BQ301" s="269"/>
      <c r="BR301" s="269"/>
      <c r="BS301" s="269"/>
      <c r="BT301" s="269"/>
      <c r="BU301" s="269"/>
      <c r="BV301" s="269"/>
      <c r="BW301" s="269"/>
      <c r="BX301" s="269"/>
      <c r="BY301" s="269"/>
      <c r="BZ301" s="269"/>
      <c r="CA301" s="269"/>
      <c r="CB301" s="269"/>
      <c r="CC301" s="269"/>
      <c r="CD301" s="269"/>
      <c r="CE301" s="269"/>
      <c r="CF301" s="269"/>
    </row>
    <row r="302" spans="1:84" x14ac:dyDescent="0.2">
      <c r="A302" s="286"/>
      <c r="B302" s="272"/>
      <c r="C302" s="269"/>
      <c r="D302" s="272"/>
      <c r="E302" s="272"/>
      <c r="F302" s="272"/>
      <c r="G302" s="472"/>
      <c r="H302" s="472"/>
      <c r="I302" s="472"/>
      <c r="J302" s="284"/>
      <c r="K302" s="472"/>
      <c r="L302" s="284"/>
      <c r="M302" s="284"/>
      <c r="N302" s="284"/>
      <c r="O302" s="285"/>
      <c r="P302" s="269"/>
      <c r="Q302" s="269"/>
      <c r="S302" s="269"/>
      <c r="T302" s="269"/>
      <c r="U302" s="269"/>
      <c r="V302" s="269"/>
      <c r="W302" s="269"/>
      <c r="X302" s="269"/>
      <c r="Y302" s="269"/>
      <c r="Z302" s="269"/>
      <c r="AA302" s="269"/>
      <c r="AB302" s="269"/>
      <c r="AC302" s="269"/>
      <c r="AD302" s="269"/>
      <c r="AE302" s="269"/>
      <c r="AF302" s="269"/>
      <c r="AG302" s="529"/>
      <c r="AH302" s="269"/>
      <c r="AI302" s="269"/>
      <c r="AJ302" s="269"/>
      <c r="AK302" s="269"/>
      <c r="AL302" s="269"/>
      <c r="AM302" s="269"/>
      <c r="AN302" s="269"/>
      <c r="AO302" s="269"/>
      <c r="AP302" s="269"/>
      <c r="AQ302" s="269"/>
      <c r="AR302" s="269"/>
      <c r="AS302" s="269"/>
      <c r="AT302" s="269"/>
      <c r="AU302" s="269"/>
      <c r="AV302" s="269"/>
      <c r="AW302" s="269"/>
      <c r="AX302" s="269"/>
      <c r="AY302" s="269"/>
      <c r="AZ302" s="269"/>
      <c r="BA302" s="269"/>
      <c r="BB302" s="269"/>
      <c r="BC302" s="269"/>
      <c r="BD302" s="269"/>
      <c r="BE302" s="269"/>
      <c r="BF302" s="269"/>
      <c r="BG302" s="269"/>
      <c r="BH302" s="269"/>
      <c r="BI302" s="269"/>
      <c r="BJ302" s="269"/>
      <c r="BK302" s="269"/>
      <c r="BL302" s="269"/>
      <c r="BM302" s="269"/>
      <c r="BN302" s="269"/>
      <c r="BO302" s="269"/>
      <c r="BP302" s="269"/>
      <c r="BQ302" s="269"/>
      <c r="BR302" s="269"/>
      <c r="BS302" s="269"/>
      <c r="BT302" s="269"/>
      <c r="BU302" s="269"/>
      <c r="BV302" s="269"/>
      <c r="BW302" s="269"/>
      <c r="BX302" s="269"/>
      <c r="BY302" s="269"/>
      <c r="BZ302" s="269"/>
      <c r="CA302" s="269"/>
      <c r="CB302" s="269"/>
      <c r="CC302" s="269"/>
      <c r="CD302" s="269"/>
      <c r="CE302" s="269"/>
      <c r="CF302" s="269"/>
    </row>
    <row r="303" spans="1:84" x14ac:dyDescent="0.2">
      <c r="A303" s="286"/>
      <c r="B303" s="272"/>
      <c r="C303" s="269"/>
      <c r="D303" s="272"/>
      <c r="E303" s="272"/>
      <c r="F303" s="272"/>
      <c r="G303" s="472"/>
      <c r="H303" s="472"/>
      <c r="I303" s="472"/>
      <c r="J303" s="284"/>
      <c r="K303" s="472"/>
      <c r="L303" s="284"/>
      <c r="M303" s="284"/>
      <c r="N303" s="284"/>
      <c r="O303" s="285"/>
      <c r="P303" s="269"/>
      <c r="Q303" s="269"/>
      <c r="S303" s="269"/>
      <c r="T303" s="269"/>
      <c r="U303" s="269"/>
      <c r="V303" s="269"/>
      <c r="W303" s="269"/>
      <c r="X303" s="269"/>
      <c r="Y303" s="269"/>
      <c r="Z303" s="269"/>
      <c r="AA303" s="269"/>
      <c r="AB303" s="269"/>
      <c r="AC303" s="269"/>
      <c r="AD303" s="269"/>
      <c r="AE303" s="269"/>
      <c r="AF303" s="269"/>
      <c r="AG303" s="529"/>
      <c r="AH303" s="269"/>
      <c r="AI303" s="269"/>
      <c r="AJ303" s="269"/>
      <c r="AK303" s="269"/>
      <c r="AL303" s="269"/>
      <c r="AM303" s="269"/>
      <c r="AN303" s="269"/>
      <c r="AO303" s="269"/>
      <c r="AP303" s="269"/>
      <c r="AQ303" s="269"/>
      <c r="AR303" s="269"/>
      <c r="AS303" s="269"/>
      <c r="AT303" s="269"/>
      <c r="AU303" s="269"/>
      <c r="AV303" s="269"/>
      <c r="AW303" s="269"/>
      <c r="AX303" s="269"/>
      <c r="AY303" s="269"/>
      <c r="AZ303" s="269"/>
      <c r="BA303" s="269"/>
      <c r="BB303" s="269"/>
      <c r="BC303" s="269"/>
      <c r="BD303" s="269"/>
      <c r="BE303" s="269"/>
      <c r="BF303" s="269"/>
      <c r="BG303" s="269"/>
      <c r="BH303" s="269"/>
      <c r="BI303" s="269"/>
      <c r="BJ303" s="269"/>
      <c r="BK303" s="269"/>
      <c r="BL303" s="269"/>
      <c r="BM303" s="269"/>
      <c r="BN303" s="269"/>
      <c r="BO303" s="269"/>
      <c r="BP303" s="269"/>
      <c r="BQ303" s="269"/>
      <c r="BR303" s="269"/>
      <c r="BS303" s="269"/>
      <c r="BT303" s="269"/>
      <c r="BU303" s="269"/>
      <c r="BV303" s="269"/>
      <c r="BW303" s="269"/>
      <c r="BX303" s="269"/>
      <c r="BY303" s="269"/>
      <c r="BZ303" s="269"/>
      <c r="CA303" s="269"/>
      <c r="CB303" s="269"/>
      <c r="CC303" s="269"/>
      <c r="CD303" s="269"/>
      <c r="CE303" s="269"/>
      <c r="CF303" s="269"/>
    </row>
    <row r="304" spans="1:84" x14ac:dyDescent="0.2">
      <c r="A304" s="286"/>
      <c r="B304" s="272"/>
      <c r="C304" s="269"/>
      <c r="D304" s="272"/>
      <c r="E304" s="272"/>
      <c r="F304" s="272"/>
      <c r="G304" s="472"/>
      <c r="H304" s="472"/>
      <c r="I304" s="472"/>
      <c r="J304" s="284"/>
      <c r="K304" s="472"/>
      <c r="L304" s="284"/>
      <c r="M304" s="284"/>
      <c r="N304" s="284"/>
      <c r="O304" s="285"/>
      <c r="P304" s="269"/>
      <c r="Q304" s="269"/>
      <c r="S304" s="269"/>
      <c r="T304" s="269"/>
      <c r="U304" s="269"/>
      <c r="V304" s="269"/>
      <c r="W304" s="269"/>
      <c r="X304" s="269"/>
      <c r="Y304" s="269"/>
      <c r="Z304" s="269"/>
      <c r="AA304" s="269"/>
      <c r="AB304" s="269"/>
      <c r="AC304" s="269"/>
      <c r="AD304" s="269"/>
      <c r="AE304" s="269"/>
      <c r="AF304" s="269"/>
      <c r="AG304" s="529"/>
      <c r="AH304" s="269"/>
      <c r="AI304" s="269"/>
      <c r="AJ304" s="269"/>
      <c r="AK304" s="269"/>
      <c r="AL304" s="269"/>
      <c r="AM304" s="269"/>
      <c r="AN304" s="269"/>
      <c r="AO304" s="269"/>
      <c r="AP304" s="269"/>
      <c r="AQ304" s="269"/>
      <c r="AR304" s="269"/>
      <c r="AS304" s="269"/>
      <c r="AT304" s="269"/>
      <c r="AU304" s="269"/>
      <c r="AV304" s="269"/>
      <c r="AW304" s="269"/>
      <c r="AX304" s="269"/>
      <c r="AY304" s="269"/>
      <c r="AZ304" s="269"/>
      <c r="BA304" s="269"/>
      <c r="BB304" s="269"/>
      <c r="BC304" s="269"/>
      <c r="BD304" s="269"/>
      <c r="BE304" s="269"/>
      <c r="BF304" s="269"/>
      <c r="BG304" s="269"/>
      <c r="BH304" s="269"/>
      <c r="BI304" s="269"/>
      <c r="BJ304" s="269"/>
      <c r="BK304" s="269"/>
      <c r="BL304" s="269"/>
      <c r="BM304" s="269"/>
      <c r="BN304" s="269"/>
      <c r="BO304" s="269"/>
      <c r="BP304" s="269"/>
      <c r="BQ304" s="269"/>
      <c r="BR304" s="269"/>
      <c r="BS304" s="269"/>
      <c r="BT304" s="269"/>
      <c r="BU304" s="269"/>
      <c r="BV304" s="269"/>
      <c r="BW304" s="269"/>
      <c r="BX304" s="269"/>
      <c r="BY304" s="269"/>
      <c r="BZ304" s="269"/>
      <c r="CA304" s="269"/>
      <c r="CB304" s="269"/>
      <c r="CC304" s="269"/>
      <c r="CD304" s="269"/>
      <c r="CE304" s="269"/>
      <c r="CF304" s="269"/>
    </row>
    <row r="305" spans="1:84" x14ac:dyDescent="0.2">
      <c r="A305" s="286"/>
      <c r="B305" s="272"/>
      <c r="C305" s="269"/>
      <c r="D305" s="272"/>
      <c r="E305" s="272"/>
      <c r="F305" s="272"/>
      <c r="G305" s="472"/>
      <c r="H305" s="472"/>
      <c r="I305" s="472"/>
      <c r="J305" s="284"/>
      <c r="K305" s="472"/>
      <c r="L305" s="284"/>
      <c r="M305" s="284"/>
      <c r="N305" s="284"/>
      <c r="O305" s="285"/>
      <c r="P305" s="269"/>
      <c r="Q305" s="269"/>
      <c r="S305" s="269"/>
      <c r="T305" s="269"/>
      <c r="U305" s="269"/>
      <c r="V305" s="269"/>
      <c r="W305" s="269"/>
      <c r="X305" s="269"/>
      <c r="Y305" s="269"/>
      <c r="Z305" s="269"/>
      <c r="AA305" s="269"/>
      <c r="AB305" s="269"/>
      <c r="AC305" s="269"/>
      <c r="AD305" s="269"/>
      <c r="AE305" s="269"/>
      <c r="AF305" s="269"/>
      <c r="AG305" s="529"/>
      <c r="AH305" s="269"/>
      <c r="AI305" s="269"/>
      <c r="AJ305" s="269"/>
      <c r="AK305" s="269"/>
      <c r="AL305" s="269"/>
      <c r="AM305" s="269"/>
      <c r="AN305" s="269"/>
      <c r="AO305" s="269"/>
      <c r="AP305" s="269"/>
      <c r="AQ305" s="269"/>
      <c r="AR305" s="269"/>
      <c r="AS305" s="269"/>
      <c r="AT305" s="269"/>
      <c r="AU305" s="269"/>
      <c r="AV305" s="269"/>
      <c r="AW305" s="269"/>
      <c r="AX305" s="269"/>
      <c r="AY305" s="269"/>
      <c r="AZ305" s="269"/>
      <c r="BA305" s="269"/>
      <c r="BB305" s="269"/>
      <c r="BC305" s="269"/>
      <c r="BD305" s="269"/>
      <c r="BE305" s="269"/>
      <c r="BF305" s="269"/>
      <c r="BG305" s="269"/>
      <c r="BH305" s="269"/>
      <c r="BI305" s="269"/>
      <c r="BJ305" s="269"/>
      <c r="BK305" s="269"/>
      <c r="BL305" s="269"/>
      <c r="BM305" s="269"/>
      <c r="BN305" s="269"/>
      <c r="BO305" s="269"/>
      <c r="BP305" s="269"/>
      <c r="BQ305" s="269"/>
      <c r="BR305" s="269"/>
      <c r="BS305" s="269"/>
      <c r="BT305" s="269"/>
      <c r="BU305" s="269"/>
      <c r="BV305" s="269"/>
      <c r="BW305" s="269"/>
      <c r="BX305" s="269"/>
      <c r="BY305" s="269"/>
      <c r="BZ305" s="269"/>
      <c r="CA305" s="269"/>
      <c r="CB305" s="269"/>
      <c r="CC305" s="269"/>
      <c r="CD305" s="269"/>
      <c r="CE305" s="269"/>
      <c r="CF305" s="269"/>
    </row>
    <row r="306" spans="1:84" x14ac:dyDescent="0.2">
      <c r="A306" s="286"/>
      <c r="B306" s="272"/>
      <c r="C306" s="269"/>
      <c r="D306" s="272"/>
      <c r="E306" s="272"/>
      <c r="F306" s="272"/>
      <c r="G306" s="472"/>
      <c r="H306" s="472"/>
      <c r="I306" s="472"/>
      <c r="J306" s="284"/>
      <c r="K306" s="472"/>
      <c r="L306" s="284"/>
      <c r="M306" s="284"/>
      <c r="N306" s="284"/>
      <c r="O306" s="285"/>
      <c r="P306" s="269"/>
      <c r="Q306" s="269"/>
      <c r="S306" s="269"/>
      <c r="T306" s="269"/>
      <c r="U306" s="269"/>
      <c r="V306" s="269"/>
      <c r="W306" s="269"/>
      <c r="X306" s="269"/>
      <c r="Y306" s="269"/>
      <c r="Z306" s="269"/>
      <c r="AA306" s="269"/>
      <c r="AB306" s="269"/>
      <c r="AC306" s="269"/>
      <c r="AD306" s="269"/>
      <c r="AE306" s="269"/>
      <c r="AF306" s="269"/>
      <c r="AG306" s="529"/>
      <c r="AH306" s="269"/>
      <c r="AI306" s="269"/>
      <c r="AJ306" s="269"/>
      <c r="AK306" s="269"/>
      <c r="AL306" s="269"/>
      <c r="AM306" s="269"/>
      <c r="AN306" s="269"/>
      <c r="AO306" s="269"/>
      <c r="AP306" s="269"/>
      <c r="AQ306" s="269"/>
      <c r="AR306" s="269"/>
      <c r="AS306" s="269"/>
      <c r="AT306" s="269"/>
      <c r="AU306" s="269"/>
      <c r="AV306" s="269"/>
      <c r="AW306" s="269"/>
      <c r="AX306" s="269"/>
      <c r="AY306" s="269"/>
      <c r="AZ306" s="269"/>
      <c r="BA306" s="269"/>
      <c r="BB306" s="269"/>
      <c r="BC306" s="269"/>
      <c r="BD306" s="269"/>
      <c r="BE306" s="269"/>
      <c r="BF306" s="269"/>
      <c r="BG306" s="269"/>
      <c r="BH306" s="269"/>
      <c r="BI306" s="269"/>
      <c r="BJ306" s="269"/>
      <c r="BK306" s="269"/>
      <c r="BL306" s="269"/>
      <c r="BM306" s="269"/>
      <c r="BN306" s="269"/>
      <c r="BO306" s="269"/>
      <c r="BP306" s="269"/>
      <c r="BQ306" s="269"/>
      <c r="BR306" s="269"/>
      <c r="BS306" s="269"/>
      <c r="BT306" s="269"/>
      <c r="BU306" s="269"/>
      <c r="BV306" s="269"/>
      <c r="BW306" s="269"/>
      <c r="BX306" s="269"/>
      <c r="BY306" s="269"/>
      <c r="BZ306" s="269"/>
      <c r="CA306" s="269"/>
      <c r="CB306" s="269"/>
      <c r="CC306" s="269"/>
      <c r="CD306" s="269"/>
      <c r="CE306" s="269"/>
      <c r="CF306" s="269"/>
    </row>
    <row r="307" spans="1:84" x14ac:dyDescent="0.2">
      <c r="A307" s="286"/>
      <c r="B307" s="272"/>
      <c r="C307" s="269"/>
      <c r="D307" s="272"/>
      <c r="E307" s="272"/>
      <c r="F307" s="272"/>
      <c r="G307" s="472"/>
      <c r="H307" s="472"/>
      <c r="I307" s="472"/>
      <c r="J307" s="284"/>
      <c r="K307" s="472"/>
      <c r="L307" s="284"/>
      <c r="M307" s="284"/>
      <c r="N307" s="284"/>
      <c r="O307" s="285"/>
      <c r="P307" s="269"/>
      <c r="Q307" s="269"/>
      <c r="S307" s="269"/>
      <c r="T307" s="269"/>
      <c r="U307" s="269"/>
      <c r="V307" s="269"/>
      <c r="W307" s="269"/>
      <c r="X307" s="269"/>
      <c r="Y307" s="269"/>
      <c r="Z307" s="269"/>
      <c r="AA307" s="269"/>
      <c r="AB307" s="269"/>
      <c r="AC307" s="269"/>
      <c r="AD307" s="269"/>
      <c r="AE307" s="269"/>
      <c r="AF307" s="269"/>
      <c r="AG307" s="529"/>
      <c r="AH307" s="269"/>
      <c r="AI307" s="269"/>
      <c r="AJ307" s="269"/>
      <c r="AK307" s="269"/>
      <c r="AL307" s="269"/>
      <c r="AM307" s="269"/>
      <c r="AN307" s="269"/>
      <c r="AO307" s="269"/>
      <c r="AP307" s="269"/>
      <c r="AQ307" s="269"/>
      <c r="AR307" s="269"/>
      <c r="AS307" s="269"/>
      <c r="AT307" s="269"/>
      <c r="AU307" s="269"/>
      <c r="AV307" s="269"/>
      <c r="AW307" s="269"/>
      <c r="AX307" s="269"/>
      <c r="AY307" s="269"/>
      <c r="AZ307" s="269"/>
      <c r="BA307" s="269"/>
      <c r="BB307" s="269"/>
      <c r="BC307" s="269"/>
      <c r="BD307" s="269"/>
      <c r="BE307" s="269"/>
      <c r="BF307" s="269"/>
      <c r="BG307" s="269"/>
      <c r="BH307" s="269"/>
      <c r="BI307" s="269"/>
      <c r="BJ307" s="269"/>
      <c r="BK307" s="269"/>
      <c r="BL307" s="269"/>
      <c r="BM307" s="269"/>
      <c r="BN307" s="269"/>
      <c r="BO307" s="269"/>
      <c r="BP307" s="269"/>
      <c r="BQ307" s="269"/>
      <c r="BR307" s="269"/>
      <c r="BS307" s="269"/>
      <c r="BT307" s="269"/>
      <c r="BU307" s="269"/>
      <c r="BV307" s="269"/>
      <c r="BW307" s="269"/>
      <c r="BX307" s="269"/>
      <c r="BY307" s="269"/>
      <c r="BZ307" s="269"/>
      <c r="CA307" s="269"/>
      <c r="CB307" s="269"/>
      <c r="CC307" s="269"/>
      <c r="CD307" s="269"/>
      <c r="CE307" s="269"/>
      <c r="CF307" s="269"/>
    </row>
    <row r="308" spans="1:84" x14ac:dyDescent="0.2">
      <c r="A308" s="286"/>
      <c r="B308" s="272"/>
      <c r="C308" s="269"/>
      <c r="D308" s="272"/>
      <c r="E308" s="272"/>
      <c r="F308" s="272"/>
      <c r="G308" s="472"/>
      <c r="H308" s="472"/>
      <c r="I308" s="472"/>
      <c r="J308" s="284"/>
      <c r="K308" s="472"/>
      <c r="L308" s="284"/>
      <c r="M308" s="284"/>
      <c r="N308" s="284"/>
      <c r="O308" s="285"/>
      <c r="P308" s="269"/>
      <c r="Q308" s="269"/>
      <c r="S308" s="269"/>
      <c r="T308" s="269"/>
      <c r="U308" s="269"/>
      <c r="V308" s="269"/>
      <c r="W308" s="269"/>
      <c r="X308" s="269"/>
      <c r="Y308" s="269"/>
      <c r="Z308" s="269"/>
      <c r="AA308" s="269"/>
      <c r="AB308" s="269"/>
      <c r="AC308" s="269"/>
      <c r="AD308" s="269"/>
      <c r="AE308" s="269"/>
      <c r="AF308" s="269"/>
      <c r="AG308" s="529"/>
      <c r="AH308" s="269"/>
      <c r="AI308" s="269"/>
      <c r="AJ308" s="269"/>
      <c r="AK308" s="269"/>
      <c r="AL308" s="269"/>
      <c r="AM308" s="269"/>
      <c r="AN308" s="269"/>
      <c r="AO308" s="269"/>
      <c r="AP308" s="269"/>
      <c r="AQ308" s="269"/>
      <c r="AR308" s="269"/>
      <c r="AS308" s="269"/>
      <c r="AT308" s="269"/>
      <c r="AU308" s="269"/>
      <c r="AV308" s="269"/>
      <c r="AW308" s="269"/>
      <c r="AX308" s="269"/>
      <c r="AY308" s="269"/>
      <c r="AZ308" s="269"/>
      <c r="BA308" s="269"/>
      <c r="BB308" s="269"/>
      <c r="BC308" s="269"/>
      <c r="BD308" s="269"/>
      <c r="BE308" s="269"/>
      <c r="BF308" s="269"/>
      <c r="BG308" s="269"/>
      <c r="BH308" s="269"/>
      <c r="BI308" s="269"/>
      <c r="BJ308" s="269"/>
      <c r="BK308" s="269"/>
      <c r="BL308" s="269"/>
      <c r="BM308" s="269"/>
      <c r="BN308" s="269"/>
      <c r="BO308" s="269"/>
      <c r="BP308" s="269"/>
      <c r="BQ308" s="269"/>
      <c r="BR308" s="269"/>
      <c r="BS308" s="269"/>
      <c r="BT308" s="269"/>
      <c r="BU308" s="269"/>
      <c r="BV308" s="269"/>
      <c r="BW308" s="269"/>
      <c r="BX308" s="269"/>
      <c r="BY308" s="269"/>
      <c r="BZ308" s="269"/>
      <c r="CA308" s="269"/>
      <c r="CB308" s="269"/>
      <c r="CC308" s="269"/>
      <c r="CD308" s="269"/>
      <c r="CE308" s="269"/>
      <c r="CF308" s="269"/>
    </row>
    <row r="309" spans="1:84" x14ac:dyDescent="0.2">
      <c r="A309" s="286"/>
      <c r="B309" s="272"/>
      <c r="C309" s="269"/>
      <c r="D309" s="272"/>
      <c r="E309" s="272"/>
      <c r="F309" s="272"/>
      <c r="G309" s="472"/>
      <c r="H309" s="472"/>
      <c r="I309" s="472"/>
      <c r="J309" s="284"/>
      <c r="K309" s="472"/>
      <c r="L309" s="284"/>
      <c r="M309" s="284"/>
      <c r="N309" s="284"/>
      <c r="O309" s="285"/>
      <c r="P309" s="269"/>
      <c r="Q309" s="269"/>
      <c r="S309" s="269"/>
      <c r="T309" s="269"/>
      <c r="U309" s="269"/>
      <c r="V309" s="269"/>
      <c r="W309" s="269"/>
      <c r="X309" s="269"/>
      <c r="Y309" s="269"/>
      <c r="Z309" s="269"/>
      <c r="AA309" s="269"/>
      <c r="AB309" s="269"/>
      <c r="AC309" s="269"/>
      <c r="AD309" s="269"/>
      <c r="AE309" s="269"/>
      <c r="AF309" s="269"/>
      <c r="AG309" s="529"/>
      <c r="AH309" s="269"/>
      <c r="AI309" s="269"/>
      <c r="AJ309" s="269"/>
      <c r="AK309" s="269"/>
      <c r="AL309" s="269"/>
      <c r="AM309" s="269"/>
      <c r="AN309" s="269"/>
      <c r="AO309" s="269"/>
      <c r="AP309" s="269"/>
      <c r="AQ309" s="269"/>
      <c r="AR309" s="269"/>
      <c r="AS309" s="269"/>
      <c r="AT309" s="269"/>
      <c r="AU309" s="269"/>
      <c r="AV309" s="269"/>
      <c r="AW309" s="269"/>
      <c r="AX309" s="269"/>
      <c r="AY309" s="269"/>
      <c r="AZ309" s="269"/>
      <c r="BA309" s="269"/>
      <c r="BB309" s="269"/>
      <c r="BC309" s="269"/>
      <c r="BD309" s="269"/>
      <c r="BE309" s="269"/>
      <c r="BF309" s="269"/>
      <c r="BG309" s="269"/>
      <c r="BH309" s="269"/>
      <c r="BI309" s="269"/>
      <c r="BJ309" s="269"/>
      <c r="BK309" s="269"/>
      <c r="BL309" s="269"/>
      <c r="BM309" s="269"/>
      <c r="BN309" s="269"/>
      <c r="BO309" s="269"/>
      <c r="BP309" s="269"/>
      <c r="BQ309" s="269"/>
      <c r="BR309" s="269"/>
      <c r="BS309" s="269"/>
      <c r="BT309" s="269"/>
      <c r="BU309" s="269"/>
      <c r="BV309" s="269"/>
      <c r="BW309" s="269"/>
      <c r="BX309" s="269"/>
      <c r="BY309" s="269"/>
      <c r="BZ309" s="269"/>
      <c r="CA309" s="269"/>
      <c r="CB309" s="269"/>
      <c r="CC309" s="269"/>
      <c r="CD309" s="269"/>
      <c r="CE309" s="269"/>
      <c r="CF309" s="269"/>
    </row>
    <row r="310" spans="1:84" x14ac:dyDescent="0.2">
      <c r="A310" s="286"/>
      <c r="B310" s="272"/>
      <c r="C310" s="269"/>
      <c r="D310" s="272"/>
      <c r="E310" s="272"/>
      <c r="F310" s="272"/>
      <c r="G310" s="472"/>
      <c r="H310" s="472"/>
      <c r="I310" s="472"/>
      <c r="J310" s="284"/>
      <c r="K310" s="472"/>
      <c r="L310" s="284"/>
      <c r="M310" s="284"/>
      <c r="N310" s="284"/>
      <c r="O310" s="285"/>
      <c r="P310" s="269"/>
      <c r="Q310" s="269"/>
      <c r="S310" s="269"/>
      <c r="T310" s="269"/>
      <c r="U310" s="269"/>
      <c r="V310" s="269"/>
      <c r="W310" s="269"/>
      <c r="X310" s="269"/>
      <c r="Y310" s="269"/>
      <c r="Z310" s="269"/>
      <c r="AA310" s="269"/>
      <c r="AB310" s="269"/>
      <c r="AC310" s="269"/>
      <c r="AD310" s="269"/>
      <c r="AE310" s="269"/>
      <c r="AF310" s="269"/>
      <c r="AG310" s="529"/>
      <c r="AH310" s="269"/>
      <c r="AI310" s="269"/>
      <c r="AJ310" s="269"/>
      <c r="AK310" s="269"/>
      <c r="AL310" s="269"/>
      <c r="AM310" s="269"/>
      <c r="AN310" s="269"/>
      <c r="AO310" s="269"/>
      <c r="AP310" s="269"/>
      <c r="AQ310" s="269"/>
      <c r="AR310" s="269"/>
      <c r="AS310" s="269"/>
      <c r="AT310" s="269"/>
      <c r="AU310" s="269"/>
      <c r="AV310" s="269"/>
      <c r="AW310" s="269"/>
      <c r="AX310" s="269"/>
      <c r="AY310" s="269"/>
      <c r="AZ310" s="269"/>
      <c r="BA310" s="269"/>
      <c r="BB310" s="269"/>
      <c r="BC310" s="269"/>
      <c r="BD310" s="269"/>
      <c r="BE310" s="269"/>
      <c r="BF310" s="269"/>
      <c r="BG310" s="269"/>
      <c r="BH310" s="269"/>
      <c r="BI310" s="269"/>
      <c r="BJ310" s="269"/>
      <c r="BK310" s="269"/>
      <c r="BL310" s="269"/>
      <c r="BM310" s="269"/>
      <c r="BN310" s="269"/>
      <c r="BO310" s="269"/>
      <c r="BP310" s="269"/>
      <c r="BQ310" s="269"/>
      <c r="BR310" s="269"/>
      <c r="BS310" s="269"/>
      <c r="BT310" s="269"/>
      <c r="BU310" s="269"/>
      <c r="BV310" s="269"/>
      <c r="BW310" s="269"/>
      <c r="BX310" s="269"/>
      <c r="BY310" s="269"/>
      <c r="BZ310" s="269"/>
      <c r="CA310" s="269"/>
      <c r="CB310" s="269"/>
      <c r="CC310" s="269"/>
      <c r="CD310" s="269"/>
      <c r="CE310" s="269"/>
      <c r="CF310" s="269"/>
    </row>
    <row r="311" spans="1:84" x14ac:dyDescent="0.2">
      <c r="A311" s="286"/>
      <c r="B311" s="272"/>
      <c r="C311" s="269"/>
      <c r="D311" s="272"/>
      <c r="E311" s="272"/>
      <c r="F311" s="272"/>
      <c r="G311" s="472"/>
      <c r="H311" s="472"/>
      <c r="I311" s="472"/>
      <c r="J311" s="284"/>
      <c r="K311" s="472"/>
      <c r="L311" s="284"/>
      <c r="M311" s="284"/>
      <c r="N311" s="284"/>
      <c r="O311" s="285"/>
      <c r="P311" s="269"/>
      <c r="Q311" s="269"/>
      <c r="S311" s="269"/>
      <c r="T311" s="269"/>
      <c r="U311" s="269"/>
      <c r="V311" s="269"/>
      <c r="W311" s="269"/>
      <c r="X311" s="269"/>
      <c r="Y311" s="269"/>
      <c r="Z311" s="269"/>
      <c r="AA311" s="269"/>
      <c r="AB311" s="269"/>
      <c r="AC311" s="269"/>
      <c r="AD311" s="269"/>
      <c r="AE311" s="269"/>
      <c r="AF311" s="269"/>
      <c r="AG311" s="529"/>
      <c r="AH311" s="269"/>
      <c r="AI311" s="269"/>
      <c r="AJ311" s="269"/>
      <c r="AK311" s="269"/>
      <c r="AL311" s="269"/>
      <c r="AM311" s="269"/>
      <c r="AN311" s="269"/>
      <c r="AO311" s="269"/>
      <c r="AP311" s="269"/>
      <c r="AQ311" s="269"/>
      <c r="AR311" s="269"/>
      <c r="AS311" s="269"/>
      <c r="AT311" s="269"/>
      <c r="AU311" s="269"/>
      <c r="AV311" s="269"/>
      <c r="AW311" s="269"/>
      <c r="AX311" s="269"/>
      <c r="AY311" s="269"/>
      <c r="AZ311" s="269"/>
      <c r="BA311" s="269"/>
      <c r="BB311" s="269"/>
      <c r="BC311" s="269"/>
      <c r="BD311" s="269"/>
      <c r="BE311" s="269"/>
      <c r="BF311" s="269"/>
      <c r="BG311" s="269"/>
      <c r="BH311" s="269"/>
      <c r="BI311" s="269"/>
      <c r="BJ311" s="269"/>
      <c r="BK311" s="269"/>
      <c r="BL311" s="269"/>
      <c r="BM311" s="269"/>
      <c r="BN311" s="269"/>
      <c r="BO311" s="269"/>
      <c r="BP311" s="269"/>
      <c r="BQ311" s="269"/>
      <c r="BR311" s="269"/>
      <c r="BS311" s="269"/>
      <c r="BT311" s="269"/>
      <c r="BU311" s="269"/>
      <c r="BV311" s="269"/>
      <c r="BW311" s="269"/>
      <c r="BX311" s="269"/>
      <c r="BY311" s="269"/>
      <c r="BZ311" s="269"/>
      <c r="CA311" s="269"/>
      <c r="CB311" s="269"/>
      <c r="CC311" s="269"/>
      <c r="CD311" s="269"/>
      <c r="CE311" s="269"/>
      <c r="CF311" s="269"/>
    </row>
    <row r="312" spans="1:84" x14ac:dyDescent="0.2">
      <c r="A312" s="286"/>
      <c r="B312" s="272"/>
      <c r="C312" s="269"/>
      <c r="D312" s="272"/>
      <c r="E312" s="272"/>
      <c r="F312" s="272"/>
      <c r="G312" s="472"/>
      <c r="H312" s="472"/>
      <c r="I312" s="472"/>
      <c r="J312" s="284"/>
      <c r="K312" s="472"/>
      <c r="L312" s="284"/>
      <c r="M312" s="284"/>
      <c r="N312" s="284"/>
      <c r="O312" s="285"/>
      <c r="P312" s="269"/>
      <c r="Q312" s="269"/>
      <c r="S312" s="269"/>
      <c r="T312" s="269"/>
      <c r="U312" s="269"/>
      <c r="V312" s="269"/>
      <c r="W312" s="269"/>
      <c r="X312" s="269"/>
      <c r="Y312" s="269"/>
      <c r="Z312" s="269"/>
      <c r="AA312" s="269"/>
      <c r="AB312" s="269"/>
      <c r="AC312" s="269"/>
      <c r="AD312" s="269"/>
      <c r="AE312" s="269"/>
      <c r="AF312" s="269"/>
      <c r="AG312" s="529"/>
      <c r="AH312" s="269"/>
      <c r="AI312" s="269"/>
      <c r="AJ312" s="269"/>
      <c r="AK312" s="269"/>
      <c r="AL312" s="269"/>
      <c r="AM312" s="269"/>
      <c r="AN312" s="269"/>
      <c r="AO312" s="269"/>
      <c r="AP312" s="269"/>
      <c r="AQ312" s="269"/>
      <c r="AR312" s="269"/>
      <c r="AS312" s="269"/>
      <c r="AT312" s="269"/>
      <c r="AU312" s="269"/>
      <c r="AV312" s="269"/>
      <c r="AW312" s="269"/>
      <c r="AX312" s="269"/>
      <c r="AY312" s="269"/>
      <c r="AZ312" s="269"/>
      <c r="BA312" s="269"/>
      <c r="BB312" s="269"/>
      <c r="BC312" s="269"/>
      <c r="BD312" s="269"/>
      <c r="BE312" s="269"/>
      <c r="BF312" s="269"/>
      <c r="BG312" s="269"/>
      <c r="BH312" s="269"/>
      <c r="BI312" s="269"/>
      <c r="BJ312" s="269"/>
      <c r="BK312" s="269"/>
      <c r="BL312" s="269"/>
      <c r="BM312" s="269"/>
      <c r="BN312" s="269"/>
      <c r="BO312" s="269"/>
      <c r="BP312" s="269"/>
      <c r="BQ312" s="269"/>
      <c r="BR312" s="269"/>
      <c r="BS312" s="269"/>
      <c r="BT312" s="269"/>
      <c r="BU312" s="269"/>
      <c r="BV312" s="269"/>
      <c r="BW312" s="269"/>
      <c r="BX312" s="269"/>
      <c r="BY312" s="269"/>
      <c r="BZ312" s="269"/>
      <c r="CA312" s="269"/>
      <c r="CB312" s="269"/>
      <c r="CC312" s="269"/>
      <c r="CD312" s="269"/>
      <c r="CE312" s="269"/>
      <c r="CF312" s="269"/>
    </row>
    <row r="313" spans="1:84" x14ac:dyDescent="0.2">
      <c r="A313" s="286"/>
      <c r="B313" s="272"/>
      <c r="C313" s="269"/>
      <c r="D313" s="272"/>
      <c r="E313" s="272"/>
      <c r="F313" s="272"/>
      <c r="G313" s="472"/>
      <c r="H313" s="472"/>
      <c r="I313" s="472"/>
      <c r="J313" s="284"/>
      <c r="K313" s="472"/>
      <c r="L313" s="284"/>
      <c r="M313" s="284"/>
      <c r="N313" s="284"/>
      <c r="O313" s="285"/>
      <c r="P313" s="269"/>
      <c r="Q313" s="269"/>
      <c r="S313" s="269"/>
      <c r="T313" s="269"/>
      <c r="U313" s="269"/>
      <c r="V313" s="269"/>
      <c r="W313" s="269"/>
      <c r="X313" s="269"/>
      <c r="Y313" s="269"/>
      <c r="Z313" s="269"/>
      <c r="AA313" s="269"/>
      <c r="AB313" s="269"/>
      <c r="AC313" s="269"/>
      <c r="AD313" s="269"/>
      <c r="AE313" s="269"/>
      <c r="AF313" s="269"/>
      <c r="AG313" s="529"/>
      <c r="AH313" s="269"/>
      <c r="AI313" s="269"/>
      <c r="AJ313" s="269"/>
      <c r="AK313" s="269"/>
      <c r="AL313" s="269"/>
      <c r="AM313" s="269"/>
      <c r="AN313" s="269"/>
      <c r="AO313" s="269"/>
      <c r="AP313" s="269"/>
      <c r="AQ313" s="269"/>
      <c r="AR313" s="269"/>
      <c r="AS313" s="269"/>
      <c r="AT313" s="269"/>
      <c r="AU313" s="269"/>
      <c r="AV313" s="269"/>
      <c r="AW313" s="269"/>
      <c r="AX313" s="269"/>
      <c r="AY313" s="269"/>
      <c r="AZ313" s="269"/>
      <c r="BA313" s="269"/>
      <c r="BB313" s="269"/>
      <c r="BC313" s="269"/>
      <c r="BD313" s="269"/>
      <c r="BE313" s="269"/>
      <c r="BF313" s="269"/>
      <c r="BG313" s="269"/>
      <c r="BH313" s="269"/>
      <c r="BI313" s="269"/>
      <c r="BJ313" s="269"/>
      <c r="BK313" s="269"/>
      <c r="BL313" s="269"/>
      <c r="BM313" s="269"/>
      <c r="BN313" s="269"/>
      <c r="BO313" s="269"/>
      <c r="BP313" s="269"/>
      <c r="BQ313" s="269"/>
      <c r="BR313" s="269"/>
      <c r="BS313" s="269"/>
      <c r="BT313" s="269"/>
      <c r="BU313" s="269"/>
      <c r="BV313" s="269"/>
      <c r="BW313" s="269"/>
      <c r="BX313" s="269"/>
      <c r="BY313" s="269"/>
      <c r="BZ313" s="269"/>
      <c r="CA313" s="269"/>
      <c r="CB313" s="269"/>
      <c r="CC313" s="269"/>
      <c r="CD313" s="269"/>
      <c r="CE313" s="269"/>
      <c r="CF313" s="269"/>
    </row>
    <row r="314" spans="1:84" x14ac:dyDescent="0.2">
      <c r="A314" s="286"/>
      <c r="B314" s="272"/>
      <c r="C314" s="269"/>
      <c r="D314" s="272"/>
      <c r="E314" s="272"/>
      <c r="F314" s="272"/>
      <c r="G314" s="472"/>
      <c r="H314" s="472"/>
      <c r="I314" s="472"/>
      <c r="J314" s="284"/>
      <c r="K314" s="472"/>
      <c r="L314" s="284"/>
      <c r="M314" s="284"/>
      <c r="N314" s="284"/>
      <c r="O314" s="285"/>
      <c r="P314" s="269"/>
      <c r="Q314" s="269"/>
      <c r="S314" s="269"/>
      <c r="T314" s="269"/>
      <c r="U314" s="269"/>
      <c r="V314" s="269"/>
      <c r="W314" s="269"/>
      <c r="X314" s="269"/>
      <c r="Y314" s="269"/>
      <c r="Z314" s="269"/>
      <c r="AA314" s="269"/>
      <c r="AB314" s="269"/>
      <c r="AC314" s="269"/>
      <c r="AD314" s="269"/>
      <c r="AE314" s="269"/>
      <c r="AF314" s="269"/>
      <c r="AG314" s="529"/>
      <c r="AH314" s="269"/>
      <c r="AI314" s="269"/>
      <c r="AJ314" s="269"/>
      <c r="AK314" s="269"/>
      <c r="AL314" s="269"/>
      <c r="AM314" s="269"/>
      <c r="AN314" s="269"/>
      <c r="AO314" s="269"/>
      <c r="AP314" s="269"/>
      <c r="AQ314" s="269"/>
      <c r="AR314" s="269"/>
      <c r="AS314" s="269"/>
      <c r="AT314" s="269"/>
      <c r="AU314" s="269"/>
      <c r="AV314" s="269"/>
      <c r="AW314" s="269"/>
      <c r="AX314" s="269"/>
      <c r="AY314" s="269"/>
      <c r="AZ314" s="269"/>
      <c r="BA314" s="269"/>
      <c r="BB314" s="269"/>
      <c r="BC314" s="269"/>
      <c r="BD314" s="269"/>
      <c r="BE314" s="269"/>
      <c r="BF314" s="269"/>
      <c r="BG314" s="269"/>
      <c r="BH314" s="269"/>
      <c r="BI314" s="269"/>
      <c r="BJ314" s="269"/>
      <c r="BK314" s="269"/>
      <c r="BL314" s="269"/>
      <c r="BM314" s="269"/>
      <c r="BN314" s="269"/>
      <c r="BO314" s="269"/>
      <c r="BP314" s="269"/>
      <c r="BQ314" s="269"/>
      <c r="BR314" s="269"/>
      <c r="BS314" s="269"/>
      <c r="BT314" s="269"/>
      <c r="BU314" s="269"/>
      <c r="BV314" s="269"/>
      <c r="BW314" s="269"/>
      <c r="BX314" s="269"/>
      <c r="BY314" s="269"/>
      <c r="BZ314" s="269"/>
      <c r="CA314" s="269"/>
      <c r="CB314" s="269"/>
      <c r="CC314" s="269"/>
      <c r="CD314" s="269"/>
      <c r="CE314" s="269"/>
      <c r="CF314" s="269"/>
    </row>
    <row r="315" spans="1:84" x14ac:dyDescent="0.2">
      <c r="A315" s="286"/>
      <c r="B315" s="272"/>
      <c r="C315" s="269"/>
      <c r="D315" s="272"/>
      <c r="E315" s="272"/>
      <c r="F315" s="272"/>
      <c r="G315" s="472"/>
      <c r="H315" s="472"/>
      <c r="I315" s="472"/>
      <c r="J315" s="284"/>
      <c r="K315" s="472"/>
      <c r="L315" s="284"/>
      <c r="M315" s="284"/>
      <c r="N315" s="284"/>
      <c r="O315" s="285"/>
      <c r="P315" s="269"/>
      <c r="Q315" s="269"/>
      <c r="S315" s="269"/>
      <c r="T315" s="269"/>
      <c r="U315" s="269"/>
      <c r="V315" s="269"/>
      <c r="W315" s="269"/>
      <c r="X315" s="269"/>
      <c r="Y315" s="269"/>
      <c r="Z315" s="269"/>
      <c r="AA315" s="269"/>
      <c r="AB315" s="269"/>
      <c r="AC315" s="269"/>
      <c r="AD315" s="269"/>
      <c r="AE315" s="269"/>
      <c r="AF315" s="269"/>
      <c r="AG315" s="529"/>
      <c r="AH315" s="269"/>
      <c r="AI315" s="269"/>
      <c r="AJ315" s="269"/>
      <c r="AK315" s="269"/>
      <c r="AL315" s="269"/>
      <c r="AM315" s="269"/>
      <c r="AN315" s="269"/>
      <c r="AO315" s="269"/>
      <c r="AP315" s="269"/>
      <c r="AQ315" s="269"/>
      <c r="AR315" s="269"/>
      <c r="AS315" s="269"/>
      <c r="AT315" s="269"/>
      <c r="AU315" s="269"/>
      <c r="AV315" s="269"/>
      <c r="AW315" s="269"/>
      <c r="AX315" s="269"/>
      <c r="AY315" s="269"/>
      <c r="AZ315" s="269"/>
      <c r="BA315" s="269"/>
      <c r="BB315" s="269"/>
      <c r="BC315" s="269"/>
      <c r="BD315" s="269"/>
      <c r="BE315" s="269"/>
      <c r="BF315" s="269"/>
      <c r="BG315" s="269"/>
      <c r="BH315" s="269"/>
      <c r="BI315" s="269"/>
      <c r="BJ315" s="269"/>
      <c r="BK315" s="269"/>
      <c r="BL315" s="269"/>
      <c r="BM315" s="269"/>
      <c r="BN315" s="269"/>
      <c r="BO315" s="269"/>
      <c r="BP315" s="269"/>
      <c r="BQ315" s="269"/>
      <c r="BR315" s="269"/>
      <c r="BS315" s="269"/>
      <c r="BT315" s="269"/>
      <c r="BU315" s="269"/>
      <c r="BV315" s="269"/>
      <c r="BW315" s="269"/>
      <c r="BX315" s="269"/>
      <c r="BY315" s="269"/>
      <c r="BZ315" s="269"/>
      <c r="CA315" s="269"/>
      <c r="CB315" s="269"/>
      <c r="CC315" s="269"/>
      <c r="CD315" s="269"/>
      <c r="CE315" s="269"/>
      <c r="CF315" s="269"/>
    </row>
    <row r="316" spans="1:84" x14ac:dyDescent="0.2">
      <c r="A316" s="286"/>
      <c r="B316" s="272"/>
      <c r="C316" s="269"/>
      <c r="D316" s="272"/>
      <c r="E316" s="272"/>
      <c r="F316" s="272"/>
      <c r="G316" s="472"/>
      <c r="H316" s="472"/>
      <c r="I316" s="472"/>
      <c r="J316" s="284"/>
      <c r="K316" s="472"/>
      <c r="L316" s="284"/>
      <c r="M316" s="284"/>
      <c r="N316" s="284"/>
      <c r="O316" s="285"/>
      <c r="P316" s="269"/>
      <c r="Q316" s="269"/>
      <c r="S316" s="269"/>
      <c r="T316" s="269"/>
      <c r="U316" s="269"/>
      <c r="V316" s="269"/>
      <c r="W316" s="269"/>
      <c r="X316" s="269"/>
      <c r="Y316" s="269"/>
      <c r="Z316" s="269"/>
      <c r="AA316" s="269"/>
      <c r="AB316" s="269"/>
      <c r="AC316" s="269"/>
      <c r="AD316" s="269"/>
      <c r="AE316" s="269"/>
      <c r="AF316" s="269"/>
      <c r="AG316" s="529"/>
      <c r="AH316" s="269"/>
      <c r="AI316" s="269"/>
      <c r="AJ316" s="269"/>
      <c r="AK316" s="269"/>
      <c r="AL316" s="269"/>
      <c r="AM316" s="269"/>
      <c r="AN316" s="269"/>
      <c r="AO316" s="269"/>
      <c r="AP316" s="269"/>
      <c r="AQ316" s="269"/>
      <c r="AR316" s="269"/>
      <c r="AS316" s="269"/>
      <c r="AT316" s="269"/>
      <c r="AU316" s="269"/>
      <c r="AV316" s="269"/>
      <c r="AW316" s="269"/>
      <c r="AX316" s="269"/>
      <c r="AY316" s="269"/>
      <c r="AZ316" s="269"/>
      <c r="BA316" s="269"/>
      <c r="BB316" s="269"/>
      <c r="BC316" s="269"/>
      <c r="BD316" s="269"/>
      <c r="BE316" s="269"/>
      <c r="BF316" s="269"/>
      <c r="BG316" s="269"/>
      <c r="BH316" s="269"/>
      <c r="BI316" s="269"/>
      <c r="BJ316" s="269"/>
      <c r="BK316" s="269"/>
      <c r="BL316" s="269"/>
      <c r="BM316" s="269"/>
      <c r="BN316" s="269"/>
      <c r="BO316" s="269"/>
      <c r="BP316" s="269"/>
      <c r="BQ316" s="269"/>
      <c r="BR316" s="269"/>
      <c r="BS316" s="269"/>
      <c r="BT316" s="269"/>
      <c r="BU316" s="269"/>
      <c r="BV316" s="269"/>
      <c r="BW316" s="269"/>
      <c r="BX316" s="269"/>
      <c r="BY316" s="269"/>
      <c r="BZ316" s="269"/>
      <c r="CA316" s="269"/>
      <c r="CB316" s="269"/>
      <c r="CC316" s="269"/>
      <c r="CD316" s="269"/>
      <c r="CE316" s="269"/>
      <c r="CF316" s="269"/>
    </row>
    <row r="317" spans="1:84" x14ac:dyDescent="0.2">
      <c r="A317" s="286"/>
      <c r="B317" s="272"/>
      <c r="C317" s="269"/>
      <c r="D317" s="272"/>
      <c r="E317" s="272"/>
      <c r="F317" s="272"/>
      <c r="G317" s="472"/>
      <c r="H317" s="472"/>
      <c r="I317" s="472"/>
      <c r="J317" s="284"/>
      <c r="K317" s="472"/>
      <c r="L317" s="284"/>
      <c r="M317" s="284"/>
      <c r="N317" s="284"/>
      <c r="O317" s="285"/>
      <c r="P317" s="269"/>
      <c r="Q317" s="269"/>
      <c r="S317" s="269"/>
      <c r="T317" s="269"/>
      <c r="U317" s="269"/>
      <c r="V317" s="269"/>
      <c r="W317" s="269"/>
      <c r="X317" s="269"/>
      <c r="Y317" s="269"/>
      <c r="Z317" s="269"/>
      <c r="AA317" s="269"/>
      <c r="AB317" s="269"/>
      <c r="AC317" s="269"/>
      <c r="AD317" s="269"/>
      <c r="AE317" s="269"/>
      <c r="AF317" s="269"/>
      <c r="AG317" s="529"/>
      <c r="AH317" s="269"/>
      <c r="AI317" s="269"/>
      <c r="AJ317" s="269"/>
      <c r="AK317" s="269"/>
      <c r="AL317" s="269"/>
      <c r="AM317" s="269"/>
      <c r="AN317" s="269"/>
      <c r="AO317" s="269"/>
      <c r="AP317" s="269"/>
      <c r="AQ317" s="269"/>
      <c r="AR317" s="269"/>
      <c r="AS317" s="269"/>
      <c r="AT317" s="269"/>
      <c r="AU317" s="269"/>
      <c r="AV317" s="269"/>
      <c r="AW317" s="269"/>
      <c r="AX317" s="269"/>
      <c r="AY317" s="269"/>
      <c r="AZ317" s="269"/>
      <c r="BA317" s="269"/>
      <c r="BB317" s="269"/>
      <c r="BC317" s="269"/>
      <c r="BD317" s="269"/>
      <c r="BE317" s="269"/>
      <c r="BF317" s="269"/>
      <c r="BG317" s="269"/>
      <c r="BH317" s="269"/>
      <c r="BI317" s="269"/>
      <c r="BJ317" s="269"/>
      <c r="BK317" s="269"/>
      <c r="BL317" s="269"/>
      <c r="BM317" s="269"/>
      <c r="BN317" s="269"/>
      <c r="BO317" s="269"/>
      <c r="BP317" s="269"/>
      <c r="BQ317" s="269"/>
      <c r="BR317" s="269"/>
      <c r="BS317" s="269"/>
      <c r="BT317" s="269"/>
      <c r="BU317" s="269"/>
      <c r="BV317" s="269"/>
      <c r="BW317" s="269"/>
      <c r="BX317" s="269"/>
      <c r="BY317" s="269"/>
      <c r="BZ317" s="269"/>
      <c r="CA317" s="269"/>
      <c r="CB317" s="269"/>
      <c r="CC317" s="269"/>
      <c r="CD317" s="269"/>
      <c r="CE317" s="269"/>
      <c r="CF317" s="269"/>
    </row>
    <row r="318" spans="1:84" x14ac:dyDescent="0.2">
      <c r="A318" s="286"/>
      <c r="B318" s="272"/>
      <c r="C318" s="269"/>
      <c r="D318" s="272"/>
      <c r="E318" s="272"/>
      <c r="F318" s="272"/>
      <c r="G318" s="472"/>
      <c r="H318" s="472"/>
      <c r="I318" s="472"/>
      <c r="J318" s="284"/>
      <c r="K318" s="472"/>
      <c r="L318" s="284"/>
      <c r="M318" s="284"/>
      <c r="N318" s="284"/>
      <c r="O318" s="285"/>
      <c r="P318" s="269"/>
      <c r="Q318" s="269"/>
      <c r="S318" s="269"/>
      <c r="T318" s="269"/>
      <c r="U318" s="269"/>
      <c r="V318" s="269"/>
      <c r="W318" s="269"/>
      <c r="X318" s="269"/>
      <c r="Y318" s="269"/>
      <c r="Z318" s="269"/>
      <c r="AA318" s="269"/>
      <c r="AB318" s="269"/>
      <c r="AC318" s="269"/>
      <c r="AD318" s="269"/>
      <c r="AE318" s="269"/>
      <c r="AF318" s="269"/>
      <c r="AG318" s="529"/>
      <c r="AH318" s="269"/>
      <c r="AI318" s="269"/>
      <c r="AJ318" s="269"/>
      <c r="AK318" s="269"/>
      <c r="AL318" s="269"/>
      <c r="AM318" s="269"/>
      <c r="AN318" s="269"/>
      <c r="AO318" s="269"/>
      <c r="AP318" s="269"/>
      <c r="AQ318" s="269"/>
      <c r="AR318" s="269"/>
      <c r="AS318" s="269"/>
      <c r="AT318" s="269"/>
      <c r="AU318" s="269"/>
      <c r="AV318" s="269"/>
      <c r="AW318" s="269"/>
      <c r="AX318" s="269"/>
      <c r="AY318" s="269"/>
      <c r="AZ318" s="269"/>
      <c r="BA318" s="269"/>
      <c r="BB318" s="269"/>
      <c r="BC318" s="269"/>
      <c r="BD318" s="269"/>
      <c r="BE318" s="269"/>
      <c r="BF318" s="269"/>
      <c r="BG318" s="269"/>
      <c r="BH318" s="269"/>
      <c r="BI318" s="269"/>
      <c r="BJ318" s="269"/>
      <c r="BK318" s="269"/>
      <c r="BL318" s="269"/>
      <c r="BM318" s="269"/>
      <c r="BN318" s="269"/>
      <c r="BO318" s="269"/>
      <c r="BP318" s="269"/>
      <c r="BQ318" s="269"/>
      <c r="BR318" s="269"/>
      <c r="BS318" s="269"/>
      <c r="BT318" s="269"/>
      <c r="BU318" s="269"/>
      <c r="BV318" s="269"/>
      <c r="BW318" s="269"/>
      <c r="BX318" s="269"/>
      <c r="BY318" s="269"/>
      <c r="BZ318" s="269"/>
      <c r="CA318" s="269"/>
      <c r="CB318" s="269"/>
      <c r="CC318" s="269"/>
      <c r="CD318" s="269"/>
      <c r="CE318" s="269"/>
      <c r="CF318" s="269"/>
    </row>
    <row r="319" spans="1:84" x14ac:dyDescent="0.2">
      <c r="A319" s="286"/>
      <c r="B319" s="272"/>
      <c r="C319" s="269"/>
      <c r="D319" s="272"/>
      <c r="E319" s="272"/>
      <c r="F319" s="272"/>
      <c r="G319" s="472"/>
      <c r="H319" s="472"/>
      <c r="I319" s="472"/>
      <c r="J319" s="284"/>
      <c r="K319" s="472"/>
      <c r="L319" s="284"/>
      <c r="M319" s="284"/>
      <c r="N319" s="284"/>
      <c r="O319" s="285"/>
      <c r="P319" s="269"/>
      <c r="Q319" s="269"/>
      <c r="S319" s="269"/>
      <c r="T319" s="269"/>
      <c r="U319" s="269"/>
      <c r="V319" s="269"/>
      <c r="W319" s="269"/>
      <c r="X319" s="269"/>
      <c r="Y319" s="269"/>
      <c r="Z319" s="269"/>
      <c r="AA319" s="269"/>
      <c r="AB319" s="269"/>
      <c r="AC319" s="269"/>
      <c r="AD319" s="269"/>
      <c r="AE319" s="269"/>
      <c r="AF319" s="269"/>
      <c r="AG319" s="529"/>
      <c r="AH319" s="269"/>
      <c r="AI319" s="269"/>
      <c r="AJ319" s="269"/>
      <c r="AK319" s="269"/>
      <c r="AL319" s="269"/>
      <c r="AM319" s="269"/>
      <c r="AN319" s="269"/>
      <c r="AO319" s="269"/>
      <c r="AP319" s="269"/>
      <c r="AQ319" s="269"/>
      <c r="AR319" s="269"/>
      <c r="AS319" s="269"/>
      <c r="AT319" s="269"/>
      <c r="AU319" s="269"/>
      <c r="AV319" s="269"/>
      <c r="AW319" s="269"/>
      <c r="AX319" s="269"/>
      <c r="AY319" s="269"/>
      <c r="AZ319" s="269"/>
      <c r="BA319" s="269"/>
      <c r="BB319" s="269"/>
      <c r="BC319" s="269"/>
      <c r="BD319" s="269"/>
      <c r="BE319" s="269"/>
      <c r="BF319" s="269"/>
      <c r="BG319" s="269"/>
      <c r="BH319" s="269"/>
      <c r="BI319" s="269"/>
      <c r="BJ319" s="269"/>
      <c r="BK319" s="269"/>
      <c r="BL319" s="269"/>
      <c r="BM319" s="269"/>
      <c r="BN319" s="269"/>
      <c r="BO319" s="269"/>
      <c r="BP319" s="269"/>
      <c r="BQ319" s="269"/>
      <c r="BR319" s="269"/>
      <c r="BS319" s="269"/>
      <c r="BT319" s="269"/>
      <c r="BU319" s="269"/>
      <c r="BV319" s="269"/>
      <c r="BW319" s="269"/>
      <c r="BX319" s="269"/>
      <c r="BY319" s="269"/>
      <c r="BZ319" s="269"/>
      <c r="CA319" s="269"/>
      <c r="CB319" s="269"/>
      <c r="CC319" s="269"/>
      <c r="CD319" s="269"/>
      <c r="CE319" s="269"/>
      <c r="CF319" s="269"/>
    </row>
    <row r="320" spans="1:84" x14ac:dyDescent="0.2">
      <c r="A320" s="286"/>
      <c r="B320" s="272"/>
      <c r="C320" s="269"/>
      <c r="D320" s="272"/>
      <c r="E320" s="272"/>
      <c r="F320" s="272"/>
      <c r="G320" s="472"/>
      <c r="H320" s="472"/>
      <c r="I320" s="472"/>
      <c r="J320" s="284"/>
      <c r="K320" s="472"/>
      <c r="L320" s="284"/>
      <c r="M320" s="284"/>
      <c r="N320" s="284"/>
      <c r="O320" s="285"/>
      <c r="P320" s="269"/>
      <c r="Q320" s="269"/>
      <c r="S320" s="269"/>
      <c r="T320" s="269"/>
      <c r="U320" s="269"/>
      <c r="V320" s="269"/>
      <c r="W320" s="269"/>
      <c r="X320" s="269"/>
      <c r="Y320" s="269"/>
      <c r="Z320" s="269"/>
      <c r="AA320" s="269"/>
      <c r="AB320" s="269"/>
      <c r="AC320" s="269"/>
      <c r="AD320" s="269"/>
      <c r="AE320" s="269"/>
      <c r="AF320" s="269"/>
      <c r="AG320" s="529"/>
      <c r="AH320" s="269"/>
      <c r="AI320" s="269"/>
      <c r="AJ320" s="269"/>
      <c r="AK320" s="269"/>
      <c r="AL320" s="269"/>
      <c r="AM320" s="269"/>
      <c r="AN320" s="269"/>
      <c r="AO320" s="269"/>
      <c r="AP320" s="269"/>
      <c r="AQ320" s="269"/>
      <c r="AR320" s="269"/>
      <c r="AS320" s="269"/>
      <c r="AT320" s="269"/>
      <c r="AU320" s="269"/>
      <c r="AV320" s="269"/>
      <c r="AW320" s="269"/>
      <c r="AX320" s="269"/>
      <c r="AY320" s="269"/>
      <c r="AZ320" s="269"/>
      <c r="BA320" s="269"/>
      <c r="BB320" s="269"/>
      <c r="BC320" s="269"/>
      <c r="BD320" s="269"/>
      <c r="BE320" s="269"/>
      <c r="BF320" s="269"/>
      <c r="BG320" s="269"/>
      <c r="BH320" s="269"/>
      <c r="BI320" s="269"/>
      <c r="BJ320" s="269"/>
      <c r="BK320" s="269"/>
      <c r="BL320" s="269"/>
      <c r="BM320" s="269"/>
      <c r="BN320" s="269"/>
      <c r="BO320" s="269"/>
      <c r="BP320" s="269"/>
      <c r="BQ320" s="269"/>
      <c r="BR320" s="269"/>
      <c r="BS320" s="269"/>
      <c r="BT320" s="269"/>
      <c r="BU320" s="269"/>
      <c r="BV320" s="269"/>
      <c r="BW320" s="269"/>
      <c r="BX320" s="269"/>
      <c r="BY320" s="269"/>
      <c r="BZ320" s="269"/>
      <c r="CA320" s="269"/>
      <c r="CB320" s="269"/>
      <c r="CC320" s="269"/>
      <c r="CD320" s="269"/>
      <c r="CE320" s="269"/>
      <c r="CF320" s="269"/>
    </row>
    <row r="321" spans="1:84" x14ac:dyDescent="0.2">
      <c r="A321" s="286"/>
      <c r="B321" s="272"/>
      <c r="C321" s="269"/>
      <c r="D321" s="272"/>
      <c r="E321" s="272"/>
      <c r="F321" s="272"/>
      <c r="G321" s="472"/>
      <c r="H321" s="472"/>
      <c r="I321" s="472"/>
      <c r="J321" s="284"/>
      <c r="K321" s="472"/>
      <c r="L321" s="284"/>
      <c r="M321" s="284"/>
      <c r="N321" s="284"/>
      <c r="O321" s="285"/>
      <c r="P321" s="269"/>
      <c r="Q321" s="269"/>
      <c r="S321" s="269"/>
      <c r="T321" s="269"/>
      <c r="U321" s="269"/>
      <c r="V321" s="269"/>
      <c r="W321" s="269"/>
      <c r="X321" s="269"/>
      <c r="Y321" s="269"/>
      <c r="Z321" s="269"/>
      <c r="AA321" s="269"/>
      <c r="AB321" s="269"/>
      <c r="AC321" s="269"/>
      <c r="AD321" s="269"/>
      <c r="AE321" s="269"/>
      <c r="AF321" s="269"/>
      <c r="AG321" s="529"/>
      <c r="AH321" s="269"/>
      <c r="AI321" s="269"/>
      <c r="AJ321" s="269"/>
      <c r="AK321" s="269"/>
      <c r="AL321" s="269"/>
      <c r="AM321" s="269"/>
      <c r="AN321" s="269"/>
      <c r="AO321" s="269"/>
      <c r="AP321" s="269"/>
      <c r="AQ321" s="269"/>
      <c r="AR321" s="269"/>
      <c r="AS321" s="269"/>
      <c r="AT321" s="269"/>
      <c r="AU321" s="269"/>
      <c r="AV321" s="269"/>
      <c r="AW321" s="269"/>
      <c r="AX321" s="269"/>
      <c r="AY321" s="269"/>
      <c r="AZ321" s="269"/>
      <c r="BA321" s="269"/>
      <c r="BB321" s="269"/>
      <c r="BC321" s="269"/>
      <c r="BD321" s="269"/>
      <c r="BE321" s="269"/>
      <c r="BF321" s="269"/>
      <c r="BG321" s="269"/>
      <c r="BH321" s="269"/>
      <c r="BI321" s="269"/>
      <c r="BJ321" s="269"/>
      <c r="BK321" s="269"/>
      <c r="BL321" s="269"/>
      <c r="BM321" s="269"/>
      <c r="BN321" s="269"/>
      <c r="BO321" s="269"/>
      <c r="BP321" s="269"/>
      <c r="BQ321" s="269"/>
      <c r="BR321" s="269"/>
      <c r="BS321" s="269"/>
      <c r="BT321" s="269"/>
      <c r="BU321" s="269"/>
      <c r="BV321" s="269"/>
      <c r="BW321" s="269"/>
      <c r="BX321" s="269"/>
      <c r="BY321" s="269"/>
      <c r="BZ321" s="269"/>
      <c r="CA321" s="269"/>
      <c r="CB321" s="269"/>
      <c r="CC321" s="269"/>
      <c r="CD321" s="269"/>
      <c r="CE321" s="269"/>
      <c r="CF321" s="269"/>
    </row>
    <row r="322" spans="1:84" x14ac:dyDescent="0.2">
      <c r="A322" s="286"/>
      <c r="B322" s="272"/>
      <c r="C322" s="269"/>
      <c r="D322" s="272"/>
      <c r="E322" s="272"/>
      <c r="F322" s="272"/>
      <c r="G322" s="472"/>
      <c r="H322" s="472"/>
      <c r="I322" s="472"/>
      <c r="J322" s="284"/>
      <c r="K322" s="472"/>
      <c r="L322" s="284"/>
      <c r="M322" s="284"/>
      <c r="N322" s="284"/>
      <c r="O322" s="285"/>
      <c r="P322" s="269"/>
      <c r="Q322" s="269"/>
      <c r="S322" s="269"/>
      <c r="T322" s="269"/>
      <c r="U322" s="269"/>
      <c r="V322" s="269"/>
      <c r="W322" s="269"/>
      <c r="X322" s="269"/>
      <c r="Y322" s="269"/>
      <c r="Z322" s="269"/>
      <c r="AA322" s="269"/>
      <c r="AB322" s="269"/>
      <c r="AC322" s="269"/>
      <c r="AD322" s="269"/>
      <c r="AE322" s="269"/>
      <c r="AF322" s="269"/>
      <c r="AG322" s="529"/>
      <c r="AH322" s="269"/>
      <c r="AI322" s="269"/>
      <c r="AJ322" s="269"/>
      <c r="AK322" s="269"/>
      <c r="AL322" s="269"/>
      <c r="AM322" s="269"/>
      <c r="AN322" s="269"/>
      <c r="AO322" s="269"/>
      <c r="AP322" s="269"/>
      <c r="AQ322" s="269"/>
      <c r="AR322" s="269"/>
      <c r="AS322" s="269"/>
      <c r="AT322" s="269"/>
      <c r="AU322" s="269"/>
      <c r="AV322" s="269"/>
      <c r="AW322" s="269"/>
      <c r="AX322" s="269"/>
      <c r="AY322" s="269"/>
      <c r="AZ322" s="269"/>
      <c r="BA322" s="269"/>
      <c r="BB322" s="269"/>
      <c r="BC322" s="269"/>
      <c r="BD322" s="269"/>
      <c r="BE322" s="269"/>
      <c r="BF322" s="269"/>
      <c r="BG322" s="269"/>
      <c r="BH322" s="269"/>
      <c r="BI322" s="269"/>
      <c r="BJ322" s="269"/>
      <c r="BK322" s="269"/>
      <c r="BL322" s="269"/>
      <c r="BM322" s="269"/>
      <c r="BN322" s="269"/>
      <c r="BO322" s="269"/>
      <c r="BP322" s="269"/>
      <c r="BQ322" s="269"/>
      <c r="BR322" s="269"/>
      <c r="BS322" s="269"/>
      <c r="BT322" s="269"/>
      <c r="BU322" s="269"/>
      <c r="BV322" s="269"/>
      <c r="BW322" s="269"/>
      <c r="BX322" s="269"/>
      <c r="BY322" s="269"/>
      <c r="BZ322" s="269"/>
      <c r="CA322" s="269"/>
      <c r="CB322" s="269"/>
      <c r="CC322" s="269"/>
      <c r="CD322" s="269"/>
      <c r="CE322" s="269"/>
      <c r="CF322" s="269"/>
    </row>
    <row r="323" spans="1:84" x14ac:dyDescent="0.2">
      <c r="A323" s="286"/>
      <c r="B323" s="272"/>
      <c r="C323" s="269"/>
      <c r="D323" s="272"/>
      <c r="E323" s="272"/>
      <c r="F323" s="272"/>
      <c r="G323" s="472"/>
      <c r="H323" s="472"/>
      <c r="I323" s="472"/>
      <c r="J323" s="284"/>
      <c r="K323" s="472"/>
      <c r="L323" s="284"/>
      <c r="M323" s="284"/>
      <c r="N323" s="284"/>
      <c r="O323" s="285"/>
      <c r="P323" s="269"/>
      <c r="Q323" s="269"/>
      <c r="S323" s="269"/>
      <c r="T323" s="269"/>
      <c r="U323" s="269"/>
      <c r="V323" s="269"/>
      <c r="W323" s="269"/>
      <c r="X323" s="269"/>
      <c r="Y323" s="269"/>
      <c r="Z323" s="269"/>
      <c r="AA323" s="269"/>
      <c r="AB323" s="269"/>
      <c r="AC323" s="269"/>
      <c r="AD323" s="269"/>
      <c r="AE323" s="269"/>
      <c r="AF323" s="269"/>
      <c r="AG323" s="529"/>
      <c r="AH323" s="269"/>
      <c r="AI323" s="269"/>
      <c r="AJ323" s="269"/>
      <c r="AK323" s="269"/>
      <c r="AL323" s="269"/>
      <c r="AM323" s="269"/>
      <c r="AN323" s="269"/>
      <c r="AO323" s="269"/>
      <c r="AP323" s="269"/>
      <c r="AQ323" s="269"/>
      <c r="AR323" s="269"/>
      <c r="AS323" s="269"/>
      <c r="AT323" s="269"/>
      <c r="AU323" s="269"/>
      <c r="AV323" s="269"/>
      <c r="AW323" s="269"/>
      <c r="AX323" s="269"/>
      <c r="AY323" s="269"/>
      <c r="AZ323" s="269"/>
      <c r="BA323" s="269"/>
      <c r="BB323" s="269"/>
      <c r="BC323" s="269"/>
      <c r="BD323" s="269"/>
      <c r="BE323" s="269"/>
      <c r="BF323" s="269"/>
      <c r="BG323" s="269"/>
      <c r="BH323" s="269"/>
      <c r="BI323" s="269"/>
      <c r="BJ323" s="269"/>
      <c r="BK323" s="269"/>
      <c r="BL323" s="269"/>
      <c r="BM323" s="269"/>
      <c r="BN323" s="269"/>
      <c r="BO323" s="269"/>
      <c r="BP323" s="269"/>
      <c r="BQ323" s="269"/>
      <c r="BR323" s="269"/>
      <c r="BS323" s="269"/>
      <c r="BT323" s="269"/>
      <c r="BU323" s="269"/>
      <c r="BV323" s="269"/>
      <c r="BW323" s="269"/>
      <c r="BX323" s="269"/>
      <c r="BY323" s="269"/>
      <c r="BZ323" s="269"/>
      <c r="CA323" s="269"/>
      <c r="CB323" s="269"/>
      <c r="CC323" s="269"/>
      <c r="CD323" s="269"/>
      <c r="CE323" s="269"/>
      <c r="CF323" s="269"/>
    </row>
    <row r="324" spans="1:84" x14ac:dyDescent="0.2">
      <c r="A324" s="286"/>
      <c r="B324" s="272"/>
      <c r="C324" s="269"/>
      <c r="D324" s="272"/>
      <c r="E324" s="272"/>
      <c r="F324" s="272"/>
      <c r="G324" s="472"/>
      <c r="H324" s="472"/>
      <c r="I324" s="472"/>
      <c r="J324" s="284"/>
      <c r="K324" s="472"/>
      <c r="L324" s="284"/>
      <c r="M324" s="284"/>
      <c r="N324" s="284"/>
      <c r="O324" s="285"/>
      <c r="P324" s="269"/>
      <c r="Q324" s="269"/>
      <c r="S324" s="269"/>
      <c r="T324" s="269"/>
      <c r="U324" s="269"/>
      <c r="V324" s="269"/>
      <c r="W324" s="269"/>
      <c r="X324" s="269"/>
      <c r="Y324" s="269"/>
      <c r="Z324" s="269"/>
      <c r="AA324" s="269"/>
      <c r="AB324" s="269"/>
      <c r="AC324" s="269"/>
      <c r="AD324" s="269"/>
      <c r="AE324" s="269"/>
      <c r="AF324" s="269"/>
      <c r="AG324" s="529"/>
      <c r="AH324" s="269"/>
      <c r="AI324" s="269"/>
      <c r="AJ324" s="269"/>
      <c r="AK324" s="269"/>
      <c r="AL324" s="269"/>
      <c r="AM324" s="269"/>
      <c r="AN324" s="269"/>
      <c r="AO324" s="269"/>
      <c r="AP324" s="269"/>
      <c r="AQ324" s="269"/>
      <c r="AR324" s="269"/>
      <c r="AS324" s="269"/>
      <c r="AT324" s="269"/>
      <c r="AU324" s="269"/>
      <c r="AV324" s="269"/>
      <c r="AW324" s="269"/>
      <c r="AX324" s="269"/>
      <c r="AY324" s="269"/>
      <c r="AZ324" s="269"/>
      <c r="BA324" s="269"/>
      <c r="BB324" s="269"/>
      <c r="BC324" s="269"/>
      <c r="BD324" s="269"/>
      <c r="BE324" s="269"/>
      <c r="BF324" s="269"/>
      <c r="BG324" s="269"/>
      <c r="BH324" s="269"/>
      <c r="BI324" s="269"/>
      <c r="BJ324" s="269"/>
      <c r="BK324" s="269"/>
      <c r="BL324" s="269"/>
      <c r="BM324" s="269"/>
      <c r="BN324" s="269"/>
      <c r="BO324" s="269"/>
      <c r="BP324" s="269"/>
      <c r="BQ324" s="269"/>
      <c r="BR324" s="269"/>
      <c r="BS324" s="269"/>
      <c r="BT324" s="269"/>
      <c r="BU324" s="269"/>
      <c r="BV324" s="269"/>
      <c r="BW324" s="269"/>
      <c r="BX324" s="269"/>
      <c r="BY324" s="269"/>
      <c r="BZ324" s="269"/>
      <c r="CA324" s="269"/>
      <c r="CB324" s="269"/>
      <c r="CC324" s="269"/>
      <c r="CD324" s="269"/>
      <c r="CE324" s="269"/>
      <c r="CF324" s="269"/>
    </row>
    <row r="325" spans="1:84" x14ac:dyDescent="0.2">
      <c r="A325" s="286"/>
      <c r="B325" s="272"/>
      <c r="C325" s="269"/>
      <c r="D325" s="272"/>
      <c r="E325" s="272"/>
      <c r="F325" s="272"/>
      <c r="G325" s="472"/>
      <c r="H325" s="472"/>
      <c r="I325" s="472"/>
      <c r="J325" s="284"/>
      <c r="K325" s="472"/>
      <c r="L325" s="284"/>
      <c r="M325" s="284"/>
      <c r="N325" s="284"/>
      <c r="O325" s="285"/>
      <c r="P325" s="269"/>
      <c r="Q325" s="269"/>
      <c r="S325" s="269"/>
      <c r="T325" s="269"/>
      <c r="U325" s="269"/>
      <c r="V325" s="269"/>
      <c r="W325" s="269"/>
      <c r="X325" s="269"/>
      <c r="Y325" s="269"/>
      <c r="Z325" s="269"/>
      <c r="AA325" s="269"/>
      <c r="AB325" s="269"/>
      <c r="AC325" s="269"/>
      <c r="AD325" s="269"/>
      <c r="AE325" s="269"/>
      <c r="AF325" s="269"/>
      <c r="AG325" s="529"/>
      <c r="AH325" s="269"/>
      <c r="AI325" s="269"/>
      <c r="AJ325" s="269"/>
      <c r="AK325" s="269"/>
      <c r="AL325" s="269"/>
      <c r="AM325" s="269"/>
      <c r="AN325" s="269"/>
      <c r="AO325" s="269"/>
      <c r="AP325" s="269"/>
      <c r="AQ325" s="269"/>
      <c r="AR325" s="269"/>
      <c r="AS325" s="269"/>
      <c r="AT325" s="269"/>
      <c r="AU325" s="269"/>
      <c r="AV325" s="269"/>
      <c r="AW325" s="269"/>
      <c r="AX325" s="269"/>
      <c r="AY325" s="269"/>
      <c r="AZ325" s="269"/>
      <c r="BA325" s="269"/>
      <c r="BB325" s="269"/>
      <c r="BC325" s="269"/>
      <c r="BD325" s="269"/>
      <c r="BE325" s="269"/>
      <c r="BF325" s="269"/>
      <c r="BG325" s="269"/>
      <c r="BH325" s="269"/>
      <c r="BI325" s="269"/>
      <c r="BJ325" s="269"/>
      <c r="BK325" s="269"/>
      <c r="BL325" s="269"/>
      <c r="BM325" s="269"/>
      <c r="BN325" s="269"/>
      <c r="BO325" s="269"/>
      <c r="BP325" s="269"/>
      <c r="BQ325" s="269"/>
      <c r="BR325" s="269"/>
      <c r="BS325" s="269"/>
      <c r="BT325" s="269"/>
      <c r="BU325" s="269"/>
      <c r="BV325" s="269"/>
      <c r="BW325" s="269"/>
      <c r="BX325" s="269"/>
      <c r="BY325" s="269"/>
      <c r="BZ325" s="269"/>
      <c r="CA325" s="269"/>
      <c r="CB325" s="269"/>
      <c r="CC325" s="269"/>
      <c r="CD325" s="269"/>
      <c r="CE325" s="269"/>
      <c r="CF325" s="269"/>
    </row>
    <row r="326" spans="1:84" x14ac:dyDescent="0.2">
      <c r="A326" s="286"/>
      <c r="B326" s="272"/>
      <c r="C326" s="269"/>
      <c r="D326" s="272"/>
      <c r="E326" s="272"/>
      <c r="F326" s="272"/>
      <c r="G326" s="472"/>
      <c r="H326" s="472"/>
      <c r="I326" s="472"/>
      <c r="J326" s="284"/>
      <c r="K326" s="472"/>
      <c r="L326" s="284"/>
      <c r="M326" s="284"/>
      <c r="N326" s="284"/>
      <c r="O326" s="285"/>
      <c r="P326" s="269"/>
      <c r="Q326" s="269"/>
      <c r="S326" s="269"/>
      <c r="T326" s="269"/>
      <c r="U326" s="269"/>
      <c r="V326" s="269"/>
      <c r="W326" s="269"/>
      <c r="X326" s="269"/>
      <c r="Y326" s="269"/>
      <c r="Z326" s="269"/>
      <c r="AA326" s="269"/>
      <c r="AB326" s="269"/>
      <c r="AC326" s="269"/>
      <c r="AD326" s="269"/>
      <c r="AE326" s="269"/>
      <c r="AF326" s="269"/>
      <c r="AG326" s="529"/>
      <c r="AH326" s="269"/>
      <c r="AI326" s="269"/>
      <c r="AJ326" s="269"/>
      <c r="AK326" s="269"/>
      <c r="AL326" s="269"/>
      <c r="AM326" s="269"/>
      <c r="AN326" s="269"/>
      <c r="AO326" s="269"/>
      <c r="AP326" s="269"/>
      <c r="AQ326" s="269"/>
      <c r="AR326" s="269"/>
      <c r="AS326" s="269"/>
      <c r="AT326" s="269"/>
      <c r="AU326" s="269"/>
      <c r="AV326" s="269"/>
      <c r="AW326" s="269"/>
      <c r="AX326" s="269"/>
      <c r="AY326" s="269"/>
      <c r="AZ326" s="269"/>
      <c r="BA326" s="269"/>
      <c r="BB326" s="269"/>
      <c r="BC326" s="269"/>
      <c r="BD326" s="269"/>
      <c r="BE326" s="269"/>
      <c r="BF326" s="269"/>
      <c r="BG326" s="269"/>
      <c r="BH326" s="269"/>
      <c r="BI326" s="269"/>
      <c r="BJ326" s="269"/>
      <c r="BK326" s="269"/>
      <c r="BL326" s="269"/>
      <c r="BM326" s="269"/>
      <c r="BN326" s="269"/>
      <c r="BO326" s="269"/>
      <c r="BP326" s="269"/>
      <c r="BQ326" s="269"/>
      <c r="BR326" s="269"/>
      <c r="BS326" s="269"/>
      <c r="BT326" s="269"/>
      <c r="BU326" s="269"/>
      <c r="BV326" s="269"/>
      <c r="BW326" s="269"/>
      <c r="BX326" s="269"/>
      <c r="BY326" s="269"/>
      <c r="BZ326" s="269"/>
      <c r="CA326" s="269"/>
      <c r="CB326" s="269"/>
      <c r="CC326" s="269"/>
      <c r="CD326" s="269"/>
      <c r="CE326" s="269"/>
      <c r="CF326" s="269"/>
    </row>
    <row r="327" spans="1:84" x14ac:dyDescent="0.2">
      <c r="A327" s="286"/>
      <c r="B327" s="272"/>
      <c r="C327" s="269"/>
      <c r="D327" s="272"/>
      <c r="E327" s="272"/>
      <c r="F327" s="272"/>
      <c r="G327" s="472"/>
      <c r="H327" s="472"/>
      <c r="I327" s="472"/>
      <c r="J327" s="284"/>
      <c r="K327" s="472"/>
      <c r="L327" s="284"/>
      <c r="M327" s="284"/>
      <c r="N327" s="284"/>
      <c r="O327" s="285"/>
      <c r="P327" s="269"/>
      <c r="Q327" s="269"/>
      <c r="S327" s="269"/>
      <c r="T327" s="269"/>
      <c r="U327" s="269"/>
      <c r="V327" s="269"/>
      <c r="W327" s="269"/>
      <c r="X327" s="269"/>
      <c r="Y327" s="269"/>
      <c r="Z327" s="269"/>
      <c r="AA327" s="269"/>
      <c r="AB327" s="269"/>
      <c r="AC327" s="269"/>
      <c r="AD327" s="269"/>
      <c r="AE327" s="269"/>
      <c r="AF327" s="269"/>
      <c r="AG327" s="529"/>
      <c r="AH327" s="269"/>
      <c r="AI327" s="269"/>
      <c r="AJ327" s="269"/>
      <c r="AK327" s="269"/>
      <c r="AL327" s="269"/>
      <c r="AM327" s="269"/>
      <c r="AN327" s="269"/>
      <c r="AO327" s="269"/>
      <c r="AP327" s="269"/>
      <c r="AQ327" s="269"/>
      <c r="AR327" s="269"/>
      <c r="AS327" s="269"/>
      <c r="AT327" s="269"/>
      <c r="AU327" s="269"/>
      <c r="AV327" s="269"/>
      <c r="AW327" s="269"/>
      <c r="AX327" s="269"/>
      <c r="AY327" s="269"/>
      <c r="AZ327" s="269"/>
      <c r="BA327" s="269"/>
      <c r="BB327" s="269"/>
      <c r="BC327" s="269"/>
      <c r="BD327" s="269"/>
      <c r="BE327" s="269"/>
      <c r="BF327" s="269"/>
      <c r="BG327" s="269"/>
      <c r="BH327" s="269"/>
      <c r="BI327" s="269"/>
      <c r="BJ327" s="269"/>
      <c r="BK327" s="269"/>
      <c r="BL327" s="269"/>
      <c r="BM327" s="269"/>
      <c r="BN327" s="269"/>
      <c r="BO327" s="269"/>
      <c r="BP327" s="269"/>
      <c r="BQ327" s="269"/>
      <c r="BR327" s="269"/>
      <c r="BS327" s="269"/>
      <c r="BT327" s="269"/>
      <c r="BU327" s="269"/>
      <c r="BV327" s="269"/>
      <c r="BW327" s="269"/>
      <c r="BX327" s="269"/>
      <c r="BY327" s="269"/>
      <c r="BZ327" s="269"/>
      <c r="CA327" s="269"/>
      <c r="CB327" s="269"/>
      <c r="CC327" s="269"/>
      <c r="CD327" s="269"/>
      <c r="CE327" s="269"/>
      <c r="CF327" s="269"/>
    </row>
    <row r="328" spans="1:84" x14ac:dyDescent="0.2">
      <c r="A328" s="286"/>
      <c r="B328" s="272"/>
      <c r="C328" s="269"/>
      <c r="D328" s="272"/>
      <c r="E328" s="272"/>
      <c r="F328" s="272"/>
      <c r="G328" s="472"/>
      <c r="H328" s="472"/>
      <c r="I328" s="472"/>
      <c r="J328" s="284"/>
      <c r="K328" s="472"/>
      <c r="L328" s="284"/>
      <c r="M328" s="284"/>
      <c r="N328" s="284"/>
      <c r="O328" s="285"/>
      <c r="P328" s="269"/>
      <c r="Q328" s="269"/>
      <c r="S328" s="269"/>
      <c r="T328" s="269"/>
      <c r="U328" s="269"/>
      <c r="V328" s="269"/>
      <c r="W328" s="269"/>
      <c r="X328" s="269"/>
      <c r="Y328" s="269"/>
      <c r="Z328" s="269"/>
      <c r="AA328" s="269"/>
      <c r="AB328" s="269"/>
      <c r="AC328" s="269"/>
      <c r="AD328" s="269"/>
      <c r="AE328" s="269"/>
      <c r="AF328" s="269"/>
      <c r="AG328" s="529"/>
      <c r="AH328" s="269"/>
      <c r="AI328" s="269"/>
      <c r="AJ328" s="269"/>
      <c r="AK328" s="269"/>
      <c r="AL328" s="269"/>
      <c r="AM328" s="269"/>
      <c r="AN328" s="269"/>
      <c r="AO328" s="269"/>
      <c r="AP328" s="269"/>
      <c r="AQ328" s="269"/>
      <c r="AR328" s="269"/>
      <c r="AS328" s="269"/>
      <c r="AT328" s="269"/>
      <c r="AU328" s="269"/>
      <c r="AV328" s="269"/>
      <c r="AW328" s="269"/>
      <c r="AX328" s="269"/>
      <c r="AY328" s="269"/>
      <c r="AZ328" s="269"/>
      <c r="BA328" s="269"/>
      <c r="BB328" s="269"/>
      <c r="BC328" s="269"/>
      <c r="BD328" s="269"/>
      <c r="BE328" s="269"/>
      <c r="BF328" s="269"/>
      <c r="BG328" s="269"/>
      <c r="BH328" s="269"/>
      <c r="BI328" s="269"/>
      <c r="BJ328" s="269"/>
      <c r="BK328" s="269"/>
      <c r="BL328" s="269"/>
      <c r="BM328" s="269"/>
      <c r="BN328" s="269"/>
      <c r="BO328" s="269"/>
      <c r="BP328" s="269"/>
      <c r="BQ328" s="269"/>
      <c r="BR328" s="269"/>
      <c r="BS328" s="269"/>
      <c r="BT328" s="269"/>
      <c r="BU328" s="269"/>
      <c r="BV328" s="269"/>
      <c r="BW328" s="269"/>
      <c r="BX328" s="269"/>
      <c r="BY328" s="269"/>
      <c r="BZ328" s="269"/>
      <c r="CA328" s="269"/>
      <c r="CB328" s="269"/>
      <c r="CC328" s="269"/>
      <c r="CD328" s="269"/>
      <c r="CE328" s="269"/>
      <c r="CF328" s="269"/>
    </row>
    <row r="329" spans="1:84" x14ac:dyDescent="0.2">
      <c r="A329" s="286"/>
      <c r="B329" s="272"/>
      <c r="C329" s="269"/>
      <c r="D329" s="272"/>
      <c r="E329" s="272"/>
      <c r="F329" s="272"/>
      <c r="G329" s="472"/>
      <c r="H329" s="472"/>
      <c r="I329" s="472"/>
      <c r="J329" s="284"/>
      <c r="K329" s="472"/>
      <c r="L329" s="284"/>
      <c r="M329" s="284"/>
      <c r="N329" s="284"/>
      <c r="O329" s="285"/>
      <c r="P329" s="269"/>
      <c r="Q329" s="269"/>
      <c r="S329" s="269"/>
      <c r="T329" s="269"/>
      <c r="U329" s="269"/>
      <c r="V329" s="269"/>
      <c r="W329" s="269"/>
      <c r="X329" s="269"/>
      <c r="Y329" s="269"/>
      <c r="Z329" s="269"/>
      <c r="AA329" s="269"/>
      <c r="AB329" s="269"/>
      <c r="AC329" s="269"/>
      <c r="AD329" s="269"/>
      <c r="AE329" s="269"/>
      <c r="AF329" s="269"/>
      <c r="AG329" s="529"/>
      <c r="AH329" s="269"/>
      <c r="AI329" s="269"/>
      <c r="AJ329" s="269"/>
      <c r="AK329" s="269"/>
      <c r="AL329" s="269"/>
      <c r="AM329" s="269"/>
      <c r="AN329" s="269"/>
      <c r="AO329" s="269"/>
      <c r="AP329" s="269"/>
      <c r="AQ329" s="269"/>
      <c r="AR329" s="269"/>
      <c r="AS329" s="269"/>
      <c r="AT329" s="269"/>
      <c r="AU329" s="269"/>
      <c r="AV329" s="269"/>
      <c r="AW329" s="269"/>
      <c r="AX329" s="269"/>
      <c r="AY329" s="269"/>
      <c r="AZ329" s="269"/>
      <c r="BA329" s="269"/>
      <c r="BB329" s="269"/>
      <c r="BC329" s="269"/>
      <c r="BD329" s="269"/>
      <c r="BE329" s="269"/>
      <c r="BF329" s="269"/>
      <c r="BG329" s="269"/>
      <c r="BH329" s="269"/>
      <c r="BI329" s="269"/>
      <c r="BJ329" s="269"/>
      <c r="BK329" s="269"/>
      <c r="BL329" s="269"/>
      <c r="BM329" s="269"/>
      <c r="BN329" s="269"/>
      <c r="BO329" s="269"/>
      <c r="BP329" s="269"/>
      <c r="BQ329" s="269"/>
      <c r="BR329" s="269"/>
      <c r="BS329" s="269"/>
      <c r="BT329" s="269"/>
      <c r="BU329" s="269"/>
      <c r="BV329" s="269"/>
      <c r="BW329" s="269"/>
      <c r="BX329" s="269"/>
      <c r="BY329" s="269"/>
      <c r="BZ329" s="269"/>
      <c r="CA329" s="269"/>
      <c r="CB329" s="269"/>
      <c r="CC329" s="269"/>
      <c r="CD329" s="269"/>
      <c r="CE329" s="269"/>
      <c r="CF329" s="269"/>
    </row>
    <row r="330" spans="1:84" x14ac:dyDescent="0.2">
      <c r="A330" s="286"/>
      <c r="B330" s="272"/>
      <c r="C330" s="269"/>
      <c r="D330" s="272"/>
      <c r="E330" s="272"/>
      <c r="F330" s="272"/>
      <c r="G330" s="472"/>
      <c r="H330" s="472"/>
      <c r="I330" s="472"/>
      <c r="J330" s="284"/>
      <c r="K330" s="472"/>
      <c r="L330" s="284"/>
      <c r="M330" s="284"/>
      <c r="N330" s="284"/>
      <c r="O330" s="285"/>
      <c r="P330" s="269"/>
      <c r="Q330" s="269"/>
      <c r="S330" s="269"/>
      <c r="T330" s="269"/>
      <c r="U330" s="269"/>
      <c r="V330" s="269"/>
      <c r="W330" s="269"/>
      <c r="X330" s="269"/>
      <c r="Y330" s="269"/>
      <c r="Z330" s="269"/>
      <c r="AA330" s="269"/>
      <c r="AB330" s="269"/>
      <c r="AC330" s="269"/>
      <c r="AD330" s="269"/>
      <c r="AE330" s="269"/>
      <c r="AF330" s="269"/>
      <c r="AG330" s="529"/>
      <c r="AH330" s="269"/>
      <c r="AI330" s="269"/>
      <c r="AJ330" s="269"/>
      <c r="AK330" s="269"/>
      <c r="AL330" s="269"/>
      <c r="AM330" s="269"/>
      <c r="AN330" s="269"/>
      <c r="AO330" s="269"/>
      <c r="AP330" s="269"/>
      <c r="AQ330" s="269"/>
      <c r="AR330" s="269"/>
      <c r="AS330" s="269"/>
      <c r="AT330" s="269"/>
      <c r="AU330" s="269"/>
      <c r="AV330" s="269"/>
      <c r="AW330" s="269"/>
      <c r="AX330" s="269"/>
      <c r="AY330" s="269"/>
      <c r="AZ330" s="269"/>
      <c r="BA330" s="269"/>
      <c r="BB330" s="269"/>
      <c r="BC330" s="269"/>
      <c r="BD330" s="269"/>
      <c r="BE330" s="269"/>
      <c r="BF330" s="269"/>
      <c r="BG330" s="269"/>
      <c r="BH330" s="269"/>
      <c r="BI330" s="269"/>
      <c r="BJ330" s="269"/>
      <c r="BK330" s="269"/>
      <c r="BL330" s="269"/>
      <c r="BM330" s="269"/>
      <c r="BN330" s="269"/>
      <c r="BO330" s="269"/>
      <c r="BP330" s="269"/>
      <c r="BQ330" s="269"/>
      <c r="BR330" s="269"/>
      <c r="BS330" s="269"/>
      <c r="BT330" s="269"/>
      <c r="BU330" s="269"/>
      <c r="BV330" s="269"/>
      <c r="BW330" s="269"/>
      <c r="BX330" s="269"/>
      <c r="BY330" s="269"/>
      <c r="BZ330" s="269"/>
      <c r="CA330" s="269"/>
      <c r="CB330" s="269"/>
      <c r="CC330" s="269"/>
      <c r="CD330" s="269"/>
      <c r="CE330" s="269"/>
      <c r="CF330" s="269"/>
    </row>
    <row r="331" spans="1:84" x14ac:dyDescent="0.2">
      <c r="A331" s="286"/>
      <c r="B331" s="272"/>
      <c r="C331" s="269"/>
      <c r="D331" s="272"/>
      <c r="E331" s="272"/>
      <c r="F331" s="272"/>
      <c r="G331" s="472"/>
      <c r="H331" s="472"/>
      <c r="I331" s="472"/>
      <c r="J331" s="284"/>
      <c r="K331" s="472"/>
      <c r="L331" s="284"/>
      <c r="M331" s="284"/>
      <c r="N331" s="284"/>
      <c r="O331" s="285"/>
      <c r="P331" s="269"/>
      <c r="Q331" s="269"/>
      <c r="S331" s="269"/>
      <c r="T331" s="269"/>
      <c r="U331" s="269"/>
      <c r="V331" s="269"/>
      <c r="W331" s="269"/>
      <c r="X331" s="269"/>
      <c r="Y331" s="269"/>
      <c r="Z331" s="269"/>
      <c r="AA331" s="269"/>
      <c r="AB331" s="269"/>
      <c r="AC331" s="269"/>
      <c r="AD331" s="269"/>
      <c r="AE331" s="269"/>
      <c r="AF331" s="269"/>
      <c r="AG331" s="529"/>
      <c r="AH331" s="269"/>
      <c r="AI331" s="269"/>
      <c r="AJ331" s="269"/>
      <c r="AK331" s="269"/>
      <c r="AL331" s="269"/>
      <c r="AM331" s="269"/>
      <c r="AN331" s="269"/>
      <c r="AO331" s="269"/>
      <c r="AP331" s="269"/>
      <c r="AQ331" s="269"/>
      <c r="AR331" s="269"/>
      <c r="AS331" s="269"/>
      <c r="AT331" s="269"/>
      <c r="AU331" s="269"/>
      <c r="AV331" s="269"/>
      <c r="AW331" s="269"/>
      <c r="AX331" s="269"/>
      <c r="AY331" s="269"/>
      <c r="AZ331" s="269"/>
      <c r="BA331" s="269"/>
      <c r="BB331" s="269"/>
      <c r="BC331" s="269"/>
      <c r="BD331" s="269"/>
      <c r="BE331" s="269"/>
      <c r="BF331" s="269"/>
      <c r="BG331" s="269"/>
      <c r="BH331" s="269"/>
      <c r="BI331" s="269"/>
      <c r="BJ331" s="269"/>
      <c r="BK331" s="269"/>
      <c r="BL331" s="269"/>
      <c r="BM331" s="269"/>
      <c r="BN331" s="269"/>
      <c r="BO331" s="269"/>
      <c r="BP331" s="269"/>
      <c r="BQ331" s="269"/>
      <c r="BR331" s="269"/>
      <c r="BS331" s="269"/>
      <c r="BT331" s="269"/>
      <c r="BU331" s="269"/>
      <c r="BV331" s="269"/>
      <c r="BW331" s="269"/>
      <c r="BX331" s="269"/>
      <c r="BY331" s="269"/>
      <c r="BZ331" s="269"/>
      <c r="CA331" s="269"/>
      <c r="CB331" s="269"/>
      <c r="CC331" s="269"/>
      <c r="CD331" s="269"/>
      <c r="CE331" s="269"/>
      <c r="CF331" s="269"/>
    </row>
    <row r="332" spans="1:84" x14ac:dyDescent="0.2">
      <c r="A332" s="286"/>
      <c r="B332" s="272"/>
      <c r="C332" s="269"/>
      <c r="D332" s="272"/>
      <c r="E332" s="272"/>
      <c r="F332" s="272"/>
      <c r="G332" s="472"/>
      <c r="H332" s="472"/>
      <c r="I332" s="472"/>
      <c r="J332" s="284"/>
      <c r="K332" s="472"/>
      <c r="L332" s="284"/>
      <c r="M332" s="284"/>
      <c r="N332" s="284"/>
      <c r="O332" s="285"/>
      <c r="P332" s="269"/>
      <c r="Q332" s="269"/>
      <c r="S332" s="269"/>
      <c r="T332" s="269"/>
      <c r="U332" s="269"/>
      <c r="V332" s="269"/>
      <c r="W332" s="269"/>
      <c r="X332" s="269"/>
      <c r="Y332" s="269"/>
      <c r="Z332" s="269"/>
      <c r="AA332" s="269"/>
      <c r="AB332" s="269"/>
      <c r="AC332" s="269"/>
      <c r="AD332" s="269"/>
      <c r="AE332" s="269"/>
      <c r="AF332" s="269"/>
      <c r="AG332" s="529"/>
      <c r="AH332" s="269"/>
      <c r="AI332" s="269"/>
      <c r="AJ332" s="269"/>
      <c r="AK332" s="269"/>
      <c r="AL332" s="269"/>
      <c r="AM332" s="269"/>
      <c r="AN332" s="269"/>
      <c r="AO332" s="269"/>
      <c r="AP332" s="269"/>
      <c r="AQ332" s="269"/>
      <c r="AR332" s="269"/>
      <c r="AS332" s="269"/>
      <c r="AT332" s="269"/>
      <c r="AU332" s="269"/>
      <c r="AV332" s="269"/>
      <c r="AW332" s="269"/>
      <c r="AX332" s="269"/>
      <c r="AY332" s="269"/>
      <c r="AZ332" s="269"/>
      <c r="BA332" s="269"/>
      <c r="BB332" s="269"/>
      <c r="BC332" s="269"/>
      <c r="BD332" s="269"/>
      <c r="BE332" s="269"/>
      <c r="BF332" s="269"/>
      <c r="BG332" s="269"/>
      <c r="BH332" s="269"/>
      <c r="BI332" s="269"/>
      <c r="BJ332" s="269"/>
      <c r="BK332" s="269"/>
      <c r="BL332" s="269"/>
      <c r="BM332" s="269"/>
      <c r="BN332" s="269"/>
      <c r="BO332" s="269"/>
      <c r="BP332" s="269"/>
      <c r="BQ332" s="269"/>
      <c r="BR332" s="269"/>
      <c r="BS332" s="269"/>
      <c r="BT332" s="269"/>
      <c r="BU332" s="269"/>
      <c r="BV332" s="269"/>
      <c r="BW332" s="269"/>
      <c r="BX332" s="269"/>
      <c r="BY332" s="269"/>
      <c r="BZ332" s="269"/>
      <c r="CA332" s="269"/>
      <c r="CB332" s="269"/>
      <c r="CC332" s="269"/>
      <c r="CD332" s="269"/>
      <c r="CE332" s="269"/>
      <c r="CF332" s="269"/>
    </row>
    <row r="333" spans="1:84" x14ac:dyDescent="0.2">
      <c r="A333" s="286"/>
      <c r="B333" s="272"/>
      <c r="C333" s="269"/>
      <c r="D333" s="272"/>
      <c r="E333" s="272"/>
      <c r="F333" s="272"/>
      <c r="G333" s="472"/>
      <c r="H333" s="472"/>
      <c r="I333" s="472"/>
      <c r="J333" s="284"/>
      <c r="K333" s="472"/>
      <c r="L333" s="284"/>
      <c r="M333" s="284"/>
      <c r="N333" s="284"/>
      <c r="O333" s="285"/>
      <c r="P333" s="269"/>
      <c r="Q333" s="269"/>
      <c r="S333" s="269"/>
      <c r="T333" s="269"/>
      <c r="U333" s="269"/>
      <c r="V333" s="269"/>
      <c r="W333" s="269"/>
      <c r="X333" s="269"/>
      <c r="Y333" s="269"/>
      <c r="Z333" s="269"/>
      <c r="AA333" s="269"/>
      <c r="AB333" s="269"/>
      <c r="AC333" s="269"/>
      <c r="AD333" s="269"/>
      <c r="AE333" s="269"/>
      <c r="AF333" s="269"/>
      <c r="AG333" s="529"/>
      <c r="AH333" s="269"/>
      <c r="AI333" s="269"/>
      <c r="AJ333" s="269"/>
      <c r="AK333" s="269"/>
      <c r="AL333" s="269"/>
      <c r="AM333" s="269"/>
      <c r="AN333" s="269"/>
      <c r="AO333" s="269"/>
      <c r="AP333" s="269"/>
      <c r="AQ333" s="269"/>
      <c r="AR333" s="269"/>
      <c r="AS333" s="269"/>
      <c r="AT333" s="269"/>
      <c r="AU333" s="269"/>
      <c r="AV333" s="269"/>
      <c r="AW333" s="269"/>
      <c r="AX333" s="269"/>
      <c r="AY333" s="269"/>
      <c r="AZ333" s="269"/>
      <c r="BA333" s="269"/>
      <c r="BB333" s="269"/>
      <c r="BC333" s="269"/>
      <c r="BD333" s="269"/>
      <c r="BE333" s="269"/>
      <c r="BF333" s="269"/>
      <c r="BG333" s="269"/>
      <c r="BH333" s="269"/>
      <c r="BI333" s="269"/>
      <c r="BJ333" s="269"/>
      <c r="BK333" s="269"/>
      <c r="BL333" s="269"/>
      <c r="BM333" s="269"/>
      <c r="BN333" s="269"/>
      <c r="BO333" s="269"/>
      <c r="BP333" s="269"/>
      <c r="BQ333" s="269"/>
      <c r="BR333" s="269"/>
      <c r="BS333" s="269"/>
      <c r="BT333" s="269"/>
      <c r="BU333" s="269"/>
      <c r="BV333" s="269"/>
      <c r="BW333" s="269"/>
      <c r="BX333" s="269"/>
      <c r="BY333" s="269"/>
      <c r="BZ333" s="269"/>
      <c r="CA333" s="269"/>
      <c r="CB333" s="269"/>
      <c r="CC333" s="269"/>
      <c r="CD333" s="269"/>
      <c r="CE333" s="269"/>
      <c r="CF333" s="269"/>
    </row>
    <row r="334" spans="1:84" x14ac:dyDescent="0.2">
      <c r="A334" s="286"/>
      <c r="B334" s="272"/>
      <c r="C334" s="269"/>
      <c r="D334" s="272"/>
      <c r="E334" s="272"/>
      <c r="F334" s="272"/>
      <c r="G334" s="472"/>
      <c r="H334" s="472"/>
      <c r="I334" s="472"/>
      <c r="J334" s="284"/>
      <c r="K334" s="472"/>
      <c r="L334" s="284"/>
      <c r="M334" s="284"/>
      <c r="N334" s="284"/>
      <c r="O334" s="285"/>
      <c r="P334" s="269"/>
      <c r="Q334" s="269"/>
      <c r="S334" s="269"/>
      <c r="T334" s="269"/>
      <c r="U334" s="269"/>
      <c r="V334" s="269"/>
      <c r="W334" s="269"/>
      <c r="X334" s="269"/>
      <c r="Y334" s="269"/>
      <c r="Z334" s="269"/>
      <c r="AA334" s="269"/>
      <c r="AB334" s="269"/>
      <c r="AC334" s="269"/>
      <c r="AD334" s="269"/>
      <c r="AE334" s="269"/>
      <c r="AF334" s="269"/>
      <c r="AG334" s="529"/>
      <c r="AH334" s="269"/>
      <c r="AI334" s="269"/>
      <c r="AJ334" s="269"/>
      <c r="AK334" s="269"/>
      <c r="AL334" s="269"/>
      <c r="AM334" s="269"/>
      <c r="AN334" s="269"/>
      <c r="AO334" s="269"/>
      <c r="AP334" s="269"/>
      <c r="AQ334" s="269"/>
      <c r="AR334" s="269"/>
      <c r="AS334" s="269"/>
      <c r="AT334" s="269"/>
      <c r="AU334" s="269"/>
      <c r="AV334" s="269"/>
      <c r="AW334" s="269"/>
      <c r="AX334" s="269"/>
      <c r="AY334" s="269"/>
      <c r="AZ334" s="269"/>
      <c r="BA334" s="269"/>
      <c r="BB334" s="269"/>
      <c r="BC334" s="269"/>
      <c r="BD334" s="269"/>
      <c r="BE334" s="269"/>
      <c r="BF334" s="269"/>
      <c r="BG334" s="269"/>
      <c r="BH334" s="269"/>
      <c r="BI334" s="269"/>
      <c r="BJ334" s="269"/>
      <c r="BK334" s="269"/>
      <c r="BL334" s="269"/>
      <c r="BM334" s="269"/>
      <c r="BN334" s="269"/>
      <c r="BO334" s="269"/>
      <c r="BP334" s="269"/>
      <c r="BQ334" s="269"/>
      <c r="BR334" s="269"/>
      <c r="BS334" s="269"/>
      <c r="BT334" s="269"/>
      <c r="BU334" s="269"/>
      <c r="BV334" s="269"/>
      <c r="BW334" s="269"/>
      <c r="BX334" s="269"/>
      <c r="BY334" s="269"/>
      <c r="BZ334" s="269"/>
      <c r="CA334" s="269"/>
      <c r="CB334" s="269"/>
      <c r="CC334" s="269"/>
      <c r="CD334" s="269"/>
      <c r="CE334" s="269"/>
      <c r="CF334" s="269"/>
    </row>
    <row r="335" spans="1:84" x14ac:dyDescent="0.2">
      <c r="A335" s="286"/>
      <c r="B335" s="272"/>
      <c r="C335" s="269"/>
      <c r="D335" s="272"/>
      <c r="E335" s="272"/>
      <c r="F335" s="272"/>
      <c r="G335" s="472"/>
      <c r="H335" s="472"/>
      <c r="I335" s="472"/>
      <c r="J335" s="284"/>
      <c r="K335" s="472"/>
      <c r="L335" s="284"/>
      <c r="M335" s="284"/>
      <c r="N335" s="284"/>
      <c r="O335" s="285"/>
      <c r="P335" s="269"/>
      <c r="Q335" s="269"/>
      <c r="S335" s="269"/>
      <c r="T335" s="269"/>
      <c r="U335" s="269"/>
      <c r="V335" s="269"/>
      <c r="W335" s="269"/>
      <c r="X335" s="269"/>
      <c r="Y335" s="269"/>
      <c r="Z335" s="269"/>
      <c r="AA335" s="269"/>
      <c r="AB335" s="269"/>
      <c r="AC335" s="269"/>
      <c r="AD335" s="269"/>
      <c r="AE335" s="269"/>
      <c r="AF335" s="269"/>
      <c r="AG335" s="529"/>
      <c r="AH335" s="269"/>
      <c r="AI335" s="269"/>
      <c r="AJ335" s="269"/>
      <c r="AK335" s="269"/>
      <c r="AL335" s="269"/>
      <c r="AM335" s="269"/>
      <c r="AN335" s="269"/>
      <c r="AO335" s="269"/>
      <c r="AP335" s="269"/>
      <c r="AQ335" s="269"/>
      <c r="AR335" s="269"/>
      <c r="AS335" s="269"/>
      <c r="AT335" s="269"/>
      <c r="AU335" s="269"/>
      <c r="AV335" s="269"/>
      <c r="AW335" s="269"/>
      <c r="AX335" s="269"/>
      <c r="AY335" s="269"/>
      <c r="AZ335" s="269"/>
      <c r="BA335" s="269"/>
      <c r="BB335" s="269"/>
      <c r="BC335" s="269"/>
      <c r="BD335" s="269"/>
      <c r="BE335" s="269"/>
      <c r="BF335" s="269"/>
      <c r="BG335" s="269"/>
      <c r="BH335" s="269"/>
      <c r="BI335" s="269"/>
      <c r="BJ335" s="269"/>
      <c r="BK335" s="269"/>
      <c r="BL335" s="269"/>
      <c r="BM335" s="269"/>
      <c r="BN335" s="269"/>
      <c r="BO335" s="269"/>
      <c r="BP335" s="269"/>
      <c r="BQ335" s="269"/>
      <c r="BR335" s="269"/>
      <c r="BS335" s="269"/>
      <c r="BT335" s="269"/>
      <c r="BU335" s="269"/>
      <c r="BV335" s="269"/>
      <c r="BW335" s="269"/>
      <c r="BX335" s="269"/>
      <c r="BY335" s="269"/>
      <c r="BZ335" s="269"/>
      <c r="CA335" s="269"/>
      <c r="CB335" s="269"/>
      <c r="CC335" s="269"/>
      <c r="CD335" s="269"/>
      <c r="CE335" s="269"/>
      <c r="CF335" s="269"/>
    </row>
    <row r="336" spans="1:84" x14ac:dyDescent="0.2">
      <c r="A336" s="286"/>
      <c r="B336" s="272"/>
      <c r="C336" s="269"/>
      <c r="D336" s="272"/>
      <c r="E336" s="272"/>
      <c r="F336" s="272"/>
      <c r="G336" s="472"/>
      <c r="H336" s="472"/>
      <c r="I336" s="472"/>
      <c r="J336" s="284"/>
      <c r="K336" s="472"/>
      <c r="L336" s="284"/>
      <c r="M336" s="284"/>
      <c r="N336" s="284"/>
      <c r="O336" s="285"/>
      <c r="P336" s="269"/>
      <c r="Q336" s="269"/>
      <c r="S336" s="269"/>
      <c r="T336" s="269"/>
      <c r="U336" s="269"/>
      <c r="V336" s="269"/>
      <c r="W336" s="269"/>
      <c r="X336" s="269"/>
      <c r="Y336" s="269"/>
      <c r="Z336" s="269"/>
      <c r="AA336" s="269"/>
      <c r="AB336" s="269"/>
      <c r="AC336" s="269"/>
      <c r="AD336" s="269"/>
      <c r="AE336" s="269"/>
      <c r="AF336" s="269"/>
      <c r="AG336" s="529"/>
      <c r="AH336" s="269"/>
      <c r="AI336" s="269"/>
      <c r="AJ336" s="269"/>
      <c r="AK336" s="269"/>
      <c r="AL336" s="269"/>
      <c r="AM336" s="269"/>
      <c r="AN336" s="269"/>
      <c r="AO336" s="269"/>
      <c r="AP336" s="269"/>
      <c r="AQ336" s="269"/>
      <c r="AR336" s="269"/>
      <c r="AS336" s="269"/>
      <c r="AT336" s="269"/>
      <c r="AU336" s="269"/>
      <c r="AV336" s="269"/>
      <c r="AW336" s="269"/>
      <c r="AX336" s="269"/>
      <c r="AY336" s="269"/>
      <c r="AZ336" s="269"/>
      <c r="BA336" s="269"/>
      <c r="BB336" s="269"/>
      <c r="BC336" s="269"/>
      <c r="BD336" s="269"/>
      <c r="BE336" s="269"/>
      <c r="BF336" s="269"/>
      <c r="BG336" s="269"/>
      <c r="BH336" s="269"/>
      <c r="BI336" s="269"/>
      <c r="BJ336" s="269"/>
      <c r="BK336" s="269"/>
      <c r="BL336" s="269"/>
      <c r="BM336" s="269"/>
      <c r="BN336" s="269"/>
      <c r="BO336" s="269"/>
      <c r="BP336" s="269"/>
      <c r="BQ336" s="269"/>
      <c r="BR336" s="269"/>
      <c r="BS336" s="269"/>
      <c r="BT336" s="269"/>
      <c r="BU336" s="269"/>
      <c r="BV336" s="269"/>
      <c r="BW336" s="269"/>
      <c r="BX336" s="269"/>
      <c r="BY336" s="269"/>
      <c r="BZ336" s="269"/>
      <c r="CA336" s="269"/>
      <c r="CB336" s="269"/>
      <c r="CC336" s="269"/>
      <c r="CD336" s="269"/>
      <c r="CE336" s="269"/>
      <c r="CF336" s="269"/>
    </row>
    <row r="337" spans="1:84" x14ac:dyDescent="0.2">
      <c r="A337" s="286"/>
      <c r="B337" s="272"/>
      <c r="C337" s="269"/>
      <c r="D337" s="272"/>
      <c r="E337" s="272"/>
      <c r="F337" s="272"/>
      <c r="G337" s="472"/>
      <c r="H337" s="472"/>
      <c r="I337" s="472"/>
      <c r="J337" s="284"/>
      <c r="K337" s="472"/>
      <c r="L337" s="284"/>
      <c r="M337" s="284"/>
      <c r="N337" s="284"/>
      <c r="O337" s="285"/>
      <c r="P337" s="269"/>
      <c r="Q337" s="269"/>
      <c r="S337" s="269"/>
      <c r="T337" s="269"/>
      <c r="U337" s="269"/>
      <c r="V337" s="269"/>
      <c r="W337" s="269"/>
      <c r="X337" s="269"/>
      <c r="Y337" s="269"/>
      <c r="Z337" s="269"/>
      <c r="AA337" s="269"/>
      <c r="AB337" s="269"/>
      <c r="AC337" s="269"/>
      <c r="AD337" s="269"/>
      <c r="AE337" s="269"/>
      <c r="AF337" s="269"/>
      <c r="AG337" s="529"/>
      <c r="AH337" s="269"/>
      <c r="AI337" s="269"/>
      <c r="AJ337" s="269"/>
      <c r="AK337" s="269"/>
      <c r="AL337" s="269"/>
      <c r="AM337" s="269"/>
      <c r="AN337" s="269"/>
      <c r="AO337" s="269"/>
      <c r="AP337" s="269"/>
      <c r="AQ337" s="269"/>
      <c r="AR337" s="269"/>
      <c r="AS337" s="269"/>
      <c r="AT337" s="269"/>
      <c r="AU337" s="269"/>
      <c r="AV337" s="269"/>
      <c r="AW337" s="269"/>
      <c r="AX337" s="269"/>
      <c r="AY337" s="269"/>
      <c r="AZ337" s="269"/>
      <c r="BA337" s="269"/>
      <c r="BB337" s="269"/>
      <c r="BC337" s="269"/>
      <c r="BD337" s="269"/>
      <c r="BE337" s="269"/>
      <c r="BF337" s="269"/>
      <c r="BG337" s="269"/>
      <c r="BH337" s="269"/>
      <c r="BI337" s="269"/>
      <c r="BJ337" s="269"/>
      <c r="BK337" s="269"/>
      <c r="BL337" s="269"/>
      <c r="BM337" s="269"/>
      <c r="BN337" s="269"/>
      <c r="BO337" s="269"/>
      <c r="BP337" s="269"/>
      <c r="BQ337" s="269"/>
      <c r="BR337" s="269"/>
      <c r="BS337" s="269"/>
      <c r="BT337" s="269"/>
      <c r="BU337" s="269"/>
      <c r="BV337" s="269"/>
      <c r="BW337" s="269"/>
      <c r="BX337" s="269"/>
      <c r="BY337" s="269"/>
      <c r="BZ337" s="269"/>
      <c r="CA337" s="269"/>
      <c r="CB337" s="269"/>
      <c r="CC337" s="269"/>
      <c r="CD337" s="269"/>
      <c r="CE337" s="269"/>
      <c r="CF337" s="269"/>
    </row>
    <row r="338" spans="1:84" x14ac:dyDescent="0.2">
      <c r="A338" s="286"/>
      <c r="B338" s="272"/>
      <c r="C338" s="269"/>
      <c r="D338" s="272"/>
      <c r="E338" s="272"/>
      <c r="F338" s="272"/>
      <c r="G338" s="472"/>
      <c r="H338" s="472"/>
      <c r="I338" s="472"/>
      <c r="J338" s="284"/>
      <c r="K338" s="472"/>
      <c r="L338" s="284"/>
      <c r="M338" s="284"/>
      <c r="N338" s="284"/>
      <c r="O338" s="285"/>
      <c r="P338" s="269"/>
      <c r="Q338" s="269"/>
      <c r="S338" s="269"/>
      <c r="T338" s="269"/>
      <c r="U338" s="269"/>
      <c r="V338" s="269"/>
      <c r="W338" s="269"/>
      <c r="X338" s="269"/>
      <c r="Y338" s="269"/>
      <c r="Z338" s="269"/>
      <c r="AA338" s="269"/>
      <c r="AB338" s="269"/>
      <c r="AC338" s="269"/>
      <c r="AD338" s="269"/>
      <c r="AE338" s="269"/>
      <c r="AF338" s="269"/>
      <c r="AG338" s="529"/>
      <c r="AH338" s="269"/>
      <c r="AI338" s="269"/>
      <c r="AJ338" s="269"/>
      <c r="AK338" s="269"/>
      <c r="AL338" s="269"/>
      <c r="AM338" s="269"/>
      <c r="AN338" s="269"/>
      <c r="AO338" s="269"/>
      <c r="AP338" s="269"/>
      <c r="AQ338" s="269"/>
      <c r="AR338" s="269"/>
      <c r="AS338" s="269"/>
      <c r="AT338" s="269"/>
      <c r="AU338" s="269"/>
      <c r="AV338" s="269"/>
      <c r="AW338" s="269"/>
      <c r="AX338" s="269"/>
      <c r="AY338" s="269"/>
      <c r="AZ338" s="269"/>
      <c r="BA338" s="269"/>
      <c r="BB338" s="269"/>
      <c r="BC338" s="269"/>
      <c r="BD338" s="269"/>
      <c r="BE338" s="269"/>
      <c r="BF338" s="269"/>
      <c r="BG338" s="269"/>
      <c r="BH338" s="269"/>
      <c r="BI338" s="269"/>
      <c r="BJ338" s="269"/>
      <c r="BK338" s="269"/>
      <c r="BL338" s="269"/>
      <c r="BM338" s="269"/>
      <c r="BN338" s="269"/>
      <c r="BO338" s="269"/>
      <c r="BP338" s="269"/>
      <c r="BQ338" s="269"/>
      <c r="BR338" s="269"/>
      <c r="BS338" s="269"/>
      <c r="BT338" s="269"/>
      <c r="BU338" s="269"/>
      <c r="BV338" s="269"/>
      <c r="BW338" s="269"/>
      <c r="BX338" s="269"/>
      <c r="BY338" s="269"/>
      <c r="BZ338" s="269"/>
      <c r="CA338" s="269"/>
      <c r="CB338" s="269"/>
      <c r="CC338" s="269"/>
      <c r="CD338" s="269"/>
      <c r="CE338" s="269"/>
      <c r="CF338" s="269"/>
    </row>
    <row r="339" spans="1:84" x14ac:dyDescent="0.2">
      <c r="A339" s="286"/>
      <c r="B339" s="272"/>
      <c r="C339" s="269"/>
      <c r="D339" s="272"/>
      <c r="E339" s="272"/>
      <c r="F339" s="272"/>
      <c r="G339" s="472"/>
      <c r="H339" s="472"/>
      <c r="I339" s="472"/>
      <c r="J339" s="284"/>
      <c r="K339" s="472"/>
      <c r="L339" s="284"/>
      <c r="M339" s="284"/>
      <c r="N339" s="284"/>
      <c r="O339" s="285"/>
      <c r="P339" s="269"/>
      <c r="Q339" s="269"/>
      <c r="S339" s="269"/>
      <c r="T339" s="269"/>
      <c r="U339" s="269"/>
      <c r="V339" s="269"/>
      <c r="W339" s="269"/>
      <c r="X339" s="269"/>
      <c r="Y339" s="269"/>
      <c r="Z339" s="269"/>
      <c r="AA339" s="269"/>
      <c r="AB339" s="269"/>
      <c r="AC339" s="269"/>
      <c r="AD339" s="269"/>
      <c r="AE339" s="269"/>
      <c r="AF339" s="269"/>
      <c r="AG339" s="529"/>
      <c r="AH339" s="269"/>
      <c r="AI339" s="269"/>
      <c r="AJ339" s="269"/>
      <c r="AK339" s="269"/>
      <c r="AL339" s="269"/>
      <c r="AM339" s="269"/>
      <c r="AN339" s="269"/>
      <c r="AO339" s="269"/>
      <c r="AP339" s="269"/>
      <c r="AQ339" s="269"/>
      <c r="AR339" s="269"/>
      <c r="AS339" s="269"/>
      <c r="AT339" s="269"/>
      <c r="AU339" s="269"/>
      <c r="AV339" s="269"/>
      <c r="AW339" s="269"/>
      <c r="AX339" s="269"/>
      <c r="AY339" s="269"/>
      <c r="AZ339" s="269"/>
      <c r="BA339" s="269"/>
      <c r="BB339" s="269"/>
      <c r="BC339" s="269"/>
      <c r="BD339" s="269"/>
      <c r="BE339" s="269"/>
      <c r="BF339" s="269"/>
      <c r="BG339" s="269"/>
      <c r="BH339" s="269"/>
      <c r="BI339" s="269"/>
      <c r="BJ339" s="269"/>
      <c r="BK339" s="269"/>
      <c r="BL339" s="269"/>
      <c r="BM339" s="269"/>
      <c r="BN339" s="269"/>
      <c r="BO339" s="269"/>
      <c r="BP339" s="269"/>
      <c r="BQ339" s="269"/>
      <c r="BR339" s="269"/>
      <c r="BS339" s="269"/>
      <c r="BT339" s="269"/>
      <c r="BU339" s="269"/>
      <c r="BV339" s="269"/>
      <c r="BW339" s="269"/>
      <c r="BX339" s="269"/>
      <c r="BY339" s="269"/>
      <c r="BZ339" s="269"/>
      <c r="CA339" s="269"/>
      <c r="CB339" s="269"/>
      <c r="CC339" s="269"/>
      <c r="CD339" s="269"/>
      <c r="CE339" s="269"/>
      <c r="CF339" s="269"/>
    </row>
    <row r="340" spans="1:84" x14ac:dyDescent="0.2">
      <c r="A340" s="286"/>
      <c r="B340" s="272"/>
      <c r="C340" s="269"/>
      <c r="D340" s="272"/>
      <c r="E340" s="272"/>
      <c r="F340" s="272"/>
      <c r="G340" s="472"/>
      <c r="H340" s="472"/>
      <c r="I340" s="472"/>
      <c r="J340" s="284"/>
      <c r="K340" s="472"/>
      <c r="L340" s="284"/>
      <c r="M340" s="284"/>
      <c r="N340" s="284"/>
      <c r="O340" s="285"/>
      <c r="P340" s="269"/>
      <c r="Q340" s="269"/>
      <c r="S340" s="269"/>
      <c r="T340" s="269"/>
      <c r="U340" s="269"/>
      <c r="V340" s="269"/>
      <c r="W340" s="269"/>
      <c r="X340" s="269"/>
      <c r="Y340" s="269"/>
      <c r="Z340" s="269"/>
      <c r="AA340" s="269"/>
      <c r="AB340" s="269"/>
      <c r="AC340" s="269"/>
      <c r="AD340" s="269"/>
      <c r="AE340" s="269"/>
      <c r="AF340" s="269"/>
      <c r="AG340" s="529"/>
      <c r="AH340" s="269"/>
      <c r="AI340" s="269"/>
      <c r="AJ340" s="269"/>
      <c r="AK340" s="269"/>
      <c r="AL340" s="269"/>
      <c r="AM340" s="269"/>
      <c r="AN340" s="269"/>
      <c r="AO340" s="269"/>
      <c r="AP340" s="269"/>
      <c r="AQ340" s="269"/>
      <c r="AR340" s="269"/>
      <c r="AS340" s="269"/>
      <c r="AT340" s="269"/>
      <c r="AU340" s="269"/>
      <c r="AV340" s="269"/>
      <c r="AW340" s="269"/>
      <c r="AX340" s="269"/>
      <c r="AY340" s="269"/>
      <c r="AZ340" s="269"/>
      <c r="BA340" s="269"/>
      <c r="BB340" s="269"/>
      <c r="BC340" s="269"/>
      <c r="BD340" s="269"/>
      <c r="BE340" s="269"/>
      <c r="BF340" s="269"/>
      <c r="BG340" s="269"/>
      <c r="BH340" s="269"/>
      <c r="BI340" s="269"/>
      <c r="BJ340" s="269"/>
      <c r="BK340" s="269"/>
      <c r="BL340" s="269"/>
      <c r="BM340" s="269"/>
      <c r="BN340" s="269"/>
      <c r="BO340" s="269"/>
      <c r="BP340" s="269"/>
      <c r="BQ340" s="269"/>
      <c r="BR340" s="269"/>
      <c r="BS340" s="269"/>
      <c r="BT340" s="269"/>
      <c r="BU340" s="269"/>
      <c r="BV340" s="269"/>
      <c r="BW340" s="269"/>
      <c r="BX340" s="269"/>
      <c r="BY340" s="269"/>
      <c r="BZ340" s="269"/>
      <c r="CA340" s="269"/>
      <c r="CB340" s="269"/>
      <c r="CC340" s="269"/>
      <c r="CD340" s="269"/>
      <c r="CE340" s="269"/>
      <c r="CF340" s="269"/>
    </row>
    <row r="341" spans="1:84" x14ac:dyDescent="0.2">
      <c r="A341" s="286"/>
      <c r="B341" s="272"/>
      <c r="C341" s="269"/>
      <c r="D341" s="272"/>
      <c r="E341" s="272"/>
      <c r="F341" s="272"/>
      <c r="G341" s="472"/>
      <c r="H341" s="472"/>
      <c r="I341" s="472"/>
      <c r="J341" s="284"/>
      <c r="K341" s="472"/>
      <c r="L341" s="284"/>
      <c r="M341" s="284"/>
      <c r="N341" s="284"/>
      <c r="O341" s="285"/>
      <c r="P341" s="269"/>
      <c r="Q341" s="269"/>
      <c r="S341" s="269"/>
      <c r="T341" s="269"/>
      <c r="U341" s="269"/>
      <c r="V341" s="269"/>
      <c r="W341" s="269"/>
      <c r="X341" s="269"/>
      <c r="Y341" s="269"/>
      <c r="Z341" s="269"/>
      <c r="AA341" s="269"/>
      <c r="AB341" s="269"/>
      <c r="AC341" s="269"/>
      <c r="AD341" s="269"/>
      <c r="AE341" s="269"/>
      <c r="AF341" s="269"/>
      <c r="AG341" s="529"/>
      <c r="AH341" s="269"/>
      <c r="AI341" s="269"/>
      <c r="AJ341" s="269"/>
      <c r="AK341" s="269"/>
      <c r="AL341" s="269"/>
      <c r="AM341" s="269"/>
      <c r="AN341" s="269"/>
      <c r="AO341" s="269"/>
      <c r="AP341" s="269"/>
      <c r="AQ341" s="269"/>
      <c r="AR341" s="269"/>
      <c r="AS341" s="269"/>
      <c r="AT341" s="269"/>
      <c r="AU341" s="269"/>
      <c r="AV341" s="269"/>
      <c r="AW341" s="269"/>
      <c r="AX341" s="269"/>
      <c r="AY341" s="269"/>
      <c r="AZ341" s="269"/>
      <c r="BA341" s="269"/>
      <c r="BB341" s="269"/>
      <c r="BC341" s="269"/>
      <c r="BD341" s="269"/>
      <c r="BE341" s="269"/>
      <c r="BF341" s="269"/>
      <c r="BG341" s="269"/>
      <c r="BH341" s="269"/>
      <c r="BI341" s="269"/>
      <c r="BJ341" s="269"/>
      <c r="BK341" s="269"/>
      <c r="BL341" s="269"/>
      <c r="BM341" s="269"/>
      <c r="BN341" s="269"/>
      <c r="BO341" s="269"/>
      <c r="BP341" s="269"/>
      <c r="BQ341" s="269"/>
      <c r="BR341" s="269"/>
      <c r="BS341" s="269"/>
      <c r="BT341" s="269"/>
      <c r="BU341" s="269"/>
      <c r="BV341" s="269"/>
      <c r="BW341" s="269"/>
      <c r="BX341" s="269"/>
      <c r="BY341" s="269"/>
      <c r="BZ341" s="269"/>
      <c r="CA341" s="269"/>
      <c r="CB341" s="269"/>
      <c r="CC341" s="269"/>
      <c r="CD341" s="269"/>
      <c r="CE341" s="269"/>
      <c r="CF341" s="269"/>
    </row>
    <row r="342" spans="1:84" x14ac:dyDescent="0.2">
      <c r="A342" s="286"/>
      <c r="B342" s="272"/>
      <c r="C342" s="269"/>
      <c r="D342" s="272"/>
      <c r="E342" s="272"/>
      <c r="F342" s="272"/>
      <c r="G342" s="472"/>
      <c r="H342" s="472"/>
      <c r="I342" s="472"/>
      <c r="J342" s="284"/>
      <c r="K342" s="472"/>
      <c r="L342" s="284"/>
      <c r="M342" s="284"/>
      <c r="N342" s="284"/>
      <c r="O342" s="285"/>
      <c r="P342" s="269"/>
      <c r="Q342" s="269"/>
      <c r="S342" s="269"/>
      <c r="T342" s="269"/>
      <c r="U342" s="269"/>
      <c r="V342" s="269"/>
      <c r="W342" s="269"/>
      <c r="X342" s="269"/>
      <c r="Y342" s="269"/>
      <c r="Z342" s="269"/>
      <c r="AA342" s="269"/>
      <c r="AB342" s="269"/>
      <c r="AC342" s="269"/>
      <c r="AD342" s="269"/>
      <c r="AE342" s="269"/>
      <c r="AF342" s="269"/>
      <c r="AG342" s="529"/>
      <c r="AH342" s="269"/>
      <c r="AI342" s="269"/>
      <c r="AJ342" s="269"/>
      <c r="AK342" s="269"/>
      <c r="AL342" s="269"/>
      <c r="AM342" s="269"/>
      <c r="AN342" s="269"/>
      <c r="AO342" s="269"/>
      <c r="AP342" s="269"/>
      <c r="AQ342" s="269"/>
      <c r="AR342" s="269"/>
      <c r="AS342" s="269"/>
      <c r="AT342" s="269"/>
      <c r="AU342" s="269"/>
      <c r="AV342" s="269"/>
      <c r="AW342" s="269"/>
      <c r="AX342" s="269"/>
      <c r="AY342" s="269"/>
      <c r="AZ342" s="269"/>
      <c r="BA342" s="269"/>
      <c r="BB342" s="269"/>
      <c r="BC342" s="269"/>
      <c r="BD342" s="269"/>
      <c r="BE342" s="269"/>
      <c r="BF342" s="269"/>
      <c r="BG342" s="269"/>
      <c r="BH342" s="269"/>
      <c r="BI342" s="269"/>
      <c r="BJ342" s="269"/>
      <c r="BK342" s="269"/>
      <c r="BL342" s="269"/>
      <c r="BM342" s="269"/>
      <c r="BN342" s="269"/>
      <c r="BO342" s="269"/>
      <c r="BP342" s="269"/>
      <c r="BQ342" s="269"/>
      <c r="BR342" s="269"/>
      <c r="BS342" s="269"/>
      <c r="BT342" s="269"/>
      <c r="BU342" s="269"/>
      <c r="BV342" s="269"/>
      <c r="BW342" s="269"/>
      <c r="BX342" s="269"/>
      <c r="BY342" s="269"/>
      <c r="BZ342" s="269"/>
      <c r="CA342" s="269"/>
      <c r="CB342" s="269"/>
      <c r="CC342" s="269"/>
      <c r="CD342" s="269"/>
      <c r="CE342" s="269"/>
      <c r="CF342" s="269"/>
    </row>
    <row r="343" spans="1:84" x14ac:dyDescent="0.2">
      <c r="A343" s="286"/>
      <c r="B343" s="272"/>
      <c r="C343" s="269"/>
      <c r="D343" s="272"/>
      <c r="E343" s="272"/>
      <c r="F343" s="272"/>
      <c r="G343" s="472"/>
      <c r="H343" s="472"/>
      <c r="I343" s="472"/>
      <c r="J343" s="284"/>
      <c r="K343" s="472"/>
      <c r="L343" s="284"/>
      <c r="M343" s="284"/>
      <c r="N343" s="284"/>
      <c r="O343" s="285"/>
      <c r="P343" s="269"/>
      <c r="Q343" s="269"/>
      <c r="S343" s="269"/>
      <c r="T343" s="269"/>
      <c r="U343" s="269"/>
      <c r="V343" s="269"/>
      <c r="W343" s="269"/>
      <c r="X343" s="269"/>
      <c r="Y343" s="269"/>
      <c r="Z343" s="269"/>
      <c r="AA343" s="269"/>
      <c r="AB343" s="269"/>
      <c r="AC343" s="269"/>
      <c r="AD343" s="269"/>
      <c r="AE343" s="269"/>
      <c r="AF343" s="269"/>
      <c r="AG343" s="529"/>
      <c r="AH343" s="269"/>
      <c r="AI343" s="269"/>
      <c r="AJ343" s="269"/>
      <c r="AK343" s="269"/>
      <c r="AL343" s="269"/>
      <c r="AM343" s="269"/>
      <c r="AN343" s="269"/>
      <c r="AO343" s="269"/>
      <c r="AP343" s="269"/>
      <c r="AQ343" s="269"/>
      <c r="AR343" s="269"/>
      <c r="AS343" s="269"/>
      <c r="AT343" s="269"/>
      <c r="AU343" s="269"/>
      <c r="AV343" s="269"/>
      <c r="AW343" s="269"/>
      <c r="AX343" s="269"/>
      <c r="AY343" s="269"/>
      <c r="AZ343" s="269"/>
      <c r="BA343" s="269"/>
      <c r="BB343" s="269"/>
      <c r="BC343" s="269"/>
      <c r="BD343" s="269"/>
      <c r="BE343" s="269"/>
      <c r="BF343" s="269"/>
      <c r="BG343" s="269"/>
      <c r="BH343" s="269"/>
      <c r="BI343" s="269"/>
      <c r="BJ343" s="269"/>
      <c r="BK343" s="269"/>
      <c r="BL343" s="269"/>
      <c r="BM343" s="269"/>
      <c r="BN343" s="269"/>
      <c r="BO343" s="269"/>
      <c r="BP343" s="269"/>
      <c r="BQ343" s="269"/>
      <c r="BR343" s="269"/>
      <c r="BS343" s="269"/>
      <c r="BT343" s="269"/>
      <c r="BU343" s="269"/>
      <c r="BV343" s="269"/>
      <c r="BW343" s="269"/>
      <c r="BX343" s="269"/>
      <c r="BY343" s="269"/>
      <c r="BZ343" s="269"/>
      <c r="CA343" s="269"/>
      <c r="CB343" s="269"/>
      <c r="CC343" s="269"/>
      <c r="CD343" s="269"/>
      <c r="CE343" s="269"/>
      <c r="CF343" s="269"/>
    </row>
    <row r="344" spans="1:84" x14ac:dyDescent="0.2">
      <c r="A344" s="286"/>
      <c r="B344" s="272"/>
      <c r="C344" s="269"/>
      <c r="D344" s="272"/>
      <c r="E344" s="272"/>
      <c r="F344" s="272"/>
      <c r="G344" s="472"/>
      <c r="H344" s="472"/>
      <c r="I344" s="472"/>
      <c r="J344" s="284"/>
      <c r="K344" s="472"/>
      <c r="L344" s="284"/>
      <c r="M344" s="284"/>
      <c r="N344" s="284"/>
      <c r="O344" s="285"/>
      <c r="P344" s="269"/>
      <c r="Q344" s="269"/>
      <c r="S344" s="269"/>
      <c r="T344" s="269"/>
      <c r="U344" s="269"/>
      <c r="V344" s="269"/>
      <c r="W344" s="269"/>
      <c r="X344" s="269"/>
      <c r="Y344" s="269"/>
      <c r="Z344" s="269"/>
      <c r="AA344" s="269"/>
      <c r="AB344" s="269"/>
      <c r="AC344" s="269"/>
      <c r="AD344" s="269"/>
      <c r="AE344" s="269"/>
      <c r="AF344" s="269"/>
      <c r="AG344" s="529"/>
      <c r="AH344" s="269"/>
      <c r="AI344" s="269"/>
      <c r="AJ344" s="269"/>
      <c r="AK344" s="269"/>
      <c r="AL344" s="269"/>
      <c r="AM344" s="269"/>
      <c r="AN344" s="269"/>
      <c r="AO344" s="269"/>
      <c r="AP344" s="269"/>
      <c r="AQ344" s="269"/>
      <c r="AR344" s="269"/>
      <c r="AS344" s="269"/>
      <c r="AT344" s="269"/>
      <c r="AU344" s="269"/>
      <c r="AV344" s="269"/>
      <c r="AW344" s="269"/>
      <c r="AX344" s="269"/>
      <c r="AY344" s="269"/>
      <c r="AZ344" s="269"/>
      <c r="BA344" s="269"/>
      <c r="BB344" s="269"/>
      <c r="BC344" s="269"/>
      <c r="BD344" s="269"/>
      <c r="BE344" s="269"/>
      <c r="BF344" s="269"/>
      <c r="BG344" s="269"/>
      <c r="BH344" s="269"/>
      <c r="BI344" s="269"/>
      <c r="BJ344" s="269"/>
      <c r="BK344" s="269"/>
      <c r="BL344" s="269"/>
      <c r="BM344" s="269"/>
      <c r="BN344" s="269"/>
      <c r="BO344" s="269"/>
      <c r="BP344" s="269"/>
      <c r="BQ344" s="269"/>
      <c r="BR344" s="269"/>
      <c r="BS344" s="269"/>
      <c r="BT344" s="269"/>
      <c r="BU344" s="269"/>
      <c r="BV344" s="269"/>
      <c r="BW344" s="269"/>
      <c r="BX344" s="269"/>
      <c r="BY344" s="269"/>
      <c r="BZ344" s="269"/>
      <c r="CA344" s="269"/>
      <c r="CB344" s="269"/>
      <c r="CC344" s="269"/>
      <c r="CD344" s="269"/>
      <c r="CE344" s="269"/>
      <c r="CF344" s="269"/>
    </row>
    <row r="345" spans="1:84" x14ac:dyDescent="0.2">
      <c r="A345" s="286"/>
      <c r="B345" s="272"/>
      <c r="C345" s="269"/>
      <c r="D345" s="272"/>
      <c r="E345" s="272"/>
      <c r="F345" s="272"/>
      <c r="G345" s="472"/>
      <c r="H345" s="472"/>
      <c r="I345" s="472"/>
      <c r="J345" s="284"/>
      <c r="K345" s="472"/>
      <c r="L345" s="284"/>
      <c r="M345" s="284"/>
      <c r="N345" s="284"/>
      <c r="O345" s="285"/>
      <c r="P345" s="269"/>
      <c r="Q345" s="269"/>
      <c r="S345" s="269"/>
      <c r="T345" s="269"/>
      <c r="U345" s="269"/>
      <c r="V345" s="269"/>
      <c r="W345" s="269"/>
      <c r="X345" s="269"/>
      <c r="Y345" s="269"/>
      <c r="Z345" s="269"/>
      <c r="AA345" s="269"/>
      <c r="AB345" s="269"/>
      <c r="AC345" s="269"/>
      <c r="AD345" s="269"/>
      <c r="AE345" s="269"/>
      <c r="AF345" s="269"/>
      <c r="AG345" s="529"/>
      <c r="AH345" s="269"/>
      <c r="AI345" s="269"/>
      <c r="AJ345" s="269"/>
      <c r="AK345" s="269"/>
      <c r="AL345" s="269"/>
      <c r="AM345" s="269"/>
      <c r="AN345" s="269"/>
      <c r="AO345" s="269"/>
      <c r="AP345" s="269"/>
      <c r="AQ345" s="269"/>
      <c r="AR345" s="269"/>
      <c r="AS345" s="269"/>
      <c r="AT345" s="269"/>
      <c r="AU345" s="269"/>
      <c r="AV345" s="269"/>
      <c r="AW345" s="269"/>
      <c r="AX345" s="269"/>
      <c r="AY345" s="269"/>
      <c r="AZ345" s="269"/>
      <c r="BA345" s="269"/>
      <c r="BB345" s="269"/>
      <c r="BC345" s="269"/>
      <c r="BD345" s="269"/>
      <c r="BE345" s="269"/>
      <c r="BF345" s="269"/>
      <c r="BG345" s="269"/>
      <c r="BH345" s="269"/>
      <c r="BI345" s="269"/>
      <c r="BJ345" s="269"/>
      <c r="BK345" s="269"/>
      <c r="BL345" s="269"/>
      <c r="BM345" s="269"/>
      <c r="BN345" s="269"/>
      <c r="BO345" s="269"/>
      <c r="BP345" s="269"/>
      <c r="BQ345" s="269"/>
      <c r="BR345" s="269"/>
      <c r="BS345" s="269"/>
      <c r="BT345" s="269"/>
      <c r="BU345" s="269"/>
      <c r="BV345" s="269"/>
      <c r="BW345" s="269"/>
      <c r="BX345" s="269"/>
      <c r="BY345" s="269"/>
      <c r="BZ345" s="269"/>
      <c r="CA345" s="269"/>
      <c r="CB345" s="269"/>
      <c r="CC345" s="269"/>
      <c r="CD345" s="269"/>
      <c r="CE345" s="269"/>
      <c r="CF345" s="269"/>
    </row>
    <row r="346" spans="1:84" x14ac:dyDescent="0.2">
      <c r="A346" s="286"/>
      <c r="B346" s="272"/>
      <c r="C346" s="269"/>
      <c r="D346" s="272"/>
      <c r="E346" s="272"/>
      <c r="F346" s="272"/>
      <c r="G346" s="472"/>
      <c r="H346" s="472"/>
      <c r="I346" s="472"/>
      <c r="J346" s="284"/>
      <c r="K346" s="472"/>
      <c r="L346" s="284"/>
      <c r="M346" s="284"/>
      <c r="N346" s="284"/>
      <c r="O346" s="285"/>
      <c r="P346" s="269"/>
      <c r="Q346" s="269"/>
      <c r="S346" s="269"/>
      <c r="T346" s="269"/>
      <c r="U346" s="269"/>
      <c r="V346" s="269"/>
      <c r="W346" s="269"/>
      <c r="X346" s="269"/>
      <c r="Y346" s="269"/>
      <c r="Z346" s="269"/>
      <c r="AA346" s="269"/>
      <c r="AB346" s="269"/>
      <c r="AC346" s="269"/>
      <c r="AD346" s="269"/>
      <c r="AE346" s="269"/>
      <c r="AF346" s="269"/>
      <c r="AG346" s="529"/>
      <c r="AH346" s="269"/>
      <c r="AI346" s="269"/>
      <c r="AJ346" s="269"/>
      <c r="AK346" s="269"/>
      <c r="AL346" s="269"/>
      <c r="AM346" s="269"/>
      <c r="AN346" s="269"/>
      <c r="AO346" s="269"/>
      <c r="AP346" s="269"/>
      <c r="AQ346" s="269"/>
      <c r="AR346" s="269"/>
      <c r="AS346" s="269"/>
      <c r="AT346" s="269"/>
      <c r="AU346" s="269"/>
      <c r="AV346" s="269"/>
      <c r="AW346" s="269"/>
      <c r="AX346" s="269"/>
      <c r="AY346" s="269"/>
      <c r="AZ346" s="269"/>
      <c r="BA346" s="269"/>
      <c r="BB346" s="269"/>
      <c r="BC346" s="269"/>
      <c r="BD346" s="269"/>
      <c r="BE346" s="269"/>
      <c r="BF346" s="269"/>
      <c r="BG346" s="269"/>
      <c r="BH346" s="269"/>
      <c r="BI346" s="269"/>
      <c r="BJ346" s="269"/>
      <c r="BK346" s="269"/>
      <c r="BL346" s="269"/>
      <c r="BM346" s="269"/>
      <c r="BN346" s="269"/>
      <c r="BO346" s="269"/>
      <c r="BP346" s="269"/>
      <c r="BQ346" s="269"/>
      <c r="BR346" s="269"/>
      <c r="BS346" s="269"/>
      <c r="BT346" s="269"/>
      <c r="BU346" s="269"/>
      <c r="BV346" s="269"/>
      <c r="BW346" s="269"/>
      <c r="BX346" s="269"/>
      <c r="BY346" s="269"/>
      <c r="BZ346" s="269"/>
      <c r="CA346" s="269"/>
      <c r="CB346" s="269"/>
      <c r="CC346" s="269"/>
      <c r="CD346" s="269"/>
      <c r="CE346" s="269"/>
      <c r="CF346" s="269"/>
    </row>
    <row r="347" spans="1:84" x14ac:dyDescent="0.2">
      <c r="A347" s="286"/>
      <c r="B347" s="272"/>
      <c r="C347" s="269"/>
      <c r="D347" s="272"/>
      <c r="E347" s="272"/>
      <c r="F347" s="272"/>
      <c r="G347" s="472"/>
      <c r="H347" s="472"/>
      <c r="I347" s="472"/>
      <c r="J347" s="284"/>
      <c r="K347" s="472"/>
      <c r="L347" s="284"/>
      <c r="M347" s="284"/>
      <c r="N347" s="284"/>
      <c r="O347" s="285"/>
      <c r="P347" s="269"/>
      <c r="Q347" s="269"/>
      <c r="S347" s="269"/>
      <c r="T347" s="269"/>
      <c r="U347" s="269"/>
      <c r="V347" s="269"/>
      <c r="W347" s="269"/>
      <c r="X347" s="269"/>
      <c r="Y347" s="269"/>
      <c r="Z347" s="269"/>
      <c r="AA347" s="269"/>
      <c r="AB347" s="269"/>
      <c r="AC347" s="269"/>
      <c r="AD347" s="269"/>
      <c r="AE347" s="269"/>
      <c r="AF347" s="269"/>
      <c r="AG347" s="529"/>
      <c r="AH347" s="269"/>
      <c r="AI347" s="269"/>
      <c r="AJ347" s="269"/>
      <c r="AK347" s="269"/>
      <c r="AL347" s="269"/>
      <c r="AM347" s="269"/>
      <c r="AN347" s="269"/>
      <c r="AO347" s="269"/>
      <c r="AP347" s="269"/>
      <c r="AQ347" s="269"/>
      <c r="AR347" s="269"/>
      <c r="AS347" s="269"/>
      <c r="AT347" s="269"/>
      <c r="AU347" s="269"/>
      <c r="AV347" s="269"/>
      <c r="AW347" s="269"/>
      <c r="AX347" s="269"/>
      <c r="AY347" s="269"/>
      <c r="AZ347" s="269"/>
      <c r="BA347" s="269"/>
      <c r="BB347" s="269"/>
      <c r="BC347" s="269"/>
      <c r="BD347" s="269"/>
      <c r="BE347" s="269"/>
      <c r="BF347" s="269"/>
      <c r="BG347" s="269"/>
      <c r="BH347" s="269"/>
      <c r="BI347" s="269"/>
      <c r="BJ347" s="269"/>
      <c r="BK347" s="269"/>
      <c r="BL347" s="269"/>
      <c r="BM347" s="269"/>
      <c r="BN347" s="269"/>
      <c r="BO347" s="269"/>
      <c r="BP347" s="269"/>
      <c r="BQ347" s="269"/>
      <c r="BR347" s="269"/>
      <c r="BS347" s="269"/>
      <c r="BT347" s="269"/>
      <c r="BU347" s="269"/>
      <c r="BV347" s="269"/>
      <c r="BW347" s="269"/>
      <c r="BX347" s="269"/>
      <c r="BY347" s="269"/>
      <c r="BZ347" s="269"/>
      <c r="CA347" s="269"/>
      <c r="CB347" s="269"/>
      <c r="CC347" s="269"/>
      <c r="CD347" s="269"/>
      <c r="CE347" s="269"/>
      <c r="CF347" s="269"/>
    </row>
    <row r="348" spans="1:84" x14ac:dyDescent="0.2">
      <c r="A348" s="286"/>
      <c r="B348" s="272"/>
      <c r="C348" s="269"/>
      <c r="D348" s="272"/>
      <c r="E348" s="272"/>
      <c r="F348" s="272"/>
      <c r="G348" s="472"/>
      <c r="H348" s="472"/>
      <c r="I348" s="472"/>
      <c r="J348" s="284"/>
      <c r="K348" s="472"/>
      <c r="L348" s="284"/>
      <c r="M348" s="284"/>
      <c r="N348" s="284"/>
      <c r="O348" s="285"/>
      <c r="P348" s="269"/>
      <c r="Q348" s="269"/>
      <c r="S348" s="269"/>
      <c r="T348" s="269"/>
      <c r="U348" s="269"/>
      <c r="V348" s="269"/>
      <c r="W348" s="269"/>
      <c r="X348" s="269"/>
      <c r="Y348" s="269"/>
      <c r="Z348" s="269"/>
      <c r="AA348" s="269"/>
      <c r="AB348" s="269"/>
      <c r="AC348" s="269"/>
      <c r="AD348" s="269"/>
      <c r="AE348" s="269"/>
      <c r="AF348" s="269"/>
      <c r="AG348" s="529"/>
      <c r="AH348" s="269"/>
      <c r="AI348" s="269"/>
      <c r="AJ348" s="269"/>
      <c r="AK348" s="269"/>
      <c r="AL348" s="269"/>
      <c r="AM348" s="269"/>
      <c r="AN348" s="269"/>
      <c r="AO348" s="269"/>
      <c r="AP348" s="269"/>
      <c r="AQ348" s="269"/>
      <c r="AR348" s="269"/>
      <c r="AS348" s="269"/>
      <c r="AT348" s="269"/>
      <c r="AU348" s="269"/>
      <c r="AV348" s="269"/>
      <c r="AW348" s="269"/>
      <c r="AX348" s="269"/>
      <c r="AY348" s="269"/>
      <c r="AZ348" s="269"/>
      <c r="BA348" s="269"/>
      <c r="BB348" s="269"/>
      <c r="BC348" s="269"/>
      <c r="BD348" s="269"/>
      <c r="BE348" s="269"/>
      <c r="BF348" s="269"/>
      <c r="BG348" s="269"/>
      <c r="BH348" s="269"/>
      <c r="BI348" s="269"/>
      <c r="BJ348" s="269"/>
      <c r="BK348" s="269"/>
      <c r="BL348" s="269"/>
      <c r="BM348" s="269"/>
      <c r="BN348" s="269"/>
      <c r="BO348" s="269"/>
      <c r="BP348" s="269"/>
      <c r="BQ348" s="269"/>
      <c r="BR348" s="269"/>
      <c r="BS348" s="269"/>
      <c r="BT348" s="269"/>
      <c r="BU348" s="269"/>
      <c r="BV348" s="269"/>
      <c r="BW348" s="269"/>
      <c r="BX348" s="269"/>
      <c r="BY348" s="269"/>
      <c r="BZ348" s="269"/>
      <c r="CA348" s="269"/>
      <c r="CB348" s="269"/>
      <c r="CC348" s="269"/>
      <c r="CD348" s="269"/>
      <c r="CE348" s="269"/>
      <c r="CF348" s="269"/>
    </row>
    <row r="349" spans="1:84" x14ac:dyDescent="0.2">
      <c r="A349" s="286"/>
      <c r="B349" s="272"/>
      <c r="C349" s="269"/>
      <c r="D349" s="272"/>
      <c r="E349" s="272"/>
      <c r="F349" s="272"/>
      <c r="G349" s="472"/>
      <c r="H349" s="472"/>
      <c r="I349" s="472"/>
      <c r="J349" s="284"/>
      <c r="K349" s="472"/>
      <c r="L349" s="284"/>
      <c r="M349" s="284"/>
      <c r="N349" s="284"/>
      <c r="O349" s="289"/>
      <c r="P349" s="269"/>
      <c r="Q349" s="269"/>
      <c r="S349" s="269"/>
      <c r="T349" s="269"/>
      <c r="U349" s="269"/>
      <c r="V349" s="269"/>
      <c r="W349" s="269"/>
      <c r="X349" s="269"/>
      <c r="Y349" s="269"/>
      <c r="Z349" s="269"/>
      <c r="AA349" s="269"/>
      <c r="AB349" s="269"/>
      <c r="AC349" s="269"/>
      <c r="AD349" s="269"/>
      <c r="AE349" s="269"/>
      <c r="AF349" s="269"/>
      <c r="AG349" s="529"/>
      <c r="AH349" s="269"/>
      <c r="AI349" s="269"/>
      <c r="AJ349" s="269"/>
      <c r="AK349" s="269"/>
      <c r="AL349" s="269"/>
      <c r="AM349" s="269"/>
      <c r="AN349" s="269"/>
      <c r="AO349" s="269"/>
      <c r="AP349" s="269"/>
      <c r="AQ349" s="269"/>
      <c r="AR349" s="269"/>
      <c r="AS349" s="269"/>
      <c r="AT349" s="269"/>
      <c r="AU349" s="269"/>
      <c r="AV349" s="269"/>
      <c r="AW349" s="269"/>
      <c r="AX349" s="269"/>
      <c r="AY349" s="269"/>
      <c r="AZ349" s="269"/>
      <c r="BA349" s="269"/>
      <c r="BB349" s="269"/>
      <c r="BC349" s="269"/>
      <c r="BD349" s="269"/>
      <c r="BE349" s="269"/>
      <c r="BF349" s="269"/>
      <c r="BG349" s="269"/>
      <c r="BH349" s="269"/>
      <c r="BI349" s="269"/>
      <c r="BJ349" s="269"/>
      <c r="BK349" s="269"/>
      <c r="BL349" s="269"/>
      <c r="BM349" s="269"/>
      <c r="BN349" s="269"/>
      <c r="BO349" s="269"/>
      <c r="BP349" s="269"/>
      <c r="BQ349" s="269"/>
      <c r="BR349" s="269"/>
      <c r="BS349" s="269"/>
      <c r="BT349" s="269"/>
      <c r="BU349" s="269"/>
      <c r="BV349" s="269"/>
      <c r="BW349" s="269"/>
      <c r="BX349" s="269"/>
      <c r="BY349" s="269"/>
      <c r="BZ349" s="269"/>
      <c r="CA349" s="269"/>
      <c r="CB349" s="269"/>
      <c r="CC349" s="269"/>
      <c r="CD349" s="269"/>
      <c r="CE349" s="269"/>
      <c r="CF349" s="269"/>
    </row>
    <row r="350" spans="1:84" x14ac:dyDescent="0.2">
      <c r="A350" s="286"/>
      <c r="B350" s="272"/>
      <c r="C350" s="269"/>
      <c r="D350" s="272"/>
      <c r="E350" s="272"/>
      <c r="F350" s="272"/>
      <c r="G350" s="472"/>
      <c r="H350" s="472"/>
      <c r="I350" s="472"/>
      <c r="J350" s="269"/>
      <c r="K350" s="472"/>
      <c r="L350" s="269"/>
      <c r="M350" s="269"/>
      <c r="N350" s="269"/>
      <c r="O350" s="289"/>
      <c r="P350" s="269"/>
      <c r="Q350" s="269"/>
      <c r="S350" s="269"/>
      <c r="T350" s="269"/>
      <c r="U350" s="269"/>
      <c r="V350" s="269"/>
      <c r="W350" s="269"/>
      <c r="X350" s="269"/>
      <c r="Y350" s="269"/>
      <c r="Z350" s="269"/>
      <c r="AA350" s="269"/>
      <c r="AB350" s="269"/>
      <c r="AC350" s="269"/>
      <c r="AD350" s="269"/>
      <c r="AE350" s="269"/>
      <c r="AF350" s="269"/>
      <c r="AG350" s="529"/>
      <c r="AH350" s="269"/>
      <c r="AI350" s="269"/>
      <c r="AJ350" s="269"/>
      <c r="AK350" s="269"/>
      <c r="AL350" s="269"/>
      <c r="AM350" s="269"/>
      <c r="AN350" s="269"/>
      <c r="AO350" s="269"/>
      <c r="AP350" s="269"/>
      <c r="AQ350" s="269"/>
      <c r="AR350" s="269"/>
      <c r="AS350" s="269"/>
      <c r="AT350" s="269"/>
      <c r="AU350" s="269"/>
      <c r="AV350" s="269"/>
      <c r="AW350" s="269"/>
      <c r="AX350" s="269"/>
      <c r="AY350" s="269"/>
      <c r="AZ350" s="269"/>
      <c r="BA350" s="269"/>
      <c r="BB350" s="269"/>
      <c r="BC350" s="269"/>
      <c r="BD350" s="269"/>
      <c r="BE350" s="269"/>
      <c r="BF350" s="269"/>
      <c r="BG350" s="269"/>
      <c r="BH350" s="269"/>
      <c r="BI350" s="269"/>
      <c r="BJ350" s="269"/>
      <c r="BK350" s="269"/>
      <c r="BL350" s="269"/>
      <c r="BM350" s="269"/>
      <c r="BN350" s="269"/>
      <c r="BO350" s="269"/>
      <c r="BP350" s="269"/>
      <c r="BQ350" s="269"/>
      <c r="BR350" s="269"/>
      <c r="BS350" s="269"/>
      <c r="BT350" s="269"/>
      <c r="BU350" s="269"/>
      <c r="BV350" s="269"/>
      <c r="BW350" s="269"/>
      <c r="BX350" s="269"/>
      <c r="BY350" s="269"/>
      <c r="BZ350" s="269"/>
      <c r="CA350" s="269"/>
      <c r="CB350" s="269"/>
      <c r="CC350" s="269"/>
      <c r="CD350" s="269"/>
      <c r="CE350" s="269"/>
      <c r="CF350" s="269"/>
    </row>
    <row r="351" spans="1:84" x14ac:dyDescent="0.2">
      <c r="A351" s="286"/>
      <c r="B351" s="272"/>
      <c r="C351" s="269"/>
      <c r="D351" s="272"/>
      <c r="E351" s="272"/>
      <c r="F351" s="272"/>
      <c r="G351" s="472"/>
      <c r="H351" s="472"/>
      <c r="I351" s="473"/>
      <c r="J351" s="269"/>
      <c r="K351" s="472"/>
      <c r="L351" s="269"/>
      <c r="M351" s="269"/>
      <c r="N351" s="269"/>
      <c r="O351" s="289"/>
      <c r="P351" s="269"/>
      <c r="Q351" s="269"/>
      <c r="S351" s="269"/>
      <c r="T351" s="269"/>
      <c r="U351" s="269"/>
      <c r="V351" s="269"/>
      <c r="W351" s="269"/>
      <c r="X351" s="269"/>
      <c r="Y351" s="269"/>
      <c r="Z351" s="269"/>
      <c r="AA351" s="269"/>
      <c r="AB351" s="269"/>
      <c r="AC351" s="269"/>
      <c r="AD351" s="269"/>
      <c r="AE351" s="269"/>
      <c r="AF351" s="269"/>
      <c r="AG351" s="529"/>
      <c r="AH351" s="269"/>
      <c r="AI351" s="269"/>
      <c r="AJ351" s="269"/>
      <c r="AK351" s="269"/>
      <c r="AL351" s="269"/>
      <c r="AM351" s="269"/>
      <c r="AN351" s="269"/>
      <c r="AO351" s="269"/>
      <c r="AP351" s="269"/>
      <c r="AQ351" s="269"/>
      <c r="AR351" s="269"/>
      <c r="AS351" s="269"/>
      <c r="AT351" s="269"/>
      <c r="AU351" s="269"/>
      <c r="AV351" s="269"/>
      <c r="AW351" s="269"/>
      <c r="AX351" s="269"/>
      <c r="AY351" s="269"/>
      <c r="AZ351" s="269"/>
      <c r="BA351" s="269"/>
      <c r="BB351" s="269"/>
      <c r="BC351" s="269"/>
      <c r="BD351" s="269"/>
      <c r="BE351" s="269"/>
      <c r="BF351" s="269"/>
      <c r="BG351" s="269"/>
      <c r="BH351" s="269"/>
      <c r="BI351" s="269"/>
      <c r="BJ351" s="269"/>
      <c r="BK351" s="269"/>
      <c r="BL351" s="269"/>
      <c r="BM351" s="269"/>
      <c r="BN351" s="269"/>
      <c r="BO351" s="269"/>
      <c r="BP351" s="269"/>
      <c r="BQ351" s="269"/>
      <c r="BR351" s="269"/>
      <c r="BS351" s="269"/>
      <c r="BT351" s="269"/>
      <c r="BU351" s="269"/>
      <c r="BV351" s="269"/>
      <c r="BW351" s="269"/>
      <c r="BX351" s="269"/>
      <c r="BY351" s="269"/>
      <c r="BZ351" s="269"/>
      <c r="CA351" s="269"/>
      <c r="CB351" s="269"/>
      <c r="CC351" s="269"/>
      <c r="CD351" s="269"/>
      <c r="CE351" s="269"/>
      <c r="CF351" s="269"/>
    </row>
    <row r="352" spans="1:84" x14ac:dyDescent="0.2">
      <c r="A352" s="286"/>
      <c r="B352" s="272"/>
      <c r="C352" s="269"/>
      <c r="D352" s="272"/>
      <c r="E352" s="272"/>
      <c r="F352" s="272"/>
      <c r="G352" s="473"/>
      <c r="H352" s="473"/>
      <c r="I352" s="473"/>
      <c r="J352" s="269"/>
      <c r="K352" s="269"/>
      <c r="L352" s="269"/>
      <c r="M352" s="269"/>
      <c r="N352" s="269"/>
      <c r="O352" s="289"/>
      <c r="P352" s="269"/>
      <c r="Q352" s="269"/>
      <c r="S352" s="269"/>
      <c r="T352" s="269"/>
      <c r="U352" s="269"/>
      <c r="V352" s="269"/>
      <c r="W352" s="269"/>
      <c r="X352" s="269"/>
      <c r="Y352" s="269"/>
      <c r="Z352" s="269"/>
      <c r="AA352" s="269"/>
      <c r="AB352" s="269"/>
      <c r="AC352" s="269"/>
      <c r="AD352" s="269"/>
      <c r="AE352" s="269"/>
      <c r="AF352" s="269"/>
      <c r="AG352" s="529"/>
      <c r="AH352" s="269"/>
      <c r="AI352" s="269"/>
      <c r="AJ352" s="269"/>
      <c r="AK352" s="269"/>
      <c r="AL352" s="269"/>
      <c r="AM352" s="269"/>
      <c r="AN352" s="269"/>
      <c r="AO352" s="269"/>
      <c r="AP352" s="269"/>
      <c r="AQ352" s="269"/>
      <c r="AR352" s="269"/>
      <c r="AS352" s="269"/>
      <c r="AT352" s="269"/>
      <c r="AU352" s="269"/>
      <c r="AV352" s="269"/>
      <c r="AW352" s="269"/>
      <c r="AX352" s="269"/>
      <c r="AY352" s="269"/>
      <c r="AZ352" s="269"/>
      <c r="BA352" s="269"/>
      <c r="BB352" s="269"/>
      <c r="BC352" s="269"/>
      <c r="BD352" s="269"/>
      <c r="BE352" s="269"/>
      <c r="BF352" s="269"/>
      <c r="BG352" s="269"/>
      <c r="BH352" s="269"/>
      <c r="BI352" s="269"/>
      <c r="BJ352" s="269"/>
      <c r="BK352" s="269"/>
      <c r="BL352" s="269"/>
      <c r="BM352" s="269"/>
      <c r="BN352" s="269"/>
      <c r="BO352" s="269"/>
      <c r="BP352" s="269"/>
      <c r="BQ352" s="269"/>
      <c r="BR352" s="269"/>
      <c r="BS352" s="269"/>
      <c r="BT352" s="269"/>
      <c r="BU352" s="269"/>
      <c r="BV352" s="269"/>
      <c r="BW352" s="269"/>
      <c r="BX352" s="269"/>
      <c r="BY352" s="269"/>
      <c r="BZ352" s="269"/>
      <c r="CA352" s="269"/>
      <c r="CB352" s="269"/>
      <c r="CC352" s="269"/>
      <c r="CD352" s="269"/>
      <c r="CE352" s="269"/>
      <c r="CF352" s="269"/>
    </row>
    <row r="353" spans="1:84" x14ac:dyDescent="0.2">
      <c r="A353" s="286"/>
      <c r="B353" s="272"/>
      <c r="C353" s="269"/>
      <c r="D353" s="272"/>
      <c r="E353" s="272"/>
      <c r="F353" s="272"/>
      <c r="G353" s="473"/>
      <c r="H353" s="473"/>
      <c r="I353" s="473"/>
      <c r="J353" s="269"/>
      <c r="K353" s="269"/>
      <c r="L353" s="269"/>
      <c r="M353" s="269"/>
      <c r="N353" s="269"/>
      <c r="O353" s="289"/>
      <c r="P353" s="269"/>
      <c r="Q353" s="269"/>
      <c r="S353" s="269"/>
      <c r="T353" s="269"/>
      <c r="U353" s="269"/>
      <c r="V353" s="269"/>
      <c r="W353" s="269"/>
      <c r="X353" s="269"/>
      <c r="Y353" s="269"/>
      <c r="Z353" s="269"/>
      <c r="AA353" s="269"/>
      <c r="AB353" s="269"/>
      <c r="AC353" s="269"/>
      <c r="AD353" s="269"/>
      <c r="AE353" s="269"/>
      <c r="AF353" s="269"/>
      <c r="AG353" s="529"/>
      <c r="AH353" s="269"/>
      <c r="AI353" s="269"/>
      <c r="AJ353" s="269"/>
      <c r="AK353" s="269"/>
      <c r="AL353" s="269"/>
      <c r="AM353" s="269"/>
      <c r="AN353" s="269"/>
      <c r="AO353" s="269"/>
      <c r="AP353" s="269"/>
      <c r="AQ353" s="269"/>
      <c r="AR353" s="269"/>
      <c r="AS353" s="269"/>
      <c r="AT353" s="269"/>
      <c r="AU353" s="269"/>
      <c r="AV353" s="269"/>
      <c r="AW353" s="269"/>
      <c r="AX353" s="269"/>
      <c r="AY353" s="269"/>
      <c r="AZ353" s="269"/>
      <c r="BA353" s="269"/>
      <c r="BB353" s="269"/>
      <c r="BC353" s="269"/>
      <c r="BD353" s="269"/>
      <c r="BE353" s="269"/>
      <c r="BF353" s="269"/>
      <c r="BG353" s="269"/>
      <c r="BH353" s="269"/>
      <c r="BI353" s="269"/>
      <c r="BJ353" s="269"/>
      <c r="BK353" s="269"/>
      <c r="BL353" s="269"/>
      <c r="BM353" s="269"/>
      <c r="BN353" s="269"/>
      <c r="BO353" s="269"/>
      <c r="BP353" s="269"/>
      <c r="BQ353" s="269"/>
      <c r="BR353" s="269"/>
      <c r="BS353" s="269"/>
      <c r="BT353" s="269"/>
      <c r="BU353" s="269"/>
      <c r="BV353" s="269"/>
      <c r="BW353" s="269"/>
      <c r="BX353" s="269"/>
      <c r="BY353" s="269"/>
      <c r="BZ353" s="269"/>
      <c r="CA353" s="269"/>
      <c r="CB353" s="269"/>
      <c r="CC353" s="269"/>
      <c r="CD353" s="269"/>
      <c r="CE353" s="269"/>
      <c r="CF353" s="269"/>
    </row>
    <row r="354" spans="1:84" x14ac:dyDescent="0.2">
      <c r="A354" s="286"/>
      <c r="B354" s="272"/>
      <c r="C354" s="269"/>
      <c r="D354" s="272"/>
      <c r="E354" s="272"/>
      <c r="F354" s="272"/>
      <c r="G354" s="473"/>
      <c r="H354" s="473"/>
      <c r="I354" s="473"/>
      <c r="J354" s="269"/>
      <c r="K354" s="269"/>
      <c r="L354" s="269"/>
      <c r="M354" s="269"/>
      <c r="N354" s="269"/>
      <c r="O354" s="289"/>
      <c r="P354" s="269"/>
      <c r="Q354" s="269"/>
      <c r="S354" s="269"/>
      <c r="T354" s="269"/>
      <c r="U354" s="269"/>
      <c r="V354" s="269"/>
      <c r="W354" s="269"/>
      <c r="X354" s="269"/>
      <c r="Y354" s="269"/>
      <c r="Z354" s="269"/>
      <c r="AA354" s="269"/>
      <c r="AB354" s="269"/>
      <c r="AC354" s="269"/>
      <c r="AD354" s="269"/>
      <c r="AE354" s="269"/>
      <c r="AF354" s="269"/>
      <c r="AG354" s="529"/>
      <c r="AH354" s="269"/>
      <c r="AI354" s="269"/>
      <c r="AJ354" s="269"/>
      <c r="AK354" s="269"/>
      <c r="AL354" s="269"/>
      <c r="AM354" s="269"/>
      <c r="AN354" s="269"/>
      <c r="AO354" s="269"/>
      <c r="AP354" s="269"/>
      <c r="AQ354" s="269"/>
      <c r="AR354" s="269"/>
      <c r="AS354" s="269"/>
      <c r="AT354" s="269"/>
      <c r="AU354" s="269"/>
      <c r="AV354" s="269"/>
      <c r="AW354" s="269"/>
      <c r="AX354" s="269"/>
      <c r="AY354" s="269"/>
      <c r="AZ354" s="269"/>
      <c r="BA354" s="269"/>
      <c r="BB354" s="269"/>
      <c r="BC354" s="269"/>
      <c r="BD354" s="269"/>
      <c r="BE354" s="269"/>
      <c r="BF354" s="269"/>
      <c r="BG354" s="269"/>
      <c r="BH354" s="269"/>
      <c r="BI354" s="269"/>
      <c r="BJ354" s="269"/>
      <c r="BK354" s="269"/>
      <c r="BL354" s="269"/>
      <c r="BM354" s="269"/>
      <c r="BN354" s="269"/>
      <c r="BO354" s="269"/>
      <c r="BP354" s="269"/>
      <c r="BQ354" s="269"/>
      <c r="BR354" s="269"/>
      <c r="BS354" s="269"/>
      <c r="BT354" s="269"/>
      <c r="BU354" s="269"/>
      <c r="BV354" s="269"/>
      <c r="BW354" s="269"/>
      <c r="BX354" s="269"/>
      <c r="BY354" s="269"/>
      <c r="BZ354" s="269"/>
      <c r="CA354" s="269"/>
      <c r="CB354" s="269"/>
      <c r="CC354" s="269"/>
      <c r="CD354" s="269"/>
      <c r="CE354" s="269"/>
      <c r="CF354" s="269"/>
    </row>
    <row r="355" spans="1:84" x14ac:dyDescent="0.2">
      <c r="A355" s="286"/>
      <c r="B355" s="272"/>
      <c r="C355" s="269"/>
      <c r="D355" s="272"/>
      <c r="E355" s="272"/>
      <c r="F355" s="272"/>
      <c r="G355" s="473"/>
      <c r="H355" s="473"/>
      <c r="I355" s="473"/>
      <c r="J355" s="269"/>
      <c r="K355" s="269"/>
      <c r="L355" s="269"/>
      <c r="M355" s="269"/>
      <c r="N355" s="269"/>
      <c r="O355" s="289"/>
      <c r="P355" s="269"/>
      <c r="Q355" s="269"/>
      <c r="S355" s="269"/>
      <c r="T355" s="269"/>
      <c r="U355" s="269"/>
      <c r="V355" s="269"/>
      <c r="W355" s="269"/>
      <c r="X355" s="269"/>
      <c r="Y355" s="269"/>
      <c r="Z355" s="269"/>
      <c r="AA355" s="269"/>
      <c r="AB355" s="269"/>
      <c r="AC355" s="269"/>
      <c r="AD355" s="269"/>
      <c r="AE355" s="269"/>
      <c r="AF355" s="269"/>
      <c r="AG355" s="529"/>
      <c r="AH355" s="269"/>
      <c r="AI355" s="269"/>
      <c r="AJ355" s="269"/>
      <c r="AK355" s="269"/>
      <c r="AL355" s="269"/>
      <c r="AM355" s="269"/>
      <c r="AN355" s="269"/>
      <c r="AO355" s="269"/>
      <c r="AP355" s="269"/>
      <c r="AQ355" s="269"/>
      <c r="AR355" s="269"/>
      <c r="AS355" s="269"/>
      <c r="AT355" s="269"/>
      <c r="AU355" s="269"/>
      <c r="AV355" s="269"/>
      <c r="AW355" s="269"/>
      <c r="AX355" s="269"/>
      <c r="AY355" s="269"/>
      <c r="AZ355" s="269"/>
      <c r="BA355" s="269"/>
      <c r="BB355" s="269"/>
      <c r="BC355" s="269"/>
      <c r="BD355" s="269"/>
      <c r="BE355" s="269"/>
      <c r="BF355" s="269"/>
      <c r="BG355" s="269"/>
      <c r="BH355" s="269"/>
      <c r="BI355" s="269"/>
      <c r="BJ355" s="269"/>
      <c r="BK355" s="269"/>
      <c r="BL355" s="269"/>
      <c r="BM355" s="269"/>
      <c r="BN355" s="269"/>
      <c r="BO355" s="269"/>
      <c r="BP355" s="269"/>
      <c r="BQ355" s="269"/>
      <c r="BR355" s="269"/>
      <c r="BS355" s="269"/>
      <c r="BT355" s="269"/>
      <c r="BU355" s="269"/>
      <c r="BV355" s="269"/>
      <c r="BW355" s="269"/>
      <c r="BX355" s="269"/>
      <c r="BY355" s="269"/>
      <c r="BZ355" s="269"/>
      <c r="CA355" s="269"/>
      <c r="CB355" s="269"/>
      <c r="CC355" s="269"/>
      <c r="CD355" s="269"/>
      <c r="CE355" s="269"/>
      <c r="CF355" s="269"/>
    </row>
    <row r="356" spans="1:84" x14ac:dyDescent="0.2">
      <c r="A356" s="286"/>
      <c r="B356" s="272"/>
      <c r="C356" s="269"/>
      <c r="D356" s="272"/>
      <c r="E356" s="272"/>
      <c r="F356" s="272"/>
      <c r="G356" s="473"/>
      <c r="H356" s="473"/>
      <c r="I356" s="473"/>
      <c r="J356" s="269"/>
      <c r="K356" s="473"/>
      <c r="L356" s="269"/>
      <c r="M356" s="269"/>
      <c r="N356" s="269"/>
      <c r="O356" s="289"/>
      <c r="P356" s="269"/>
      <c r="Q356" s="269"/>
      <c r="S356" s="269"/>
      <c r="T356" s="269"/>
      <c r="U356" s="269"/>
      <c r="V356" s="269"/>
      <c r="W356" s="269"/>
      <c r="X356" s="269"/>
      <c r="Y356" s="269"/>
      <c r="Z356" s="269"/>
      <c r="AA356" s="269"/>
      <c r="AB356" s="269"/>
      <c r="AC356" s="269"/>
      <c r="AD356" s="269"/>
      <c r="AE356" s="269"/>
      <c r="AF356" s="269"/>
      <c r="AG356" s="529"/>
      <c r="AH356" s="269"/>
      <c r="AI356" s="269"/>
      <c r="AJ356" s="269"/>
      <c r="AK356" s="269"/>
      <c r="AL356" s="269"/>
      <c r="AM356" s="269"/>
      <c r="AN356" s="269"/>
      <c r="AO356" s="269"/>
      <c r="AP356" s="269"/>
      <c r="AQ356" s="269"/>
      <c r="AR356" s="269"/>
      <c r="AS356" s="269"/>
      <c r="AT356" s="269"/>
      <c r="AU356" s="269"/>
      <c r="AV356" s="269"/>
      <c r="AW356" s="269"/>
      <c r="AX356" s="269"/>
      <c r="AY356" s="269"/>
      <c r="AZ356" s="269"/>
      <c r="BA356" s="269"/>
      <c r="BB356" s="269"/>
      <c r="BC356" s="269"/>
      <c r="BD356" s="269"/>
      <c r="BE356" s="269"/>
      <c r="BF356" s="269"/>
      <c r="BG356" s="269"/>
      <c r="BH356" s="269"/>
      <c r="BI356" s="269"/>
      <c r="BJ356" s="269"/>
      <c r="BK356" s="269"/>
      <c r="BL356" s="269"/>
      <c r="BM356" s="269"/>
      <c r="BN356" s="269"/>
      <c r="BO356" s="269"/>
      <c r="BP356" s="269"/>
      <c r="BQ356" s="269"/>
      <c r="BR356" s="269"/>
      <c r="BS356" s="269"/>
      <c r="BT356" s="269"/>
      <c r="BU356" s="269"/>
      <c r="BV356" s="269"/>
      <c r="BW356" s="269"/>
      <c r="BX356" s="269"/>
      <c r="BY356" s="269"/>
      <c r="BZ356" s="269"/>
      <c r="CA356" s="269"/>
      <c r="CB356" s="269"/>
      <c r="CC356" s="269"/>
      <c r="CD356" s="269"/>
      <c r="CE356" s="269"/>
      <c r="CF356" s="269"/>
    </row>
    <row r="357" spans="1:84" x14ac:dyDescent="0.2">
      <c r="A357" s="286"/>
      <c r="B357" s="272"/>
      <c r="C357" s="269"/>
      <c r="D357" s="272"/>
      <c r="E357" s="272"/>
      <c r="F357" s="272"/>
      <c r="G357" s="473"/>
      <c r="H357" s="473"/>
      <c r="I357" s="473"/>
      <c r="J357" s="269"/>
      <c r="K357" s="473"/>
      <c r="L357" s="269"/>
      <c r="M357" s="269"/>
      <c r="N357" s="269"/>
      <c r="O357" s="289"/>
      <c r="P357" s="269"/>
      <c r="Q357" s="269"/>
      <c r="S357" s="269"/>
      <c r="T357" s="269"/>
      <c r="U357" s="269"/>
      <c r="V357" s="269"/>
      <c r="W357" s="269"/>
      <c r="X357" s="269"/>
      <c r="Y357" s="269"/>
      <c r="Z357" s="269"/>
      <c r="AA357" s="269"/>
      <c r="AB357" s="269"/>
      <c r="AC357" s="269"/>
      <c r="AD357" s="269"/>
      <c r="AE357" s="269"/>
      <c r="AF357" s="269"/>
      <c r="AG357" s="529"/>
      <c r="AH357" s="269"/>
      <c r="AI357" s="269"/>
      <c r="AJ357" s="269"/>
      <c r="AK357" s="269"/>
      <c r="AL357" s="269"/>
      <c r="AM357" s="269"/>
      <c r="AN357" s="269"/>
      <c r="AO357" s="269"/>
      <c r="AP357" s="269"/>
      <c r="AQ357" s="269"/>
      <c r="AR357" s="269"/>
      <c r="AS357" s="269"/>
      <c r="AT357" s="269"/>
      <c r="AU357" s="269"/>
      <c r="AV357" s="269"/>
      <c r="AW357" s="269"/>
      <c r="AX357" s="269"/>
      <c r="AY357" s="269"/>
      <c r="AZ357" s="269"/>
      <c r="BA357" s="269"/>
      <c r="BB357" s="269"/>
      <c r="BC357" s="269"/>
      <c r="BD357" s="269"/>
      <c r="BE357" s="269"/>
      <c r="BF357" s="269"/>
      <c r="BG357" s="269"/>
      <c r="BH357" s="269"/>
      <c r="BI357" s="269"/>
      <c r="BJ357" s="269"/>
      <c r="BK357" s="269"/>
      <c r="BL357" s="269"/>
      <c r="BM357" s="269"/>
      <c r="BN357" s="269"/>
      <c r="BO357" s="269"/>
      <c r="BP357" s="269"/>
      <c r="BQ357" s="269"/>
      <c r="BR357" s="269"/>
      <c r="BS357" s="269"/>
      <c r="BT357" s="269"/>
      <c r="BU357" s="269"/>
      <c r="BV357" s="269"/>
      <c r="BW357" s="269"/>
      <c r="BX357" s="269"/>
      <c r="BY357" s="269"/>
      <c r="BZ357" s="269"/>
      <c r="CA357" s="269"/>
      <c r="CB357" s="269"/>
      <c r="CC357" s="269"/>
      <c r="CD357" s="269"/>
      <c r="CE357" s="269"/>
      <c r="CF357" s="269"/>
    </row>
    <row r="358" spans="1:84" x14ac:dyDescent="0.2">
      <c r="A358" s="286"/>
      <c r="B358" s="272"/>
      <c r="C358" s="269"/>
      <c r="D358" s="272"/>
      <c r="E358" s="272"/>
      <c r="F358" s="272"/>
      <c r="G358" s="473"/>
      <c r="H358" s="473"/>
      <c r="I358" s="473"/>
      <c r="J358" s="269"/>
      <c r="K358" s="473"/>
      <c r="L358" s="269"/>
      <c r="M358" s="269"/>
      <c r="N358" s="269"/>
      <c r="O358" s="289"/>
      <c r="P358" s="269"/>
      <c r="Q358" s="269"/>
      <c r="S358" s="269"/>
      <c r="T358" s="269"/>
      <c r="U358" s="269"/>
      <c r="V358" s="269"/>
      <c r="W358" s="269"/>
      <c r="X358" s="269"/>
      <c r="Y358" s="269"/>
      <c r="Z358" s="269"/>
      <c r="AA358" s="269"/>
      <c r="AB358" s="269"/>
      <c r="AC358" s="269"/>
      <c r="AD358" s="269"/>
      <c r="AE358" s="269"/>
      <c r="AF358" s="269"/>
      <c r="AG358" s="529"/>
      <c r="AH358" s="269"/>
      <c r="AI358" s="269"/>
      <c r="AJ358" s="269"/>
      <c r="AK358" s="269"/>
      <c r="AL358" s="269"/>
      <c r="AM358" s="269"/>
      <c r="AN358" s="269"/>
      <c r="AO358" s="269"/>
      <c r="AP358" s="269"/>
      <c r="AQ358" s="269"/>
      <c r="AR358" s="269"/>
      <c r="AS358" s="269"/>
      <c r="AT358" s="269"/>
      <c r="AU358" s="269"/>
      <c r="AV358" s="269"/>
      <c r="AW358" s="269"/>
      <c r="AX358" s="269"/>
      <c r="AY358" s="269"/>
      <c r="AZ358" s="269"/>
      <c r="BA358" s="269"/>
      <c r="BB358" s="269"/>
      <c r="BC358" s="269"/>
      <c r="BD358" s="269"/>
      <c r="BE358" s="269"/>
      <c r="BF358" s="269"/>
      <c r="BG358" s="269"/>
      <c r="BH358" s="269"/>
      <c r="BI358" s="269"/>
      <c r="BJ358" s="269"/>
      <c r="BK358" s="269"/>
      <c r="BL358" s="269"/>
      <c r="BM358" s="269"/>
      <c r="BN358" s="269"/>
      <c r="BO358" s="269"/>
      <c r="BP358" s="269"/>
      <c r="BQ358" s="269"/>
      <c r="BR358" s="269"/>
      <c r="BS358" s="269"/>
      <c r="BT358" s="269"/>
      <c r="BU358" s="269"/>
      <c r="BV358" s="269"/>
      <c r="BW358" s="269"/>
      <c r="BX358" s="269"/>
      <c r="BY358" s="269"/>
      <c r="BZ358" s="269"/>
      <c r="CA358" s="269"/>
      <c r="CB358" s="269"/>
      <c r="CC358" s="269"/>
      <c r="CD358" s="269"/>
      <c r="CE358" s="269"/>
      <c r="CF358" s="269"/>
    </row>
    <row r="359" spans="1:84" x14ac:dyDescent="0.2">
      <c r="A359" s="286"/>
      <c r="B359" s="272"/>
      <c r="C359" s="269"/>
      <c r="D359" s="272"/>
      <c r="E359" s="272"/>
      <c r="F359" s="272"/>
      <c r="G359" s="473"/>
      <c r="H359" s="473"/>
      <c r="I359" s="473"/>
      <c r="J359" s="269"/>
      <c r="K359" s="473"/>
      <c r="L359" s="269"/>
      <c r="M359" s="269"/>
      <c r="N359" s="269"/>
      <c r="O359" s="289"/>
      <c r="P359" s="269"/>
      <c r="Q359" s="269"/>
      <c r="S359" s="269"/>
      <c r="T359" s="269"/>
      <c r="U359" s="269"/>
      <c r="V359" s="269"/>
      <c r="W359" s="269"/>
      <c r="X359" s="269"/>
      <c r="Y359" s="269"/>
      <c r="Z359" s="269"/>
      <c r="AA359" s="269"/>
      <c r="AB359" s="269"/>
      <c r="AC359" s="269"/>
      <c r="AD359" s="269"/>
      <c r="AE359" s="269"/>
      <c r="AF359" s="269"/>
      <c r="AG359" s="529"/>
      <c r="AH359" s="269"/>
      <c r="AI359" s="269"/>
      <c r="AJ359" s="269"/>
      <c r="AK359" s="269"/>
      <c r="AL359" s="269"/>
      <c r="AM359" s="269"/>
      <c r="AN359" s="269"/>
      <c r="AO359" s="269"/>
      <c r="AP359" s="269"/>
      <c r="AQ359" s="269"/>
      <c r="AR359" s="269"/>
      <c r="AS359" s="269"/>
      <c r="AT359" s="269"/>
      <c r="AU359" s="269"/>
      <c r="AV359" s="269"/>
      <c r="AW359" s="269"/>
      <c r="AX359" s="269"/>
      <c r="AY359" s="269"/>
      <c r="AZ359" s="269"/>
      <c r="BA359" s="269"/>
      <c r="BB359" s="269"/>
      <c r="BC359" s="269"/>
      <c r="BD359" s="269"/>
      <c r="BE359" s="269"/>
      <c r="BF359" s="269"/>
      <c r="BG359" s="269"/>
      <c r="BH359" s="269"/>
      <c r="BI359" s="269"/>
      <c r="BJ359" s="269"/>
      <c r="BK359" s="269"/>
      <c r="BL359" s="269"/>
      <c r="BM359" s="269"/>
      <c r="BN359" s="269"/>
      <c r="BO359" s="269"/>
      <c r="BP359" s="269"/>
      <c r="BQ359" s="269"/>
      <c r="BR359" s="269"/>
      <c r="BS359" s="269"/>
      <c r="BT359" s="269"/>
      <c r="BU359" s="269"/>
      <c r="BV359" s="269"/>
      <c r="BW359" s="269"/>
      <c r="BX359" s="269"/>
      <c r="BY359" s="269"/>
      <c r="BZ359" s="269"/>
      <c r="CA359" s="269"/>
      <c r="CB359" s="269"/>
      <c r="CC359" s="269"/>
      <c r="CD359" s="269"/>
      <c r="CE359" s="269"/>
      <c r="CF359" s="269"/>
    </row>
    <row r="360" spans="1:84" x14ac:dyDescent="0.2">
      <c r="A360" s="286"/>
      <c r="B360" s="272"/>
      <c r="C360" s="269"/>
      <c r="D360" s="272"/>
      <c r="E360" s="272"/>
      <c r="F360" s="272"/>
      <c r="G360" s="473"/>
      <c r="H360" s="473"/>
      <c r="I360" s="473"/>
      <c r="J360" s="269"/>
      <c r="K360" s="473"/>
      <c r="L360" s="269"/>
      <c r="M360" s="269"/>
      <c r="N360" s="269"/>
      <c r="O360" s="289"/>
      <c r="P360" s="269"/>
      <c r="Q360" s="269"/>
      <c r="S360" s="269"/>
      <c r="T360" s="269"/>
      <c r="U360" s="269"/>
      <c r="V360" s="269"/>
      <c r="W360" s="269"/>
      <c r="X360" s="269"/>
      <c r="Y360" s="269"/>
      <c r="Z360" s="269"/>
      <c r="AA360" s="269"/>
      <c r="AB360" s="269"/>
      <c r="AC360" s="269"/>
      <c r="AD360" s="269"/>
      <c r="AE360" s="269"/>
      <c r="AF360" s="269"/>
      <c r="AG360" s="529"/>
      <c r="AH360" s="269"/>
      <c r="AI360" s="269"/>
      <c r="AJ360" s="269"/>
      <c r="AK360" s="269"/>
      <c r="AL360" s="269"/>
      <c r="AM360" s="269"/>
      <c r="AN360" s="269"/>
      <c r="AO360" s="269"/>
      <c r="AP360" s="269"/>
      <c r="AQ360" s="269"/>
      <c r="AR360" s="269"/>
      <c r="AS360" s="269"/>
      <c r="AT360" s="269"/>
      <c r="AU360" s="269"/>
      <c r="AV360" s="269"/>
      <c r="AW360" s="269"/>
      <c r="AX360" s="269"/>
      <c r="AY360" s="269"/>
      <c r="AZ360" s="269"/>
      <c r="BA360" s="269"/>
      <c r="BB360" s="269"/>
      <c r="BC360" s="269"/>
      <c r="BD360" s="269"/>
      <c r="BE360" s="269"/>
      <c r="BF360" s="269"/>
      <c r="BG360" s="269"/>
      <c r="BH360" s="269"/>
      <c r="BI360" s="269"/>
      <c r="BJ360" s="269"/>
      <c r="BK360" s="269"/>
      <c r="BL360" s="269"/>
      <c r="BM360" s="269"/>
      <c r="BN360" s="269"/>
      <c r="BO360" s="269"/>
      <c r="BP360" s="269"/>
      <c r="BQ360" s="269"/>
      <c r="BR360" s="269"/>
      <c r="BS360" s="269"/>
      <c r="BT360" s="269"/>
      <c r="BU360" s="269"/>
      <c r="BV360" s="269"/>
      <c r="BW360" s="269"/>
      <c r="BX360" s="269"/>
      <c r="BY360" s="269"/>
      <c r="BZ360" s="269"/>
      <c r="CA360" s="269"/>
      <c r="CB360" s="269"/>
      <c r="CC360" s="269"/>
      <c r="CD360" s="269"/>
      <c r="CE360" s="269"/>
      <c r="CF360" s="269"/>
    </row>
    <row r="361" spans="1:84" x14ac:dyDescent="0.2">
      <c r="A361" s="286"/>
      <c r="B361" s="272"/>
      <c r="C361" s="269"/>
      <c r="D361" s="272"/>
      <c r="E361" s="272"/>
      <c r="F361" s="272"/>
      <c r="G361" s="473"/>
      <c r="H361" s="473"/>
      <c r="I361" s="473"/>
      <c r="J361" s="269"/>
      <c r="K361" s="473"/>
      <c r="L361" s="269"/>
      <c r="M361" s="269"/>
      <c r="N361" s="269"/>
      <c r="O361" s="289"/>
      <c r="P361" s="269"/>
      <c r="Q361" s="269"/>
      <c r="S361" s="269"/>
      <c r="T361" s="269"/>
      <c r="U361" s="269"/>
      <c r="V361" s="269"/>
      <c r="W361" s="269"/>
      <c r="X361" s="269"/>
      <c r="Y361" s="269"/>
      <c r="Z361" s="269"/>
      <c r="AA361" s="269"/>
      <c r="AB361" s="269"/>
      <c r="AC361" s="269"/>
      <c r="AD361" s="269"/>
      <c r="AE361" s="269"/>
      <c r="AF361" s="269"/>
      <c r="AG361" s="529"/>
      <c r="AH361" s="269"/>
      <c r="AI361" s="269"/>
      <c r="AJ361" s="269"/>
      <c r="AK361" s="269"/>
      <c r="AL361" s="269"/>
      <c r="AM361" s="269"/>
      <c r="AN361" s="269"/>
      <c r="AO361" s="269"/>
      <c r="AP361" s="269"/>
      <c r="AQ361" s="269"/>
      <c r="AR361" s="269"/>
      <c r="AS361" s="269"/>
      <c r="AT361" s="269"/>
      <c r="AU361" s="269"/>
      <c r="AV361" s="269"/>
      <c r="AW361" s="269"/>
      <c r="AX361" s="269"/>
      <c r="AY361" s="269"/>
      <c r="AZ361" s="269"/>
      <c r="BA361" s="269"/>
      <c r="BB361" s="269"/>
      <c r="BC361" s="269"/>
      <c r="BD361" s="269"/>
      <c r="BE361" s="269"/>
      <c r="BF361" s="269"/>
      <c r="BG361" s="269"/>
      <c r="BH361" s="269"/>
      <c r="BI361" s="269"/>
      <c r="BJ361" s="269"/>
      <c r="BK361" s="269"/>
      <c r="BL361" s="269"/>
      <c r="BM361" s="269"/>
      <c r="BN361" s="269"/>
      <c r="BO361" s="269"/>
      <c r="BP361" s="269"/>
      <c r="BQ361" s="269"/>
      <c r="BR361" s="269"/>
      <c r="BS361" s="269"/>
      <c r="BT361" s="269"/>
      <c r="BU361" s="269"/>
      <c r="BV361" s="269"/>
      <c r="BW361" s="269"/>
      <c r="BX361" s="269"/>
      <c r="BY361" s="269"/>
      <c r="BZ361" s="269"/>
      <c r="CA361" s="269"/>
      <c r="CB361" s="269"/>
      <c r="CC361" s="269"/>
      <c r="CD361" s="269"/>
      <c r="CE361" s="269"/>
      <c r="CF361" s="269"/>
    </row>
    <row r="362" spans="1:84" x14ac:dyDescent="0.2">
      <c r="A362" s="286"/>
      <c r="B362" s="272"/>
      <c r="C362" s="269"/>
      <c r="D362" s="272"/>
      <c r="E362" s="272"/>
      <c r="F362" s="272"/>
      <c r="G362" s="474"/>
      <c r="H362" s="474"/>
      <c r="I362" s="473"/>
      <c r="J362" s="269"/>
      <c r="K362" s="473"/>
      <c r="L362" s="269"/>
      <c r="M362" s="269"/>
      <c r="N362" s="269"/>
      <c r="O362" s="289"/>
      <c r="P362" s="269"/>
      <c r="Q362" s="269"/>
      <c r="S362" s="269"/>
      <c r="T362" s="269"/>
      <c r="U362" s="269"/>
      <c r="V362" s="269"/>
      <c r="W362" s="269"/>
      <c r="X362" s="269"/>
      <c r="Y362" s="269"/>
      <c r="Z362" s="269"/>
      <c r="AA362" s="269"/>
      <c r="AB362" s="269"/>
      <c r="AC362" s="269"/>
      <c r="AD362" s="269"/>
      <c r="AE362" s="269"/>
      <c r="AF362" s="269"/>
      <c r="AG362" s="529"/>
      <c r="AH362" s="269"/>
      <c r="AI362" s="269"/>
      <c r="AJ362" s="269"/>
      <c r="AK362" s="269"/>
      <c r="AL362" s="269"/>
      <c r="AM362" s="269"/>
      <c r="AN362" s="269"/>
      <c r="AO362" s="269"/>
      <c r="AP362" s="269"/>
      <c r="AQ362" s="269"/>
      <c r="AR362" s="269"/>
      <c r="AS362" s="269"/>
      <c r="AT362" s="269"/>
      <c r="AU362" s="269"/>
      <c r="AV362" s="269"/>
      <c r="AW362" s="269"/>
      <c r="AX362" s="269"/>
      <c r="AY362" s="269"/>
      <c r="AZ362" s="269"/>
      <c r="BA362" s="269"/>
      <c r="BB362" s="269"/>
      <c r="BC362" s="269"/>
      <c r="BD362" s="269"/>
      <c r="BE362" s="269"/>
      <c r="BF362" s="269"/>
      <c r="BG362" s="269"/>
      <c r="BH362" s="269"/>
      <c r="BI362" s="269"/>
      <c r="BJ362" s="269"/>
      <c r="BK362" s="269"/>
      <c r="BL362" s="269"/>
      <c r="BM362" s="269"/>
      <c r="BN362" s="269"/>
      <c r="BO362" s="269"/>
      <c r="BP362" s="269"/>
      <c r="BQ362" s="269"/>
      <c r="BR362" s="269"/>
      <c r="BS362" s="269"/>
      <c r="BT362" s="269"/>
      <c r="BU362" s="269"/>
      <c r="BV362" s="269"/>
      <c r="BW362" s="269"/>
      <c r="BX362" s="269"/>
      <c r="BY362" s="269"/>
      <c r="BZ362" s="269"/>
      <c r="CA362" s="269"/>
      <c r="CB362" s="269"/>
      <c r="CC362" s="269"/>
      <c r="CD362" s="269"/>
      <c r="CE362" s="269"/>
      <c r="CF362" s="269"/>
    </row>
    <row r="363" spans="1:84" x14ac:dyDescent="0.2">
      <c r="A363" s="286"/>
      <c r="B363" s="272"/>
      <c r="C363" s="269"/>
      <c r="D363" s="272"/>
      <c r="E363" s="272"/>
      <c r="F363" s="272"/>
      <c r="G363" s="269"/>
      <c r="H363" s="269"/>
      <c r="I363" s="474"/>
      <c r="J363" s="269"/>
      <c r="K363" s="474"/>
      <c r="L363" s="269"/>
      <c r="M363" s="269"/>
      <c r="N363" s="269"/>
      <c r="O363" s="289"/>
      <c r="P363" s="269"/>
      <c r="Q363" s="269"/>
      <c r="S363" s="269"/>
      <c r="T363" s="269"/>
      <c r="U363" s="269"/>
      <c r="V363" s="269"/>
      <c r="W363" s="269"/>
      <c r="X363" s="269"/>
      <c r="Y363" s="269"/>
      <c r="Z363" s="269"/>
      <c r="AA363" s="269"/>
      <c r="AB363" s="269"/>
      <c r="AC363" s="269"/>
      <c r="AD363" s="269"/>
      <c r="AE363" s="269"/>
      <c r="AF363" s="269"/>
      <c r="AG363" s="529"/>
      <c r="AH363" s="269"/>
      <c r="AI363" s="269"/>
      <c r="AJ363" s="269"/>
      <c r="AK363" s="269"/>
      <c r="AL363" s="269"/>
      <c r="AM363" s="269"/>
      <c r="AN363" s="269"/>
      <c r="AO363" s="269"/>
      <c r="AP363" s="269"/>
      <c r="AQ363" s="269"/>
      <c r="AR363" s="269"/>
      <c r="AS363" s="269"/>
      <c r="AT363" s="269"/>
      <c r="AU363" s="269"/>
      <c r="AV363" s="269"/>
      <c r="AW363" s="269"/>
      <c r="AX363" s="269"/>
      <c r="AY363" s="269"/>
      <c r="AZ363" s="269"/>
      <c r="BA363" s="269"/>
      <c r="BB363" s="269"/>
      <c r="BC363" s="269"/>
      <c r="BD363" s="269"/>
      <c r="BE363" s="269"/>
      <c r="BF363" s="269"/>
      <c r="BG363" s="269"/>
      <c r="BH363" s="269"/>
      <c r="BI363" s="269"/>
      <c r="BJ363" s="269"/>
      <c r="BK363" s="269"/>
      <c r="BL363" s="269"/>
      <c r="BM363" s="269"/>
      <c r="BN363" s="269"/>
      <c r="BO363" s="269"/>
      <c r="BP363" s="269"/>
      <c r="BQ363" s="269"/>
      <c r="BR363" s="269"/>
      <c r="BS363" s="269"/>
      <c r="BT363" s="269"/>
      <c r="BU363" s="269"/>
      <c r="BV363" s="269"/>
      <c r="BW363" s="269"/>
      <c r="BX363" s="269"/>
      <c r="BY363" s="269"/>
      <c r="BZ363" s="269"/>
      <c r="CA363" s="269"/>
      <c r="CB363" s="269"/>
      <c r="CC363" s="269"/>
      <c r="CD363" s="269"/>
      <c r="CE363" s="269"/>
      <c r="CF363" s="269"/>
    </row>
    <row r="364" spans="1:84" x14ac:dyDescent="0.2">
      <c r="A364" s="286"/>
      <c r="B364" s="272"/>
      <c r="C364" s="269"/>
      <c r="D364" s="272"/>
      <c r="E364" s="272"/>
      <c r="F364" s="272"/>
      <c r="G364" s="269"/>
      <c r="H364" s="269"/>
      <c r="I364" s="269"/>
      <c r="J364" s="269"/>
      <c r="K364" s="269"/>
      <c r="L364" s="269"/>
      <c r="M364" s="269"/>
      <c r="N364" s="269"/>
      <c r="O364" s="289"/>
      <c r="P364" s="269"/>
      <c r="Q364" s="269"/>
      <c r="S364" s="269"/>
      <c r="T364" s="269"/>
      <c r="U364" s="269"/>
      <c r="V364" s="269"/>
      <c r="W364" s="269"/>
      <c r="X364" s="269"/>
      <c r="Y364" s="269"/>
      <c r="Z364" s="269"/>
      <c r="AA364" s="269"/>
      <c r="AB364" s="269"/>
      <c r="AC364" s="269"/>
      <c r="AD364" s="269"/>
      <c r="AE364" s="269"/>
      <c r="AF364" s="269"/>
      <c r="AG364" s="529"/>
      <c r="AH364" s="269"/>
      <c r="AI364" s="269"/>
      <c r="AJ364" s="269"/>
      <c r="AK364" s="269"/>
      <c r="AL364" s="269"/>
      <c r="AM364" s="269"/>
      <c r="AN364" s="269"/>
      <c r="AO364" s="269"/>
      <c r="AP364" s="269"/>
      <c r="AQ364" s="269"/>
      <c r="AR364" s="269"/>
      <c r="AS364" s="269"/>
      <c r="AT364" s="269"/>
      <c r="AU364" s="269"/>
      <c r="AV364" s="269"/>
      <c r="AW364" s="269"/>
      <c r="AX364" s="269"/>
      <c r="AY364" s="269"/>
      <c r="AZ364" s="269"/>
      <c r="BA364" s="269"/>
      <c r="BB364" s="269"/>
      <c r="BC364" s="269"/>
      <c r="BD364" s="269"/>
      <c r="BE364" s="269"/>
      <c r="BF364" s="269"/>
      <c r="BG364" s="269"/>
      <c r="BH364" s="269"/>
      <c r="BI364" s="269"/>
      <c r="BJ364" s="269"/>
      <c r="BK364" s="269"/>
      <c r="BL364" s="269"/>
      <c r="BM364" s="269"/>
      <c r="BN364" s="269"/>
      <c r="BO364" s="269"/>
      <c r="BP364" s="269"/>
      <c r="BQ364" s="269"/>
      <c r="BR364" s="269"/>
      <c r="BS364" s="269"/>
      <c r="BT364" s="269"/>
      <c r="BU364" s="269"/>
      <c r="BV364" s="269"/>
      <c r="BW364" s="269"/>
      <c r="BX364" s="269"/>
      <c r="BY364" s="269"/>
      <c r="BZ364" s="269"/>
      <c r="CA364" s="269"/>
      <c r="CB364" s="269"/>
      <c r="CC364" s="269"/>
      <c r="CD364" s="269"/>
      <c r="CE364" s="269"/>
      <c r="CF364" s="269"/>
    </row>
    <row r="365" spans="1:84" x14ac:dyDescent="0.2">
      <c r="A365" s="286"/>
      <c r="B365" s="272"/>
      <c r="C365" s="269"/>
      <c r="D365" s="272"/>
      <c r="E365" s="272"/>
      <c r="F365" s="272"/>
      <c r="G365" s="269"/>
      <c r="H365" s="269"/>
      <c r="I365" s="269"/>
      <c r="J365" s="269"/>
      <c r="K365" s="269"/>
      <c r="L365" s="269"/>
      <c r="M365" s="269"/>
      <c r="N365" s="269"/>
      <c r="O365" s="289"/>
      <c r="P365" s="269"/>
      <c r="Q365" s="269"/>
      <c r="S365" s="269"/>
      <c r="T365" s="269"/>
      <c r="U365" s="269"/>
      <c r="V365" s="269"/>
      <c r="W365" s="269"/>
      <c r="X365" s="269"/>
      <c r="Y365" s="269"/>
      <c r="Z365" s="269"/>
      <c r="AA365" s="269"/>
      <c r="AB365" s="269"/>
      <c r="AC365" s="269"/>
      <c r="AD365" s="269"/>
      <c r="AE365" s="269"/>
      <c r="AF365" s="269"/>
      <c r="AG365" s="529"/>
      <c r="AH365" s="269"/>
      <c r="AI365" s="269"/>
      <c r="AJ365" s="269"/>
      <c r="AK365" s="269"/>
      <c r="AL365" s="269"/>
      <c r="AM365" s="269"/>
      <c r="AN365" s="269"/>
      <c r="AO365" s="269"/>
      <c r="AP365" s="269"/>
      <c r="AQ365" s="269"/>
      <c r="AR365" s="269"/>
      <c r="AS365" s="269"/>
      <c r="AT365" s="269"/>
      <c r="AU365" s="269"/>
      <c r="AV365" s="269"/>
      <c r="AW365" s="269"/>
      <c r="AX365" s="269"/>
      <c r="AY365" s="269"/>
      <c r="AZ365" s="269"/>
      <c r="BA365" s="269"/>
      <c r="BB365" s="269"/>
      <c r="BC365" s="269"/>
      <c r="BD365" s="269"/>
      <c r="BE365" s="269"/>
      <c r="BF365" s="269"/>
      <c r="BG365" s="269"/>
      <c r="BH365" s="269"/>
      <c r="BI365" s="269"/>
      <c r="BJ365" s="269"/>
      <c r="BK365" s="269"/>
      <c r="BL365" s="269"/>
      <c r="BM365" s="269"/>
      <c r="BN365" s="269"/>
      <c r="BO365" s="269"/>
      <c r="BP365" s="269"/>
      <c r="BQ365" s="269"/>
      <c r="BR365" s="269"/>
      <c r="BS365" s="269"/>
      <c r="BT365" s="269"/>
      <c r="BU365" s="269"/>
      <c r="BV365" s="269"/>
      <c r="BW365" s="269"/>
      <c r="BX365" s="269"/>
      <c r="BY365" s="269"/>
      <c r="BZ365" s="269"/>
      <c r="CA365" s="269"/>
      <c r="CB365" s="269"/>
      <c r="CC365" s="269"/>
      <c r="CD365" s="269"/>
      <c r="CE365" s="269"/>
      <c r="CF365" s="269"/>
    </row>
    <row r="366" spans="1:84" x14ac:dyDescent="0.2">
      <c r="A366" s="286"/>
      <c r="B366" s="272"/>
      <c r="C366" s="269"/>
      <c r="D366" s="272"/>
      <c r="E366" s="272"/>
      <c r="F366" s="272"/>
      <c r="G366" s="269"/>
      <c r="H366" s="269"/>
      <c r="I366" s="269"/>
      <c r="J366" s="269"/>
      <c r="K366" s="269"/>
      <c r="L366" s="269"/>
      <c r="M366" s="269"/>
      <c r="N366" s="269"/>
      <c r="O366" s="289"/>
      <c r="P366" s="269"/>
      <c r="Q366" s="269"/>
      <c r="S366" s="269"/>
      <c r="T366" s="269"/>
      <c r="U366" s="269"/>
      <c r="V366" s="269"/>
      <c r="W366" s="269"/>
      <c r="X366" s="269"/>
      <c r="Y366" s="269"/>
      <c r="Z366" s="269"/>
      <c r="AA366" s="269"/>
      <c r="AB366" s="269"/>
      <c r="AC366" s="269"/>
      <c r="AD366" s="269"/>
      <c r="AE366" s="269"/>
      <c r="AF366" s="269"/>
      <c r="AG366" s="529"/>
      <c r="AH366" s="269"/>
      <c r="AI366" s="269"/>
      <c r="AJ366" s="269"/>
      <c r="AK366" s="269"/>
      <c r="AL366" s="269"/>
      <c r="AM366" s="269"/>
      <c r="AN366" s="269"/>
      <c r="AO366" s="269"/>
      <c r="AP366" s="269"/>
      <c r="AQ366" s="269"/>
      <c r="AR366" s="269"/>
      <c r="AS366" s="269"/>
      <c r="AT366" s="269"/>
      <c r="AU366" s="269"/>
      <c r="AV366" s="269"/>
      <c r="AW366" s="269"/>
      <c r="AX366" s="269"/>
      <c r="AY366" s="269"/>
      <c r="AZ366" s="269"/>
      <c r="BA366" s="269"/>
      <c r="BB366" s="269"/>
      <c r="BC366" s="269"/>
      <c r="BD366" s="269"/>
      <c r="BE366" s="269"/>
      <c r="BF366" s="269"/>
      <c r="BG366" s="269"/>
      <c r="BH366" s="269"/>
      <c r="BI366" s="269"/>
      <c r="BJ366" s="269"/>
      <c r="BK366" s="269"/>
      <c r="BL366" s="269"/>
      <c r="BM366" s="269"/>
      <c r="BN366" s="269"/>
      <c r="BO366" s="269"/>
      <c r="BP366" s="269"/>
      <c r="BQ366" s="269"/>
      <c r="BR366" s="269"/>
      <c r="BS366" s="269"/>
      <c r="BT366" s="269"/>
      <c r="BU366" s="269"/>
      <c r="BV366" s="269"/>
      <c r="BW366" s="269"/>
      <c r="BX366" s="269"/>
      <c r="BY366" s="269"/>
      <c r="BZ366" s="269"/>
      <c r="CA366" s="269"/>
      <c r="CB366" s="269"/>
      <c r="CC366" s="269"/>
      <c r="CD366" s="269"/>
      <c r="CE366" s="269"/>
      <c r="CF366" s="269"/>
    </row>
    <row r="367" spans="1:84" x14ac:dyDescent="0.2">
      <c r="A367" s="286"/>
      <c r="B367" s="272"/>
      <c r="C367" s="269"/>
      <c r="D367" s="272"/>
      <c r="E367" s="272"/>
      <c r="F367" s="272"/>
      <c r="G367" s="269"/>
      <c r="H367" s="269"/>
      <c r="I367" s="269"/>
      <c r="J367" s="269"/>
      <c r="K367" s="269"/>
      <c r="L367" s="269"/>
      <c r="M367" s="269"/>
      <c r="N367" s="269"/>
      <c r="O367" s="289"/>
      <c r="P367" s="269"/>
      <c r="Q367" s="269"/>
      <c r="S367" s="269"/>
      <c r="T367" s="269"/>
      <c r="U367" s="269"/>
      <c r="V367" s="269"/>
      <c r="W367" s="269"/>
      <c r="X367" s="269"/>
      <c r="Y367" s="269"/>
      <c r="Z367" s="269"/>
      <c r="AA367" s="269"/>
      <c r="AB367" s="269"/>
      <c r="AC367" s="269"/>
      <c r="AD367" s="269"/>
      <c r="AE367" s="269"/>
      <c r="AF367" s="269"/>
      <c r="AG367" s="529"/>
      <c r="AH367" s="269"/>
      <c r="AI367" s="269"/>
      <c r="AJ367" s="269"/>
      <c r="AK367" s="269"/>
      <c r="AL367" s="269"/>
      <c r="AM367" s="269"/>
      <c r="AN367" s="269"/>
      <c r="AO367" s="269"/>
      <c r="AP367" s="269"/>
      <c r="AQ367" s="269"/>
      <c r="AR367" s="269"/>
      <c r="AS367" s="269"/>
      <c r="AT367" s="269"/>
      <c r="AU367" s="269"/>
      <c r="AV367" s="269"/>
      <c r="AW367" s="269"/>
      <c r="AX367" s="269"/>
      <c r="AY367" s="269"/>
      <c r="AZ367" s="269"/>
      <c r="BA367" s="269"/>
      <c r="BB367" s="269"/>
      <c r="BC367" s="269"/>
      <c r="BD367" s="269"/>
      <c r="BE367" s="269"/>
      <c r="BF367" s="269"/>
      <c r="BG367" s="269"/>
      <c r="BH367" s="269"/>
      <c r="BI367" s="269"/>
      <c r="BJ367" s="269"/>
      <c r="BK367" s="269"/>
      <c r="BL367" s="269"/>
      <c r="BM367" s="269"/>
      <c r="BN367" s="269"/>
      <c r="BO367" s="269"/>
      <c r="BP367" s="269"/>
      <c r="BQ367" s="269"/>
      <c r="BR367" s="269"/>
      <c r="BS367" s="269"/>
      <c r="BT367" s="269"/>
      <c r="BU367" s="269"/>
      <c r="BV367" s="269"/>
      <c r="BW367" s="269"/>
      <c r="BX367" s="269"/>
      <c r="BY367" s="269"/>
      <c r="BZ367" s="269"/>
      <c r="CA367" s="269"/>
      <c r="CB367" s="269"/>
      <c r="CC367" s="269"/>
      <c r="CD367" s="269"/>
      <c r="CE367" s="269"/>
      <c r="CF367" s="269"/>
    </row>
    <row r="368" spans="1:84" x14ac:dyDescent="0.2">
      <c r="A368" s="286"/>
      <c r="B368" s="272"/>
      <c r="C368" s="269"/>
      <c r="D368" s="272"/>
      <c r="E368" s="272"/>
      <c r="F368" s="272"/>
      <c r="G368" s="269"/>
      <c r="H368" s="269"/>
      <c r="I368" s="269"/>
      <c r="J368" s="269"/>
      <c r="K368" s="269"/>
      <c r="L368" s="269"/>
      <c r="M368" s="269"/>
      <c r="N368" s="269"/>
      <c r="O368" s="289"/>
      <c r="P368" s="269"/>
      <c r="Q368" s="269"/>
      <c r="S368" s="269"/>
      <c r="T368" s="269"/>
      <c r="U368" s="269"/>
      <c r="V368" s="269"/>
      <c r="W368" s="269"/>
      <c r="X368" s="269"/>
      <c r="Y368" s="269"/>
      <c r="Z368" s="269"/>
      <c r="AA368" s="269"/>
      <c r="AB368" s="269"/>
      <c r="AC368" s="269"/>
      <c r="AD368" s="269"/>
      <c r="AE368" s="269"/>
      <c r="AF368" s="269"/>
      <c r="AG368" s="529"/>
      <c r="AH368" s="269"/>
      <c r="AI368" s="269"/>
      <c r="AJ368" s="269"/>
      <c r="AK368" s="269"/>
      <c r="AL368" s="269"/>
      <c r="AM368" s="269"/>
      <c r="AN368" s="269"/>
      <c r="AO368" s="269"/>
      <c r="AP368" s="269"/>
      <c r="AQ368" s="269"/>
      <c r="AR368" s="269"/>
      <c r="AS368" s="269"/>
      <c r="AT368" s="269"/>
      <c r="AU368" s="269"/>
      <c r="AV368" s="269"/>
      <c r="AW368" s="269"/>
      <c r="AX368" s="269"/>
      <c r="AY368" s="269"/>
      <c r="AZ368" s="269"/>
      <c r="BA368" s="269"/>
      <c r="BB368" s="269"/>
      <c r="BC368" s="269"/>
      <c r="BD368" s="269"/>
      <c r="BE368" s="269"/>
      <c r="BF368" s="269"/>
      <c r="BG368" s="269"/>
      <c r="BH368" s="269"/>
      <c r="BI368" s="269"/>
      <c r="BJ368" s="269"/>
      <c r="BK368" s="269"/>
      <c r="BL368" s="269"/>
      <c r="BM368" s="269"/>
      <c r="BN368" s="269"/>
      <c r="BO368" s="269"/>
      <c r="BP368" s="269"/>
      <c r="BQ368" s="269"/>
      <c r="BR368" s="269"/>
      <c r="BS368" s="269"/>
      <c r="BT368" s="269"/>
      <c r="BU368" s="269"/>
      <c r="BV368" s="269"/>
      <c r="BW368" s="269"/>
      <c r="BX368" s="269"/>
      <c r="BY368" s="269"/>
      <c r="BZ368" s="269"/>
      <c r="CA368" s="269"/>
      <c r="CB368" s="269"/>
      <c r="CC368" s="269"/>
      <c r="CD368" s="269"/>
      <c r="CE368" s="269"/>
      <c r="CF368" s="269"/>
    </row>
    <row r="369" spans="1:84" x14ac:dyDescent="0.2">
      <c r="A369" s="286"/>
      <c r="B369" s="272"/>
      <c r="C369" s="269"/>
      <c r="D369" s="272"/>
      <c r="E369" s="272"/>
      <c r="F369" s="272"/>
      <c r="G369" s="269"/>
      <c r="H369" s="269"/>
      <c r="I369" s="269"/>
      <c r="J369" s="269"/>
      <c r="K369" s="269"/>
      <c r="L369" s="269"/>
      <c r="M369" s="269"/>
      <c r="N369" s="269"/>
      <c r="O369" s="289"/>
      <c r="P369" s="269"/>
      <c r="Q369" s="269"/>
      <c r="S369" s="269"/>
      <c r="T369" s="269"/>
      <c r="U369" s="269"/>
      <c r="V369" s="269"/>
      <c r="W369" s="269"/>
      <c r="X369" s="269"/>
      <c r="Y369" s="269"/>
      <c r="Z369" s="269"/>
      <c r="AA369" s="269"/>
      <c r="AB369" s="269"/>
      <c r="AC369" s="269"/>
      <c r="AD369" s="269"/>
      <c r="AE369" s="269"/>
      <c r="AF369" s="269"/>
      <c r="AG369" s="529"/>
      <c r="AH369" s="269"/>
      <c r="AI369" s="269"/>
      <c r="AJ369" s="269"/>
      <c r="AK369" s="269"/>
      <c r="AL369" s="269"/>
      <c r="AM369" s="269"/>
      <c r="AN369" s="269"/>
      <c r="AO369" s="269"/>
      <c r="AP369" s="269"/>
      <c r="AQ369" s="269"/>
      <c r="AR369" s="269"/>
      <c r="AS369" s="269"/>
      <c r="AT369" s="269"/>
      <c r="AU369" s="269"/>
      <c r="AV369" s="269"/>
      <c r="AW369" s="269"/>
      <c r="AX369" s="269"/>
      <c r="AY369" s="269"/>
      <c r="AZ369" s="269"/>
      <c r="BA369" s="269"/>
      <c r="BB369" s="269"/>
      <c r="BC369" s="269"/>
      <c r="BD369" s="269"/>
      <c r="BE369" s="269"/>
      <c r="BF369" s="269"/>
      <c r="BG369" s="269"/>
      <c r="BH369" s="269"/>
      <c r="BI369" s="269"/>
      <c r="BJ369" s="269"/>
      <c r="BK369" s="269"/>
      <c r="BL369" s="269"/>
      <c r="BM369" s="269"/>
      <c r="BN369" s="269"/>
      <c r="BO369" s="269"/>
      <c r="BP369" s="269"/>
      <c r="BQ369" s="269"/>
      <c r="BR369" s="269"/>
      <c r="BS369" s="269"/>
      <c r="BT369" s="269"/>
      <c r="BU369" s="269"/>
      <c r="BV369" s="269"/>
      <c r="BW369" s="269"/>
      <c r="BX369" s="269"/>
      <c r="BY369" s="269"/>
      <c r="BZ369" s="269"/>
      <c r="CA369" s="269"/>
      <c r="CB369" s="269"/>
      <c r="CC369" s="269"/>
      <c r="CD369" s="269"/>
      <c r="CE369" s="269"/>
      <c r="CF369" s="269"/>
    </row>
    <row r="370" spans="1:84" x14ac:dyDescent="0.2">
      <c r="A370" s="286"/>
      <c r="B370" s="272"/>
      <c r="C370" s="269"/>
      <c r="D370" s="272"/>
      <c r="E370" s="272"/>
      <c r="F370" s="272"/>
      <c r="G370" s="269"/>
      <c r="H370" s="269"/>
      <c r="I370" s="269"/>
      <c r="J370" s="269"/>
      <c r="K370" s="269"/>
      <c r="L370" s="269"/>
      <c r="M370" s="269"/>
      <c r="N370" s="269"/>
      <c r="O370" s="289"/>
      <c r="P370" s="269"/>
      <c r="Q370" s="269"/>
      <c r="S370" s="269"/>
      <c r="T370" s="269"/>
      <c r="U370" s="269"/>
      <c r="V370" s="269"/>
      <c r="W370" s="269"/>
      <c r="X370" s="269"/>
      <c r="Y370" s="269"/>
      <c r="Z370" s="269"/>
      <c r="AA370" s="269"/>
      <c r="AB370" s="269"/>
      <c r="AC370" s="269"/>
      <c r="AD370" s="269"/>
      <c r="AE370" s="269"/>
      <c r="AF370" s="269"/>
      <c r="AG370" s="529"/>
      <c r="AH370" s="269"/>
      <c r="AI370" s="269"/>
      <c r="AJ370" s="269"/>
      <c r="AK370" s="269"/>
      <c r="AL370" s="269"/>
      <c r="AM370" s="269"/>
      <c r="AN370" s="269"/>
      <c r="AO370" s="269"/>
      <c r="AP370" s="269"/>
      <c r="AQ370" s="269"/>
      <c r="AR370" s="269"/>
      <c r="AS370" s="269"/>
      <c r="AT370" s="269"/>
      <c r="AU370" s="269"/>
      <c r="AV370" s="269"/>
      <c r="AW370" s="269"/>
      <c r="AX370" s="269"/>
      <c r="AY370" s="269"/>
      <c r="AZ370" s="269"/>
      <c r="BA370" s="269"/>
      <c r="BB370" s="269"/>
      <c r="BC370" s="269"/>
      <c r="BD370" s="269"/>
      <c r="BE370" s="269"/>
      <c r="BF370" s="269"/>
      <c r="BG370" s="269"/>
      <c r="BH370" s="269"/>
      <c r="BI370" s="269"/>
      <c r="BJ370" s="269"/>
      <c r="BK370" s="269"/>
      <c r="BL370" s="269"/>
      <c r="BM370" s="269"/>
      <c r="BN370" s="269"/>
      <c r="BO370" s="269"/>
      <c r="BP370" s="269"/>
      <c r="BQ370" s="269"/>
      <c r="BR370" s="269"/>
      <c r="BS370" s="269"/>
      <c r="BT370" s="269"/>
      <c r="BU370" s="269"/>
      <c r="BV370" s="269"/>
      <c r="BW370" s="269"/>
      <c r="BX370" s="269"/>
      <c r="BY370" s="269"/>
      <c r="BZ370" s="269"/>
      <c r="CA370" s="269"/>
      <c r="CB370" s="269"/>
      <c r="CC370" s="269"/>
      <c r="CD370" s="269"/>
      <c r="CE370" s="269"/>
      <c r="CF370" s="269"/>
    </row>
    <row r="371" spans="1:84" x14ac:dyDescent="0.2">
      <c r="A371" s="286"/>
      <c r="B371" s="272"/>
      <c r="C371" s="269"/>
      <c r="D371" s="272"/>
      <c r="E371" s="272"/>
      <c r="F371" s="272"/>
      <c r="G371" s="269"/>
      <c r="H371" s="269"/>
      <c r="I371" s="269"/>
      <c r="J371" s="269"/>
      <c r="K371" s="269"/>
      <c r="L371" s="269"/>
      <c r="M371" s="269"/>
      <c r="N371" s="269"/>
      <c r="O371" s="289"/>
      <c r="P371" s="269"/>
      <c r="Q371" s="269"/>
      <c r="S371" s="269"/>
      <c r="T371" s="269"/>
      <c r="U371" s="269"/>
      <c r="V371" s="269"/>
      <c r="W371" s="269"/>
      <c r="X371" s="269"/>
      <c r="Y371" s="269"/>
      <c r="Z371" s="269"/>
      <c r="AA371" s="269"/>
      <c r="AB371" s="269"/>
      <c r="AC371" s="269"/>
      <c r="AD371" s="269"/>
      <c r="AE371" s="269"/>
      <c r="AF371" s="269"/>
      <c r="AG371" s="529"/>
      <c r="AH371" s="269"/>
      <c r="AI371" s="269"/>
      <c r="AJ371" s="269"/>
      <c r="AK371" s="269"/>
      <c r="AL371" s="269"/>
      <c r="AM371" s="269"/>
      <c r="AN371" s="269"/>
      <c r="AO371" s="269"/>
      <c r="AP371" s="269"/>
      <c r="AQ371" s="269"/>
      <c r="AR371" s="269"/>
      <c r="AS371" s="269"/>
      <c r="AT371" s="269"/>
      <c r="AU371" s="269"/>
      <c r="AV371" s="269"/>
      <c r="AW371" s="269"/>
      <c r="AX371" s="269"/>
      <c r="AY371" s="269"/>
      <c r="AZ371" s="269"/>
      <c r="BA371" s="269"/>
      <c r="BB371" s="269"/>
      <c r="BC371" s="269"/>
      <c r="BD371" s="269"/>
      <c r="BE371" s="269"/>
      <c r="BF371" s="269"/>
      <c r="BG371" s="269"/>
      <c r="BH371" s="269"/>
      <c r="BI371" s="269"/>
      <c r="BJ371" s="269"/>
      <c r="BK371" s="269"/>
      <c r="BL371" s="269"/>
      <c r="BM371" s="269"/>
      <c r="BN371" s="269"/>
      <c r="BO371" s="269"/>
      <c r="BP371" s="269"/>
      <c r="BQ371" s="269"/>
      <c r="BR371" s="269"/>
      <c r="BS371" s="269"/>
      <c r="BT371" s="269"/>
      <c r="BU371" s="269"/>
      <c r="BV371" s="269"/>
      <c r="BW371" s="269"/>
      <c r="BX371" s="269"/>
      <c r="BY371" s="269"/>
      <c r="BZ371" s="269"/>
      <c r="CA371" s="269"/>
      <c r="CB371" s="269"/>
      <c r="CC371" s="269"/>
      <c r="CD371" s="269"/>
      <c r="CE371" s="269"/>
      <c r="CF371" s="269"/>
    </row>
    <row r="372" spans="1:84" x14ac:dyDescent="0.2">
      <c r="A372" s="286"/>
      <c r="B372" s="272"/>
      <c r="C372" s="269"/>
      <c r="D372" s="272"/>
      <c r="E372" s="272"/>
      <c r="F372" s="272"/>
      <c r="G372" s="269"/>
      <c r="H372" s="269"/>
      <c r="I372" s="269"/>
      <c r="J372" s="269"/>
      <c r="K372" s="269"/>
      <c r="L372" s="269"/>
      <c r="M372" s="269"/>
      <c r="N372" s="269"/>
      <c r="O372" s="289"/>
      <c r="P372" s="269"/>
      <c r="Q372" s="269"/>
      <c r="S372" s="269"/>
      <c r="T372" s="269"/>
      <c r="U372" s="269"/>
      <c r="V372" s="269"/>
      <c r="W372" s="269"/>
      <c r="X372" s="269"/>
      <c r="Y372" s="269"/>
      <c r="Z372" s="269"/>
      <c r="AA372" s="269"/>
      <c r="AB372" s="269"/>
      <c r="AC372" s="269"/>
      <c r="AD372" s="269"/>
      <c r="AE372" s="269"/>
      <c r="AF372" s="269"/>
      <c r="AG372" s="529"/>
      <c r="AH372" s="269"/>
      <c r="AI372" s="269"/>
      <c r="AJ372" s="269"/>
      <c r="AK372" s="269"/>
      <c r="AL372" s="269"/>
      <c r="AM372" s="269"/>
      <c r="AN372" s="269"/>
      <c r="AO372" s="269"/>
      <c r="AP372" s="269"/>
      <c r="AQ372" s="269"/>
      <c r="AR372" s="269"/>
      <c r="AS372" s="269"/>
      <c r="AT372" s="269"/>
      <c r="AU372" s="269"/>
      <c r="AV372" s="269"/>
      <c r="AW372" s="269"/>
      <c r="AX372" s="269"/>
      <c r="AY372" s="269"/>
      <c r="AZ372" s="269"/>
      <c r="BA372" s="269"/>
      <c r="BB372" s="269"/>
      <c r="BC372" s="269"/>
      <c r="BD372" s="269"/>
      <c r="BE372" s="269"/>
      <c r="BF372" s="269"/>
      <c r="BG372" s="269"/>
      <c r="BH372" s="269"/>
      <c r="BI372" s="269"/>
      <c r="BJ372" s="269"/>
      <c r="BK372" s="269"/>
      <c r="BL372" s="269"/>
      <c r="BM372" s="269"/>
      <c r="BN372" s="269"/>
      <c r="BO372" s="269"/>
      <c r="BP372" s="269"/>
      <c r="BQ372" s="269"/>
      <c r="BR372" s="269"/>
      <c r="BS372" s="269"/>
      <c r="BT372" s="269"/>
      <c r="BU372" s="269"/>
      <c r="BV372" s="269"/>
      <c r="BW372" s="269"/>
      <c r="BX372" s="269"/>
      <c r="BY372" s="269"/>
      <c r="BZ372" s="269"/>
      <c r="CA372" s="269"/>
      <c r="CB372" s="269"/>
      <c r="CC372" s="269"/>
      <c r="CD372" s="269"/>
      <c r="CE372" s="269"/>
      <c r="CF372" s="269"/>
    </row>
    <row r="373" spans="1:84" x14ac:dyDescent="0.2">
      <c r="A373" s="286"/>
      <c r="B373" s="272"/>
      <c r="C373" s="269"/>
      <c r="D373" s="272"/>
      <c r="E373" s="272"/>
      <c r="F373" s="272"/>
      <c r="G373" s="269"/>
      <c r="H373" s="269"/>
      <c r="I373" s="269"/>
      <c r="J373" s="269"/>
      <c r="K373" s="269"/>
      <c r="L373" s="269"/>
      <c r="M373" s="269"/>
      <c r="N373" s="269"/>
      <c r="O373" s="289"/>
      <c r="P373" s="269"/>
      <c r="Q373" s="269"/>
      <c r="S373" s="269"/>
      <c r="T373" s="269"/>
      <c r="U373" s="269"/>
      <c r="V373" s="269"/>
      <c r="W373" s="269"/>
      <c r="X373" s="269"/>
      <c r="Y373" s="269"/>
      <c r="Z373" s="269"/>
      <c r="AA373" s="269"/>
      <c r="AB373" s="269"/>
      <c r="AC373" s="269"/>
      <c r="AD373" s="269"/>
      <c r="AE373" s="269"/>
      <c r="AF373" s="269"/>
      <c r="AG373" s="529"/>
      <c r="AH373" s="269"/>
      <c r="AI373" s="269"/>
      <c r="AJ373" s="269"/>
      <c r="AK373" s="269"/>
      <c r="AL373" s="269"/>
      <c r="AM373" s="269"/>
      <c r="AN373" s="269"/>
      <c r="AO373" s="269"/>
      <c r="AP373" s="269"/>
      <c r="AQ373" s="269"/>
      <c r="AR373" s="269"/>
      <c r="AS373" s="269"/>
      <c r="AT373" s="269"/>
      <c r="AU373" s="269"/>
      <c r="AV373" s="269"/>
      <c r="AW373" s="269"/>
      <c r="AX373" s="269"/>
      <c r="AY373" s="269"/>
      <c r="AZ373" s="269"/>
      <c r="BA373" s="269"/>
      <c r="BB373" s="269"/>
      <c r="BC373" s="269"/>
      <c r="BD373" s="269"/>
      <c r="BE373" s="269"/>
      <c r="BF373" s="269"/>
      <c r="BG373" s="269"/>
      <c r="BH373" s="269"/>
      <c r="BI373" s="269"/>
      <c r="BJ373" s="269"/>
      <c r="BK373" s="269"/>
      <c r="BL373" s="269"/>
      <c r="BM373" s="269"/>
      <c r="BN373" s="269"/>
      <c r="BO373" s="269"/>
      <c r="BP373" s="269"/>
      <c r="BQ373" s="269"/>
      <c r="BR373" s="269"/>
      <c r="BS373" s="269"/>
      <c r="BT373" s="269"/>
      <c r="BU373" s="269"/>
      <c r="BV373" s="269"/>
      <c r="BW373" s="269"/>
      <c r="BX373" s="269"/>
      <c r="BY373" s="269"/>
      <c r="BZ373" s="269"/>
      <c r="CA373" s="269"/>
      <c r="CB373" s="269"/>
      <c r="CC373" s="269"/>
      <c r="CD373" s="269"/>
      <c r="CE373" s="269"/>
      <c r="CF373" s="269"/>
    </row>
    <row r="374" spans="1:84" x14ac:dyDescent="0.2">
      <c r="A374" s="286"/>
      <c r="B374" s="272"/>
      <c r="C374" s="269"/>
      <c r="D374" s="272"/>
      <c r="E374" s="272"/>
      <c r="F374" s="272"/>
      <c r="G374" s="269"/>
      <c r="H374" s="269"/>
      <c r="I374" s="269"/>
      <c r="J374" s="269"/>
      <c r="K374" s="269"/>
      <c r="L374" s="269"/>
      <c r="M374" s="269"/>
      <c r="N374" s="269"/>
      <c r="O374" s="289"/>
      <c r="P374" s="269"/>
      <c r="Q374" s="269"/>
      <c r="S374" s="269"/>
      <c r="T374" s="269"/>
      <c r="U374" s="269"/>
      <c r="V374" s="269"/>
      <c r="W374" s="269"/>
      <c r="X374" s="269"/>
      <c r="Y374" s="269"/>
      <c r="Z374" s="269"/>
      <c r="AA374" s="269"/>
      <c r="AB374" s="269"/>
      <c r="AC374" s="269"/>
      <c r="AD374" s="269"/>
      <c r="AE374" s="269"/>
      <c r="AF374" s="269"/>
      <c r="AG374" s="529"/>
      <c r="AH374" s="269"/>
      <c r="AI374" s="269"/>
      <c r="AJ374" s="269"/>
      <c r="AK374" s="269"/>
      <c r="AL374" s="269"/>
      <c r="AM374" s="269"/>
      <c r="AN374" s="269"/>
      <c r="AO374" s="269"/>
      <c r="AP374" s="269"/>
      <c r="AQ374" s="269"/>
      <c r="AR374" s="269"/>
      <c r="AS374" s="269"/>
      <c r="AT374" s="269"/>
      <c r="AU374" s="269"/>
      <c r="AV374" s="269"/>
      <c r="AW374" s="269"/>
      <c r="AX374" s="269"/>
      <c r="AY374" s="269"/>
      <c r="AZ374" s="269"/>
      <c r="BA374" s="269"/>
      <c r="BB374" s="269"/>
      <c r="BC374" s="269"/>
      <c r="BD374" s="269"/>
      <c r="BE374" s="269"/>
      <c r="BF374" s="269"/>
      <c r="BG374" s="269"/>
      <c r="BH374" s="269"/>
      <c r="BI374" s="269"/>
      <c r="BJ374" s="269"/>
      <c r="BK374" s="269"/>
      <c r="BL374" s="269"/>
      <c r="BM374" s="269"/>
      <c r="BN374" s="269"/>
      <c r="BO374" s="269"/>
      <c r="BP374" s="269"/>
      <c r="BQ374" s="269"/>
      <c r="BR374" s="269"/>
      <c r="BS374" s="269"/>
      <c r="BT374" s="269"/>
      <c r="BU374" s="269"/>
      <c r="BV374" s="269"/>
      <c r="BW374" s="269"/>
      <c r="BX374" s="269"/>
      <c r="BY374" s="269"/>
      <c r="BZ374" s="269"/>
      <c r="CA374" s="269"/>
      <c r="CB374" s="269"/>
      <c r="CC374" s="269"/>
      <c r="CD374" s="269"/>
      <c r="CE374" s="269"/>
      <c r="CF374" s="269"/>
    </row>
    <row r="375" spans="1:84" x14ac:dyDescent="0.2">
      <c r="A375" s="286"/>
      <c r="B375" s="272"/>
      <c r="C375" s="269"/>
      <c r="D375" s="272"/>
      <c r="E375" s="272"/>
      <c r="F375" s="272"/>
      <c r="G375" s="269"/>
      <c r="H375" s="269"/>
      <c r="I375" s="269"/>
      <c r="J375" s="269"/>
      <c r="K375" s="269"/>
      <c r="L375" s="269"/>
      <c r="M375" s="269"/>
      <c r="N375" s="269"/>
      <c r="O375" s="289"/>
      <c r="P375" s="269"/>
      <c r="Q375" s="269"/>
      <c r="S375" s="269"/>
      <c r="T375" s="269"/>
      <c r="U375" s="269"/>
      <c r="V375" s="269"/>
      <c r="W375" s="269"/>
      <c r="X375" s="269"/>
      <c r="Y375" s="269"/>
      <c r="Z375" s="269"/>
      <c r="AA375" s="269"/>
      <c r="AB375" s="269"/>
      <c r="AC375" s="269"/>
      <c r="AD375" s="269"/>
      <c r="AE375" s="269"/>
      <c r="AF375" s="269"/>
      <c r="AG375" s="529"/>
      <c r="AH375" s="269"/>
      <c r="AI375" s="269"/>
      <c r="AJ375" s="269"/>
      <c r="AK375" s="269"/>
      <c r="AL375" s="269"/>
      <c r="AM375" s="269"/>
      <c r="AN375" s="269"/>
      <c r="AO375" s="269"/>
      <c r="AP375" s="269"/>
      <c r="AQ375" s="269"/>
      <c r="AR375" s="269"/>
      <c r="AS375" s="269"/>
      <c r="AT375" s="269"/>
      <c r="AU375" s="269"/>
      <c r="AV375" s="269"/>
      <c r="AW375" s="269"/>
      <c r="AX375" s="269"/>
      <c r="AY375" s="269"/>
      <c r="AZ375" s="269"/>
      <c r="BA375" s="269"/>
      <c r="BB375" s="269"/>
      <c r="BC375" s="269"/>
      <c r="BD375" s="269"/>
      <c r="BE375" s="269"/>
      <c r="BF375" s="269"/>
      <c r="BG375" s="269"/>
      <c r="BH375" s="269"/>
      <c r="BI375" s="269"/>
      <c r="BJ375" s="269"/>
      <c r="BK375" s="269"/>
      <c r="BL375" s="269"/>
      <c r="BM375" s="269"/>
      <c r="BN375" s="269"/>
      <c r="BO375" s="269"/>
      <c r="BP375" s="269"/>
      <c r="BQ375" s="269"/>
      <c r="BR375" s="269"/>
      <c r="BS375" s="269"/>
      <c r="BT375" s="269"/>
      <c r="BU375" s="269"/>
      <c r="BV375" s="269"/>
      <c r="BW375" s="269"/>
      <c r="BX375" s="269"/>
      <c r="BY375" s="269"/>
      <c r="BZ375" s="269"/>
      <c r="CA375" s="269"/>
      <c r="CB375" s="269"/>
      <c r="CC375" s="269"/>
      <c r="CD375" s="269"/>
      <c r="CE375" s="269"/>
      <c r="CF375" s="269"/>
    </row>
    <row r="376" spans="1:84" x14ac:dyDescent="0.2">
      <c r="A376" s="286"/>
      <c r="B376" s="272"/>
      <c r="C376" s="269"/>
      <c r="D376" s="272"/>
      <c r="E376" s="272"/>
      <c r="F376" s="272"/>
      <c r="G376" s="269"/>
      <c r="H376" s="269"/>
      <c r="I376" s="269"/>
      <c r="J376" s="269"/>
      <c r="K376" s="269"/>
      <c r="L376" s="269"/>
      <c r="M376" s="269"/>
      <c r="N376" s="269"/>
      <c r="O376" s="289"/>
      <c r="P376" s="269"/>
      <c r="Q376" s="269"/>
      <c r="S376" s="269"/>
      <c r="T376" s="269"/>
      <c r="U376" s="269"/>
      <c r="V376" s="269"/>
      <c r="W376" s="269"/>
      <c r="X376" s="269"/>
      <c r="Y376" s="269"/>
      <c r="Z376" s="269"/>
      <c r="AA376" s="269"/>
      <c r="AB376" s="269"/>
      <c r="AC376" s="269"/>
      <c r="AD376" s="269"/>
      <c r="AE376" s="269"/>
      <c r="AF376" s="269"/>
      <c r="AG376" s="529"/>
      <c r="AH376" s="269"/>
      <c r="AI376" s="269"/>
      <c r="AJ376" s="269"/>
      <c r="AK376" s="269"/>
      <c r="AL376" s="269"/>
      <c r="AM376" s="269"/>
      <c r="AN376" s="269"/>
      <c r="AO376" s="269"/>
      <c r="AP376" s="269"/>
      <c r="AQ376" s="269"/>
      <c r="AR376" s="269"/>
      <c r="AS376" s="269"/>
      <c r="AT376" s="269"/>
      <c r="AU376" s="269"/>
      <c r="AV376" s="269"/>
      <c r="AW376" s="269"/>
      <c r="AX376" s="269"/>
      <c r="AY376" s="269"/>
      <c r="AZ376" s="269"/>
      <c r="BA376" s="269"/>
      <c r="BB376" s="269"/>
      <c r="BC376" s="269"/>
      <c r="BD376" s="269"/>
      <c r="BE376" s="269"/>
      <c r="BF376" s="269"/>
      <c r="BG376" s="269"/>
      <c r="BH376" s="269"/>
      <c r="BI376" s="269"/>
      <c r="BJ376" s="269"/>
      <c r="BK376" s="269"/>
      <c r="BL376" s="269"/>
      <c r="BM376" s="269"/>
      <c r="BN376" s="269"/>
      <c r="BO376" s="269"/>
      <c r="BP376" s="269"/>
      <c r="BQ376" s="269"/>
      <c r="BR376" s="269"/>
      <c r="BS376" s="269"/>
      <c r="BT376" s="269"/>
      <c r="BU376" s="269"/>
      <c r="BV376" s="269"/>
      <c r="BW376" s="269"/>
      <c r="BX376" s="269"/>
      <c r="BY376" s="269"/>
      <c r="BZ376" s="269"/>
      <c r="CA376" s="269"/>
      <c r="CB376" s="269"/>
      <c r="CC376" s="269"/>
      <c r="CD376" s="269"/>
      <c r="CE376" s="269"/>
      <c r="CF376" s="269"/>
    </row>
    <row r="377" spans="1:84" x14ac:dyDescent="0.2">
      <c r="A377" s="286"/>
      <c r="B377" s="272"/>
      <c r="C377" s="269"/>
      <c r="D377" s="272"/>
      <c r="E377" s="272"/>
      <c r="F377" s="272"/>
      <c r="G377" s="269"/>
      <c r="H377" s="269"/>
      <c r="I377" s="269"/>
      <c r="J377" s="269"/>
      <c r="K377" s="269"/>
      <c r="L377" s="269"/>
      <c r="M377" s="269"/>
      <c r="N377" s="269"/>
      <c r="O377" s="289"/>
      <c r="P377" s="269"/>
      <c r="Q377" s="269"/>
      <c r="S377" s="269"/>
      <c r="T377" s="269"/>
      <c r="U377" s="269"/>
      <c r="V377" s="269"/>
      <c r="W377" s="269"/>
      <c r="X377" s="269"/>
      <c r="Y377" s="269"/>
      <c r="Z377" s="269"/>
      <c r="AA377" s="269"/>
      <c r="AB377" s="269"/>
      <c r="AC377" s="269"/>
      <c r="AD377" s="269"/>
      <c r="AE377" s="269"/>
      <c r="AF377" s="269"/>
      <c r="AG377" s="529"/>
      <c r="AH377" s="269"/>
      <c r="AI377" s="269"/>
      <c r="AJ377" s="269"/>
      <c r="AK377" s="269"/>
      <c r="AL377" s="269"/>
      <c r="AM377" s="269"/>
      <c r="AN377" s="269"/>
      <c r="AO377" s="269"/>
      <c r="AP377" s="269"/>
      <c r="AQ377" s="269"/>
      <c r="AR377" s="269"/>
      <c r="AS377" s="269"/>
      <c r="AT377" s="269"/>
      <c r="AU377" s="269"/>
      <c r="AV377" s="269"/>
      <c r="AW377" s="269"/>
      <c r="AX377" s="269"/>
      <c r="AY377" s="269"/>
      <c r="AZ377" s="269"/>
      <c r="BA377" s="269"/>
      <c r="BB377" s="269"/>
      <c r="BC377" s="269"/>
      <c r="BD377" s="269"/>
      <c r="BE377" s="269"/>
      <c r="BF377" s="269"/>
      <c r="BG377" s="269"/>
      <c r="BH377" s="269"/>
      <c r="BI377" s="269"/>
      <c r="BJ377" s="269"/>
      <c r="BK377" s="269"/>
      <c r="BL377" s="269"/>
      <c r="BM377" s="269"/>
      <c r="BN377" s="269"/>
      <c r="BO377" s="269"/>
      <c r="BP377" s="269"/>
      <c r="BQ377" s="269"/>
      <c r="BR377" s="269"/>
      <c r="BS377" s="269"/>
      <c r="BT377" s="269"/>
      <c r="BU377" s="269"/>
      <c r="BV377" s="269"/>
      <c r="BW377" s="269"/>
      <c r="BX377" s="269"/>
      <c r="BY377" s="269"/>
      <c r="BZ377" s="269"/>
      <c r="CA377" s="269"/>
      <c r="CB377" s="269"/>
      <c r="CC377" s="269"/>
      <c r="CD377" s="269"/>
      <c r="CE377" s="269"/>
      <c r="CF377" s="269"/>
    </row>
    <row r="378" spans="1:84" x14ac:dyDescent="0.2">
      <c r="A378" s="286"/>
      <c r="B378" s="272"/>
      <c r="C378" s="269"/>
      <c r="D378" s="272"/>
      <c r="E378" s="272"/>
      <c r="F378" s="272"/>
      <c r="G378" s="269"/>
      <c r="H378" s="269"/>
      <c r="I378" s="269"/>
      <c r="J378" s="269"/>
      <c r="K378" s="269"/>
      <c r="L378" s="269"/>
      <c r="M378" s="269"/>
      <c r="N378" s="269"/>
      <c r="O378" s="289"/>
      <c r="P378" s="269"/>
      <c r="Q378" s="269"/>
      <c r="S378" s="269"/>
      <c r="T378" s="269"/>
      <c r="U378" s="269"/>
      <c r="V378" s="269"/>
      <c r="W378" s="269"/>
      <c r="X378" s="269"/>
      <c r="Y378" s="269"/>
      <c r="Z378" s="269"/>
      <c r="AA378" s="269"/>
      <c r="AB378" s="269"/>
      <c r="AC378" s="269"/>
      <c r="AD378" s="269"/>
      <c r="AE378" s="269"/>
      <c r="AF378" s="269"/>
      <c r="AG378" s="529"/>
      <c r="AH378" s="269"/>
      <c r="AI378" s="269"/>
      <c r="AJ378" s="269"/>
      <c r="AK378" s="269"/>
      <c r="AL378" s="269"/>
      <c r="AM378" s="269"/>
      <c r="AN378" s="269"/>
      <c r="AO378" s="269"/>
      <c r="AP378" s="269"/>
      <c r="AQ378" s="269"/>
      <c r="AR378" s="269"/>
      <c r="AS378" s="269"/>
      <c r="AT378" s="269"/>
      <c r="AU378" s="269"/>
      <c r="AV378" s="269"/>
      <c r="AW378" s="269"/>
      <c r="AX378" s="269"/>
      <c r="AY378" s="269"/>
      <c r="AZ378" s="269"/>
      <c r="BA378" s="269"/>
      <c r="BB378" s="269"/>
      <c r="BC378" s="269"/>
      <c r="BD378" s="269"/>
      <c r="BE378" s="269"/>
      <c r="BF378" s="269"/>
      <c r="BG378" s="269"/>
      <c r="BH378" s="269"/>
      <c r="BI378" s="269"/>
      <c r="BJ378" s="269"/>
      <c r="BK378" s="269"/>
      <c r="BL378" s="269"/>
      <c r="BM378" s="269"/>
      <c r="BN378" s="269"/>
      <c r="BO378" s="269"/>
      <c r="BP378" s="269"/>
      <c r="BQ378" s="269"/>
      <c r="BR378" s="269"/>
      <c r="BS378" s="269"/>
      <c r="BT378" s="269"/>
      <c r="BU378" s="269"/>
      <c r="BV378" s="269"/>
      <c r="BW378" s="269"/>
      <c r="BX378" s="269"/>
      <c r="BY378" s="269"/>
      <c r="BZ378" s="269"/>
      <c r="CA378" s="269"/>
      <c r="CB378" s="269"/>
      <c r="CC378" s="269"/>
      <c r="CD378" s="269"/>
      <c r="CE378" s="269"/>
      <c r="CF378" s="269"/>
    </row>
    <row r="379" spans="1:84" x14ac:dyDescent="0.2">
      <c r="A379" s="286"/>
      <c r="B379" s="272"/>
      <c r="C379" s="269"/>
      <c r="D379" s="272"/>
      <c r="E379" s="272"/>
      <c r="F379" s="272"/>
      <c r="G379" s="269"/>
      <c r="H379" s="269"/>
      <c r="I379" s="269"/>
      <c r="J379" s="269"/>
      <c r="K379" s="269"/>
      <c r="L379" s="269"/>
      <c r="M379" s="269"/>
      <c r="N379" s="269"/>
      <c r="O379" s="289"/>
      <c r="P379" s="269"/>
      <c r="Q379" s="269"/>
      <c r="S379" s="269"/>
      <c r="T379" s="269"/>
      <c r="U379" s="269"/>
      <c r="V379" s="269"/>
      <c r="W379" s="269"/>
      <c r="X379" s="269"/>
      <c r="Y379" s="269"/>
      <c r="Z379" s="269"/>
      <c r="AA379" s="269"/>
      <c r="AB379" s="269"/>
      <c r="AC379" s="269"/>
      <c r="AD379" s="269"/>
      <c r="AE379" s="269"/>
      <c r="AF379" s="269"/>
      <c r="AG379" s="529"/>
      <c r="AH379" s="269"/>
      <c r="AI379" s="269"/>
      <c r="AJ379" s="269"/>
      <c r="AK379" s="269"/>
      <c r="AL379" s="269"/>
      <c r="AM379" s="269"/>
      <c r="AN379" s="269"/>
      <c r="AO379" s="269"/>
      <c r="AP379" s="269"/>
      <c r="AQ379" s="269"/>
      <c r="AR379" s="269"/>
      <c r="AS379" s="269"/>
      <c r="AT379" s="269"/>
      <c r="AU379" s="269"/>
      <c r="AV379" s="269"/>
      <c r="AW379" s="269"/>
      <c r="AX379" s="269"/>
      <c r="AY379" s="269"/>
      <c r="AZ379" s="269"/>
      <c r="BA379" s="269"/>
      <c r="BB379" s="269"/>
      <c r="BC379" s="269"/>
      <c r="BD379" s="269"/>
      <c r="BE379" s="269"/>
      <c r="BF379" s="269"/>
      <c r="BG379" s="269"/>
      <c r="BH379" s="269"/>
      <c r="BI379" s="269"/>
      <c r="BJ379" s="269"/>
      <c r="BK379" s="269"/>
      <c r="BL379" s="269"/>
      <c r="BM379" s="269"/>
      <c r="BN379" s="269"/>
      <c r="BO379" s="269"/>
      <c r="BP379" s="269"/>
      <c r="BQ379" s="269"/>
      <c r="BR379" s="269"/>
      <c r="BS379" s="269"/>
      <c r="BT379" s="269"/>
      <c r="BU379" s="269"/>
      <c r="BV379" s="269"/>
      <c r="BW379" s="269"/>
      <c r="BX379" s="269"/>
      <c r="BY379" s="269"/>
      <c r="BZ379" s="269"/>
      <c r="CA379" s="269"/>
      <c r="CB379" s="269"/>
      <c r="CC379" s="269"/>
      <c r="CD379" s="269"/>
      <c r="CE379" s="269"/>
      <c r="CF379" s="269"/>
    </row>
    <row r="380" spans="1:84" x14ac:dyDescent="0.2">
      <c r="A380" s="286"/>
      <c r="B380" s="272"/>
      <c r="C380" s="269"/>
      <c r="D380" s="272"/>
      <c r="E380" s="272"/>
      <c r="F380" s="272"/>
      <c r="G380" s="269"/>
      <c r="H380" s="269"/>
      <c r="I380" s="269"/>
      <c r="J380" s="269"/>
      <c r="K380" s="269"/>
      <c r="L380" s="269"/>
      <c r="M380" s="269"/>
      <c r="N380" s="269"/>
      <c r="O380" s="289"/>
      <c r="P380" s="269"/>
      <c r="Q380" s="269"/>
      <c r="S380" s="269"/>
      <c r="T380" s="269"/>
      <c r="U380" s="269"/>
      <c r="V380" s="269"/>
      <c r="W380" s="269"/>
      <c r="X380" s="269"/>
      <c r="Y380" s="269"/>
      <c r="Z380" s="269"/>
      <c r="AA380" s="269"/>
      <c r="AB380" s="269"/>
      <c r="AC380" s="269"/>
      <c r="AD380" s="269"/>
      <c r="AE380" s="269"/>
      <c r="AF380" s="269"/>
      <c r="AG380" s="529"/>
      <c r="AH380" s="269"/>
      <c r="AI380" s="269"/>
      <c r="AJ380" s="269"/>
      <c r="AK380" s="269"/>
      <c r="AL380" s="269"/>
      <c r="AM380" s="269"/>
      <c r="AO380" s="269"/>
      <c r="AP380" s="269"/>
      <c r="AQ380" s="269"/>
      <c r="AR380" s="269"/>
      <c r="AS380" s="269"/>
      <c r="AT380" s="269"/>
      <c r="AU380" s="269"/>
      <c r="AV380" s="269"/>
      <c r="AW380" s="269"/>
      <c r="AX380" s="269"/>
      <c r="AY380" s="269"/>
      <c r="AZ380" s="269"/>
      <c r="BA380" s="269"/>
      <c r="BB380" s="269"/>
      <c r="BC380" s="269"/>
      <c r="BD380" s="269"/>
      <c r="BE380" s="269"/>
      <c r="BF380" s="269"/>
      <c r="BG380" s="269"/>
      <c r="BH380" s="269"/>
      <c r="BI380" s="269"/>
      <c r="BJ380" s="269"/>
      <c r="BK380" s="269"/>
      <c r="BL380" s="269"/>
      <c r="BM380" s="269"/>
      <c r="BN380" s="269"/>
      <c r="BO380" s="269"/>
      <c r="BP380" s="269"/>
      <c r="BQ380" s="269"/>
      <c r="BR380" s="269"/>
      <c r="BS380" s="269"/>
      <c r="BT380" s="269"/>
      <c r="BU380" s="269"/>
      <c r="BV380" s="269"/>
      <c r="BW380" s="269"/>
      <c r="BX380" s="269"/>
      <c r="BY380" s="269"/>
      <c r="BZ380" s="269"/>
      <c r="CA380" s="269"/>
      <c r="CB380" s="269"/>
      <c r="CC380" s="269"/>
      <c r="CD380" s="269"/>
      <c r="CE380" s="269"/>
      <c r="CF380" s="269"/>
    </row>
    <row r="381" spans="1:84" x14ac:dyDescent="0.2">
      <c r="A381" s="286"/>
      <c r="B381" s="272"/>
      <c r="C381" s="269"/>
      <c r="D381" s="272"/>
      <c r="E381" s="272"/>
      <c r="F381" s="272"/>
      <c r="G381" s="269"/>
      <c r="H381" s="269"/>
      <c r="I381" s="269"/>
      <c r="J381" s="269"/>
      <c r="K381" s="269"/>
      <c r="L381" s="269"/>
      <c r="M381" s="269"/>
      <c r="N381" s="269"/>
      <c r="O381" s="289"/>
      <c r="P381" s="269"/>
      <c r="Q381" s="269"/>
      <c r="S381" s="269"/>
      <c r="T381" s="269"/>
      <c r="U381" s="269"/>
      <c r="V381" s="269"/>
      <c r="W381" s="269"/>
      <c r="X381" s="269"/>
      <c r="Y381" s="269"/>
      <c r="Z381" s="269"/>
      <c r="AA381" s="269"/>
      <c r="AB381" s="269"/>
      <c r="AC381" s="269"/>
      <c r="AD381" s="269"/>
      <c r="AE381" s="269"/>
      <c r="AF381" s="269"/>
      <c r="AG381" s="529"/>
      <c r="AH381" s="269"/>
      <c r="AI381" s="269"/>
      <c r="AJ381" s="269"/>
      <c r="AK381" s="269"/>
      <c r="AL381" s="269"/>
      <c r="AM381" s="269"/>
      <c r="AO381" s="269"/>
      <c r="AP381" s="269"/>
      <c r="AQ381" s="269"/>
      <c r="AR381" s="269"/>
      <c r="AS381" s="269"/>
      <c r="AT381" s="269"/>
      <c r="AU381" s="269"/>
      <c r="AV381" s="269"/>
      <c r="AW381" s="269"/>
      <c r="AX381" s="269"/>
      <c r="AY381" s="269"/>
      <c r="AZ381" s="269"/>
      <c r="BA381" s="269"/>
      <c r="BB381" s="269"/>
      <c r="BC381" s="269"/>
      <c r="BD381" s="269"/>
      <c r="BE381" s="269"/>
      <c r="BF381" s="269"/>
      <c r="BG381" s="269"/>
      <c r="BH381" s="269"/>
      <c r="BI381" s="269"/>
      <c r="BJ381" s="269"/>
      <c r="BK381" s="269"/>
      <c r="BL381" s="269"/>
      <c r="BM381" s="269"/>
      <c r="BN381" s="269"/>
      <c r="BO381" s="269"/>
      <c r="BP381" s="269"/>
      <c r="BQ381" s="269"/>
      <c r="BR381" s="269"/>
      <c r="BS381" s="269"/>
      <c r="BT381" s="269"/>
      <c r="BU381" s="269"/>
      <c r="BV381" s="269"/>
      <c r="BW381" s="269"/>
      <c r="BX381" s="269"/>
      <c r="BY381" s="269"/>
      <c r="BZ381" s="269"/>
      <c r="CA381" s="269"/>
      <c r="CB381" s="269"/>
      <c r="CC381" s="269"/>
      <c r="CD381" s="269"/>
      <c r="CE381" s="269"/>
      <c r="CF381" s="269"/>
    </row>
    <row r="382" spans="1:84" x14ac:dyDescent="0.2">
      <c r="A382" s="286"/>
      <c r="B382" s="272"/>
      <c r="C382" s="269"/>
      <c r="D382" s="272"/>
      <c r="E382" s="272"/>
      <c r="F382" s="272"/>
      <c r="G382" s="269"/>
      <c r="H382" s="269"/>
      <c r="I382" s="269"/>
      <c r="J382" s="269"/>
      <c r="K382" s="269"/>
      <c r="L382" s="269"/>
      <c r="M382" s="269"/>
      <c r="N382" s="269"/>
      <c r="O382" s="289"/>
      <c r="P382" s="269"/>
      <c r="Q382" s="269"/>
      <c r="S382" s="269"/>
      <c r="T382" s="269"/>
      <c r="U382" s="269"/>
      <c r="V382" s="269"/>
      <c r="W382" s="269"/>
      <c r="X382" s="269"/>
      <c r="Y382" s="269"/>
      <c r="Z382" s="269"/>
      <c r="AA382" s="269"/>
      <c r="AB382" s="269"/>
      <c r="AC382" s="269"/>
      <c r="AD382" s="269"/>
      <c r="AE382" s="269"/>
      <c r="AF382" s="269"/>
      <c r="AG382" s="529"/>
      <c r="AH382" s="269"/>
      <c r="AI382" s="269"/>
      <c r="AJ382" s="269"/>
      <c r="AK382" s="269"/>
      <c r="AL382" s="269"/>
      <c r="AM382" s="269"/>
      <c r="AO382" s="269"/>
      <c r="AP382" s="269"/>
      <c r="AQ382" s="269"/>
      <c r="AR382" s="269"/>
      <c r="AS382" s="269"/>
      <c r="AT382" s="269"/>
      <c r="AU382" s="269"/>
      <c r="AV382" s="269"/>
      <c r="AW382" s="269"/>
      <c r="AX382" s="269"/>
      <c r="AY382" s="269"/>
      <c r="AZ382" s="269"/>
      <c r="BA382" s="269"/>
      <c r="BB382" s="269"/>
      <c r="BC382" s="269"/>
      <c r="BD382" s="269"/>
      <c r="BE382" s="269"/>
      <c r="BF382" s="269"/>
      <c r="BG382" s="269"/>
      <c r="BH382" s="269"/>
      <c r="BI382" s="269"/>
      <c r="BJ382" s="269"/>
      <c r="BK382" s="269"/>
      <c r="BL382" s="269"/>
      <c r="BM382" s="269"/>
      <c r="BN382" s="269"/>
      <c r="BO382" s="269"/>
      <c r="BP382" s="269"/>
      <c r="BQ382" s="269"/>
      <c r="BR382" s="269"/>
      <c r="BS382" s="269"/>
      <c r="BT382" s="269"/>
      <c r="BU382" s="269"/>
      <c r="BV382" s="269"/>
      <c r="BW382" s="269"/>
      <c r="BX382" s="269"/>
      <c r="BY382" s="269"/>
      <c r="BZ382" s="269"/>
      <c r="CA382" s="269"/>
      <c r="CB382" s="269"/>
      <c r="CC382" s="269"/>
      <c r="CD382" s="269"/>
      <c r="CE382" s="269"/>
      <c r="CF382" s="269"/>
    </row>
    <row r="383" spans="1:84" x14ac:dyDescent="0.2">
      <c r="O383" s="475"/>
    </row>
  </sheetData>
  <pageMargins left="0.75" right="0.75" top="1" bottom="1" header="0.5" footer="0.5"/>
  <pageSetup orientation="portrait" horizontalDpi="12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Line="0" autoPict="0" macro="[2]!Setup">
                <anchor moveWithCells="1" sizeWithCells="1">
                  <from>
                    <xdr:col>1</xdr:col>
                    <xdr:colOff>38100</xdr:colOff>
                    <xdr:row>1</xdr:row>
                    <xdr:rowOff>28575</xdr:rowOff>
                  </from>
                  <to>
                    <xdr:col>2</xdr:col>
                    <xdr:colOff>552450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Button 2">
              <controlPr defaultSize="0" print="0" autoFill="0" autoPict="0" macro="[2]!Paste_to_pos2">
                <anchor moveWithCells="1" sizeWithCells="1">
                  <from>
                    <xdr:col>3</xdr:col>
                    <xdr:colOff>76200</xdr:colOff>
                    <xdr:row>1</xdr:row>
                    <xdr:rowOff>28575</xdr:rowOff>
                  </from>
                  <to>
                    <xdr:col>6</xdr:col>
                    <xdr:colOff>38100</xdr:colOff>
                    <xdr:row>2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SWAP MODEL</vt:lpstr>
      <vt:lpstr>$CND OPTIONS</vt:lpstr>
      <vt:lpstr>$US OPTIONS</vt:lpstr>
      <vt:lpstr>SWAPTIONS</vt:lpstr>
      <vt:lpstr>MIDS DATA</vt:lpstr>
      <vt:lpstr>POS</vt:lpstr>
      <vt:lpstr>'$CND OPTIONS'!Print_Area</vt:lpstr>
      <vt:lpstr>'SWAP MODEL'!Print_Area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Christopher Dorland</dc:creator>
  <cp:lastModifiedBy>Jan Havlíček</cp:lastModifiedBy>
  <cp:lastPrinted>2000-01-05T14:50:39Z</cp:lastPrinted>
  <dcterms:created xsi:type="dcterms:W3CDTF">1997-05-25T05:49:49Z</dcterms:created>
  <dcterms:modified xsi:type="dcterms:W3CDTF">2023-09-15T20:31:09Z</dcterms:modified>
</cp:coreProperties>
</file>