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D40E9C-B344-4446-B7E6-C21CDB892C9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D11" i="1"/>
  <c r="E11" i="1"/>
  <c r="F11" i="1"/>
  <c r="G11" i="1"/>
  <c r="E17" i="1"/>
  <c r="E19" i="1"/>
  <c r="E21" i="1"/>
  <c r="E23" i="1"/>
  <c r="E25" i="1"/>
  <c r="E27" i="1"/>
  <c r="E30" i="1"/>
</calcChain>
</file>

<file path=xl/sharedStrings.xml><?xml version="1.0" encoding="utf-8"?>
<sst xmlns="http://schemas.openxmlformats.org/spreadsheetml/2006/main" count="38" uniqueCount="32">
  <si>
    <t>Year 2000 Demand Charge Reconciliation for EcoElectrica</t>
  </si>
  <si>
    <t>Vessel</t>
  </si>
  <si>
    <t>Delivery date</t>
  </si>
  <si>
    <t>Heating Value</t>
  </si>
  <si>
    <t>Volume     Cubic Meters</t>
  </si>
  <si>
    <t>Volume  MMBtus</t>
  </si>
  <si>
    <t>MMBtu's per       Cubic Meter</t>
  </si>
  <si>
    <t>Matthew</t>
  </si>
  <si>
    <t>Methane Artctic</t>
  </si>
  <si>
    <t>(weighted average)</t>
  </si>
  <si>
    <t>Standard Cargo</t>
  </si>
  <si>
    <t>(used for winter cargo)</t>
  </si>
  <si>
    <t>Demand Charge</t>
  </si>
  <si>
    <t>Demand Surcharge</t>
  </si>
  <si>
    <t xml:space="preserve"> </t>
  </si>
  <si>
    <t>Initial Delivery Date</t>
  </si>
  <si>
    <t>days in initial contract year</t>
  </si>
  <si>
    <t xml:space="preserve">ACQ = </t>
  </si>
  <si>
    <t>cubic meters</t>
  </si>
  <si>
    <t>MMBtus</t>
  </si>
  <si>
    <t>(rounded to nearest Standard Cargo)</t>
  </si>
  <si>
    <t>(I)</t>
  </si>
  <si>
    <t>952,000 * 22.571 * $0.816943     =</t>
  </si>
  <si>
    <t>(ii)</t>
  </si>
  <si>
    <t>119,000 * 22.840 * $0.811347  =</t>
  </si>
  <si>
    <t>(iii)</t>
  </si>
  <si>
    <t>952,000-((571,164+(952,000-571,164))*22.571*$0.816943  =</t>
  </si>
  <si>
    <t>(iv)</t>
  </si>
  <si>
    <t>((119,000 - ( 0+ 119,000)) * 22.84 *$0.811347   =</t>
  </si>
  <si>
    <t>Total Reconciled Annual Demand Charge</t>
  </si>
  <si>
    <t>Demand Payments made by EcoElectrica</t>
  </si>
  <si>
    <t>Balance owed to EcoElectrica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</si>
</sst>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00"/>
    <numFmt numFmtId="165" formatCode="0.000"/>
    <numFmt numFmtId="166" formatCode="&quot;$&quot;#,##0.00"/>
  </numFmts>
  <fonts count="8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15" fontId="3" fillId="2" borderId="0" xfId="0" applyNumberFormat="1" applyFont="1" applyFill="1"/>
    <xf numFmtId="4" fontId="3" fillId="2" borderId="0" xfId="0" applyNumberFormat="1" applyFont="1" applyFill="1"/>
    <xf numFmtId="3" fontId="3" fillId="2" borderId="0" xfId="0" applyNumberFormat="1" applyFont="1" applyFill="1"/>
    <xf numFmtId="3" fontId="4" fillId="2" borderId="0" xfId="0" applyNumberFormat="1" applyFont="1" applyFill="1"/>
    <xf numFmtId="4" fontId="4" fillId="2" borderId="0" xfId="0" applyNumberFormat="1" applyFont="1" applyFill="1"/>
    <xf numFmtId="0" fontId="5" fillId="0" borderId="0" xfId="0" applyFont="1"/>
    <xf numFmtId="15" fontId="0" fillId="0" borderId="0" xfId="0" applyNumberFormat="1"/>
    <xf numFmtId="4" fontId="0" fillId="0" borderId="0" xfId="0" applyNumberFormat="1"/>
    <xf numFmtId="3" fontId="6" fillId="0" borderId="0" xfId="0" applyNumberFormat="1" applyFont="1"/>
    <xf numFmtId="3" fontId="0" fillId="0" borderId="0" xfId="0" applyNumberFormat="1"/>
    <xf numFmtId="164" fontId="3" fillId="2" borderId="0" xfId="0" applyNumberFormat="1" applyFont="1" applyFill="1"/>
    <xf numFmtId="165" fontId="0" fillId="0" borderId="0" xfId="0" applyNumberFormat="1"/>
    <xf numFmtId="15" fontId="2" fillId="0" borderId="0" xfId="0" applyNumberFormat="1" applyFont="1"/>
    <xf numFmtId="4" fontId="2" fillId="0" borderId="0" xfId="0" applyNumberFormat="1" applyFont="1"/>
    <xf numFmtId="0" fontId="0" fillId="0" borderId="0" xfId="0" applyBorder="1"/>
    <xf numFmtId="0" fontId="0" fillId="0" borderId="0" xfId="0" quotePrefix="1"/>
    <xf numFmtId="166" fontId="0" fillId="0" borderId="0" xfId="0" applyNumberFormat="1"/>
    <xf numFmtId="166" fontId="0" fillId="0" borderId="0" xfId="0" applyNumberFormat="1" applyBorder="1" applyAlignment="1">
      <alignment horizontal="right"/>
    </xf>
    <xf numFmtId="8" fontId="0" fillId="0" borderId="0" xfId="0" applyNumberFormat="1"/>
    <xf numFmtId="0" fontId="0" fillId="0" borderId="0" xfId="0" quotePrefix="1" applyBorder="1"/>
    <xf numFmtId="8" fontId="5" fillId="0" borderId="0" xfId="0" applyNumberFormat="1" applyFont="1" applyBorder="1"/>
    <xf numFmtId="8" fontId="7" fillId="0" borderId="0" xfId="0" applyNumberFormat="1" applyFont="1"/>
    <xf numFmtId="166" fontId="4" fillId="2" borderId="0" xfId="0" applyNumberFormat="1" applyFont="1" applyFill="1"/>
    <xf numFmtId="0" fontId="0" fillId="0" borderId="1" xfId="0" applyBorder="1"/>
    <xf numFmtId="0" fontId="0" fillId="0" borderId="2" xfId="0" applyBorder="1"/>
    <xf numFmtId="8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workbookViewId="0">
      <selection activeCell="F14" sqref="F14"/>
    </sheetView>
  </sheetViews>
  <sheetFormatPr defaultRowHeight="12.75" x14ac:dyDescent="0.2"/>
  <cols>
    <col min="2" max="2" width="16.42578125" customWidth="1"/>
    <col min="3" max="3" width="13.140625" customWidth="1"/>
    <col min="4" max="4" width="18.42578125" customWidth="1"/>
    <col min="5" max="5" width="14.7109375" customWidth="1"/>
    <col min="6" max="6" width="16.42578125" customWidth="1"/>
    <col min="7" max="7" width="17.5703125" customWidth="1"/>
  </cols>
  <sheetData>
    <row r="2" spans="1:8" ht="18" x14ac:dyDescent="0.25">
      <c r="B2" s="1" t="s">
        <v>0</v>
      </c>
    </row>
    <row r="3" spans="1:8" ht="18" x14ac:dyDescent="0.25">
      <c r="B3" s="1"/>
    </row>
    <row r="4" spans="1:8" ht="25.5" x14ac:dyDescent="0.2"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3" t="s">
        <v>6</v>
      </c>
    </row>
    <row r="5" spans="1:8" x14ac:dyDescent="0.2">
      <c r="B5" s="4" t="s">
        <v>7</v>
      </c>
      <c r="C5" s="5">
        <v>36717</v>
      </c>
      <c r="D5" s="6">
        <v>1047</v>
      </c>
      <c r="E5" s="7">
        <v>121392</v>
      </c>
      <c r="F5" s="7">
        <v>2744094</v>
      </c>
      <c r="G5" s="6">
        <f t="shared" ref="G5:G11" si="0">F5/E5</f>
        <v>22.605229339659946</v>
      </c>
    </row>
    <row r="6" spans="1:8" x14ac:dyDescent="0.2">
      <c r="B6" s="4" t="s">
        <v>8</v>
      </c>
      <c r="C6" s="5">
        <v>36758</v>
      </c>
      <c r="D6" s="6">
        <v>1045.5999999999999</v>
      </c>
      <c r="E6" s="7">
        <v>68587</v>
      </c>
      <c r="F6" s="7">
        <v>1546267</v>
      </c>
      <c r="G6" s="6">
        <f t="shared" si="0"/>
        <v>22.544607578695672</v>
      </c>
    </row>
    <row r="7" spans="1:8" x14ac:dyDescent="0.2">
      <c r="B7" s="4" t="s">
        <v>7</v>
      </c>
      <c r="C7" s="5">
        <v>36783</v>
      </c>
      <c r="D7" s="6">
        <v>1040.8</v>
      </c>
      <c r="E7" s="7">
        <v>117073</v>
      </c>
      <c r="F7" s="7">
        <v>2630718</v>
      </c>
      <c r="G7" s="6">
        <f t="shared" si="0"/>
        <v>22.470749019842319</v>
      </c>
    </row>
    <row r="8" spans="1:8" x14ac:dyDescent="0.2">
      <c r="B8" s="4" t="s">
        <v>7</v>
      </c>
      <c r="C8" s="5">
        <v>36825</v>
      </c>
      <c r="D8" s="6">
        <v>1046.2</v>
      </c>
      <c r="E8" s="7">
        <v>30087</v>
      </c>
      <c r="F8" s="7">
        <v>680556</v>
      </c>
      <c r="G8" s="6">
        <f t="shared" si="0"/>
        <v>22.619603150862499</v>
      </c>
    </row>
    <row r="9" spans="1:8" x14ac:dyDescent="0.2">
      <c r="B9" s="4" t="s">
        <v>7</v>
      </c>
      <c r="C9" s="5">
        <v>36843</v>
      </c>
      <c r="D9" s="6">
        <v>1046.8</v>
      </c>
      <c r="E9" s="7">
        <v>111936</v>
      </c>
      <c r="F9" s="7">
        <v>2530502</v>
      </c>
      <c r="G9" s="6">
        <f t="shared" si="0"/>
        <v>22.60668596340766</v>
      </c>
    </row>
    <row r="10" spans="1:8" x14ac:dyDescent="0.2">
      <c r="B10" s="4" t="s">
        <v>7</v>
      </c>
      <c r="C10" s="5">
        <v>36889</v>
      </c>
      <c r="D10" s="6">
        <v>1045.8</v>
      </c>
      <c r="E10" s="8">
        <v>122088.5</v>
      </c>
      <c r="F10" s="8">
        <v>2759397</v>
      </c>
      <c r="G10" s="9">
        <f t="shared" si="0"/>
        <v>22.601612764510989</v>
      </c>
      <c r="H10" s="10"/>
    </row>
    <row r="11" spans="1:8" x14ac:dyDescent="0.2">
      <c r="C11" s="11"/>
      <c r="D11" s="12">
        <f>AVERAGE(D5:D10)</f>
        <v>1045.3666666666666</v>
      </c>
      <c r="E11" s="13">
        <f>SUM(E5:E10)</f>
        <v>571163.5</v>
      </c>
      <c r="F11" s="14">
        <f>SUM(F5:F10)</f>
        <v>12891534</v>
      </c>
      <c r="G11" s="12">
        <f t="shared" si="0"/>
        <v>22.570654462338716</v>
      </c>
      <c r="H11" t="s">
        <v>9</v>
      </c>
    </row>
    <row r="12" spans="1:8" x14ac:dyDescent="0.2">
      <c r="B12" t="s">
        <v>10</v>
      </c>
      <c r="C12" s="7">
        <v>119000</v>
      </c>
      <c r="E12" s="13"/>
      <c r="F12" s="14"/>
      <c r="G12" s="12">
        <v>22.84</v>
      </c>
      <c r="H12" t="s">
        <v>11</v>
      </c>
    </row>
    <row r="13" spans="1:8" x14ac:dyDescent="0.2">
      <c r="B13" t="s">
        <v>12</v>
      </c>
      <c r="C13" s="15">
        <v>0.81694299999999997</v>
      </c>
      <c r="E13" s="13"/>
      <c r="F13" s="14"/>
      <c r="G13" s="16"/>
    </row>
    <row r="14" spans="1:8" x14ac:dyDescent="0.2">
      <c r="B14" t="s">
        <v>13</v>
      </c>
      <c r="C14" s="15">
        <v>0.81134700000000004</v>
      </c>
    </row>
    <row r="16" spans="1:8" x14ac:dyDescent="0.2">
      <c r="A16" s="2" t="s">
        <v>14</v>
      </c>
      <c r="B16" s="2" t="s">
        <v>15</v>
      </c>
      <c r="C16" s="17"/>
      <c r="D16" s="17">
        <v>36564</v>
      </c>
      <c r="E16" s="2">
        <v>322</v>
      </c>
      <c r="F16" s="2" t="s">
        <v>16</v>
      </c>
    </row>
    <row r="17" spans="1:7" x14ac:dyDescent="0.2">
      <c r="B17" s="2" t="s">
        <v>17</v>
      </c>
      <c r="C17" s="18">
        <v>952000</v>
      </c>
      <c r="D17" s="2" t="s">
        <v>18</v>
      </c>
      <c r="E17" s="18">
        <f>C17*22.84</f>
        <v>21743680</v>
      </c>
      <c r="F17" s="2" t="s">
        <v>19</v>
      </c>
      <c r="G17" t="s">
        <v>20</v>
      </c>
    </row>
    <row r="19" spans="1:7" x14ac:dyDescent="0.2">
      <c r="A19" s="19" t="s">
        <v>21</v>
      </c>
      <c r="B19" s="20" t="s">
        <v>22</v>
      </c>
      <c r="E19" s="21">
        <f>C17*G11*C13</f>
        <v>17553869.136341911</v>
      </c>
      <c r="G19" s="12" t="s">
        <v>14</v>
      </c>
    </row>
    <row r="20" spans="1:7" x14ac:dyDescent="0.2">
      <c r="A20" s="19"/>
    </row>
    <row r="21" spans="1:7" x14ac:dyDescent="0.2">
      <c r="A21" s="19" t="s">
        <v>23</v>
      </c>
      <c r="B21" s="20" t="s">
        <v>24</v>
      </c>
      <c r="D21" s="19"/>
      <c r="E21" s="22">
        <f>C12*G12*C14</f>
        <v>2205208.6921200003</v>
      </c>
      <c r="G21" s="12" t="s">
        <v>14</v>
      </c>
    </row>
    <row r="22" spans="1:7" x14ac:dyDescent="0.2">
      <c r="A22" s="19"/>
    </row>
    <row r="23" spans="1:7" x14ac:dyDescent="0.2">
      <c r="A23" s="19" t="s">
        <v>25</v>
      </c>
      <c r="B23" s="20" t="s">
        <v>26</v>
      </c>
      <c r="E23" s="23">
        <f>((((C17-((E11+(C17-E11))))*G11*C13)))</f>
        <v>0</v>
      </c>
    </row>
    <row r="24" spans="1:7" x14ac:dyDescent="0.2">
      <c r="A24" s="19"/>
    </row>
    <row r="25" spans="1:7" x14ac:dyDescent="0.2">
      <c r="A25" s="19" t="s">
        <v>27</v>
      </c>
      <c r="B25" s="24" t="s">
        <v>28</v>
      </c>
      <c r="C25" s="19"/>
      <c r="D25" s="19"/>
      <c r="E25" s="25">
        <f>((C12-(0+C12))*G12*C14)</f>
        <v>0</v>
      </c>
    </row>
    <row r="26" spans="1:7" x14ac:dyDescent="0.2">
      <c r="A26" s="19"/>
      <c r="B26" s="24"/>
      <c r="C26" s="19"/>
      <c r="D26" s="19"/>
      <c r="E26" s="25"/>
    </row>
    <row r="27" spans="1:7" x14ac:dyDescent="0.2">
      <c r="A27" s="19"/>
      <c r="B27" s="19" t="s">
        <v>29</v>
      </c>
      <c r="E27" s="26">
        <f>-(E19+E21-E23-E25)</f>
        <v>-19759077.828461912</v>
      </c>
    </row>
    <row r="28" spans="1:7" x14ac:dyDescent="0.2">
      <c r="B28" t="s">
        <v>30</v>
      </c>
      <c r="E28" s="27">
        <v>19968550.710000001</v>
      </c>
    </row>
    <row r="29" spans="1:7" ht="13.5" thickBot="1" x14ac:dyDescent="0.25"/>
    <row r="30" spans="1:7" ht="14.25" thickTop="1" thickBot="1" x14ac:dyDescent="0.25">
      <c r="B30" s="28" t="s">
        <v>31</v>
      </c>
      <c r="C30" s="29"/>
      <c r="D30" s="29"/>
      <c r="E30" s="30">
        <f>SUM(E27:E28)</f>
        <v>209472.88153808936</v>
      </c>
    </row>
    <row r="31" spans="1:7" ht="13.5" thickTop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dcollin</dc:creator>
  <cp:lastModifiedBy>Jan Havlíček</cp:lastModifiedBy>
  <dcterms:created xsi:type="dcterms:W3CDTF">2001-02-14T20:06:00Z</dcterms:created>
  <dcterms:modified xsi:type="dcterms:W3CDTF">2023-09-15T20:32:21Z</dcterms:modified>
</cp:coreProperties>
</file>