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1CA942-CC37-4E30-A97C-E23D02FB6791}" xr6:coauthVersionLast="47" xr6:coauthVersionMax="47" xr10:uidLastSave="{00000000-0000-0000-0000-000000000000}"/>
  <bookViews>
    <workbookView xWindow="-120" yWindow="-120" windowWidth="38640" windowHeight="15720"/>
  </bookViews>
  <sheets>
    <sheet name="Calculations" sheetId="1" r:id="rId1"/>
    <sheet name="Formula" sheetId="2" r:id="rId2"/>
    <sheet name="Sheet3" sheetId="3" r:id="rId3"/>
  </sheets>
  <definedNames>
    <definedName name="_xlnm.Print_Area" localSheetId="0">Calculations!$B$1:$M$20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I5" i="1"/>
  <c r="J5" i="1"/>
  <c r="F6" i="1"/>
  <c r="I6" i="1"/>
  <c r="J6" i="1"/>
  <c r="F7" i="1"/>
  <c r="I7" i="1"/>
  <c r="J7" i="1"/>
  <c r="F8" i="1"/>
  <c r="I8" i="1"/>
  <c r="J8" i="1"/>
  <c r="F9" i="1"/>
  <c r="I9" i="1"/>
  <c r="J9" i="1"/>
  <c r="F10" i="1"/>
  <c r="I10" i="1"/>
  <c r="J10" i="1"/>
  <c r="F11" i="1"/>
  <c r="I11" i="1"/>
  <c r="J11" i="1"/>
  <c r="F12" i="1"/>
  <c r="I12" i="1"/>
  <c r="J12" i="1"/>
  <c r="F13" i="1"/>
  <c r="I13" i="1"/>
  <c r="J13" i="1"/>
  <c r="F14" i="1"/>
  <c r="I14" i="1"/>
  <c r="J14" i="1"/>
  <c r="J20" i="1"/>
</calcChain>
</file>

<file path=xl/sharedStrings.xml><?xml version="1.0" encoding="utf-8"?>
<sst xmlns="http://schemas.openxmlformats.org/spreadsheetml/2006/main" count="46" uniqueCount="38">
  <si>
    <t>ºC</t>
  </si>
  <si>
    <t>mBar</t>
  </si>
  <si>
    <t>August 19-20, 2000</t>
  </si>
  <si>
    <t>September 13-14, 2000</t>
  </si>
  <si>
    <t>December 29-30, 2000</t>
  </si>
  <si>
    <t>May 16-17, 2001</t>
  </si>
  <si>
    <t>Matthew</t>
  </si>
  <si>
    <t>Methane Artic</t>
  </si>
  <si>
    <t>Hilli</t>
  </si>
  <si>
    <t>$</t>
  </si>
  <si>
    <r>
      <t>Q</t>
    </r>
    <r>
      <rPr>
        <b/>
        <vertAlign val="subscript"/>
        <sz val="10"/>
        <rFont val="Arial"/>
        <family val="2"/>
      </rPr>
      <t>R</t>
    </r>
  </si>
  <si>
    <t>DATE</t>
  </si>
  <si>
    <t>CARGO</t>
  </si>
  <si>
    <t>VESSEL</t>
  </si>
  <si>
    <t>TOTAL</t>
  </si>
  <si>
    <t>ECOELECTRICA L.P.</t>
  </si>
  <si>
    <t xml:space="preserve">Displacement Vapor = V x </t>
  </si>
  <si>
    <t>x</t>
  </si>
  <si>
    <t>P</t>
  </si>
  <si>
    <t>(273.15 + T)</t>
  </si>
  <si>
    <t>Tank</t>
  </si>
  <si>
    <t>Unloaded in M3</t>
  </si>
  <si>
    <t>Atm.</t>
  </si>
  <si>
    <t>ºK</t>
  </si>
  <si>
    <r>
      <t>Q</t>
    </r>
    <r>
      <rPr>
        <b/>
        <vertAlign val="subscript"/>
        <sz val="10"/>
        <rFont val="Arial"/>
        <family val="2"/>
      </rPr>
      <t>R</t>
    </r>
    <r>
      <rPr>
        <b/>
        <sz val="12"/>
        <rFont val="Arial"/>
        <family val="2"/>
      </rPr>
      <t xml:space="preserve"> BTU VALUE DELIVERED AFTER DISCHARGE</t>
    </r>
  </si>
  <si>
    <t>To calculate the Displacement Vapor Quantity, in BTU, of LNG cargoes unloaded:</t>
  </si>
  <si>
    <t xml:space="preserve">where </t>
  </si>
  <si>
    <t xml:space="preserve">V = </t>
  </si>
  <si>
    <t>Liquid volume unloaded, rounded to nearest whole m3.</t>
  </si>
  <si>
    <t>T =</t>
  </si>
  <si>
    <t>Average vapor temperature of all ship tanks on finish of discharge.</t>
  </si>
  <si>
    <t xml:space="preserve">P = </t>
  </si>
  <si>
    <t xml:space="preserve">Average vapor pressure of all ship tanks, rounded to nearest </t>
  </si>
  <si>
    <t>whole milliBar, plus the observed atmospheric pressure (milliBar) recorded at</t>
  </si>
  <si>
    <t>time of final ship inspection.</t>
  </si>
  <si>
    <t>288.15 is Standard Temperature, 273.15°K + 15°C</t>
  </si>
  <si>
    <t>1013.25 is Standard Pressure in milliBar</t>
  </si>
  <si>
    <t>Methane 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</si>
</sst>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6" formatCode="0.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166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44" fontId="0" fillId="2" borderId="3" xfId="0" applyNumberFormat="1" applyFill="1" applyBorder="1"/>
    <xf numFmtId="0" fontId="4" fillId="0" borderId="0" xfId="0" applyFont="1" applyAlignment="1">
      <alignment horizontal="center"/>
    </xf>
    <xf numFmtId="43" fontId="0" fillId="0" borderId="0" xfId="1" applyFont="1" applyAlignment="1">
      <alignment horizontal="right"/>
    </xf>
    <xf numFmtId="44" fontId="0" fillId="3" borderId="0" xfId="0" applyNumberFormat="1" applyFill="1"/>
    <xf numFmtId="0" fontId="0" fillId="3" borderId="0" xfId="0" applyFill="1"/>
    <xf numFmtId="43" fontId="0" fillId="2" borderId="2" xfId="0" applyNumberForma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  <xf numFmtId="3" fontId="2" fillId="0" borderId="0" xfId="0" applyNumberFormat="1" applyFont="1" applyAlignment="1">
      <alignment horizontal="center"/>
    </xf>
    <xf numFmtId="3" fontId="0" fillId="4" borderId="0" xfId="1" applyNumberFormat="1" applyFont="1" applyFill="1"/>
    <xf numFmtId="3" fontId="0" fillId="2" borderId="2" xfId="0" applyNumberFormat="1" applyFill="1" applyBorder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workbookViewId="0">
      <selection activeCell="B18" sqref="B18"/>
    </sheetView>
  </sheetViews>
  <sheetFormatPr defaultRowHeight="12.75" x14ac:dyDescent="0.2"/>
  <cols>
    <col min="2" max="2" width="23.5703125" style="1" customWidth="1"/>
    <col min="3" max="3" width="15.7109375" customWidth="1"/>
    <col min="4" max="4" width="16.140625" customWidth="1"/>
    <col min="9" max="9" width="7.140625" style="16" customWidth="1"/>
    <col min="10" max="10" width="13.5703125" customWidth="1"/>
  </cols>
  <sheetData>
    <row r="1" spans="1:10" ht="15.75" x14ac:dyDescent="0.25">
      <c r="F1" s="9" t="s">
        <v>15</v>
      </c>
    </row>
    <row r="2" spans="1:10" ht="15.75" x14ac:dyDescent="0.25">
      <c r="F2" s="9" t="s">
        <v>24</v>
      </c>
    </row>
    <row r="3" spans="1:10" x14ac:dyDescent="0.2">
      <c r="G3" s="5" t="s">
        <v>20</v>
      </c>
      <c r="H3" s="5" t="s">
        <v>22</v>
      </c>
    </row>
    <row r="4" spans="1:10" s="5" customFormat="1" ht="14.25" x14ac:dyDescent="0.25">
      <c r="A4" s="5" t="s">
        <v>12</v>
      </c>
      <c r="B4" s="5" t="s">
        <v>11</v>
      </c>
      <c r="C4" s="5" t="s">
        <v>13</v>
      </c>
      <c r="D4" s="5" t="s">
        <v>21</v>
      </c>
      <c r="E4" s="5" t="s">
        <v>0</v>
      </c>
      <c r="F4" s="5" t="s">
        <v>23</v>
      </c>
      <c r="G4" s="5" t="s">
        <v>1</v>
      </c>
      <c r="H4" s="5" t="s">
        <v>1</v>
      </c>
      <c r="I4" s="17" t="s">
        <v>10</v>
      </c>
      <c r="J4" s="5" t="s">
        <v>9</v>
      </c>
    </row>
    <row r="5" spans="1:10" x14ac:dyDescent="0.2">
      <c r="A5">
        <v>1</v>
      </c>
      <c r="B5" s="2">
        <v>36718</v>
      </c>
      <c r="C5" t="s">
        <v>6</v>
      </c>
      <c r="D5" s="10">
        <v>121392.38</v>
      </c>
      <c r="E5" s="3">
        <v>-134.30000000000001</v>
      </c>
      <c r="F5" s="3">
        <f>E5+273.15</f>
        <v>138.84999999999997</v>
      </c>
      <c r="G5">
        <v>146</v>
      </c>
      <c r="H5">
        <v>1017</v>
      </c>
      <c r="I5" s="18">
        <f t="shared" ref="I5:I13" si="0">ROUND((D5*288.15/F5*(G5+H5)/1013.25*37.7/1055.12),0)</f>
        <v>10332</v>
      </c>
      <c r="J5" s="11">
        <f t="shared" ref="J5:J10" si="1">I5*2.317889</f>
        <v>23948.429147999999</v>
      </c>
    </row>
    <row r="6" spans="1:10" x14ac:dyDescent="0.2">
      <c r="A6">
        <v>2</v>
      </c>
      <c r="B6" s="2" t="s">
        <v>2</v>
      </c>
      <c r="C6" t="s">
        <v>7</v>
      </c>
      <c r="D6" s="10">
        <v>68586.654999999999</v>
      </c>
      <c r="E6" s="3">
        <v>-138.69</v>
      </c>
      <c r="F6" s="3">
        <f t="shared" ref="F6:F14" si="2">E6+273.15</f>
        <v>134.45999999999998</v>
      </c>
      <c r="G6">
        <v>95</v>
      </c>
      <c r="H6">
        <v>1013</v>
      </c>
      <c r="I6" s="18">
        <f t="shared" si="0"/>
        <v>5743</v>
      </c>
      <c r="J6" s="11">
        <f t="shared" si="1"/>
        <v>13311.636527000001</v>
      </c>
    </row>
    <row r="7" spans="1:10" x14ac:dyDescent="0.2">
      <c r="A7">
        <v>3</v>
      </c>
      <c r="B7" s="2" t="s">
        <v>3</v>
      </c>
      <c r="C7" t="s">
        <v>6</v>
      </c>
      <c r="D7" s="10">
        <v>117073</v>
      </c>
      <c r="E7" s="3">
        <v>-129.88</v>
      </c>
      <c r="F7" s="3">
        <f t="shared" si="2"/>
        <v>143.26999999999998</v>
      </c>
      <c r="G7">
        <v>100</v>
      </c>
      <c r="H7">
        <v>1018</v>
      </c>
      <c r="I7" s="18">
        <f t="shared" si="0"/>
        <v>9283</v>
      </c>
      <c r="J7" s="11">
        <f t="shared" si="1"/>
        <v>21516.963587000002</v>
      </c>
    </row>
    <row r="8" spans="1:10" x14ac:dyDescent="0.2">
      <c r="A8">
        <v>4</v>
      </c>
      <c r="B8" s="2">
        <v>36825</v>
      </c>
      <c r="C8" t="s">
        <v>6</v>
      </c>
      <c r="D8" s="10">
        <v>30086.6</v>
      </c>
      <c r="E8" s="3">
        <v>-93.26</v>
      </c>
      <c r="F8" s="3">
        <f t="shared" si="2"/>
        <v>179.89</v>
      </c>
      <c r="G8">
        <v>112</v>
      </c>
      <c r="H8">
        <v>1020</v>
      </c>
      <c r="I8" s="18">
        <f t="shared" si="0"/>
        <v>1924</v>
      </c>
      <c r="J8" s="11">
        <f t="shared" si="1"/>
        <v>4459.6184359999997</v>
      </c>
    </row>
    <row r="9" spans="1:10" x14ac:dyDescent="0.2">
      <c r="A9">
        <v>5</v>
      </c>
      <c r="B9" s="2">
        <v>36843</v>
      </c>
      <c r="C9" t="s">
        <v>6</v>
      </c>
      <c r="D9" s="10">
        <v>111936.2</v>
      </c>
      <c r="E9" s="3">
        <v>-124.59</v>
      </c>
      <c r="F9" s="3">
        <f t="shared" si="2"/>
        <v>148.55999999999997</v>
      </c>
      <c r="G9">
        <v>120</v>
      </c>
      <c r="H9">
        <v>1020</v>
      </c>
      <c r="I9" s="18">
        <f t="shared" si="0"/>
        <v>8728</v>
      </c>
      <c r="J9" s="11">
        <f t="shared" si="1"/>
        <v>20230.535191999999</v>
      </c>
    </row>
    <row r="10" spans="1:10" x14ac:dyDescent="0.2">
      <c r="A10">
        <v>6</v>
      </c>
      <c r="B10" s="2" t="s">
        <v>4</v>
      </c>
      <c r="C10" t="s">
        <v>6</v>
      </c>
      <c r="D10" s="10">
        <v>122088.5</v>
      </c>
      <c r="E10" s="3">
        <v>-135.75</v>
      </c>
      <c r="F10" s="3">
        <f t="shared" si="2"/>
        <v>137.39999999999998</v>
      </c>
      <c r="G10">
        <v>120</v>
      </c>
      <c r="H10">
        <v>1020</v>
      </c>
      <c r="I10" s="18">
        <f t="shared" si="0"/>
        <v>10293</v>
      </c>
      <c r="J10" s="11">
        <f t="shared" si="1"/>
        <v>23858.031477</v>
      </c>
    </row>
    <row r="11" spans="1:10" x14ac:dyDescent="0.2">
      <c r="A11">
        <v>7</v>
      </c>
      <c r="B11" s="2">
        <v>36928</v>
      </c>
      <c r="C11" t="s">
        <v>37</v>
      </c>
      <c r="D11" s="10">
        <v>63075.678999999996</v>
      </c>
      <c r="E11" s="3">
        <v>-134.29</v>
      </c>
      <c r="F11" s="3">
        <f t="shared" si="2"/>
        <v>138.85999999999999</v>
      </c>
      <c r="G11">
        <v>156</v>
      </c>
      <c r="H11">
        <v>1012</v>
      </c>
      <c r="I11" s="18">
        <f t="shared" si="0"/>
        <v>5391</v>
      </c>
      <c r="J11" s="11">
        <f>I11*4.3232643</f>
        <v>23306.7178413</v>
      </c>
    </row>
    <row r="12" spans="1:10" x14ac:dyDescent="0.2">
      <c r="A12">
        <v>8</v>
      </c>
      <c r="B12" s="2">
        <v>36935</v>
      </c>
      <c r="C12" t="s">
        <v>37</v>
      </c>
      <c r="D12" s="10">
        <v>62010.788</v>
      </c>
      <c r="E12" s="3">
        <v>-137.04</v>
      </c>
      <c r="F12" s="3">
        <f t="shared" si="2"/>
        <v>136.10999999999999</v>
      </c>
      <c r="G12">
        <v>117</v>
      </c>
      <c r="H12">
        <v>1017</v>
      </c>
      <c r="I12" s="18">
        <f t="shared" si="0"/>
        <v>5250</v>
      </c>
      <c r="J12" s="11">
        <f>I12*4.3232643</f>
        <v>22697.137575000001</v>
      </c>
    </row>
    <row r="13" spans="1:10" x14ac:dyDescent="0.2">
      <c r="A13">
        <v>9</v>
      </c>
      <c r="B13" s="2">
        <v>36987</v>
      </c>
      <c r="C13" t="s">
        <v>6</v>
      </c>
      <c r="D13" s="10">
        <v>122529.7</v>
      </c>
      <c r="E13" s="3">
        <v>-135.72</v>
      </c>
      <c r="F13" s="3">
        <f t="shared" si="2"/>
        <v>137.42999999999998</v>
      </c>
      <c r="G13">
        <v>112</v>
      </c>
      <c r="H13">
        <v>1022</v>
      </c>
      <c r="I13" s="18">
        <f t="shared" si="0"/>
        <v>10273</v>
      </c>
      <c r="J13" s="11">
        <f>I13*3.483097</f>
        <v>35781.855480999999</v>
      </c>
    </row>
    <row r="14" spans="1:10" x14ac:dyDescent="0.2">
      <c r="A14">
        <v>10</v>
      </c>
      <c r="B14" s="2" t="s">
        <v>5</v>
      </c>
      <c r="C14" t="s">
        <v>8</v>
      </c>
      <c r="D14" s="10">
        <v>122434.02</v>
      </c>
      <c r="E14" s="3">
        <v>-128.19999999999999</v>
      </c>
      <c r="F14" s="3">
        <f t="shared" si="2"/>
        <v>144.94999999999999</v>
      </c>
      <c r="G14">
        <v>97</v>
      </c>
      <c r="H14">
        <v>1009</v>
      </c>
      <c r="I14" s="18">
        <f>ROUND((D14*288.15/F14*(G14+H14)/1013.25*37.7/1055.12),0)</f>
        <v>9492</v>
      </c>
      <c r="J14" s="11">
        <f>I14*3.483097</f>
        <v>33061.556724000002</v>
      </c>
    </row>
    <row r="15" spans="1:10" x14ac:dyDescent="0.2">
      <c r="B15" s="2"/>
      <c r="D15" s="4"/>
      <c r="E15" s="3"/>
      <c r="F15" s="3"/>
      <c r="I15" s="18"/>
      <c r="J15" s="11"/>
    </row>
    <row r="16" spans="1:10" x14ac:dyDescent="0.2">
      <c r="B16" s="2"/>
      <c r="D16" s="4"/>
      <c r="E16" s="3"/>
      <c r="F16" s="3"/>
      <c r="I16" s="18"/>
      <c r="J16" s="11"/>
    </row>
    <row r="17" spans="2:10" ht="15" customHeight="1" x14ac:dyDescent="0.2">
      <c r="B17" s="2"/>
      <c r="I17" s="18"/>
      <c r="J17" s="12"/>
    </row>
    <row r="18" spans="2:10" x14ac:dyDescent="0.2">
      <c r="B18" s="2"/>
      <c r="I18" s="18"/>
      <c r="J18" s="12"/>
    </row>
    <row r="19" spans="2:10" x14ac:dyDescent="0.2">
      <c r="B19" s="2"/>
      <c r="I19" s="18"/>
      <c r="J19" s="12"/>
    </row>
    <row r="20" spans="2:10" x14ac:dyDescent="0.2">
      <c r="B20" s="2"/>
      <c r="C20" s="6" t="s">
        <v>14</v>
      </c>
      <c r="D20" s="13"/>
      <c r="E20" s="7"/>
      <c r="F20" s="7"/>
      <c r="G20" s="7"/>
      <c r="H20" s="7"/>
      <c r="I20" s="19"/>
      <c r="J20" s="8">
        <f>SUM(J5:J19)</f>
        <v>222172.48198829999</v>
      </c>
    </row>
  </sheetData>
  <phoneticPr fontId="0" type="noConversion"/>
  <pageMargins left="0.75" right="0.75" top="1" bottom="1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4"/>
  <sheetViews>
    <sheetView workbookViewId="0">
      <selection activeCell="H2" sqref="H2"/>
    </sheetView>
  </sheetViews>
  <sheetFormatPr defaultRowHeight="12.75" x14ac:dyDescent="0.2"/>
  <cols>
    <col min="2" max="2" width="6.140625" customWidth="1"/>
    <col min="3" max="3" width="4.140625" customWidth="1"/>
    <col min="5" max="5" width="5" customWidth="1"/>
    <col min="6" max="6" width="10.5703125" customWidth="1"/>
    <col min="7" max="7" width="2.42578125" customWidth="1"/>
    <col min="9" max="9" width="2.42578125" customWidth="1"/>
  </cols>
  <sheetData>
    <row r="4" spans="2:10" x14ac:dyDescent="0.2">
      <c r="B4" t="s">
        <v>25</v>
      </c>
    </row>
    <row r="7" spans="2:10" ht="13.5" thickBot="1" x14ac:dyDescent="0.25">
      <c r="B7" t="s">
        <v>16</v>
      </c>
      <c r="F7" s="14">
        <v>288.14999999999998</v>
      </c>
      <c r="G7" s="15" t="s">
        <v>17</v>
      </c>
      <c r="H7" s="14" t="s">
        <v>18</v>
      </c>
      <c r="I7" s="1" t="s">
        <v>17</v>
      </c>
      <c r="J7" s="14">
        <v>37.700000000000003</v>
      </c>
    </row>
    <row r="8" spans="2:10" x14ac:dyDescent="0.2">
      <c r="F8" t="s">
        <v>19</v>
      </c>
      <c r="H8" s="1">
        <v>1013.25</v>
      </c>
      <c r="J8" s="1">
        <v>1055.1199999999999</v>
      </c>
    </row>
    <row r="10" spans="2:10" x14ac:dyDescent="0.2">
      <c r="B10" t="s">
        <v>26</v>
      </c>
      <c r="C10" s="1" t="s">
        <v>27</v>
      </c>
      <c r="D10" t="s">
        <v>28</v>
      </c>
    </row>
    <row r="12" spans="2:10" x14ac:dyDescent="0.2">
      <c r="C12" t="s">
        <v>29</v>
      </c>
      <c r="D12" t="s">
        <v>30</v>
      </c>
    </row>
    <row r="14" spans="2:10" x14ac:dyDescent="0.2">
      <c r="C14" t="s">
        <v>31</v>
      </c>
      <c r="D14" t="s">
        <v>32</v>
      </c>
    </row>
    <row r="15" spans="2:10" x14ac:dyDescent="0.2">
      <c r="D15" t="s">
        <v>33</v>
      </c>
    </row>
    <row r="16" spans="2:10" x14ac:dyDescent="0.2">
      <c r="D16" t="s">
        <v>34</v>
      </c>
    </row>
    <row r="18" spans="3:6" x14ac:dyDescent="0.2">
      <c r="C18" s="20" t="s">
        <v>35</v>
      </c>
    </row>
    <row r="20" spans="3:6" x14ac:dyDescent="0.2">
      <c r="C20" t="s">
        <v>36</v>
      </c>
    </row>
    <row r="24" spans="3:6" x14ac:dyDescent="0.2">
      <c r="F24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Calculations</vt:lpstr>
      <vt:lpstr>Formula</vt:lpstr>
      <vt:lpstr>Sheet3</vt:lpstr>
      <vt:lpstr>Calculations!Print_Area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 Eco Electrica</dc:creator>
  <cp:lastModifiedBy>Jan Havlíček</cp:lastModifiedBy>
  <cp:lastPrinted>2001-06-18T13:58:18Z</cp:lastPrinted>
  <dcterms:created xsi:type="dcterms:W3CDTF">2001-06-11T17:52:21Z</dcterms:created>
  <dcterms:modified xsi:type="dcterms:W3CDTF">2023-09-15T20:35:38Z</dcterms:modified>
</cp:coreProperties>
</file>