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D322FDE-B69A-426D-B4CA-32D84550BE7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Sheet1!$A$1:$K$19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C16" i="1"/>
  <c r="D16" i="1"/>
  <c r="E16" i="1"/>
  <c r="F16" i="1"/>
  <c r="G16" i="1"/>
  <c r="H16" i="1"/>
  <c r="I16" i="1"/>
  <c r="J16" i="1"/>
  <c r="K16" i="1"/>
  <c r="L16" i="1"/>
  <c r="B17" i="1"/>
  <c r="C17" i="1"/>
  <c r="D17" i="1"/>
  <c r="E17" i="1"/>
  <c r="F17" i="1"/>
  <c r="G17" i="1"/>
  <c r="H17" i="1"/>
  <c r="I17" i="1"/>
  <c r="J17" i="1"/>
  <c r="K17" i="1"/>
  <c r="L17" i="1"/>
  <c r="B18" i="1"/>
  <c r="C18" i="1"/>
  <c r="D18" i="1"/>
  <c r="E18" i="1"/>
  <c r="F18" i="1"/>
  <c r="G18" i="1"/>
  <c r="H18" i="1"/>
  <c r="I18" i="1"/>
  <c r="J18" i="1"/>
  <c r="K18" i="1"/>
  <c r="L18" i="1"/>
  <c r="B19" i="1"/>
  <c r="C19" i="1"/>
  <c r="D19" i="1"/>
  <c r="E19" i="1"/>
  <c r="F19" i="1"/>
  <c r="G19" i="1"/>
  <c r="H19" i="1"/>
  <c r="I19" i="1"/>
  <c r="J19" i="1"/>
  <c r="K19" i="1"/>
  <c r="L19" i="1"/>
  <c r="B21" i="1"/>
  <c r="C21" i="1"/>
  <c r="D21" i="1"/>
  <c r="E21" i="1"/>
  <c r="F21" i="1"/>
  <c r="G21" i="1"/>
  <c r="H21" i="1"/>
  <c r="I21" i="1"/>
  <c r="J21" i="1"/>
  <c r="K21" i="1"/>
  <c r="L21" i="1"/>
  <c r="B22" i="1"/>
  <c r="C22" i="1"/>
  <c r="D22" i="1"/>
  <c r="E22" i="1"/>
  <c r="F22" i="1"/>
  <c r="G22" i="1"/>
  <c r="H22" i="1"/>
  <c r="I22" i="1"/>
  <c r="J22" i="1"/>
  <c r="K22" i="1"/>
  <c r="L22" i="1"/>
  <c r="B23" i="1"/>
  <c r="C23" i="1"/>
  <c r="D23" i="1"/>
  <c r="E23" i="1"/>
  <c r="F23" i="1"/>
  <c r="G23" i="1"/>
  <c r="H23" i="1"/>
  <c r="I23" i="1"/>
  <c r="J23" i="1"/>
  <c r="K23" i="1"/>
  <c r="L23" i="1"/>
  <c r="B24" i="1"/>
  <c r="C24" i="1"/>
  <c r="D24" i="1"/>
  <c r="E24" i="1"/>
  <c r="F24" i="1"/>
  <c r="G24" i="1"/>
  <c r="H24" i="1"/>
  <c r="I24" i="1"/>
  <c r="J24" i="1"/>
  <c r="K24" i="1"/>
  <c r="L24" i="1"/>
</calcChain>
</file>

<file path=xl/sharedStrings.xml><?xml version="1.0" encoding="utf-8"?>
<sst xmlns="http://schemas.openxmlformats.org/spreadsheetml/2006/main" count="57" uniqueCount="51">
  <si>
    <t>CH4</t>
  </si>
  <si>
    <t>C2H6</t>
  </si>
  <si>
    <t>C3H8</t>
  </si>
  <si>
    <t>iC4H10</t>
  </si>
  <si>
    <t>nC4H10</t>
  </si>
  <si>
    <t>iC5H12</t>
  </si>
  <si>
    <t>nC5H12</t>
  </si>
  <si>
    <t xml:space="preserve"> </t>
  </si>
  <si>
    <t>HHV</t>
  </si>
  <si>
    <t>C6+</t>
  </si>
  <si>
    <t>N2</t>
  </si>
  <si>
    <t>Country</t>
  </si>
  <si>
    <t>Plant</t>
  </si>
  <si>
    <t>Landed at</t>
  </si>
  <si>
    <t>Indonesia</t>
  </si>
  <si>
    <t>Japan</t>
  </si>
  <si>
    <t>Australia</t>
  </si>
  <si>
    <t>Everett</t>
  </si>
  <si>
    <t>Abu Dabhi</t>
  </si>
  <si>
    <t>Algeria</t>
  </si>
  <si>
    <t>Bethioua</t>
  </si>
  <si>
    <t>Das Island</t>
  </si>
  <si>
    <t>Karratha</t>
  </si>
  <si>
    <t>Bontang</t>
  </si>
  <si>
    <t>Everret</t>
  </si>
  <si>
    <t>Malaysia</t>
  </si>
  <si>
    <t>Bintulu</t>
  </si>
  <si>
    <t>Trinidad</t>
  </si>
  <si>
    <t>ALNG</t>
  </si>
  <si>
    <t>Everrett</t>
  </si>
  <si>
    <t>Venezuela</t>
  </si>
  <si>
    <t xml:space="preserve">Elba </t>
  </si>
  <si>
    <t>MW</t>
  </si>
  <si>
    <t>Jose (Rich)</t>
  </si>
  <si>
    <t>Lake Charles</t>
  </si>
  <si>
    <t>Jose (1099)</t>
  </si>
  <si>
    <t>Elba</t>
  </si>
  <si>
    <t>Oman</t>
  </si>
  <si>
    <t>Nigeria</t>
  </si>
  <si>
    <t xml:space="preserve">Contract </t>
  </si>
  <si>
    <t>Max Heavy</t>
  </si>
  <si>
    <t>Compressibility</t>
  </si>
  <si>
    <t>Specific Gravity</t>
  </si>
  <si>
    <t>Wobbe Index</t>
  </si>
  <si>
    <t>LLV</t>
  </si>
  <si>
    <t xml:space="preserve">ARGOS </t>
  </si>
  <si>
    <t>Gas</t>
  </si>
  <si>
    <t>Guarantee</t>
  </si>
  <si>
    <t>CO2</t>
  </si>
  <si>
    <t>MWI @ 60 F</t>
  </si>
  <si>
    <t>MWI @ 365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</si>
</sst>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0"/>
  </numFmts>
  <fonts count="3" x14ac:knownFonts="1">
    <font>
      <sz val="10"/>
      <name val="Arial"/>
    </font>
    <font>
      <u/>
      <sz val="10"/>
      <name val="Arial"/>
      <family val="2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8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2"/>
        <bgColor indexed="64"/>
      </patternFill>
    </fill>
    <fill>
      <patternFill patternType="solid">
        <fgColor indexed="33"/>
        <bgColor indexed="64"/>
      </patternFill>
    </fill>
    <fill>
      <patternFill patternType="solid">
        <fgColor indexed="3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 applyBorder="1"/>
    <xf numFmtId="0" fontId="0" fillId="11" borderId="0" xfId="0" applyFill="1"/>
    <xf numFmtId="0" fontId="0" fillId="12" borderId="0" xfId="0" applyFill="1"/>
    <xf numFmtId="0" fontId="0" fillId="0" borderId="1" xfId="0" applyBorder="1"/>
    <xf numFmtId="0" fontId="0" fillId="0" borderId="1" xfId="0" applyFill="1" applyBorder="1"/>
    <xf numFmtId="0" fontId="0" fillId="0" borderId="2" xfId="0" applyBorder="1"/>
    <xf numFmtId="0" fontId="0" fillId="0" borderId="2" xfId="0" applyFill="1" applyBorder="1"/>
    <xf numFmtId="0" fontId="0" fillId="0" borderId="3" xfId="0" applyBorder="1"/>
    <xf numFmtId="0" fontId="0" fillId="0" borderId="1" xfId="0" applyBorder="1" applyAlignment="1" applyProtection="1">
      <alignment horizontal="left"/>
    </xf>
    <xf numFmtId="2" fontId="0" fillId="0" borderId="1" xfId="0" applyNumberFormat="1" applyBorder="1"/>
    <xf numFmtId="2" fontId="2" fillId="0" borderId="1" xfId="0" applyNumberFormat="1" applyFont="1" applyBorder="1"/>
    <xf numFmtId="0" fontId="0" fillId="0" borderId="2" xfId="0" applyBorder="1" applyAlignment="1" applyProtection="1">
      <alignment horizontal="left"/>
    </xf>
    <xf numFmtId="2" fontId="0" fillId="0" borderId="2" xfId="0" applyNumberFormat="1" applyBorder="1"/>
    <xf numFmtId="2" fontId="2" fillId="0" borderId="2" xfId="0" applyNumberFormat="1" applyFont="1" applyBorder="1"/>
    <xf numFmtId="2" fontId="2" fillId="0" borderId="2" xfId="0" applyNumberFormat="1" applyFont="1" applyFill="1" applyBorder="1"/>
    <xf numFmtId="2" fontId="2" fillId="0" borderId="2" xfId="0" applyNumberFormat="1" applyFont="1" applyBorder="1" applyProtection="1">
      <protection locked="0"/>
    </xf>
    <xf numFmtId="0" fontId="2" fillId="0" borderId="2" xfId="0" applyFont="1" applyBorder="1"/>
    <xf numFmtId="2" fontId="1" fillId="0" borderId="2" xfId="0" applyNumberFormat="1" applyFont="1" applyBorder="1"/>
    <xf numFmtId="2" fontId="1" fillId="0" borderId="2" xfId="0" applyNumberFormat="1" applyFont="1" applyFill="1" applyBorder="1"/>
    <xf numFmtId="2" fontId="1" fillId="0" borderId="2" xfId="0" applyNumberFormat="1" applyFont="1" applyBorder="1" applyProtection="1">
      <protection locked="0"/>
    </xf>
    <xf numFmtId="166" fontId="2" fillId="0" borderId="2" xfId="0" applyNumberFormat="1" applyFont="1" applyBorder="1" applyProtection="1">
      <protection locked="0"/>
    </xf>
    <xf numFmtId="2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Wobbe Index</a:t>
            </a:r>
          </a:p>
        </c:rich>
      </c:tx>
      <c:layout>
        <c:manualLayout>
          <c:xMode val="edge"/>
          <c:yMode val="edge"/>
          <c:x val="0.39562624254473161"/>
          <c:y val="3.81945739562105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12922465208747"/>
          <c:y val="0.22916744373726311"/>
          <c:w val="0.82703777335984097"/>
          <c:h val="0.614585417295387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Sheet1!$B$22</c:f>
              <c:numCache>
                <c:formatCode>0.00</c:formatCode>
                <c:ptCount val="1"/>
                <c:pt idx="0">
                  <c:v>1413.0405534328347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A0-4542-829D-505A38BAE8C6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Sheet1!$C$22</c:f>
              <c:numCache>
                <c:formatCode>0.00</c:formatCode>
                <c:ptCount val="1"/>
                <c:pt idx="0">
                  <c:v>1424.946734626644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A0-4542-829D-505A38BAE8C6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Sheet1!$D$22</c:f>
              <c:numCache>
                <c:formatCode>0.00</c:formatCode>
                <c:ptCount val="1"/>
                <c:pt idx="0">
                  <c:v>1413.8106471628982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A0-4542-829D-505A38BAE8C6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Sheet1!$E$22</c:f>
              <c:numCache>
                <c:formatCode>0.00</c:formatCode>
                <c:ptCount val="1"/>
                <c:pt idx="0">
                  <c:v>1414.1584976984464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A0-4542-829D-505A38BAE8C6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Sheet1!$F$22</c:f>
              <c:numCache>
                <c:formatCode>0.00</c:formatCode>
                <c:ptCount val="1"/>
                <c:pt idx="0">
                  <c:v>1421.6883074280659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A0-4542-829D-505A38BAE8C6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Sheet1!$G$22</c:f>
              <c:numCache>
                <c:formatCode>0.00</c:formatCode>
                <c:ptCount val="1"/>
                <c:pt idx="0">
                  <c:v>1373.7157228439376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A0-4542-829D-505A38BAE8C6}"/>
            </c:ext>
          </c:extLst>
        </c:ser>
        <c:ser>
          <c:idx val="6"/>
          <c:order val="6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Sheet1!$H$22</c:f>
              <c:numCache>
                <c:formatCode>0.00</c:formatCode>
                <c:ptCount val="1"/>
                <c:pt idx="0">
                  <c:v>1428.6855754449493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A0-4542-829D-505A38BAE8C6}"/>
            </c:ext>
          </c:extLst>
        </c:ser>
        <c:ser>
          <c:idx val="7"/>
          <c:order val="7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Sheet1!$I$22</c:f>
              <c:numCache>
                <c:formatCode>0.00</c:formatCode>
                <c:ptCount val="1"/>
                <c:pt idx="0">
                  <c:v>1405.5498635812542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A0-4542-829D-505A38BAE8C6}"/>
            </c:ext>
          </c:extLst>
        </c:ser>
        <c:ser>
          <c:idx val="8"/>
          <c:order val="8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Sheet1!$J$22</c:f>
              <c:numCache>
                <c:formatCode>0.00</c:formatCode>
                <c:ptCount val="1"/>
                <c:pt idx="0">
                  <c:v>1439.2725832252663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FA0-4542-829D-505A38BAE8C6}"/>
            </c:ext>
          </c:extLst>
        </c:ser>
        <c:ser>
          <c:idx val="9"/>
          <c:order val="9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Sheet1!$K$22</c:f>
              <c:numCache>
                <c:formatCode>0.00</c:formatCode>
                <c:ptCount val="1"/>
                <c:pt idx="0">
                  <c:v>1435.1983984312164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FA0-4542-829D-505A38BAE8C6}"/>
            </c:ext>
          </c:extLst>
        </c:ser>
        <c:ser>
          <c:idx val="10"/>
          <c:order val="10"/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Sheet1!$L$22</c:f>
              <c:numCache>
                <c:formatCode>0.00</c:formatCode>
                <c:ptCount val="1"/>
                <c:pt idx="0">
                  <c:v>1320.8256248094776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FA0-4542-829D-505A38BAE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5742111"/>
        <c:axId val="1"/>
      </c:barChart>
      <c:catAx>
        <c:axId val="13557421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574211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Modified Wobbe Index at 60 F</a:t>
            </a:r>
          </a:p>
        </c:rich>
      </c:tx>
      <c:layout>
        <c:manualLayout>
          <c:xMode val="edge"/>
          <c:yMode val="edge"/>
          <c:x val="0.27435387673956263"/>
          <c:y val="3.81945739562105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2962226640159"/>
          <c:y val="0.22916744373726311"/>
          <c:w val="0.70377733598409542"/>
          <c:h val="0.614585417295387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Sheet1!$B$23</c:f>
              <c:numCache>
                <c:formatCode>0.00</c:formatCode>
                <c:ptCount val="1"/>
                <c:pt idx="0">
                  <c:v>55.987275092480985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6-442B-9BD6-975752B8E8BE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Sheet1!$C$23</c:f>
              <c:numCache>
                <c:formatCode>0.00</c:formatCode>
                <c:ptCount val="1"/>
                <c:pt idx="0">
                  <c:v>56.495594139192761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6-442B-9BD6-975752B8E8BE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Sheet1!$D$23</c:f>
              <c:numCache>
                <c:formatCode>0.00</c:formatCode>
                <c:ptCount val="1"/>
                <c:pt idx="0">
                  <c:v>56.025270085289968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56-442B-9BD6-975752B8E8BE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Sheet1!$E$23</c:f>
              <c:numCache>
                <c:formatCode>0.00</c:formatCode>
                <c:ptCount val="1"/>
                <c:pt idx="0">
                  <c:v>56.057321948277625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56-442B-9BD6-975752B8E8BE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Sheet1!$F$23</c:f>
              <c:numCache>
                <c:formatCode>0.00</c:formatCode>
                <c:ptCount val="1"/>
                <c:pt idx="0">
                  <c:v>56.366199418362953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56-442B-9BD6-975752B8E8BE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Sheet1!$G$23</c:f>
              <c:numCache>
                <c:formatCode>0.00</c:formatCode>
                <c:ptCount val="1"/>
                <c:pt idx="0">
                  <c:v>54.303866084494935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56-442B-9BD6-975752B8E8BE}"/>
            </c:ext>
          </c:extLst>
        </c:ser>
        <c:ser>
          <c:idx val="6"/>
          <c:order val="6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Sheet1!$H$23</c:f>
              <c:numCache>
                <c:formatCode>0.00</c:formatCode>
                <c:ptCount val="1"/>
                <c:pt idx="0">
                  <c:v>56.684678528013563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56-442B-9BD6-975752B8E8BE}"/>
            </c:ext>
          </c:extLst>
        </c:ser>
        <c:ser>
          <c:idx val="7"/>
          <c:order val="7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Sheet1!$I$23</c:f>
              <c:numCache>
                <c:formatCode>0.00</c:formatCode>
                <c:ptCount val="1"/>
                <c:pt idx="0">
                  <c:v>55.667026726918991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356-442B-9BD6-975752B8E8BE}"/>
            </c:ext>
          </c:extLst>
        </c:ser>
        <c:ser>
          <c:idx val="8"/>
          <c:order val="8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Sheet1!$J$23</c:f>
              <c:numCache>
                <c:formatCode>0.00</c:formatCode>
                <c:ptCount val="1"/>
                <c:pt idx="0">
                  <c:v>57.104903052116718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356-442B-9BD6-975752B8E8BE}"/>
            </c:ext>
          </c:extLst>
        </c:ser>
        <c:ser>
          <c:idx val="9"/>
          <c:order val="9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Sheet1!$K$23</c:f>
              <c:numCache>
                <c:formatCode>0.00</c:formatCode>
                <c:ptCount val="1"/>
                <c:pt idx="0">
                  <c:v>56.936500973688581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356-442B-9BD6-975752B8E8BE}"/>
            </c:ext>
          </c:extLst>
        </c:ser>
        <c:ser>
          <c:idx val="10"/>
          <c:order val="10"/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Sheet1!$L$23</c:f>
              <c:numCache>
                <c:formatCode>0.00</c:formatCode>
                <c:ptCount val="1"/>
                <c:pt idx="0">
                  <c:v>52.362710487119465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356-442B-9BD6-975752B8E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4280079"/>
        <c:axId val="1"/>
      </c:barChart>
      <c:catAx>
        <c:axId val="144428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428007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294234592445327"/>
          <c:y val="0.16666723180891863"/>
          <c:w val="0.14115308151093439"/>
          <c:h val="0.8055582870764400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HHV (BTU/SCF)</a:t>
            </a:r>
          </a:p>
        </c:rich>
      </c:tx>
      <c:layout>
        <c:manualLayout>
          <c:xMode val="edge"/>
          <c:yMode val="edge"/>
          <c:x val="0.37270875763747452"/>
          <c:y val="3.81945739562105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67617107942974"/>
          <c:y val="0.22916744373726311"/>
          <c:w val="0.66802443991853355"/>
          <c:h val="0.614585417295387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Sheet1!$B$17</c:f>
              <c:numCache>
                <c:formatCode>0.00</c:formatCode>
                <c:ptCount val="1"/>
                <c:pt idx="0">
                  <c:v>1115.2940100000001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DB-4C0C-A0D1-F7F1EE4D2FF6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Sheet1!$C$17</c:f>
              <c:numCache>
                <c:formatCode>0.00</c:formatCode>
                <c:ptCount val="1"/>
                <c:pt idx="0">
                  <c:v>1137.4431050000001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DB-4C0C-A0D1-F7F1EE4D2FF6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Sheet1!$D$17</c:f>
              <c:numCache>
                <c:formatCode>0.00</c:formatCode>
                <c:ptCount val="1"/>
                <c:pt idx="0">
                  <c:v>1117.974819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DB-4C0C-A0D1-F7F1EE4D2FF6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Sheet1!$E$17</c:f>
              <c:numCache>
                <c:formatCode>0.00</c:formatCode>
                <c:ptCount val="1"/>
                <c:pt idx="0">
                  <c:v>1126.1887099999999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DB-4C0C-A0D1-F7F1EE4D2FF6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Sheet1!$F$17</c:f>
              <c:numCache>
                <c:formatCode>0.00</c:formatCode>
                <c:ptCount val="1"/>
                <c:pt idx="0">
                  <c:v>1135.85671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DB-4C0C-A0D1-F7F1EE4D2FF6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Sheet1!$G$17</c:f>
              <c:numCache>
                <c:formatCode>0.00</c:formatCode>
                <c:ptCount val="1"/>
                <c:pt idx="0">
                  <c:v>1042.6121539999997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DB-4C0C-A0D1-F7F1EE4D2FF6}"/>
            </c:ext>
          </c:extLst>
        </c:ser>
        <c:ser>
          <c:idx val="6"/>
          <c:order val="6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Sheet1!$H$17</c:f>
              <c:numCache>
                <c:formatCode>0.00</c:formatCode>
                <c:ptCount val="1"/>
                <c:pt idx="0">
                  <c:v>1156.7160099999999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DB-4C0C-A0D1-F7F1EE4D2FF6}"/>
            </c:ext>
          </c:extLst>
        </c:ser>
        <c:ser>
          <c:idx val="7"/>
          <c:order val="7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Sheet1!$I$17</c:f>
              <c:numCache>
                <c:formatCode>0.00</c:formatCode>
                <c:ptCount val="1"/>
                <c:pt idx="0">
                  <c:v>1101.4863696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DB-4C0C-A0D1-F7F1EE4D2FF6}"/>
            </c:ext>
          </c:extLst>
        </c:ser>
        <c:ser>
          <c:idx val="8"/>
          <c:order val="8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Sheet1!$J$17</c:f>
              <c:numCache>
                <c:formatCode>0.00</c:formatCode>
                <c:ptCount val="1"/>
                <c:pt idx="0">
                  <c:v>1164.2250395000001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DB-4C0C-A0D1-F7F1EE4D2FF6}"/>
            </c:ext>
          </c:extLst>
        </c:ser>
        <c:ser>
          <c:idx val="9"/>
          <c:order val="9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Sheet1!$K$17</c:f>
              <c:numCache>
                <c:formatCode>0.00</c:formatCode>
                <c:ptCount val="1"/>
                <c:pt idx="0">
                  <c:v>1158.9826999999998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DDB-4C0C-A0D1-F7F1EE4D2FF6}"/>
            </c:ext>
          </c:extLst>
        </c:ser>
        <c:ser>
          <c:idx val="10"/>
          <c:order val="10"/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Sheet1!$L$17</c:f>
              <c:numCache>
                <c:formatCode>0.00</c:formatCode>
                <c:ptCount val="1"/>
                <c:pt idx="0">
                  <c:v>1066.2709499999999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DDB-4C0C-A0D1-F7F1EE4D2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4280559"/>
        <c:axId val="1"/>
      </c:barChart>
      <c:catAx>
        <c:axId val="14442805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428055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910386965376782"/>
          <c:y val="0.16666723180891863"/>
          <c:w val="0.14460285132382891"/>
          <c:h val="0.8055582870764400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Molecular Weight</a:t>
            </a:r>
          </a:p>
        </c:rich>
      </c:tx>
      <c:layout>
        <c:manualLayout>
          <c:xMode val="edge"/>
          <c:yMode val="edge"/>
          <c:x val="0.36252545824847249"/>
          <c:y val="3.81945739562105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16293279022404"/>
          <c:y val="0.22916744373726311"/>
          <c:w val="0.69653767820773926"/>
          <c:h val="0.614585417295387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Sheet1!$B$19</c:f>
              <c:numCache>
                <c:formatCode>0.00</c:formatCode>
                <c:ptCount val="1"/>
                <c:pt idx="0">
                  <c:v>18.004957080000001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46-40EA-AAAC-587966DD0C86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Sheet1!$C$19</c:f>
              <c:numCache>
                <c:formatCode>0.00</c:formatCode>
                <c:ptCount val="1"/>
                <c:pt idx="0">
                  <c:v>18.412965625999998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46-40EA-AAAC-587966DD0C86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Sheet1!$D$19</c:f>
              <c:numCache>
                <c:formatCode>0.00</c:formatCode>
                <c:ptCount val="1"/>
                <c:pt idx="0">
                  <c:v>18.071370399999999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46-40EA-AAAC-587966DD0C86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Sheet1!$E$19</c:f>
              <c:numCache>
                <c:formatCode>0.00</c:formatCode>
                <c:ptCount val="1"/>
                <c:pt idx="0">
                  <c:v>18.327767880000003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46-40EA-AAAC-587966DD0C86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Sheet1!$F$19</c:f>
              <c:numCache>
                <c:formatCode>0.00</c:formatCode>
                <c:ptCount val="1"/>
                <c:pt idx="0">
                  <c:v>18.445904299999999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46-40EA-AAAC-587966DD0C86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Sheet1!$G$19</c:f>
              <c:numCache>
                <c:formatCode>0.00</c:formatCode>
                <c:ptCount val="1"/>
                <c:pt idx="0">
                  <c:v>16.648140139999999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46-40EA-AAAC-587966DD0C86}"/>
            </c:ext>
          </c:extLst>
        </c:ser>
        <c:ser>
          <c:idx val="6"/>
          <c:order val="6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Sheet1!$H$19</c:f>
              <c:numCache>
                <c:formatCode>0.00</c:formatCode>
                <c:ptCount val="1"/>
                <c:pt idx="0">
                  <c:v>18.943266820000002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46-40EA-AAAC-587966DD0C86}"/>
            </c:ext>
          </c:extLst>
        </c:ser>
        <c:ser>
          <c:idx val="7"/>
          <c:order val="7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Sheet1!$I$19</c:f>
              <c:numCache>
                <c:formatCode>0.00</c:formatCode>
                <c:ptCount val="1"/>
                <c:pt idx="0">
                  <c:v>17.747099263999996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846-40EA-AAAC-587966DD0C86}"/>
            </c:ext>
          </c:extLst>
        </c:ser>
        <c:ser>
          <c:idx val="8"/>
          <c:order val="8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Sheet1!$J$19</c:f>
              <c:numCache>
                <c:formatCode>0.00</c:formatCode>
                <c:ptCount val="1"/>
                <c:pt idx="0">
                  <c:v>18.910061947999999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846-40EA-AAAC-587966DD0C86}"/>
            </c:ext>
          </c:extLst>
        </c:ser>
        <c:ser>
          <c:idx val="9"/>
          <c:order val="9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Sheet1!$K$19</c:f>
              <c:numCache>
                <c:formatCode>0.00</c:formatCode>
                <c:ptCount val="1"/>
                <c:pt idx="0">
                  <c:v>18.846317399999997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846-40EA-AAAC-587966DD0C86}"/>
            </c:ext>
          </c:extLst>
        </c:ser>
        <c:ser>
          <c:idx val="10"/>
          <c:order val="10"/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Sheet1!$L$19</c:f>
              <c:numCache>
                <c:formatCode>0.00</c:formatCode>
                <c:ptCount val="1"/>
                <c:pt idx="0">
                  <c:v>18.833917300000003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846-40EA-AAAC-587966DD0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4278639"/>
        <c:axId val="1"/>
      </c:barChart>
      <c:catAx>
        <c:axId val="14442786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427863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910386965376782"/>
          <c:y val="0.16666723180891863"/>
          <c:w val="0.14460285132382891"/>
          <c:h val="0.8055582870764400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Modified Wobbe Index at 365 F</a:t>
            </a:r>
          </a:p>
        </c:rich>
      </c:tx>
      <c:layout>
        <c:manualLayout>
          <c:xMode val="edge"/>
          <c:yMode val="edge"/>
          <c:x val="0.25865580448065173"/>
          <c:y val="3.81945739562105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16293279022404"/>
          <c:y val="0.22916744373726311"/>
          <c:w val="0.69653767820773926"/>
          <c:h val="0.614585417295387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Sheet1!$B$24</c:f>
              <c:numCache>
                <c:formatCode>0.00</c:formatCode>
                <c:ptCount val="1"/>
                <c:pt idx="0">
                  <c:v>44.449208134013375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6D-45E0-BC96-D76CE726A7AB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Sheet1!$C$24</c:f>
              <c:numCache>
                <c:formatCode>0.00</c:formatCode>
                <c:ptCount val="1"/>
                <c:pt idx="0">
                  <c:v>44.852770891237277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6D-45E0-BC96-D76CE726A7AB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Sheet1!$D$24</c:f>
              <c:numCache>
                <c:formatCode>0.00</c:formatCode>
                <c:ptCount val="1"/>
                <c:pt idx="0">
                  <c:v>44.479372976660692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6D-45E0-BC96-D76CE726A7AB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Sheet1!$E$24</c:f>
              <c:numCache>
                <c:formatCode>0.00</c:formatCode>
                <c:ptCount val="1"/>
                <c:pt idx="0">
                  <c:v>44.50481947189855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6D-45E0-BC96-D76CE726A7AB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Sheet1!$F$24</c:f>
              <c:numCache>
                <c:formatCode>0.00</c:formatCode>
                <c:ptCount val="1"/>
                <c:pt idx="0">
                  <c:v>44.75004231821589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6D-45E0-BC96-D76CE726A7AB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Sheet1!$G$24</c:f>
              <c:numCache>
                <c:formatCode>0.00</c:formatCode>
                <c:ptCount val="1"/>
                <c:pt idx="0">
                  <c:v>43.112722347787034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6D-45E0-BC96-D76CE726A7AB}"/>
            </c:ext>
          </c:extLst>
        </c:ser>
        <c:ser>
          <c:idx val="6"/>
          <c:order val="6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Sheet1!$H$24</c:f>
              <c:numCache>
                <c:formatCode>0.00</c:formatCode>
                <c:ptCount val="1"/>
                <c:pt idx="0">
                  <c:v>45.00288806232134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6D-45E0-BC96-D76CE726A7AB}"/>
            </c:ext>
          </c:extLst>
        </c:ser>
        <c:ser>
          <c:idx val="7"/>
          <c:order val="7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Sheet1!$I$24</c:f>
              <c:numCache>
                <c:formatCode>0.00</c:formatCode>
                <c:ptCount val="1"/>
                <c:pt idx="0">
                  <c:v>44.194957748869086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6D-45E0-BC96-D76CE726A7AB}"/>
            </c:ext>
          </c:extLst>
        </c:ser>
        <c:ser>
          <c:idx val="8"/>
          <c:order val="8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Sheet1!$J$24</c:f>
              <c:numCache>
                <c:formatCode>0.00</c:formatCode>
                <c:ptCount val="1"/>
                <c:pt idx="0">
                  <c:v>45.336511145495592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56D-45E0-BC96-D76CE726A7AB}"/>
            </c:ext>
          </c:extLst>
        </c:ser>
        <c:ser>
          <c:idx val="9"/>
          <c:order val="9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Sheet1!$K$24</c:f>
              <c:numCache>
                <c:formatCode>0.00</c:formatCode>
                <c:ptCount val="1"/>
                <c:pt idx="0">
                  <c:v>45.202813996958028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56D-45E0-BC96-D76CE726A7AB}"/>
            </c:ext>
          </c:extLst>
        </c:ser>
        <c:ser>
          <c:idx val="10"/>
          <c:order val="10"/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Sheet1!$L$24</c:f>
              <c:numCache>
                <c:formatCode>0.00</c:formatCode>
                <c:ptCount val="1"/>
                <c:pt idx="0">
                  <c:v>41.571607352893579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56D-45E0-BC96-D76CE726A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4281039"/>
        <c:axId val="1"/>
      </c:barChart>
      <c:catAx>
        <c:axId val="14442810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428103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910386965376782"/>
          <c:y val="0.16666723180891863"/>
          <c:w val="0.14460285132382891"/>
          <c:h val="0.8055582870764400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25</xdr:row>
      <xdr:rowOff>142875</xdr:rowOff>
    </xdr:from>
    <xdr:to>
      <xdr:col>15</xdr:col>
      <xdr:colOff>0</xdr:colOff>
      <xdr:row>42</xdr:row>
      <xdr:rowOff>133350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84D500BC-4BB7-25DF-6DDA-154DE737ED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219075</xdr:colOff>
      <xdr:row>44</xdr:row>
      <xdr:rowOff>57150</xdr:rowOff>
    </xdr:from>
    <xdr:to>
      <xdr:col>15</xdr:col>
      <xdr:colOff>19050</xdr:colOff>
      <xdr:row>61</xdr:row>
      <xdr:rowOff>47625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E1146B19-D006-CFAA-C80F-13BA088643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26</xdr:row>
      <xdr:rowOff>9525</xdr:rowOff>
    </xdr:from>
    <xdr:to>
      <xdr:col>7</xdr:col>
      <xdr:colOff>9525</xdr:colOff>
      <xdr:row>43</xdr:row>
      <xdr:rowOff>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4FB9A7A9-5053-D421-2B96-28E02D8C8A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44</xdr:row>
      <xdr:rowOff>47625</xdr:rowOff>
    </xdr:from>
    <xdr:to>
      <xdr:col>7</xdr:col>
      <xdr:colOff>9525</xdr:colOff>
      <xdr:row>61</xdr:row>
      <xdr:rowOff>38100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917AF53A-FFD1-E0BF-9AAC-7D980A29B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62</xdr:row>
      <xdr:rowOff>123825</xdr:rowOff>
    </xdr:from>
    <xdr:to>
      <xdr:col>7</xdr:col>
      <xdr:colOff>9525</xdr:colOff>
      <xdr:row>79</xdr:row>
      <xdr:rowOff>114300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1F97E20B-ACA8-9B1B-F049-0F39D12E4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5"/>
  <sheetViews>
    <sheetView tabSelected="1" topLeftCell="A16" workbookViewId="0">
      <selection activeCell="N21" sqref="N21"/>
    </sheetView>
  </sheetViews>
  <sheetFormatPr defaultRowHeight="12.75" x14ac:dyDescent="0.2"/>
  <cols>
    <col min="1" max="1" width="14.7109375" customWidth="1"/>
    <col min="2" max="2" width="9.5703125" bestFit="1" customWidth="1"/>
    <col min="8" max="8" width="10.140625" customWidth="1"/>
    <col min="9" max="9" width="9.85546875" customWidth="1"/>
  </cols>
  <sheetData>
    <row r="1" spans="1:12" x14ac:dyDescent="0.2">
      <c r="B1" s="1" t="s">
        <v>7</v>
      </c>
      <c r="C1" s="2"/>
      <c r="D1" s="3"/>
      <c r="E1" s="4"/>
      <c r="F1" s="5"/>
      <c r="G1" s="6"/>
      <c r="H1" s="7"/>
      <c r="I1" s="8"/>
      <c r="J1" s="9"/>
      <c r="K1" s="10"/>
      <c r="L1" s="11"/>
    </row>
    <row r="2" spans="1:12" x14ac:dyDescent="0.2">
      <c r="A2" s="12" t="s">
        <v>11</v>
      </c>
      <c r="B2" s="12" t="s">
        <v>14</v>
      </c>
      <c r="C2" s="12" t="s">
        <v>16</v>
      </c>
      <c r="D2" s="12" t="s">
        <v>18</v>
      </c>
      <c r="E2" s="12" t="s">
        <v>19</v>
      </c>
      <c r="F2" s="12" t="s">
        <v>25</v>
      </c>
      <c r="G2" s="12" t="s">
        <v>27</v>
      </c>
      <c r="H2" s="12" t="s">
        <v>30</v>
      </c>
      <c r="I2" s="12" t="s">
        <v>30</v>
      </c>
      <c r="J2" s="12" t="s">
        <v>37</v>
      </c>
      <c r="K2" s="13" t="s">
        <v>38</v>
      </c>
      <c r="L2" s="13" t="s">
        <v>45</v>
      </c>
    </row>
    <row r="3" spans="1:12" x14ac:dyDescent="0.2">
      <c r="A3" s="14" t="s">
        <v>12</v>
      </c>
      <c r="B3" s="14" t="s">
        <v>23</v>
      </c>
      <c r="C3" s="14" t="s">
        <v>22</v>
      </c>
      <c r="D3" s="14" t="s">
        <v>21</v>
      </c>
      <c r="E3" s="14" t="s">
        <v>20</v>
      </c>
      <c r="F3" s="14" t="s">
        <v>26</v>
      </c>
      <c r="G3" s="14" t="s">
        <v>28</v>
      </c>
      <c r="H3" s="14" t="s">
        <v>33</v>
      </c>
      <c r="I3" s="14" t="s">
        <v>35</v>
      </c>
      <c r="J3" s="14" t="s">
        <v>37</v>
      </c>
      <c r="K3" s="15" t="s">
        <v>39</v>
      </c>
      <c r="L3" s="15" t="s">
        <v>47</v>
      </c>
    </row>
    <row r="4" spans="1:12" x14ac:dyDescent="0.2">
      <c r="A4" s="16" t="s">
        <v>13</v>
      </c>
      <c r="B4" s="16" t="s">
        <v>15</v>
      </c>
      <c r="C4" s="16" t="s">
        <v>17</v>
      </c>
      <c r="D4" s="16" t="s">
        <v>24</v>
      </c>
      <c r="E4" s="16" t="s">
        <v>34</v>
      </c>
      <c r="F4" s="16" t="s">
        <v>15</v>
      </c>
      <c r="G4" s="16" t="s">
        <v>29</v>
      </c>
      <c r="H4" s="16" t="s">
        <v>31</v>
      </c>
      <c r="I4" s="16" t="s">
        <v>36</v>
      </c>
      <c r="J4" s="16" t="s">
        <v>36</v>
      </c>
      <c r="K4" s="16" t="s">
        <v>40</v>
      </c>
      <c r="L4" s="16" t="s">
        <v>46</v>
      </c>
    </row>
    <row r="5" spans="1:12" x14ac:dyDescent="0.2">
      <c r="B5" s="1" t="s">
        <v>7</v>
      </c>
      <c r="C5" s="2"/>
      <c r="D5" s="3"/>
      <c r="E5" s="4"/>
      <c r="F5" s="5"/>
      <c r="G5" s="6"/>
      <c r="H5" s="7"/>
      <c r="I5" s="8"/>
      <c r="J5" s="9"/>
      <c r="K5" s="10"/>
      <c r="L5" s="11"/>
    </row>
    <row r="6" spans="1:12" x14ac:dyDescent="0.2">
      <c r="A6" s="17" t="s">
        <v>0</v>
      </c>
      <c r="B6" s="18">
        <v>90.36</v>
      </c>
      <c r="C6" s="18">
        <v>87.83</v>
      </c>
      <c r="D6" s="18">
        <v>87.08</v>
      </c>
      <c r="E6" s="18">
        <v>87.72</v>
      </c>
      <c r="F6" s="18">
        <v>89.41</v>
      </c>
      <c r="G6" s="18">
        <v>96.21</v>
      </c>
      <c r="H6" s="18">
        <v>84.47</v>
      </c>
      <c r="I6" s="18">
        <v>89.94</v>
      </c>
      <c r="J6" s="12">
        <v>86.745000000000005</v>
      </c>
      <c r="K6" s="19">
        <v>88</v>
      </c>
      <c r="L6" s="19">
        <v>83</v>
      </c>
    </row>
    <row r="7" spans="1:12" x14ac:dyDescent="0.2">
      <c r="A7" s="20" t="s">
        <v>1</v>
      </c>
      <c r="B7" s="21">
        <v>6.17</v>
      </c>
      <c r="C7" s="21">
        <v>8.3000000000000007</v>
      </c>
      <c r="D7" s="21">
        <v>11.41</v>
      </c>
      <c r="E7" s="21">
        <v>8.7100000000000009</v>
      </c>
      <c r="F7" s="21">
        <v>5.4</v>
      </c>
      <c r="G7" s="21">
        <v>3.36</v>
      </c>
      <c r="H7" s="21">
        <v>10.95</v>
      </c>
      <c r="I7" s="21">
        <v>8.57</v>
      </c>
      <c r="J7" s="14">
        <v>8.1050000000000004</v>
      </c>
      <c r="K7" s="22">
        <v>6.6</v>
      </c>
      <c r="L7" s="22">
        <v>7.83</v>
      </c>
    </row>
    <row r="8" spans="1:12" x14ac:dyDescent="0.2">
      <c r="A8" s="20" t="s">
        <v>2</v>
      </c>
      <c r="B8" s="21">
        <v>2.56</v>
      </c>
      <c r="C8" s="21">
        <v>2.98</v>
      </c>
      <c r="D8" s="21">
        <v>1.27</v>
      </c>
      <c r="E8" s="21">
        <v>2.2599999999999998</v>
      </c>
      <c r="F8" s="21">
        <v>3.42</v>
      </c>
      <c r="G8" s="21">
        <v>0.34</v>
      </c>
      <c r="H8" s="21">
        <v>2.84</v>
      </c>
      <c r="I8" s="21">
        <v>1.23</v>
      </c>
      <c r="J8" s="14">
        <v>3.335</v>
      </c>
      <c r="K8" s="22">
        <v>2.7</v>
      </c>
      <c r="L8" s="22">
        <v>2.11</v>
      </c>
    </row>
    <row r="9" spans="1:12" x14ac:dyDescent="0.2">
      <c r="A9" s="20" t="s">
        <v>3</v>
      </c>
      <c r="B9" s="21">
        <v>0.45</v>
      </c>
      <c r="C9" s="21">
        <v>0.4</v>
      </c>
      <c r="D9" s="21">
        <v>0.06</v>
      </c>
      <c r="E9" s="21">
        <v>0.34</v>
      </c>
      <c r="F9" s="21">
        <v>0.82</v>
      </c>
      <c r="G9" s="21">
        <v>3.7999999999999999E-2</v>
      </c>
      <c r="H9" s="21">
        <v>0.48</v>
      </c>
      <c r="I9" s="21">
        <v>0.1226</v>
      </c>
      <c r="J9" s="14">
        <v>0.83130000000000015</v>
      </c>
      <c r="K9" s="22">
        <v>1</v>
      </c>
      <c r="L9" s="23">
        <v>0.375</v>
      </c>
    </row>
    <row r="10" spans="1:12" x14ac:dyDescent="0.2">
      <c r="A10" s="20" t="s">
        <v>4</v>
      </c>
      <c r="B10" s="21">
        <v>0.43</v>
      </c>
      <c r="C10" s="21">
        <v>0.47499999999999998</v>
      </c>
      <c r="D10" s="21">
        <v>0.08</v>
      </c>
      <c r="E10" s="21">
        <v>0.52</v>
      </c>
      <c r="F10" s="21">
        <v>0.74</v>
      </c>
      <c r="G10" s="21">
        <v>3.1E-2</v>
      </c>
      <c r="H10" s="21">
        <v>0.66</v>
      </c>
      <c r="I10" s="21">
        <v>0.1522</v>
      </c>
      <c r="J10" s="14">
        <v>0.83130000000000015</v>
      </c>
      <c r="K10" s="24">
        <v>1.5</v>
      </c>
      <c r="L10" s="23">
        <v>0.375</v>
      </c>
    </row>
    <row r="11" spans="1:12" x14ac:dyDescent="0.2">
      <c r="A11" s="20" t="s">
        <v>5</v>
      </c>
      <c r="B11" s="21">
        <v>0.01</v>
      </c>
      <c r="C11" s="21">
        <v>0</v>
      </c>
      <c r="D11" s="21">
        <v>1E-3</v>
      </c>
      <c r="E11" s="21">
        <v>0.03</v>
      </c>
      <c r="F11" s="21">
        <v>0.01</v>
      </c>
      <c r="G11" s="21">
        <v>7.0000000000000001E-3</v>
      </c>
      <c r="H11" s="21">
        <v>0.03</v>
      </c>
      <c r="I11" s="21">
        <v>2.3099999999999999E-2</v>
      </c>
      <c r="J11" s="14">
        <v>7.2700000000000001E-2</v>
      </c>
      <c r="K11" s="24">
        <v>0.1</v>
      </c>
      <c r="L11" s="23">
        <v>9.5000000000000001E-2</v>
      </c>
    </row>
    <row r="12" spans="1:12" x14ac:dyDescent="0.2">
      <c r="A12" s="20" t="s">
        <v>6</v>
      </c>
      <c r="B12" s="21">
        <v>0</v>
      </c>
      <c r="C12" s="21">
        <v>0</v>
      </c>
      <c r="D12" s="21">
        <v>0</v>
      </c>
      <c r="E12" s="21">
        <v>0</v>
      </c>
      <c r="F12" s="21">
        <v>0</v>
      </c>
      <c r="G12" s="21">
        <v>4.0000000000000001E-3</v>
      </c>
      <c r="H12" s="21">
        <v>0</v>
      </c>
      <c r="I12" s="21">
        <v>1.5299999999999999E-2</v>
      </c>
      <c r="J12" s="14">
        <v>1.04E-2</v>
      </c>
      <c r="K12" s="22">
        <v>0</v>
      </c>
      <c r="L12" s="23">
        <v>9.5000000000000001E-2</v>
      </c>
    </row>
    <row r="13" spans="1:12" x14ac:dyDescent="0.2">
      <c r="A13" s="20" t="s">
        <v>9</v>
      </c>
      <c r="B13" s="21">
        <v>0</v>
      </c>
      <c r="C13" s="21">
        <v>0</v>
      </c>
      <c r="D13" s="21">
        <v>0</v>
      </c>
      <c r="E13" s="21">
        <v>0</v>
      </c>
      <c r="F13" s="21">
        <v>0</v>
      </c>
      <c r="G13" s="21">
        <v>4.0000000000000001E-3</v>
      </c>
      <c r="H13" s="21">
        <v>0</v>
      </c>
      <c r="I13" s="21">
        <v>0</v>
      </c>
      <c r="J13" s="14">
        <v>6.9000000000000006E-2</v>
      </c>
      <c r="K13" s="24">
        <v>0</v>
      </c>
      <c r="L13" s="23">
        <v>0.09</v>
      </c>
    </row>
    <row r="14" spans="1:12" x14ac:dyDescent="0.2">
      <c r="A14" s="20" t="s">
        <v>10</v>
      </c>
      <c r="B14" s="22">
        <v>0.02</v>
      </c>
      <c r="C14" s="22">
        <v>1.4E-2</v>
      </c>
      <c r="D14" s="22">
        <v>0.1</v>
      </c>
      <c r="E14" s="22">
        <v>0.42</v>
      </c>
      <c r="F14" s="22">
        <v>0.2</v>
      </c>
      <c r="G14" s="22">
        <v>5.0000000000000001E-3</v>
      </c>
      <c r="H14" s="22">
        <v>0.57999999999999996</v>
      </c>
      <c r="I14" s="22">
        <v>0.04</v>
      </c>
      <c r="J14" s="25">
        <v>0</v>
      </c>
      <c r="K14" s="24">
        <v>0.1</v>
      </c>
      <c r="L14" s="22">
        <v>5.65</v>
      </c>
    </row>
    <row r="15" spans="1:12" x14ac:dyDescent="0.2">
      <c r="A15" s="20" t="s">
        <v>48</v>
      </c>
      <c r="B15" s="26">
        <v>0</v>
      </c>
      <c r="C15" s="26">
        <v>0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7">
        <v>0</v>
      </c>
      <c r="K15" s="28">
        <v>0</v>
      </c>
      <c r="L15" s="26">
        <v>0.38</v>
      </c>
    </row>
    <row r="16" spans="1:12" x14ac:dyDescent="0.2">
      <c r="A16" s="14"/>
      <c r="B16" s="21">
        <f t="shared" ref="B16:L16" si="0">SUM(B6:B15)</f>
        <v>100.00000000000001</v>
      </c>
      <c r="C16" s="21">
        <f t="shared" si="0"/>
        <v>99.998999999999995</v>
      </c>
      <c r="D16" s="21">
        <f t="shared" si="0"/>
        <v>100.00099999999999</v>
      </c>
      <c r="E16" s="21">
        <f t="shared" si="0"/>
        <v>100.00000000000001</v>
      </c>
      <c r="F16" s="21">
        <f t="shared" si="0"/>
        <v>100</v>
      </c>
      <c r="G16" s="21">
        <f t="shared" si="0"/>
        <v>99.999000000000009</v>
      </c>
      <c r="H16" s="21">
        <f t="shared" si="0"/>
        <v>100.01</v>
      </c>
      <c r="I16" s="21">
        <f t="shared" si="0"/>
        <v>100.0932</v>
      </c>
      <c r="J16" s="14">
        <f t="shared" si="0"/>
        <v>99.999700000000004</v>
      </c>
      <c r="K16" s="24">
        <f t="shared" si="0"/>
        <v>99.999999999999986</v>
      </c>
      <c r="L16" s="21">
        <f t="shared" si="0"/>
        <v>100</v>
      </c>
    </row>
    <row r="17" spans="1:12" x14ac:dyDescent="0.2">
      <c r="A17" s="14" t="s">
        <v>8</v>
      </c>
      <c r="B17" s="21">
        <f>(B6*1010+B7*1769.6+B8*2516.1+B9*3251.9+B10*3262.3+B11*4000.9+B12*4008.9+B13*4760)/100</f>
        <v>1115.2940100000001</v>
      </c>
      <c r="C17" s="21">
        <f t="shared" ref="C17:H17" si="1">(C6*1010+C7*1769.6+C8*2516.1+C9*3251.9+C10*3262.3+C11*4000.9+C12*4008.9+C13*4760)/100</f>
        <v>1137.4431050000001</v>
      </c>
      <c r="D17" s="21">
        <f t="shared" si="1"/>
        <v>1117.974819</v>
      </c>
      <c r="E17" s="21">
        <f t="shared" si="1"/>
        <v>1126.1887099999999</v>
      </c>
      <c r="F17" s="21">
        <f t="shared" si="1"/>
        <v>1135.85671</v>
      </c>
      <c r="G17" s="21">
        <f t="shared" si="1"/>
        <v>1042.6121539999997</v>
      </c>
      <c r="H17" s="21">
        <f t="shared" si="1"/>
        <v>1156.7160099999999</v>
      </c>
      <c r="I17" s="21">
        <f>(I6*1010+I7*1769.6+I8*2516.1+I9*3251.9+I10*3262.3+I11*4000.9+I12*4008.9+I13*4760)/100</f>
        <v>1101.4863696</v>
      </c>
      <c r="J17" s="21">
        <f>(J6*1010+J7*1769.6+J8*2516.1+J9*3251.9+J10*3262.3+J11*4000.9+J12*4008.9+J13*4760)/100</f>
        <v>1164.2250395000001</v>
      </c>
      <c r="K17" s="21">
        <f>(K6*1010+K7*1769.6+K8*2516.1+K9*3251.9+K10*3262.3+K11*4000.9+K12*4008.9+K13*4760)/100</f>
        <v>1158.9826999999998</v>
      </c>
      <c r="L17" s="21">
        <f>(L6*1010+L7*1769.6+L8*2516.1+L9*3251.9+L10*3262.3+L11*4000.9+L12*4008.9+L13*4760)/100</f>
        <v>1066.2709499999999</v>
      </c>
    </row>
    <row r="18" spans="1:12" x14ac:dyDescent="0.2">
      <c r="A18" s="20" t="s">
        <v>44</v>
      </c>
      <c r="B18" s="21">
        <f>(B6*909.4+B7*1618.7+B8*2314.9+B9*3000.4+B10*3010.8+B11*3699+B12*3706.09+B13*4403.8)/100</f>
        <v>1007.6872099999999</v>
      </c>
      <c r="C18" s="21">
        <f t="shared" ref="C18:K18" si="2">(C6*909.4+C7*1618.7+C8*2314.9+C9*3000.4+C10*3010.8+C11*3699+C12*3706.09+C13*4403.8)/100</f>
        <v>1028.3650400000001</v>
      </c>
      <c r="D18" s="21">
        <f t="shared" si="2"/>
        <v>1010.2442899999999</v>
      </c>
      <c r="E18" s="21">
        <f t="shared" si="2"/>
        <v>1017.99841</v>
      </c>
      <c r="F18" s="21">
        <f t="shared" si="2"/>
        <v>1026.9270199999999</v>
      </c>
      <c r="G18" s="21">
        <f t="shared" si="2"/>
        <v>939.84954559999983</v>
      </c>
      <c r="H18" s="21">
        <f t="shared" si="2"/>
        <v>1046.5438899999999</v>
      </c>
      <c r="I18" s="21">
        <f t="shared" si="2"/>
        <v>994.79264877000014</v>
      </c>
      <c r="J18" s="21">
        <f t="shared" si="2"/>
        <v>1053.3409139600001</v>
      </c>
      <c r="K18" s="21">
        <f t="shared" si="2"/>
        <v>1048.4734999999998</v>
      </c>
      <c r="L18" s="21">
        <f>(L6*909.4+L7*1618.7+L8*2314.9+L9*3000.4+L10*3010.8+L11*3699+L12*3706.09+L13*4403.8)/100</f>
        <v>963.93085550000001</v>
      </c>
    </row>
    <row r="19" spans="1:12" x14ac:dyDescent="0.2">
      <c r="A19" s="14" t="s">
        <v>32</v>
      </c>
      <c r="B19" s="21">
        <f>(B6*16.043+B7*30.07+B8*44.097+B9*58.123+B10*58.123+B11*72.15+B12*72.15+B13*86.15+B14*28.0134)/100</f>
        <v>18.004957080000001</v>
      </c>
      <c r="C19" s="21">
        <f t="shared" ref="C19:H19" si="3">(C6*16.043+C7*30.07+C8*44.097+C9*58.123+C10*58.123+C11*72.15+C12*72.15+C13*86.15+C14*28.0134)/100</f>
        <v>18.412965625999998</v>
      </c>
      <c r="D19" s="21">
        <f t="shared" si="3"/>
        <v>18.071370399999999</v>
      </c>
      <c r="E19" s="21">
        <f t="shared" si="3"/>
        <v>18.327767880000003</v>
      </c>
      <c r="F19" s="21">
        <f t="shared" si="3"/>
        <v>18.445904299999999</v>
      </c>
      <c r="G19" s="21">
        <f t="shared" si="3"/>
        <v>16.648140139999999</v>
      </c>
      <c r="H19" s="21">
        <f t="shared" si="3"/>
        <v>18.943266820000002</v>
      </c>
      <c r="I19" s="21">
        <f>(I6*16.043+I7*30.07+I8*44.097+I9*58.123+I10*58.123+I11*72.15+I12*72.15+I13*86.15+I14*28.0134)/100</f>
        <v>17.747099263999996</v>
      </c>
      <c r="J19" s="21">
        <f>(J6*16.043+J7*30.07+J8*44.097+J9*58.123+J10*58.123+J11*72.15+J12*72.15+J13*86.15+J14*28.0134)/100</f>
        <v>18.910061947999999</v>
      </c>
      <c r="K19" s="21">
        <f>(K6*16.043+K7*30.07+K8*44.097+K9*58.123+K10*58.123+K11*72.15+K12*72.15+K13*86.15+K14*28.0134)/100</f>
        <v>18.846317399999997</v>
      </c>
      <c r="L19" s="21">
        <f>(L6*16.043+L7*30.07+L8*44.097+L9*58.123+L10*58.123+L11*72.15+L12*72.15+L13*86.15+L14*28.0134)/100</f>
        <v>18.833917300000003</v>
      </c>
    </row>
    <row r="20" spans="1:12" x14ac:dyDescent="0.2">
      <c r="A20" s="14" t="s">
        <v>41</v>
      </c>
      <c r="B20" s="14">
        <v>0.99739</v>
      </c>
      <c r="C20" s="14">
        <v>0.99724999999999997</v>
      </c>
      <c r="D20" s="14">
        <v>0.99736000000000002</v>
      </c>
      <c r="E20" s="14">
        <v>0.99729999999999996</v>
      </c>
      <c r="F20" s="14">
        <v>0.99724999999999997</v>
      </c>
      <c r="G20" s="14">
        <v>0.99736999999999998</v>
      </c>
      <c r="H20" s="14">
        <v>0.99728000000000006</v>
      </c>
      <c r="I20" s="14">
        <v>0.99724999999999997</v>
      </c>
      <c r="J20" s="14">
        <v>0.99734999999999996</v>
      </c>
      <c r="K20" s="29">
        <v>0.99733000000000005</v>
      </c>
      <c r="L20" s="29">
        <v>0.99733000000000005</v>
      </c>
    </row>
    <row r="21" spans="1:12" x14ac:dyDescent="0.2">
      <c r="A21" s="14" t="s">
        <v>42</v>
      </c>
      <c r="B21" s="14">
        <f>(B19*0.99949)/(28.9625*B20)</f>
        <v>0.62297337706620848</v>
      </c>
      <c r="C21" s="14">
        <f t="shared" ref="C21:L21" si="4">(C19*0.99949)/(28.9625*C20)</f>
        <v>0.63717995358295265</v>
      </c>
      <c r="D21" s="14">
        <f t="shared" si="4"/>
        <v>0.62529009259788082</v>
      </c>
      <c r="E21" s="14">
        <f t="shared" si="4"/>
        <v>0.63419989148538614</v>
      </c>
      <c r="F21" s="14">
        <f t="shared" si="4"/>
        <v>0.63831979510531822</v>
      </c>
      <c r="G21" s="14">
        <f t="shared" si="4"/>
        <v>0.57603892154462399</v>
      </c>
      <c r="H21" s="14">
        <f t="shared" si="4"/>
        <v>0.65551128604276832</v>
      </c>
      <c r="I21" s="14">
        <f t="shared" si="4"/>
        <v>0.61413767423211785</v>
      </c>
      <c r="J21" s="14">
        <f t="shared" si="4"/>
        <v>0.65431634024923135</v>
      </c>
      <c r="K21" s="14">
        <f t="shared" si="4"/>
        <v>0.65212376096836289</v>
      </c>
      <c r="L21" s="14">
        <f t="shared" si="4"/>
        <v>0.65169469041432571</v>
      </c>
    </row>
    <row r="22" spans="1:12" x14ac:dyDescent="0.2">
      <c r="A22" s="14" t="s">
        <v>43</v>
      </c>
      <c r="B22" s="21">
        <f>B17/(B21)^0.5</f>
        <v>1413.0405534328347</v>
      </c>
      <c r="C22" s="21">
        <f t="shared" ref="C22:L22" si="5">C17/(C21)^0.5</f>
        <v>1424.946734626644</v>
      </c>
      <c r="D22" s="21">
        <f t="shared" si="5"/>
        <v>1413.8106471628982</v>
      </c>
      <c r="E22" s="21">
        <f t="shared" si="5"/>
        <v>1414.1584976984464</v>
      </c>
      <c r="F22" s="21">
        <f t="shared" si="5"/>
        <v>1421.6883074280659</v>
      </c>
      <c r="G22" s="21">
        <f t="shared" si="5"/>
        <v>1373.7157228439376</v>
      </c>
      <c r="H22" s="21">
        <f t="shared" si="5"/>
        <v>1428.6855754449493</v>
      </c>
      <c r="I22" s="21">
        <f t="shared" si="5"/>
        <v>1405.5498635812542</v>
      </c>
      <c r="J22" s="21">
        <f t="shared" si="5"/>
        <v>1439.2725832252663</v>
      </c>
      <c r="K22" s="21">
        <f t="shared" si="5"/>
        <v>1435.1983984312164</v>
      </c>
      <c r="L22" s="21">
        <f t="shared" si="5"/>
        <v>1320.8256248094776</v>
      </c>
    </row>
    <row r="23" spans="1:12" x14ac:dyDescent="0.2">
      <c r="A23" s="14" t="s">
        <v>49</v>
      </c>
      <c r="B23" s="21">
        <f>B18/((B21)^0.5*(460+60)^0.5)</f>
        <v>55.987275092480985</v>
      </c>
      <c r="C23" s="21">
        <f t="shared" ref="C23:L23" si="6">C18/((C21)^0.5*(460+60)^0.5)</f>
        <v>56.495594139192761</v>
      </c>
      <c r="D23" s="21">
        <f t="shared" si="6"/>
        <v>56.025270085289968</v>
      </c>
      <c r="E23" s="21">
        <f t="shared" si="6"/>
        <v>56.057321948277625</v>
      </c>
      <c r="F23" s="21">
        <f t="shared" si="6"/>
        <v>56.366199418362953</v>
      </c>
      <c r="G23" s="21">
        <f t="shared" si="6"/>
        <v>54.303866084494935</v>
      </c>
      <c r="H23" s="21">
        <f t="shared" si="6"/>
        <v>56.684678528013563</v>
      </c>
      <c r="I23" s="21">
        <f t="shared" si="6"/>
        <v>55.667026726918991</v>
      </c>
      <c r="J23" s="21">
        <f t="shared" si="6"/>
        <v>57.104903052116718</v>
      </c>
      <c r="K23" s="21">
        <f t="shared" si="6"/>
        <v>56.936500973688581</v>
      </c>
      <c r="L23" s="21">
        <f t="shared" si="6"/>
        <v>52.362710487119465</v>
      </c>
    </row>
    <row r="24" spans="1:12" x14ac:dyDescent="0.2">
      <c r="A24" s="16" t="s">
        <v>50</v>
      </c>
      <c r="B24" s="30">
        <f>B18/((B21)^0.5*(460+365)^0.5)</f>
        <v>44.449208134013375</v>
      </c>
      <c r="C24" s="30">
        <f t="shared" ref="C24:L24" si="7">C18/((C21)^0.5*(460+365)^0.5)</f>
        <v>44.852770891237277</v>
      </c>
      <c r="D24" s="30">
        <f t="shared" si="7"/>
        <v>44.479372976660692</v>
      </c>
      <c r="E24" s="30">
        <f t="shared" si="7"/>
        <v>44.50481947189855</v>
      </c>
      <c r="F24" s="30">
        <f t="shared" si="7"/>
        <v>44.75004231821589</v>
      </c>
      <c r="G24" s="30">
        <f t="shared" si="7"/>
        <v>43.112722347787034</v>
      </c>
      <c r="H24" s="30">
        <f t="shared" si="7"/>
        <v>45.00288806232134</v>
      </c>
      <c r="I24" s="30">
        <f t="shared" si="7"/>
        <v>44.194957748869086</v>
      </c>
      <c r="J24" s="30">
        <f t="shared" si="7"/>
        <v>45.336511145495592</v>
      </c>
      <c r="K24" s="30">
        <f t="shared" si="7"/>
        <v>45.202813996958028</v>
      </c>
      <c r="L24" s="30">
        <f t="shared" si="7"/>
        <v>41.571607352893579</v>
      </c>
    </row>
    <row r="25" spans="1:12" x14ac:dyDescent="0.2">
      <c r="A25" t="s">
        <v>7</v>
      </c>
    </row>
  </sheetData>
  <phoneticPr fontId="0" type="noConversion"/>
  <pageMargins left="0.75" right="0.75" top="1" bottom="1" header="0.5" footer="0.5"/>
  <pageSetup scale="9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</dc:creator>
  <cp:lastModifiedBy>Jan Havlíček</cp:lastModifiedBy>
  <cp:lastPrinted>2001-07-24T14:54:15Z</cp:lastPrinted>
  <dcterms:created xsi:type="dcterms:W3CDTF">2000-11-04T16:13:55Z</dcterms:created>
  <dcterms:modified xsi:type="dcterms:W3CDTF">2023-09-15T20:36:19Z</dcterms:modified>
</cp:coreProperties>
</file>