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3CC407E-CD91-4B1D-B4D7-4086A3D8CE44}" xr6:coauthVersionLast="47" xr6:coauthVersionMax="47" xr10:uidLastSave="{00000000-0000-0000-0000-000000000000}"/>
  <bookViews>
    <workbookView xWindow="-120" yWindow="-120" windowWidth="38640" windowHeight="15720"/>
  </bookViews>
  <sheets>
    <sheet name="LNG" sheetId="1" r:id="rId1"/>
    <sheet name="FUEL " sheetId="2" r:id="rId2"/>
    <sheet name="LPG" sheetId="3" r:id="rId3"/>
  </sheets>
  <definedNames>
    <definedName name="_xlnm.Print_Area" localSheetId="1">'FUEL '!$B$15:$J$48</definedName>
    <definedName name="_xlnm.Print_Area" localSheetId="0">LNG!$A$316:$S$347</definedName>
    <definedName name="_xlnm.Print_Titles" localSheetId="0">LNG!$5:$7</definedName>
  </definedNames>
  <calcPr calcId="0" fullCalcOnLoad="1" iterate="1" calcOnSave="0"/>
</workbook>
</file>

<file path=xl/calcChain.xml><?xml version="1.0" encoding="utf-8"?>
<calcChain xmlns="http://schemas.openxmlformats.org/spreadsheetml/2006/main">
  <c r="J20" i="2" l="1"/>
  <c r="H43" i="2"/>
  <c r="H46" i="2"/>
  <c r="J46" i="2"/>
  <c r="H47" i="2"/>
  <c r="AA3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30" i="1"/>
  <c r="F30" i="1"/>
  <c r="I30" i="1"/>
  <c r="J30" i="1"/>
  <c r="K30" i="1"/>
  <c r="L30" i="1"/>
  <c r="N30" i="1"/>
  <c r="O30" i="1"/>
  <c r="P30" i="1"/>
  <c r="Q30" i="1"/>
  <c r="R30" i="1"/>
  <c r="T30" i="1"/>
  <c r="U30" i="1"/>
  <c r="E31" i="1"/>
  <c r="F31" i="1"/>
  <c r="I31" i="1"/>
  <c r="J31" i="1"/>
  <c r="K31" i="1"/>
  <c r="L31" i="1"/>
  <c r="N31" i="1"/>
  <c r="O31" i="1"/>
  <c r="P31" i="1"/>
  <c r="Q31" i="1"/>
  <c r="R31" i="1"/>
  <c r="T31" i="1"/>
  <c r="U31" i="1"/>
  <c r="E32" i="1"/>
  <c r="F32" i="1"/>
  <c r="I32" i="1"/>
  <c r="J32" i="1"/>
  <c r="K32" i="1"/>
  <c r="L32" i="1"/>
  <c r="N32" i="1"/>
  <c r="O32" i="1"/>
  <c r="P32" i="1"/>
  <c r="Q32" i="1"/>
  <c r="R32" i="1"/>
  <c r="T32" i="1"/>
  <c r="U32" i="1"/>
  <c r="E33" i="1"/>
  <c r="F33" i="1"/>
  <c r="I33" i="1"/>
  <c r="J33" i="1"/>
  <c r="K33" i="1"/>
  <c r="L33" i="1"/>
  <c r="N33" i="1"/>
  <c r="O33" i="1"/>
  <c r="P33" i="1"/>
  <c r="Q33" i="1"/>
  <c r="R33" i="1"/>
  <c r="T33" i="1"/>
  <c r="U33" i="1"/>
  <c r="E34" i="1"/>
  <c r="F34" i="1"/>
  <c r="I34" i="1"/>
  <c r="J34" i="1"/>
  <c r="K34" i="1"/>
  <c r="L34" i="1"/>
  <c r="N34" i="1"/>
  <c r="O34" i="1"/>
  <c r="P34" i="1"/>
  <c r="Q34" i="1"/>
  <c r="R34" i="1"/>
  <c r="T34" i="1"/>
  <c r="U34" i="1"/>
  <c r="E35" i="1"/>
  <c r="F35" i="1"/>
  <c r="I35" i="1"/>
  <c r="J35" i="1"/>
  <c r="K35" i="1"/>
  <c r="L35" i="1"/>
  <c r="N35" i="1"/>
  <c r="O35" i="1"/>
  <c r="P35" i="1"/>
  <c r="Q35" i="1"/>
  <c r="R35" i="1"/>
  <c r="T35" i="1"/>
  <c r="U35" i="1"/>
  <c r="E36" i="1"/>
  <c r="F36" i="1"/>
  <c r="I36" i="1"/>
  <c r="J36" i="1"/>
  <c r="K36" i="1"/>
  <c r="L36" i="1"/>
  <c r="N36" i="1"/>
  <c r="O36" i="1"/>
  <c r="P36" i="1"/>
  <c r="Q36" i="1"/>
  <c r="R36" i="1"/>
  <c r="T36" i="1"/>
  <c r="U36" i="1"/>
  <c r="E37" i="1"/>
  <c r="F37" i="1"/>
  <c r="I37" i="1"/>
  <c r="J37" i="1"/>
  <c r="K37" i="1"/>
  <c r="L37" i="1"/>
  <c r="N37" i="1"/>
  <c r="O37" i="1"/>
  <c r="P37" i="1"/>
  <c r="Q37" i="1"/>
  <c r="R37" i="1"/>
  <c r="T37" i="1"/>
  <c r="U37" i="1"/>
  <c r="E38" i="1"/>
  <c r="F38" i="1"/>
  <c r="I38" i="1"/>
  <c r="J38" i="1"/>
  <c r="K38" i="1"/>
  <c r="L38" i="1"/>
  <c r="N38" i="1"/>
  <c r="O38" i="1"/>
  <c r="P38" i="1"/>
  <c r="Q38" i="1"/>
  <c r="R38" i="1"/>
  <c r="T38" i="1"/>
  <c r="U38" i="1"/>
  <c r="E39" i="1"/>
  <c r="F39" i="1"/>
  <c r="I39" i="1"/>
  <c r="J39" i="1"/>
  <c r="K39" i="1"/>
  <c r="L39" i="1"/>
  <c r="N39" i="1"/>
  <c r="O39" i="1"/>
  <c r="P39" i="1"/>
  <c r="Q39" i="1"/>
  <c r="R39" i="1"/>
  <c r="T39" i="1"/>
  <c r="U39" i="1"/>
  <c r="E40" i="1"/>
  <c r="F40" i="1"/>
  <c r="I40" i="1"/>
  <c r="J40" i="1"/>
  <c r="K40" i="1"/>
  <c r="L40" i="1"/>
  <c r="N40" i="1"/>
  <c r="O40" i="1"/>
  <c r="P40" i="1"/>
  <c r="Q40" i="1"/>
  <c r="R40" i="1"/>
  <c r="T40" i="1"/>
  <c r="U40" i="1"/>
  <c r="E41" i="1"/>
  <c r="F41" i="1"/>
  <c r="I41" i="1"/>
  <c r="J41" i="1"/>
  <c r="K41" i="1"/>
  <c r="L41" i="1"/>
  <c r="N41" i="1"/>
  <c r="O41" i="1"/>
  <c r="P41" i="1"/>
  <c r="Q41" i="1"/>
  <c r="R41" i="1"/>
  <c r="T41" i="1"/>
  <c r="U41" i="1"/>
  <c r="E42" i="1"/>
  <c r="F42" i="1"/>
  <c r="I42" i="1"/>
  <c r="J42" i="1"/>
  <c r="K42" i="1"/>
  <c r="L42" i="1"/>
  <c r="N42" i="1"/>
  <c r="O42" i="1"/>
  <c r="P42" i="1"/>
  <c r="Q42" i="1"/>
  <c r="R42" i="1"/>
  <c r="T42" i="1"/>
  <c r="U42" i="1"/>
  <c r="E43" i="1"/>
  <c r="F43" i="1"/>
  <c r="I43" i="1"/>
  <c r="J43" i="1"/>
  <c r="K43" i="1"/>
  <c r="L43" i="1"/>
  <c r="N43" i="1"/>
  <c r="O43" i="1"/>
  <c r="P43" i="1"/>
  <c r="Q43" i="1"/>
  <c r="R43" i="1"/>
  <c r="T43" i="1"/>
  <c r="U43" i="1"/>
  <c r="E44" i="1"/>
  <c r="F44" i="1"/>
  <c r="I44" i="1"/>
  <c r="J44" i="1"/>
  <c r="K44" i="1"/>
  <c r="L44" i="1"/>
  <c r="N44" i="1"/>
  <c r="O44" i="1"/>
  <c r="P44" i="1"/>
  <c r="Q44" i="1"/>
  <c r="R44" i="1"/>
  <c r="T44" i="1"/>
  <c r="U44" i="1"/>
  <c r="E45" i="1"/>
  <c r="F45" i="1"/>
  <c r="I45" i="1"/>
  <c r="J45" i="1"/>
  <c r="K45" i="1"/>
  <c r="L45" i="1"/>
  <c r="N45" i="1"/>
  <c r="O45" i="1"/>
  <c r="P45" i="1"/>
  <c r="Q45" i="1"/>
  <c r="R45" i="1"/>
  <c r="T45" i="1"/>
  <c r="U45" i="1"/>
  <c r="E46" i="1"/>
  <c r="F46" i="1"/>
  <c r="I46" i="1"/>
  <c r="J46" i="1"/>
  <c r="K46" i="1"/>
  <c r="L46" i="1"/>
  <c r="N46" i="1"/>
  <c r="O46" i="1"/>
  <c r="P46" i="1"/>
  <c r="Q46" i="1"/>
  <c r="R46" i="1"/>
  <c r="T46" i="1"/>
  <c r="U46" i="1"/>
  <c r="F47" i="1"/>
  <c r="I47" i="1"/>
  <c r="J47" i="1"/>
  <c r="K47" i="1"/>
  <c r="L47" i="1"/>
  <c r="N47" i="1"/>
  <c r="O47" i="1"/>
  <c r="P47" i="1"/>
  <c r="Q47" i="1"/>
  <c r="R47" i="1"/>
  <c r="T47" i="1"/>
  <c r="U47" i="1"/>
  <c r="F48" i="1"/>
  <c r="I48" i="1"/>
  <c r="J48" i="1"/>
  <c r="K48" i="1"/>
  <c r="L48" i="1"/>
  <c r="N48" i="1"/>
  <c r="O48" i="1"/>
  <c r="P48" i="1"/>
  <c r="Q48" i="1"/>
  <c r="R48" i="1"/>
  <c r="T48" i="1"/>
  <c r="U48" i="1"/>
  <c r="F49" i="1"/>
  <c r="I49" i="1"/>
  <c r="J49" i="1"/>
  <c r="K49" i="1"/>
  <c r="L49" i="1"/>
  <c r="N49" i="1"/>
  <c r="O49" i="1"/>
  <c r="P49" i="1"/>
  <c r="Q49" i="1"/>
  <c r="R49" i="1"/>
  <c r="T49" i="1"/>
  <c r="U49" i="1"/>
  <c r="F50" i="1"/>
  <c r="I50" i="1"/>
  <c r="J50" i="1"/>
  <c r="K50" i="1"/>
  <c r="L50" i="1"/>
  <c r="N50" i="1"/>
  <c r="O50" i="1"/>
  <c r="P50" i="1"/>
  <c r="Q50" i="1"/>
  <c r="R50" i="1"/>
  <c r="T50" i="1"/>
  <c r="U50" i="1"/>
  <c r="F51" i="1"/>
  <c r="I51" i="1"/>
  <c r="J51" i="1"/>
  <c r="K51" i="1"/>
  <c r="L51" i="1"/>
  <c r="N51" i="1"/>
  <c r="O51" i="1"/>
  <c r="P51" i="1"/>
  <c r="Q51" i="1"/>
  <c r="R51" i="1"/>
  <c r="T51" i="1"/>
  <c r="U51" i="1"/>
  <c r="F52" i="1"/>
  <c r="I52" i="1"/>
  <c r="J52" i="1"/>
  <c r="K52" i="1"/>
  <c r="L52" i="1"/>
  <c r="N52" i="1"/>
  <c r="O52" i="1"/>
  <c r="P52" i="1"/>
  <c r="Q52" i="1"/>
  <c r="R52" i="1"/>
  <c r="T52" i="1"/>
  <c r="U52" i="1"/>
  <c r="F53" i="1"/>
  <c r="I53" i="1"/>
  <c r="J53" i="1"/>
  <c r="K53" i="1"/>
  <c r="L53" i="1"/>
  <c r="N53" i="1"/>
  <c r="O53" i="1"/>
  <c r="P53" i="1"/>
  <c r="Q53" i="1"/>
  <c r="R53" i="1"/>
  <c r="T53" i="1"/>
  <c r="U53" i="1"/>
  <c r="F54" i="1"/>
  <c r="I54" i="1"/>
  <c r="J54" i="1"/>
  <c r="K54" i="1"/>
  <c r="L54" i="1"/>
  <c r="N54" i="1"/>
  <c r="O54" i="1"/>
  <c r="P54" i="1"/>
  <c r="Q54" i="1"/>
  <c r="R54" i="1"/>
  <c r="T54" i="1"/>
  <c r="U54" i="1"/>
  <c r="F55" i="1"/>
  <c r="I55" i="1"/>
  <c r="J55" i="1"/>
  <c r="K55" i="1"/>
  <c r="L55" i="1"/>
  <c r="N55" i="1"/>
  <c r="O55" i="1"/>
  <c r="P55" i="1"/>
  <c r="Q55" i="1"/>
  <c r="R55" i="1"/>
  <c r="T55" i="1"/>
  <c r="U55" i="1"/>
  <c r="F56" i="1"/>
  <c r="I56" i="1"/>
  <c r="J56" i="1"/>
  <c r="K56" i="1"/>
  <c r="L56" i="1"/>
  <c r="N56" i="1"/>
  <c r="O56" i="1"/>
  <c r="P56" i="1"/>
  <c r="Q56" i="1"/>
  <c r="R56" i="1"/>
  <c r="T56" i="1"/>
  <c r="U56" i="1"/>
  <c r="F57" i="1"/>
  <c r="I57" i="1"/>
  <c r="J57" i="1"/>
  <c r="K57" i="1"/>
  <c r="L57" i="1"/>
  <c r="N57" i="1"/>
  <c r="O57" i="1"/>
  <c r="P57" i="1"/>
  <c r="Q57" i="1"/>
  <c r="R57" i="1"/>
  <c r="T57" i="1"/>
  <c r="U57" i="1"/>
  <c r="F58" i="1"/>
  <c r="I58" i="1"/>
  <c r="J58" i="1"/>
  <c r="K58" i="1"/>
  <c r="L58" i="1"/>
  <c r="N58" i="1"/>
  <c r="O58" i="1"/>
  <c r="P58" i="1"/>
  <c r="Q58" i="1"/>
  <c r="R58" i="1"/>
  <c r="T58" i="1"/>
  <c r="U58" i="1"/>
  <c r="F59" i="1"/>
  <c r="I59" i="1"/>
  <c r="J59" i="1"/>
  <c r="K59" i="1"/>
  <c r="L59" i="1"/>
  <c r="N59" i="1"/>
  <c r="O59" i="1"/>
  <c r="P59" i="1"/>
  <c r="Q59" i="1"/>
  <c r="R59" i="1"/>
  <c r="T59" i="1"/>
  <c r="U59" i="1"/>
  <c r="F60" i="1"/>
  <c r="I60" i="1"/>
  <c r="J60" i="1"/>
  <c r="K60" i="1"/>
  <c r="L60" i="1"/>
  <c r="N60" i="1"/>
  <c r="O60" i="1"/>
  <c r="P60" i="1"/>
  <c r="Q60" i="1"/>
  <c r="R60" i="1"/>
  <c r="T60" i="1"/>
  <c r="U60" i="1"/>
  <c r="N61" i="1"/>
  <c r="O61" i="1"/>
  <c r="P61" i="1"/>
  <c r="Q61" i="1"/>
  <c r="R61" i="1"/>
  <c r="F62" i="1"/>
  <c r="I62" i="1"/>
  <c r="J62" i="1"/>
  <c r="K62" i="1"/>
  <c r="L62" i="1"/>
  <c r="N62" i="1"/>
  <c r="O62" i="1"/>
  <c r="P62" i="1"/>
  <c r="Q62" i="1"/>
  <c r="R62" i="1"/>
  <c r="T62" i="1"/>
  <c r="U62" i="1"/>
  <c r="F63" i="1"/>
  <c r="I63" i="1"/>
  <c r="J63" i="1"/>
  <c r="K63" i="1"/>
  <c r="L63" i="1"/>
  <c r="M63" i="1"/>
  <c r="N63" i="1"/>
  <c r="O63" i="1"/>
  <c r="P63" i="1"/>
  <c r="Q63" i="1"/>
  <c r="R63" i="1"/>
  <c r="T63" i="1"/>
  <c r="U63" i="1"/>
  <c r="F64" i="1"/>
  <c r="I64" i="1"/>
  <c r="J64" i="1"/>
  <c r="K64" i="1"/>
  <c r="L64" i="1"/>
  <c r="N64" i="1"/>
  <c r="O64" i="1"/>
  <c r="P64" i="1"/>
  <c r="Q64" i="1"/>
  <c r="R64" i="1"/>
  <c r="T64" i="1"/>
  <c r="U64" i="1"/>
  <c r="F65" i="1"/>
  <c r="I65" i="1"/>
  <c r="J65" i="1"/>
  <c r="K65" i="1"/>
  <c r="L65" i="1"/>
  <c r="N65" i="1"/>
  <c r="O65" i="1"/>
  <c r="P65" i="1"/>
  <c r="Q65" i="1"/>
  <c r="R65" i="1"/>
  <c r="S65" i="1"/>
  <c r="T65" i="1"/>
  <c r="U65" i="1"/>
  <c r="F66" i="1"/>
  <c r="I66" i="1"/>
  <c r="J66" i="1"/>
  <c r="K66" i="1"/>
  <c r="L66" i="1"/>
  <c r="N66" i="1"/>
  <c r="O66" i="1"/>
  <c r="P66" i="1"/>
  <c r="Q66" i="1"/>
  <c r="R66" i="1"/>
  <c r="T66" i="1"/>
  <c r="U66" i="1"/>
  <c r="F67" i="1"/>
  <c r="I67" i="1"/>
  <c r="J67" i="1"/>
  <c r="K67" i="1"/>
  <c r="L67" i="1"/>
  <c r="N67" i="1"/>
  <c r="O67" i="1"/>
  <c r="P67" i="1"/>
  <c r="Q67" i="1"/>
  <c r="R67" i="1"/>
  <c r="T67" i="1"/>
  <c r="U67" i="1"/>
  <c r="F68" i="1"/>
  <c r="I68" i="1"/>
  <c r="J68" i="1"/>
  <c r="K68" i="1"/>
  <c r="L68" i="1"/>
  <c r="N68" i="1"/>
  <c r="O68" i="1"/>
  <c r="P68" i="1"/>
  <c r="Q68" i="1"/>
  <c r="R68" i="1"/>
  <c r="T68" i="1"/>
  <c r="U68" i="1"/>
  <c r="F69" i="1"/>
  <c r="I69" i="1"/>
  <c r="J69" i="1"/>
  <c r="K69" i="1"/>
  <c r="L69" i="1"/>
  <c r="N69" i="1"/>
  <c r="O69" i="1"/>
  <c r="P69" i="1"/>
  <c r="Q69" i="1"/>
  <c r="R69" i="1"/>
  <c r="T69" i="1"/>
  <c r="U69" i="1"/>
  <c r="F70" i="1"/>
  <c r="I70" i="1"/>
  <c r="J70" i="1"/>
  <c r="K70" i="1"/>
  <c r="L70" i="1"/>
  <c r="N70" i="1"/>
  <c r="O70" i="1"/>
  <c r="P70" i="1"/>
  <c r="Q70" i="1"/>
  <c r="R70" i="1"/>
  <c r="T70" i="1"/>
  <c r="U70" i="1"/>
  <c r="F71" i="1"/>
  <c r="I71" i="1"/>
  <c r="J71" i="1"/>
  <c r="K71" i="1"/>
  <c r="L71" i="1"/>
  <c r="N71" i="1"/>
  <c r="O71" i="1"/>
  <c r="P71" i="1"/>
  <c r="Q71" i="1"/>
  <c r="R71" i="1"/>
  <c r="T71" i="1"/>
  <c r="U71" i="1"/>
  <c r="F72" i="1"/>
  <c r="I72" i="1"/>
  <c r="J72" i="1"/>
  <c r="K72" i="1"/>
  <c r="L72" i="1"/>
  <c r="N72" i="1"/>
  <c r="O72" i="1"/>
  <c r="P72" i="1"/>
  <c r="Q72" i="1"/>
  <c r="R72" i="1"/>
  <c r="T72" i="1"/>
  <c r="U72" i="1"/>
  <c r="F73" i="1"/>
  <c r="I73" i="1"/>
  <c r="J73" i="1"/>
  <c r="K73" i="1"/>
  <c r="L73" i="1"/>
  <c r="N73" i="1"/>
  <c r="O73" i="1"/>
  <c r="P73" i="1"/>
  <c r="Q73" i="1"/>
  <c r="R73" i="1"/>
  <c r="T73" i="1"/>
  <c r="U73" i="1"/>
  <c r="E74" i="1"/>
  <c r="H74" i="1"/>
  <c r="I74" i="1"/>
  <c r="J74" i="1"/>
  <c r="K74" i="1"/>
  <c r="L74" i="1"/>
  <c r="O74" i="1"/>
  <c r="P74" i="1"/>
  <c r="Q74" i="1"/>
  <c r="R74" i="1"/>
  <c r="T74" i="1"/>
  <c r="U74" i="1"/>
  <c r="E75" i="1"/>
  <c r="H75" i="1"/>
  <c r="I75" i="1"/>
  <c r="J75" i="1"/>
  <c r="K75" i="1"/>
  <c r="L75" i="1"/>
  <c r="O75" i="1"/>
  <c r="P75" i="1"/>
  <c r="Q75" i="1"/>
  <c r="R75" i="1"/>
  <c r="T75" i="1"/>
  <c r="U75" i="1"/>
  <c r="F76" i="1"/>
  <c r="H76" i="1"/>
  <c r="I76" i="1"/>
  <c r="J76" i="1"/>
  <c r="K76" i="1"/>
  <c r="L76" i="1"/>
  <c r="N76" i="1"/>
  <c r="O76" i="1"/>
  <c r="P76" i="1"/>
  <c r="Q76" i="1"/>
  <c r="R76" i="1"/>
  <c r="T76" i="1"/>
  <c r="U76" i="1"/>
  <c r="E77" i="1"/>
  <c r="F77" i="1"/>
  <c r="H77" i="1"/>
  <c r="I77" i="1"/>
  <c r="J77" i="1"/>
  <c r="K77" i="1"/>
  <c r="L77" i="1"/>
  <c r="N77" i="1"/>
  <c r="O77" i="1"/>
  <c r="P77" i="1"/>
  <c r="Q77" i="1"/>
  <c r="R77" i="1"/>
  <c r="T77" i="1"/>
  <c r="U77" i="1"/>
  <c r="E78" i="1"/>
  <c r="F78" i="1"/>
  <c r="I78" i="1"/>
  <c r="J78" i="1"/>
  <c r="K78" i="1"/>
  <c r="L78" i="1"/>
  <c r="N78" i="1"/>
  <c r="O78" i="1"/>
  <c r="P78" i="1"/>
  <c r="Q78" i="1"/>
  <c r="R78" i="1"/>
  <c r="T78" i="1"/>
  <c r="U78" i="1"/>
  <c r="F79" i="1"/>
  <c r="I79" i="1"/>
  <c r="J79" i="1"/>
  <c r="K79" i="1"/>
  <c r="L79" i="1"/>
  <c r="N79" i="1"/>
  <c r="O79" i="1"/>
  <c r="P79" i="1"/>
  <c r="Q79" i="1"/>
  <c r="R79" i="1"/>
  <c r="T79" i="1"/>
  <c r="U79" i="1"/>
  <c r="F80" i="1"/>
  <c r="I80" i="1"/>
  <c r="J80" i="1"/>
  <c r="K80" i="1"/>
  <c r="L80" i="1"/>
  <c r="N80" i="1"/>
  <c r="O80" i="1"/>
  <c r="P80" i="1"/>
  <c r="Q80" i="1"/>
  <c r="R80" i="1"/>
  <c r="T80" i="1"/>
  <c r="U80" i="1"/>
  <c r="F81" i="1"/>
  <c r="I81" i="1"/>
  <c r="J81" i="1"/>
  <c r="K81" i="1"/>
  <c r="L81" i="1"/>
  <c r="N81" i="1"/>
  <c r="O81" i="1"/>
  <c r="P81" i="1"/>
  <c r="Q81" i="1"/>
  <c r="R81" i="1"/>
  <c r="T81" i="1"/>
  <c r="U81" i="1"/>
  <c r="F82" i="1"/>
  <c r="I82" i="1"/>
  <c r="J82" i="1"/>
  <c r="K82" i="1"/>
  <c r="L82" i="1"/>
  <c r="N82" i="1"/>
  <c r="O82" i="1"/>
  <c r="P82" i="1"/>
  <c r="Q82" i="1"/>
  <c r="R82" i="1"/>
  <c r="T82" i="1"/>
  <c r="U82" i="1"/>
  <c r="E83" i="1"/>
  <c r="F83" i="1"/>
  <c r="H83" i="1"/>
  <c r="I83" i="1"/>
  <c r="J83" i="1"/>
  <c r="K83" i="1"/>
  <c r="L83" i="1"/>
  <c r="N83" i="1"/>
  <c r="O83" i="1"/>
  <c r="P83" i="1"/>
  <c r="Q83" i="1"/>
  <c r="R83" i="1"/>
  <c r="T83" i="1"/>
  <c r="U83" i="1"/>
  <c r="E84" i="1"/>
  <c r="F84" i="1"/>
  <c r="H84" i="1"/>
  <c r="I84" i="1"/>
  <c r="J84" i="1"/>
  <c r="K84" i="1"/>
  <c r="L84" i="1"/>
  <c r="N84" i="1"/>
  <c r="O84" i="1"/>
  <c r="P84" i="1"/>
  <c r="Q84" i="1"/>
  <c r="R84" i="1"/>
  <c r="T84" i="1"/>
  <c r="U84" i="1"/>
  <c r="E85" i="1"/>
  <c r="F85" i="1"/>
  <c r="H85" i="1"/>
  <c r="I85" i="1"/>
  <c r="J85" i="1"/>
  <c r="K85" i="1"/>
  <c r="L85" i="1"/>
  <c r="N85" i="1"/>
  <c r="O85" i="1"/>
  <c r="P85" i="1"/>
  <c r="Q85" i="1"/>
  <c r="R85" i="1"/>
  <c r="T85" i="1"/>
  <c r="U85" i="1"/>
  <c r="E86" i="1"/>
  <c r="F86" i="1"/>
  <c r="H86" i="1"/>
  <c r="I86" i="1"/>
  <c r="J86" i="1"/>
  <c r="K86" i="1"/>
  <c r="L86" i="1"/>
  <c r="N86" i="1"/>
  <c r="O86" i="1"/>
  <c r="P86" i="1"/>
  <c r="Q86" i="1"/>
  <c r="R86" i="1"/>
  <c r="T86" i="1"/>
  <c r="U86" i="1"/>
  <c r="E87" i="1"/>
  <c r="F87" i="1"/>
  <c r="H87" i="1"/>
  <c r="I87" i="1"/>
  <c r="J87" i="1"/>
  <c r="K87" i="1"/>
  <c r="L87" i="1"/>
  <c r="N87" i="1"/>
  <c r="O87" i="1"/>
  <c r="P87" i="1"/>
  <c r="Q87" i="1"/>
  <c r="R87" i="1"/>
  <c r="T87" i="1"/>
  <c r="U87" i="1"/>
  <c r="E88" i="1"/>
  <c r="F88" i="1"/>
  <c r="H88" i="1"/>
  <c r="I88" i="1"/>
  <c r="J88" i="1"/>
  <c r="K88" i="1"/>
  <c r="L88" i="1"/>
  <c r="N88" i="1"/>
  <c r="O88" i="1"/>
  <c r="P88" i="1"/>
  <c r="Q88" i="1"/>
  <c r="R88" i="1"/>
  <c r="T88" i="1"/>
  <c r="U88" i="1"/>
  <c r="E89" i="1"/>
  <c r="F89" i="1"/>
  <c r="H89" i="1"/>
  <c r="I89" i="1"/>
  <c r="J89" i="1"/>
  <c r="K89" i="1"/>
  <c r="L89" i="1"/>
  <c r="N89" i="1"/>
  <c r="O89" i="1"/>
  <c r="P89" i="1"/>
  <c r="Q89" i="1"/>
  <c r="R89" i="1"/>
  <c r="T89" i="1"/>
  <c r="U89" i="1"/>
  <c r="E90" i="1"/>
  <c r="F90" i="1"/>
  <c r="H90" i="1"/>
  <c r="I90" i="1"/>
  <c r="J90" i="1"/>
  <c r="K90" i="1"/>
  <c r="L90" i="1"/>
  <c r="N90" i="1"/>
  <c r="O90" i="1"/>
  <c r="P90" i="1"/>
  <c r="Q90" i="1"/>
  <c r="R90" i="1"/>
  <c r="T90" i="1"/>
  <c r="U90" i="1"/>
  <c r="E91" i="1"/>
  <c r="F91" i="1"/>
  <c r="H91" i="1"/>
  <c r="I91" i="1"/>
  <c r="J91" i="1"/>
  <c r="K91" i="1"/>
  <c r="L91" i="1"/>
  <c r="N91" i="1"/>
  <c r="O91" i="1"/>
  <c r="P91" i="1"/>
  <c r="Q91" i="1"/>
  <c r="R91" i="1"/>
  <c r="T91" i="1"/>
  <c r="U91" i="1"/>
  <c r="E93" i="1"/>
  <c r="F93" i="1"/>
  <c r="H93" i="1"/>
  <c r="I93" i="1"/>
  <c r="J93" i="1"/>
  <c r="K93" i="1"/>
  <c r="L93" i="1"/>
  <c r="N93" i="1"/>
  <c r="O93" i="1"/>
  <c r="P93" i="1"/>
  <c r="Q93" i="1"/>
  <c r="R93" i="1"/>
  <c r="T93" i="1"/>
  <c r="U93" i="1"/>
  <c r="E94" i="1"/>
  <c r="F94" i="1"/>
  <c r="H94" i="1"/>
  <c r="I94" i="1"/>
  <c r="J94" i="1"/>
  <c r="K94" i="1"/>
  <c r="L94" i="1"/>
  <c r="N94" i="1"/>
  <c r="O94" i="1"/>
  <c r="P94" i="1"/>
  <c r="Q94" i="1"/>
  <c r="R94" i="1"/>
  <c r="T94" i="1"/>
  <c r="U94" i="1"/>
  <c r="E95" i="1"/>
  <c r="F95" i="1"/>
  <c r="H95" i="1"/>
  <c r="I95" i="1"/>
  <c r="J95" i="1"/>
  <c r="K95" i="1"/>
  <c r="L95" i="1"/>
  <c r="N95" i="1"/>
  <c r="O95" i="1"/>
  <c r="P95" i="1"/>
  <c r="Q95" i="1"/>
  <c r="R95" i="1"/>
  <c r="T95" i="1"/>
  <c r="U95" i="1"/>
  <c r="E96" i="1"/>
  <c r="F96" i="1"/>
  <c r="H96" i="1"/>
  <c r="I96" i="1"/>
  <c r="J96" i="1"/>
  <c r="K96" i="1"/>
  <c r="L96" i="1"/>
  <c r="N96" i="1"/>
  <c r="O96" i="1"/>
  <c r="P96" i="1"/>
  <c r="Q96" i="1"/>
  <c r="R96" i="1"/>
  <c r="T96" i="1"/>
  <c r="U96" i="1"/>
  <c r="E97" i="1"/>
  <c r="F97" i="1"/>
  <c r="H97" i="1"/>
  <c r="I97" i="1"/>
  <c r="J97" i="1"/>
  <c r="K97" i="1"/>
  <c r="L97" i="1"/>
  <c r="N97" i="1"/>
  <c r="O97" i="1"/>
  <c r="P97" i="1"/>
  <c r="Q97" i="1"/>
  <c r="R97" i="1"/>
  <c r="T97" i="1"/>
  <c r="U97" i="1"/>
  <c r="E98" i="1"/>
  <c r="F98" i="1"/>
  <c r="H98" i="1"/>
  <c r="I98" i="1"/>
  <c r="J98" i="1"/>
  <c r="K98" i="1"/>
  <c r="L98" i="1"/>
  <c r="N98" i="1"/>
  <c r="O98" i="1"/>
  <c r="P98" i="1"/>
  <c r="Q98" i="1"/>
  <c r="R98" i="1"/>
  <c r="T98" i="1"/>
  <c r="U98" i="1"/>
  <c r="E99" i="1"/>
  <c r="F99" i="1"/>
  <c r="H99" i="1"/>
  <c r="I99" i="1"/>
  <c r="J99" i="1"/>
  <c r="K99" i="1"/>
  <c r="L99" i="1"/>
  <c r="N99" i="1"/>
  <c r="O99" i="1"/>
  <c r="P99" i="1"/>
  <c r="Q99" i="1"/>
  <c r="R99" i="1"/>
  <c r="T99" i="1"/>
  <c r="U99" i="1"/>
  <c r="E100" i="1"/>
  <c r="F100" i="1"/>
  <c r="H100" i="1"/>
  <c r="I100" i="1"/>
  <c r="J100" i="1"/>
  <c r="K100" i="1"/>
  <c r="L100" i="1"/>
  <c r="N100" i="1"/>
  <c r="O100" i="1"/>
  <c r="P100" i="1"/>
  <c r="Q100" i="1"/>
  <c r="R100" i="1"/>
  <c r="T100" i="1"/>
  <c r="U100" i="1"/>
  <c r="E101" i="1"/>
  <c r="F101" i="1"/>
  <c r="H101" i="1"/>
  <c r="I101" i="1"/>
  <c r="J101" i="1"/>
  <c r="K101" i="1"/>
  <c r="L101" i="1"/>
  <c r="N101" i="1"/>
  <c r="O101" i="1"/>
  <c r="P101" i="1"/>
  <c r="Q101" i="1"/>
  <c r="R101" i="1"/>
  <c r="T101" i="1"/>
  <c r="U101" i="1"/>
  <c r="F102" i="1"/>
  <c r="I102" i="1"/>
  <c r="J102" i="1"/>
  <c r="K102" i="1"/>
  <c r="L102" i="1"/>
  <c r="N102" i="1"/>
  <c r="O102" i="1"/>
  <c r="P102" i="1"/>
  <c r="Q102" i="1"/>
  <c r="R102" i="1"/>
  <c r="T102" i="1"/>
  <c r="U102" i="1"/>
  <c r="F103" i="1"/>
  <c r="I103" i="1"/>
  <c r="J103" i="1"/>
  <c r="K103" i="1"/>
  <c r="L103" i="1"/>
  <c r="N103" i="1"/>
  <c r="O103" i="1"/>
  <c r="P103" i="1"/>
  <c r="Q103" i="1"/>
  <c r="R103" i="1"/>
  <c r="T103" i="1"/>
  <c r="U103" i="1"/>
  <c r="F104" i="1"/>
  <c r="I104" i="1"/>
  <c r="J104" i="1"/>
  <c r="K104" i="1"/>
  <c r="L104" i="1"/>
  <c r="N104" i="1"/>
  <c r="O104" i="1"/>
  <c r="P104" i="1"/>
  <c r="Q104" i="1"/>
  <c r="R104" i="1"/>
  <c r="T104" i="1"/>
  <c r="U104" i="1"/>
  <c r="F105" i="1"/>
  <c r="I105" i="1"/>
  <c r="J105" i="1"/>
  <c r="K105" i="1"/>
  <c r="L105" i="1"/>
  <c r="N105" i="1"/>
  <c r="O105" i="1"/>
  <c r="P105" i="1"/>
  <c r="Q105" i="1"/>
  <c r="R105" i="1"/>
  <c r="T105" i="1"/>
  <c r="U105" i="1"/>
  <c r="F106" i="1"/>
  <c r="I106" i="1"/>
  <c r="J106" i="1"/>
  <c r="K106" i="1"/>
  <c r="L106" i="1"/>
  <c r="N106" i="1"/>
  <c r="O106" i="1"/>
  <c r="P106" i="1"/>
  <c r="Q106" i="1"/>
  <c r="R106" i="1"/>
  <c r="T106" i="1"/>
  <c r="U106" i="1"/>
  <c r="F107" i="1"/>
  <c r="I107" i="1"/>
  <c r="J107" i="1"/>
  <c r="K107" i="1"/>
  <c r="L107" i="1"/>
  <c r="N107" i="1"/>
  <c r="O107" i="1"/>
  <c r="P107" i="1"/>
  <c r="Q107" i="1"/>
  <c r="R107" i="1"/>
  <c r="T107" i="1"/>
  <c r="U107" i="1"/>
  <c r="F108" i="1"/>
  <c r="I108" i="1"/>
  <c r="J108" i="1"/>
  <c r="K108" i="1"/>
  <c r="L108" i="1"/>
  <c r="N108" i="1"/>
  <c r="O108" i="1"/>
  <c r="P108" i="1"/>
  <c r="Q108" i="1"/>
  <c r="R108" i="1"/>
  <c r="T108" i="1"/>
  <c r="U108" i="1"/>
  <c r="F109" i="1"/>
  <c r="I109" i="1"/>
  <c r="J109" i="1"/>
  <c r="K109" i="1"/>
  <c r="L109" i="1"/>
  <c r="N109" i="1"/>
  <c r="O109" i="1"/>
  <c r="P109" i="1"/>
  <c r="Q109" i="1"/>
  <c r="R109" i="1"/>
  <c r="T109" i="1"/>
  <c r="U109" i="1"/>
  <c r="F110" i="1"/>
  <c r="I110" i="1"/>
  <c r="J110" i="1"/>
  <c r="K110" i="1"/>
  <c r="L110" i="1"/>
  <c r="N110" i="1"/>
  <c r="O110" i="1"/>
  <c r="P110" i="1"/>
  <c r="Q110" i="1"/>
  <c r="R110" i="1"/>
  <c r="T110" i="1"/>
  <c r="U110" i="1"/>
  <c r="F111" i="1"/>
  <c r="I111" i="1"/>
  <c r="J111" i="1"/>
  <c r="K111" i="1"/>
  <c r="L111" i="1"/>
  <c r="N111" i="1"/>
  <c r="O111" i="1"/>
  <c r="P111" i="1"/>
  <c r="Q111" i="1"/>
  <c r="R111" i="1"/>
  <c r="T111" i="1"/>
  <c r="U111" i="1"/>
  <c r="F112" i="1"/>
  <c r="I112" i="1"/>
  <c r="J112" i="1"/>
  <c r="K112" i="1"/>
  <c r="L112" i="1"/>
  <c r="N112" i="1"/>
  <c r="O112" i="1"/>
  <c r="P112" i="1"/>
  <c r="Q112" i="1"/>
  <c r="R112" i="1"/>
  <c r="T112" i="1"/>
  <c r="U112" i="1"/>
  <c r="F113" i="1"/>
  <c r="I113" i="1"/>
  <c r="J113" i="1"/>
  <c r="K113" i="1"/>
  <c r="L113" i="1"/>
  <c r="N113" i="1"/>
  <c r="O113" i="1"/>
  <c r="P113" i="1"/>
  <c r="Q113" i="1"/>
  <c r="R113" i="1"/>
  <c r="T113" i="1"/>
  <c r="U113" i="1"/>
  <c r="F114" i="1"/>
  <c r="I114" i="1"/>
  <c r="J114" i="1"/>
  <c r="K114" i="1"/>
  <c r="L114" i="1"/>
  <c r="N114" i="1"/>
  <c r="O114" i="1"/>
  <c r="P114" i="1"/>
  <c r="Q114" i="1"/>
  <c r="R114" i="1"/>
  <c r="T114" i="1"/>
  <c r="U114" i="1"/>
  <c r="F115" i="1"/>
  <c r="I115" i="1"/>
  <c r="J115" i="1"/>
  <c r="K115" i="1"/>
  <c r="L115" i="1"/>
  <c r="N115" i="1"/>
  <c r="O115" i="1"/>
  <c r="P115" i="1"/>
  <c r="Q115" i="1"/>
  <c r="R115" i="1"/>
  <c r="T115" i="1"/>
  <c r="U115" i="1"/>
  <c r="F116" i="1"/>
  <c r="I116" i="1"/>
  <c r="J116" i="1"/>
  <c r="K116" i="1"/>
  <c r="L116" i="1"/>
  <c r="N116" i="1"/>
  <c r="O116" i="1"/>
  <c r="P116" i="1"/>
  <c r="Q116" i="1"/>
  <c r="R116" i="1"/>
  <c r="T116" i="1"/>
  <c r="U116" i="1"/>
  <c r="F117" i="1"/>
  <c r="I117" i="1"/>
  <c r="J117" i="1"/>
  <c r="K117" i="1"/>
  <c r="L117" i="1"/>
  <c r="N117" i="1"/>
  <c r="O117" i="1"/>
  <c r="P117" i="1"/>
  <c r="Q117" i="1"/>
  <c r="R117" i="1"/>
  <c r="T117" i="1"/>
  <c r="U117" i="1"/>
  <c r="F118" i="1"/>
  <c r="H118" i="1"/>
  <c r="I118" i="1"/>
  <c r="J118" i="1"/>
  <c r="K118" i="1"/>
  <c r="L118" i="1"/>
  <c r="N118" i="1"/>
  <c r="O118" i="1"/>
  <c r="P118" i="1"/>
  <c r="Q118" i="1"/>
  <c r="R118" i="1"/>
  <c r="T118" i="1"/>
  <c r="U118" i="1"/>
  <c r="F119" i="1"/>
  <c r="I119" i="1"/>
  <c r="J119" i="1"/>
  <c r="K119" i="1"/>
  <c r="L119" i="1"/>
  <c r="N119" i="1"/>
  <c r="O119" i="1"/>
  <c r="P119" i="1"/>
  <c r="Q119" i="1"/>
  <c r="R119" i="1"/>
  <c r="T119" i="1"/>
  <c r="U119" i="1"/>
  <c r="F120" i="1"/>
  <c r="I120" i="1"/>
  <c r="J120" i="1"/>
  <c r="K120" i="1"/>
  <c r="L120" i="1"/>
  <c r="N120" i="1"/>
  <c r="O120" i="1"/>
  <c r="P120" i="1"/>
  <c r="Q120" i="1"/>
  <c r="R120" i="1"/>
  <c r="T120" i="1"/>
  <c r="U120" i="1"/>
  <c r="F121" i="1"/>
  <c r="I121" i="1"/>
  <c r="J121" i="1"/>
  <c r="K121" i="1"/>
  <c r="L121" i="1"/>
  <c r="N121" i="1"/>
  <c r="O121" i="1"/>
  <c r="P121" i="1"/>
  <c r="Q121" i="1"/>
  <c r="R121" i="1"/>
  <c r="T121" i="1"/>
  <c r="U121" i="1"/>
  <c r="F122" i="1"/>
  <c r="I122" i="1"/>
  <c r="J122" i="1"/>
  <c r="K122" i="1"/>
  <c r="L122" i="1"/>
  <c r="N122" i="1"/>
  <c r="O122" i="1"/>
  <c r="P122" i="1"/>
  <c r="Q122" i="1"/>
  <c r="R122" i="1"/>
  <c r="T122" i="1"/>
  <c r="U122" i="1"/>
  <c r="F123" i="1"/>
  <c r="I123" i="1"/>
  <c r="J123" i="1"/>
  <c r="K123" i="1"/>
  <c r="L123" i="1"/>
  <c r="N123" i="1"/>
  <c r="O123" i="1"/>
  <c r="P123" i="1"/>
  <c r="Q123" i="1"/>
  <c r="R123" i="1"/>
  <c r="T123" i="1"/>
  <c r="U123" i="1"/>
  <c r="F125" i="1"/>
  <c r="I125" i="1"/>
  <c r="J125" i="1"/>
  <c r="K125" i="1"/>
  <c r="L125" i="1"/>
  <c r="N125" i="1"/>
  <c r="O125" i="1"/>
  <c r="P125" i="1"/>
  <c r="Q125" i="1"/>
  <c r="R125" i="1"/>
  <c r="T125" i="1"/>
  <c r="U125" i="1"/>
  <c r="F126" i="1"/>
  <c r="I126" i="1"/>
  <c r="J126" i="1"/>
  <c r="K126" i="1"/>
  <c r="L126" i="1"/>
  <c r="N126" i="1"/>
  <c r="O126" i="1"/>
  <c r="P126" i="1"/>
  <c r="Q126" i="1"/>
  <c r="R126" i="1"/>
  <c r="T126" i="1"/>
  <c r="U126" i="1"/>
  <c r="F127" i="1"/>
  <c r="I127" i="1"/>
  <c r="J127" i="1"/>
  <c r="K127" i="1"/>
  <c r="L127" i="1"/>
  <c r="N127" i="1"/>
  <c r="O127" i="1"/>
  <c r="P127" i="1"/>
  <c r="Q127" i="1"/>
  <c r="R127" i="1"/>
  <c r="T127" i="1"/>
  <c r="U127" i="1"/>
  <c r="F128" i="1"/>
  <c r="I128" i="1"/>
  <c r="J128" i="1"/>
  <c r="K128" i="1"/>
  <c r="L128" i="1"/>
  <c r="N128" i="1"/>
  <c r="O128" i="1"/>
  <c r="P128" i="1"/>
  <c r="Q128" i="1"/>
  <c r="R128" i="1"/>
  <c r="T128" i="1"/>
  <c r="U128" i="1"/>
  <c r="F129" i="1"/>
  <c r="I129" i="1"/>
  <c r="J129" i="1"/>
  <c r="K129" i="1"/>
  <c r="L129" i="1"/>
  <c r="N129" i="1"/>
  <c r="O129" i="1"/>
  <c r="P129" i="1"/>
  <c r="Q129" i="1"/>
  <c r="R129" i="1"/>
  <c r="T129" i="1"/>
  <c r="U129" i="1"/>
  <c r="F130" i="1"/>
  <c r="I130" i="1"/>
  <c r="J130" i="1"/>
  <c r="K130" i="1"/>
  <c r="L130" i="1"/>
  <c r="N130" i="1"/>
  <c r="O130" i="1"/>
  <c r="P130" i="1"/>
  <c r="Q130" i="1"/>
  <c r="R130" i="1"/>
  <c r="T130" i="1"/>
  <c r="U130" i="1"/>
  <c r="F131" i="1"/>
  <c r="I131" i="1"/>
  <c r="J131" i="1"/>
  <c r="K131" i="1"/>
  <c r="L131" i="1"/>
  <c r="N131" i="1"/>
  <c r="O131" i="1"/>
  <c r="P131" i="1"/>
  <c r="Q131" i="1"/>
  <c r="R131" i="1"/>
  <c r="T131" i="1"/>
  <c r="U131" i="1"/>
  <c r="F132" i="1"/>
  <c r="I132" i="1"/>
  <c r="J132" i="1"/>
  <c r="K132" i="1"/>
  <c r="L132" i="1"/>
  <c r="N132" i="1"/>
  <c r="O132" i="1"/>
  <c r="P132" i="1"/>
  <c r="Q132" i="1"/>
  <c r="R132" i="1"/>
  <c r="T132" i="1"/>
  <c r="U132" i="1"/>
  <c r="F133" i="1"/>
  <c r="I133" i="1"/>
  <c r="J133" i="1"/>
  <c r="K133" i="1"/>
  <c r="L133" i="1"/>
  <c r="N133" i="1"/>
  <c r="O133" i="1"/>
  <c r="P133" i="1"/>
  <c r="Q133" i="1"/>
  <c r="R133" i="1"/>
  <c r="T133" i="1"/>
  <c r="U133" i="1"/>
  <c r="F134" i="1"/>
  <c r="I134" i="1"/>
  <c r="J134" i="1"/>
  <c r="K134" i="1"/>
  <c r="L134" i="1"/>
  <c r="N134" i="1"/>
  <c r="O134" i="1"/>
  <c r="P134" i="1"/>
  <c r="Q134" i="1"/>
  <c r="R134" i="1"/>
  <c r="T134" i="1"/>
  <c r="U134" i="1"/>
  <c r="F135" i="1"/>
  <c r="I135" i="1"/>
  <c r="J135" i="1"/>
  <c r="K135" i="1"/>
  <c r="L135" i="1"/>
  <c r="N135" i="1"/>
  <c r="O135" i="1"/>
  <c r="P135" i="1"/>
  <c r="Q135" i="1"/>
  <c r="R135" i="1"/>
  <c r="T135" i="1"/>
  <c r="U135" i="1"/>
  <c r="F136" i="1"/>
  <c r="I136" i="1"/>
  <c r="J136" i="1"/>
  <c r="K136" i="1"/>
  <c r="L136" i="1"/>
  <c r="O136" i="1"/>
  <c r="P136" i="1"/>
  <c r="Q136" i="1"/>
  <c r="R136" i="1"/>
  <c r="T136" i="1"/>
  <c r="U136" i="1"/>
  <c r="I137" i="1"/>
  <c r="J137" i="1"/>
  <c r="K137" i="1"/>
  <c r="L137" i="1"/>
  <c r="O137" i="1"/>
  <c r="P137" i="1"/>
  <c r="Q137" i="1"/>
  <c r="R137" i="1"/>
  <c r="T137" i="1"/>
  <c r="U137" i="1"/>
  <c r="F138" i="1"/>
  <c r="I138" i="1"/>
  <c r="J138" i="1"/>
  <c r="K138" i="1"/>
  <c r="L138" i="1"/>
  <c r="N138" i="1"/>
  <c r="O138" i="1"/>
  <c r="P138" i="1"/>
  <c r="Q138" i="1"/>
  <c r="R138" i="1"/>
  <c r="T138" i="1"/>
  <c r="U138" i="1"/>
  <c r="F139" i="1"/>
  <c r="I139" i="1"/>
  <c r="J139" i="1"/>
  <c r="K139" i="1"/>
  <c r="L139" i="1"/>
  <c r="N139" i="1"/>
  <c r="O139" i="1"/>
  <c r="P139" i="1"/>
  <c r="Q139" i="1"/>
  <c r="R139" i="1"/>
  <c r="T139" i="1"/>
  <c r="U139" i="1"/>
  <c r="F140" i="1"/>
  <c r="I140" i="1"/>
  <c r="J140" i="1"/>
  <c r="K140" i="1"/>
  <c r="L140" i="1"/>
  <c r="N140" i="1"/>
  <c r="O140" i="1"/>
  <c r="P140" i="1"/>
  <c r="Q140" i="1"/>
  <c r="R140" i="1"/>
  <c r="T140" i="1"/>
  <c r="U140" i="1"/>
  <c r="F141" i="1"/>
  <c r="I141" i="1"/>
  <c r="J141" i="1"/>
  <c r="K141" i="1"/>
  <c r="L141" i="1"/>
  <c r="N141" i="1"/>
  <c r="O141" i="1"/>
  <c r="P141" i="1"/>
  <c r="Q141" i="1"/>
  <c r="R141" i="1"/>
  <c r="T141" i="1"/>
  <c r="U141" i="1"/>
  <c r="F142" i="1"/>
  <c r="I142" i="1"/>
  <c r="J142" i="1"/>
  <c r="K142" i="1"/>
  <c r="L142" i="1"/>
  <c r="N142" i="1"/>
  <c r="O142" i="1"/>
  <c r="P142" i="1"/>
  <c r="Q142" i="1"/>
  <c r="R142" i="1"/>
  <c r="T142" i="1"/>
  <c r="U142" i="1"/>
  <c r="F143" i="1"/>
  <c r="I143" i="1"/>
  <c r="J143" i="1"/>
  <c r="K143" i="1"/>
  <c r="L143" i="1"/>
  <c r="N143" i="1"/>
  <c r="O143" i="1"/>
  <c r="P143" i="1"/>
  <c r="Q143" i="1"/>
  <c r="R143" i="1"/>
  <c r="T143" i="1"/>
  <c r="U143" i="1"/>
  <c r="F144" i="1"/>
  <c r="I144" i="1"/>
  <c r="J144" i="1"/>
  <c r="K144" i="1"/>
  <c r="L144" i="1"/>
  <c r="N144" i="1"/>
  <c r="O144" i="1"/>
  <c r="P144" i="1"/>
  <c r="Q144" i="1"/>
  <c r="R144" i="1"/>
  <c r="T144" i="1"/>
  <c r="U144" i="1"/>
  <c r="F145" i="1"/>
  <c r="I145" i="1"/>
  <c r="J145" i="1"/>
  <c r="K145" i="1"/>
  <c r="L145" i="1"/>
  <c r="N145" i="1"/>
  <c r="O145" i="1"/>
  <c r="P145" i="1"/>
  <c r="Q145" i="1"/>
  <c r="R145" i="1"/>
  <c r="T145" i="1"/>
  <c r="U145" i="1"/>
  <c r="F146" i="1"/>
  <c r="I146" i="1"/>
  <c r="J146" i="1"/>
  <c r="K146" i="1"/>
  <c r="L146" i="1"/>
  <c r="N146" i="1"/>
  <c r="O146" i="1"/>
  <c r="P146" i="1"/>
  <c r="Q146" i="1"/>
  <c r="R146" i="1"/>
  <c r="T146" i="1"/>
  <c r="U146" i="1"/>
  <c r="F147" i="1"/>
  <c r="I147" i="1"/>
  <c r="J147" i="1"/>
  <c r="K147" i="1"/>
  <c r="L147" i="1"/>
  <c r="N147" i="1"/>
  <c r="O147" i="1"/>
  <c r="P147" i="1"/>
  <c r="Q147" i="1"/>
  <c r="R147" i="1"/>
  <c r="T147" i="1"/>
  <c r="U147" i="1"/>
  <c r="F148" i="1"/>
  <c r="I148" i="1"/>
  <c r="J148" i="1"/>
  <c r="K148" i="1"/>
  <c r="L148" i="1"/>
  <c r="N148" i="1"/>
  <c r="O148" i="1"/>
  <c r="P148" i="1"/>
  <c r="Q148" i="1"/>
  <c r="R148" i="1"/>
  <c r="T148" i="1"/>
  <c r="U148" i="1"/>
  <c r="F149" i="1"/>
  <c r="I149" i="1"/>
  <c r="J149" i="1"/>
  <c r="K149" i="1"/>
  <c r="L149" i="1"/>
  <c r="N149" i="1"/>
  <c r="O149" i="1"/>
  <c r="P149" i="1"/>
  <c r="Q149" i="1"/>
  <c r="R149" i="1"/>
  <c r="T149" i="1"/>
  <c r="U149" i="1"/>
  <c r="F150" i="1"/>
  <c r="I150" i="1"/>
  <c r="J150" i="1"/>
  <c r="K150" i="1"/>
  <c r="L150" i="1"/>
  <c r="N150" i="1"/>
  <c r="O150" i="1"/>
  <c r="P150" i="1"/>
  <c r="Q150" i="1"/>
  <c r="R150" i="1"/>
  <c r="T150" i="1"/>
  <c r="U150" i="1"/>
  <c r="F151" i="1"/>
  <c r="I151" i="1"/>
  <c r="J151" i="1"/>
  <c r="K151" i="1"/>
  <c r="L151" i="1"/>
  <c r="N151" i="1"/>
  <c r="O151" i="1"/>
  <c r="P151" i="1"/>
  <c r="Q151" i="1"/>
  <c r="R151" i="1"/>
  <c r="T151" i="1"/>
  <c r="U151" i="1"/>
  <c r="F152" i="1"/>
  <c r="I152" i="1"/>
  <c r="J152" i="1"/>
  <c r="K152" i="1"/>
  <c r="L152" i="1"/>
  <c r="N152" i="1"/>
  <c r="O152" i="1"/>
  <c r="P152" i="1"/>
  <c r="Q152" i="1"/>
  <c r="R152" i="1"/>
  <c r="T152" i="1"/>
  <c r="U152" i="1"/>
  <c r="F153" i="1"/>
  <c r="I153" i="1"/>
  <c r="J153" i="1"/>
  <c r="K153" i="1"/>
  <c r="L153" i="1"/>
  <c r="N153" i="1"/>
  <c r="O153" i="1"/>
  <c r="P153" i="1"/>
  <c r="Q153" i="1"/>
  <c r="R153" i="1"/>
  <c r="T153" i="1"/>
  <c r="U153" i="1"/>
  <c r="F154" i="1"/>
  <c r="I154" i="1"/>
  <c r="J154" i="1"/>
  <c r="K154" i="1"/>
  <c r="L154" i="1"/>
  <c r="N154" i="1"/>
  <c r="O154" i="1"/>
  <c r="P154" i="1"/>
  <c r="Q154" i="1"/>
  <c r="R154" i="1"/>
  <c r="T154" i="1"/>
  <c r="U154" i="1"/>
  <c r="R155" i="1"/>
  <c r="F156" i="1"/>
  <c r="I156" i="1"/>
  <c r="J156" i="1"/>
  <c r="K156" i="1"/>
  <c r="L156" i="1"/>
  <c r="N156" i="1"/>
  <c r="O156" i="1"/>
  <c r="P156" i="1"/>
  <c r="Q156" i="1"/>
  <c r="R156" i="1"/>
  <c r="T156" i="1"/>
  <c r="U156" i="1"/>
  <c r="F157" i="1"/>
  <c r="I157" i="1"/>
  <c r="J157" i="1"/>
  <c r="K157" i="1"/>
  <c r="L157" i="1"/>
  <c r="N157" i="1"/>
  <c r="O157" i="1"/>
  <c r="P157" i="1"/>
  <c r="Q157" i="1"/>
  <c r="R157" i="1"/>
  <c r="T157" i="1"/>
  <c r="U157" i="1"/>
  <c r="F158" i="1"/>
  <c r="I158" i="1"/>
  <c r="J158" i="1"/>
  <c r="K158" i="1"/>
  <c r="L158" i="1"/>
  <c r="N158" i="1"/>
  <c r="O158" i="1"/>
  <c r="P158" i="1"/>
  <c r="Q158" i="1"/>
  <c r="R158" i="1"/>
  <c r="T158" i="1"/>
  <c r="U158" i="1"/>
  <c r="F159" i="1"/>
  <c r="I159" i="1"/>
  <c r="J159" i="1"/>
  <c r="K159" i="1"/>
  <c r="L159" i="1"/>
  <c r="N159" i="1"/>
  <c r="O159" i="1"/>
  <c r="P159" i="1"/>
  <c r="Q159" i="1"/>
  <c r="R159" i="1"/>
  <c r="T159" i="1"/>
  <c r="U159" i="1"/>
  <c r="F160" i="1"/>
  <c r="I160" i="1"/>
  <c r="J160" i="1"/>
  <c r="K160" i="1"/>
  <c r="L160" i="1"/>
  <c r="N160" i="1"/>
  <c r="O160" i="1"/>
  <c r="P160" i="1"/>
  <c r="Q160" i="1"/>
  <c r="R160" i="1"/>
  <c r="T160" i="1"/>
  <c r="U160" i="1"/>
  <c r="F161" i="1"/>
  <c r="I161" i="1"/>
  <c r="J161" i="1"/>
  <c r="K161" i="1"/>
  <c r="L161" i="1"/>
  <c r="N161" i="1"/>
  <c r="O161" i="1"/>
  <c r="P161" i="1"/>
  <c r="Q161" i="1"/>
  <c r="R161" i="1"/>
  <c r="T161" i="1"/>
  <c r="U161" i="1"/>
  <c r="F162" i="1"/>
  <c r="I162" i="1"/>
  <c r="J162" i="1"/>
  <c r="K162" i="1"/>
  <c r="L162" i="1"/>
  <c r="N162" i="1"/>
  <c r="O162" i="1"/>
  <c r="P162" i="1"/>
  <c r="Q162" i="1"/>
  <c r="R162" i="1"/>
  <c r="T162" i="1"/>
  <c r="U162" i="1"/>
  <c r="F163" i="1"/>
  <c r="I163" i="1"/>
  <c r="J163" i="1"/>
  <c r="K163" i="1"/>
  <c r="L163" i="1"/>
  <c r="N163" i="1"/>
  <c r="O163" i="1"/>
  <c r="P163" i="1"/>
  <c r="Q163" i="1"/>
  <c r="R163" i="1"/>
  <c r="T163" i="1"/>
  <c r="U163" i="1"/>
  <c r="F164" i="1"/>
  <c r="I164" i="1"/>
  <c r="J164" i="1"/>
  <c r="K164" i="1"/>
  <c r="L164" i="1"/>
  <c r="N164" i="1"/>
  <c r="O164" i="1"/>
  <c r="P164" i="1"/>
  <c r="Q164" i="1"/>
  <c r="R164" i="1"/>
  <c r="T164" i="1"/>
  <c r="U164" i="1"/>
  <c r="F165" i="1"/>
  <c r="I165" i="1"/>
  <c r="J165" i="1"/>
  <c r="K165" i="1"/>
  <c r="L165" i="1"/>
  <c r="N165" i="1"/>
  <c r="O165" i="1"/>
  <c r="P165" i="1"/>
  <c r="Q165" i="1"/>
  <c r="R165" i="1"/>
  <c r="T165" i="1"/>
  <c r="U165" i="1"/>
  <c r="F166" i="1"/>
  <c r="I166" i="1"/>
  <c r="J166" i="1"/>
  <c r="K166" i="1"/>
  <c r="L166" i="1"/>
  <c r="N166" i="1"/>
  <c r="O166" i="1"/>
  <c r="P166" i="1"/>
  <c r="Q166" i="1"/>
  <c r="R166" i="1"/>
  <c r="T166" i="1"/>
  <c r="U166" i="1"/>
  <c r="F167" i="1"/>
  <c r="I167" i="1"/>
  <c r="J167" i="1"/>
  <c r="K167" i="1"/>
  <c r="L167" i="1"/>
  <c r="N167" i="1"/>
  <c r="O167" i="1"/>
  <c r="P167" i="1"/>
  <c r="Q167" i="1"/>
  <c r="R167" i="1"/>
  <c r="T167" i="1"/>
  <c r="U167" i="1"/>
  <c r="F168" i="1"/>
  <c r="I168" i="1"/>
  <c r="J168" i="1"/>
  <c r="K168" i="1"/>
  <c r="L168" i="1"/>
  <c r="N168" i="1"/>
  <c r="O168" i="1"/>
  <c r="P168" i="1"/>
  <c r="Q168" i="1"/>
  <c r="R168" i="1"/>
  <c r="T168" i="1"/>
  <c r="U168" i="1"/>
  <c r="F169" i="1"/>
  <c r="I169" i="1"/>
  <c r="J169" i="1"/>
  <c r="K169" i="1"/>
  <c r="L169" i="1"/>
  <c r="N169" i="1"/>
  <c r="O169" i="1"/>
  <c r="P169" i="1"/>
  <c r="Q169" i="1"/>
  <c r="R169" i="1"/>
  <c r="T169" i="1"/>
  <c r="U169" i="1"/>
  <c r="F170" i="1"/>
  <c r="I170" i="1"/>
  <c r="J170" i="1"/>
  <c r="K170" i="1"/>
  <c r="L170" i="1"/>
  <c r="N170" i="1"/>
  <c r="O170" i="1"/>
  <c r="P170" i="1"/>
  <c r="Q170" i="1"/>
  <c r="R170" i="1"/>
  <c r="T170" i="1"/>
  <c r="U170" i="1"/>
  <c r="F171" i="1"/>
  <c r="I171" i="1"/>
  <c r="J171" i="1"/>
  <c r="K171" i="1"/>
  <c r="L171" i="1"/>
  <c r="N171" i="1"/>
  <c r="O171" i="1"/>
  <c r="P171" i="1"/>
  <c r="Q171" i="1"/>
  <c r="R171" i="1"/>
  <c r="T171" i="1"/>
  <c r="U171" i="1"/>
  <c r="F172" i="1"/>
  <c r="I172" i="1"/>
  <c r="J172" i="1"/>
  <c r="K172" i="1"/>
  <c r="L172" i="1"/>
  <c r="N172" i="1"/>
  <c r="O172" i="1"/>
  <c r="P172" i="1"/>
  <c r="Q172" i="1"/>
  <c r="R172" i="1"/>
  <c r="T172" i="1"/>
  <c r="U172" i="1"/>
  <c r="F173" i="1"/>
  <c r="I173" i="1"/>
  <c r="J173" i="1"/>
  <c r="K173" i="1"/>
  <c r="L173" i="1"/>
  <c r="N173" i="1"/>
  <c r="O173" i="1"/>
  <c r="P173" i="1"/>
  <c r="Q173" i="1"/>
  <c r="R173" i="1"/>
  <c r="T173" i="1"/>
  <c r="U173" i="1"/>
  <c r="F174" i="1"/>
  <c r="I174" i="1"/>
  <c r="J174" i="1"/>
  <c r="K174" i="1"/>
  <c r="L174" i="1"/>
  <c r="N174" i="1"/>
  <c r="O174" i="1"/>
  <c r="P174" i="1"/>
  <c r="Q174" i="1"/>
  <c r="R174" i="1"/>
  <c r="T174" i="1"/>
  <c r="U174" i="1"/>
  <c r="F175" i="1"/>
  <c r="I175" i="1"/>
  <c r="J175" i="1"/>
  <c r="K175" i="1"/>
  <c r="L175" i="1"/>
  <c r="N175" i="1"/>
  <c r="O175" i="1"/>
  <c r="P175" i="1"/>
  <c r="Q175" i="1"/>
  <c r="R175" i="1"/>
  <c r="T175" i="1"/>
  <c r="U175" i="1"/>
  <c r="F176" i="1"/>
  <c r="I176" i="1"/>
  <c r="J176" i="1"/>
  <c r="K176" i="1"/>
  <c r="L176" i="1"/>
  <c r="N176" i="1"/>
  <c r="O176" i="1"/>
  <c r="P176" i="1"/>
  <c r="Q176" i="1"/>
  <c r="R176" i="1"/>
  <c r="T176" i="1"/>
  <c r="U176" i="1"/>
  <c r="F177" i="1"/>
  <c r="I177" i="1"/>
  <c r="J177" i="1"/>
  <c r="K177" i="1"/>
  <c r="L177" i="1"/>
  <c r="N177" i="1"/>
  <c r="O177" i="1"/>
  <c r="P177" i="1"/>
  <c r="Q177" i="1"/>
  <c r="R177" i="1"/>
  <c r="T177" i="1"/>
  <c r="U177" i="1"/>
  <c r="F178" i="1"/>
  <c r="I178" i="1"/>
  <c r="J178" i="1"/>
  <c r="K178" i="1"/>
  <c r="L178" i="1"/>
  <c r="N178" i="1"/>
  <c r="O178" i="1"/>
  <c r="P178" i="1"/>
  <c r="Q178" i="1"/>
  <c r="R178" i="1"/>
  <c r="T178" i="1"/>
  <c r="U178" i="1"/>
  <c r="F179" i="1"/>
  <c r="I179" i="1"/>
  <c r="J179" i="1"/>
  <c r="K179" i="1"/>
  <c r="L179" i="1"/>
  <c r="N179" i="1"/>
  <c r="O179" i="1"/>
  <c r="P179" i="1"/>
  <c r="Q179" i="1"/>
  <c r="R179" i="1"/>
  <c r="T179" i="1"/>
  <c r="U179" i="1"/>
  <c r="F180" i="1"/>
  <c r="I180" i="1"/>
  <c r="J180" i="1"/>
  <c r="K180" i="1"/>
  <c r="L180" i="1"/>
  <c r="N180" i="1"/>
  <c r="O180" i="1"/>
  <c r="P180" i="1"/>
  <c r="Q180" i="1"/>
  <c r="R180" i="1"/>
  <c r="T180" i="1"/>
  <c r="U180" i="1"/>
  <c r="F181" i="1"/>
  <c r="I181" i="1"/>
  <c r="J181" i="1"/>
  <c r="K181" i="1"/>
  <c r="L181" i="1"/>
  <c r="N181" i="1"/>
  <c r="O181" i="1"/>
  <c r="P181" i="1"/>
  <c r="Q181" i="1"/>
  <c r="R181" i="1"/>
  <c r="T181" i="1"/>
  <c r="U181" i="1"/>
  <c r="F182" i="1"/>
  <c r="I182" i="1"/>
  <c r="J182" i="1"/>
  <c r="K182" i="1"/>
  <c r="L182" i="1"/>
  <c r="N182" i="1"/>
  <c r="O182" i="1"/>
  <c r="P182" i="1"/>
  <c r="Q182" i="1"/>
  <c r="R182" i="1"/>
  <c r="T182" i="1"/>
  <c r="U182" i="1"/>
  <c r="F183" i="1"/>
  <c r="I183" i="1"/>
  <c r="J183" i="1"/>
  <c r="K183" i="1"/>
  <c r="L183" i="1"/>
  <c r="N183" i="1"/>
  <c r="O183" i="1"/>
  <c r="P183" i="1"/>
  <c r="Q183" i="1"/>
  <c r="R183" i="1"/>
  <c r="T183" i="1"/>
  <c r="U183" i="1"/>
  <c r="F184" i="1"/>
  <c r="H184" i="1"/>
  <c r="I184" i="1"/>
  <c r="J184" i="1"/>
  <c r="K184" i="1"/>
  <c r="L184" i="1"/>
  <c r="N184" i="1"/>
  <c r="O184" i="1"/>
  <c r="P184" i="1"/>
  <c r="Q184" i="1"/>
  <c r="R184" i="1"/>
  <c r="T184" i="1"/>
  <c r="U184" i="1"/>
  <c r="F185" i="1"/>
  <c r="I185" i="1"/>
  <c r="J185" i="1"/>
  <c r="K185" i="1"/>
  <c r="L185" i="1"/>
  <c r="N185" i="1"/>
  <c r="O185" i="1"/>
  <c r="P185" i="1"/>
  <c r="Q185" i="1"/>
  <c r="R185" i="1"/>
  <c r="T185" i="1"/>
  <c r="U185" i="1"/>
  <c r="F186" i="1"/>
  <c r="I186" i="1"/>
  <c r="J186" i="1"/>
  <c r="K186" i="1"/>
  <c r="L186" i="1"/>
  <c r="N186" i="1"/>
  <c r="O186" i="1"/>
  <c r="P186" i="1"/>
  <c r="Q186" i="1"/>
  <c r="R186" i="1"/>
  <c r="T186" i="1"/>
  <c r="U186" i="1"/>
  <c r="AF188" i="1"/>
  <c r="F189" i="1"/>
  <c r="I189" i="1"/>
  <c r="J189" i="1"/>
  <c r="K189" i="1"/>
  <c r="L189" i="1"/>
  <c r="N189" i="1"/>
  <c r="O189" i="1"/>
  <c r="P189" i="1"/>
  <c r="Q189" i="1"/>
  <c r="R189" i="1"/>
  <c r="T189" i="1"/>
  <c r="U189" i="1"/>
  <c r="X189" i="1"/>
  <c r="Y189" i="1"/>
  <c r="AA189" i="1"/>
  <c r="AB189" i="1"/>
  <c r="AC189" i="1"/>
  <c r="AF189" i="1"/>
  <c r="F190" i="1"/>
  <c r="I190" i="1"/>
  <c r="J190" i="1"/>
  <c r="K190" i="1"/>
  <c r="L190" i="1"/>
  <c r="N190" i="1"/>
  <c r="O190" i="1"/>
  <c r="P190" i="1"/>
  <c r="Q190" i="1"/>
  <c r="R190" i="1"/>
  <c r="T190" i="1"/>
  <c r="U190" i="1"/>
  <c r="X190" i="1"/>
  <c r="Y190" i="1"/>
  <c r="AA190" i="1"/>
  <c r="AB190" i="1"/>
  <c r="AC190" i="1"/>
  <c r="AF190" i="1"/>
  <c r="F191" i="1"/>
  <c r="I191" i="1"/>
  <c r="J191" i="1"/>
  <c r="K191" i="1"/>
  <c r="L191" i="1"/>
  <c r="N191" i="1"/>
  <c r="O191" i="1"/>
  <c r="P191" i="1"/>
  <c r="Q191" i="1"/>
  <c r="R191" i="1"/>
  <c r="T191" i="1"/>
  <c r="U191" i="1"/>
  <c r="X191" i="1"/>
  <c r="Y191" i="1"/>
  <c r="AA191" i="1"/>
  <c r="AB191" i="1"/>
  <c r="AC191" i="1"/>
  <c r="AF191" i="1"/>
  <c r="F192" i="1"/>
  <c r="I192" i="1"/>
  <c r="J192" i="1"/>
  <c r="K192" i="1"/>
  <c r="L192" i="1"/>
  <c r="N192" i="1"/>
  <c r="O192" i="1"/>
  <c r="P192" i="1"/>
  <c r="Q192" i="1"/>
  <c r="R192" i="1"/>
  <c r="T192" i="1"/>
  <c r="U192" i="1"/>
  <c r="X192" i="1"/>
  <c r="Y192" i="1"/>
  <c r="AA192" i="1"/>
  <c r="AB192" i="1"/>
  <c r="AC192" i="1"/>
  <c r="AF192" i="1"/>
  <c r="F193" i="1"/>
  <c r="I193" i="1"/>
  <c r="J193" i="1"/>
  <c r="K193" i="1"/>
  <c r="L193" i="1"/>
  <c r="N193" i="1"/>
  <c r="O193" i="1"/>
  <c r="P193" i="1"/>
  <c r="Q193" i="1"/>
  <c r="R193" i="1"/>
  <c r="T193" i="1"/>
  <c r="U193" i="1"/>
  <c r="X193" i="1"/>
  <c r="Y193" i="1"/>
  <c r="AA193" i="1"/>
  <c r="AB193" i="1"/>
  <c r="AC193" i="1"/>
  <c r="AF193" i="1"/>
  <c r="F194" i="1"/>
  <c r="I194" i="1"/>
  <c r="J194" i="1"/>
  <c r="K194" i="1"/>
  <c r="L194" i="1"/>
  <c r="N194" i="1"/>
  <c r="O194" i="1"/>
  <c r="P194" i="1"/>
  <c r="Q194" i="1"/>
  <c r="R194" i="1"/>
  <c r="T194" i="1"/>
  <c r="U194" i="1"/>
  <c r="X194" i="1"/>
  <c r="Y194" i="1"/>
  <c r="AA194" i="1"/>
  <c r="AB194" i="1"/>
  <c r="AC194" i="1"/>
  <c r="AF194" i="1"/>
  <c r="F195" i="1"/>
  <c r="I195" i="1"/>
  <c r="J195" i="1"/>
  <c r="K195" i="1"/>
  <c r="L195" i="1"/>
  <c r="N195" i="1"/>
  <c r="O195" i="1"/>
  <c r="P195" i="1"/>
  <c r="Q195" i="1"/>
  <c r="R195" i="1"/>
  <c r="T195" i="1"/>
  <c r="U195" i="1"/>
  <c r="X195" i="1"/>
  <c r="Y195" i="1"/>
  <c r="AA195" i="1"/>
  <c r="AB195" i="1"/>
  <c r="AC195" i="1"/>
  <c r="AF195" i="1"/>
  <c r="F196" i="1"/>
  <c r="I196" i="1"/>
  <c r="J196" i="1"/>
  <c r="K196" i="1"/>
  <c r="L196" i="1"/>
  <c r="N196" i="1"/>
  <c r="O196" i="1"/>
  <c r="P196" i="1"/>
  <c r="Q196" i="1"/>
  <c r="R196" i="1"/>
  <c r="T196" i="1"/>
  <c r="U196" i="1"/>
  <c r="X196" i="1"/>
  <c r="Y196" i="1"/>
  <c r="AA196" i="1"/>
  <c r="AB196" i="1"/>
  <c r="AC196" i="1"/>
  <c r="AF196" i="1"/>
  <c r="F197" i="1"/>
  <c r="I197" i="1"/>
  <c r="J197" i="1"/>
  <c r="K197" i="1"/>
  <c r="L197" i="1"/>
  <c r="N197" i="1"/>
  <c r="O197" i="1"/>
  <c r="P197" i="1"/>
  <c r="Q197" i="1"/>
  <c r="R197" i="1"/>
  <c r="T197" i="1"/>
  <c r="U197" i="1"/>
  <c r="X197" i="1"/>
  <c r="Y197" i="1"/>
  <c r="AA197" i="1"/>
  <c r="AB197" i="1"/>
  <c r="AC197" i="1"/>
  <c r="AF197" i="1"/>
  <c r="F198" i="1"/>
  <c r="I198" i="1"/>
  <c r="J198" i="1"/>
  <c r="K198" i="1"/>
  <c r="L198" i="1"/>
  <c r="N198" i="1"/>
  <c r="O198" i="1"/>
  <c r="P198" i="1"/>
  <c r="Q198" i="1"/>
  <c r="R198" i="1"/>
  <c r="T198" i="1"/>
  <c r="U198" i="1"/>
  <c r="X198" i="1"/>
  <c r="Y198" i="1"/>
  <c r="AA198" i="1"/>
  <c r="AB198" i="1"/>
  <c r="AC198" i="1"/>
  <c r="AF198" i="1"/>
  <c r="F199" i="1"/>
  <c r="I199" i="1"/>
  <c r="J199" i="1"/>
  <c r="K199" i="1"/>
  <c r="L199" i="1"/>
  <c r="N199" i="1"/>
  <c r="O199" i="1"/>
  <c r="P199" i="1"/>
  <c r="Q199" i="1"/>
  <c r="R199" i="1"/>
  <c r="T199" i="1"/>
  <c r="U199" i="1"/>
  <c r="X199" i="1"/>
  <c r="Y199" i="1"/>
  <c r="AA199" i="1"/>
  <c r="AB199" i="1"/>
  <c r="AC199" i="1"/>
  <c r="AF199" i="1"/>
  <c r="F200" i="1"/>
  <c r="I200" i="1"/>
  <c r="J200" i="1"/>
  <c r="K200" i="1"/>
  <c r="L200" i="1"/>
  <c r="N200" i="1"/>
  <c r="O200" i="1"/>
  <c r="P200" i="1"/>
  <c r="Q200" i="1"/>
  <c r="R200" i="1"/>
  <c r="T200" i="1"/>
  <c r="U200" i="1"/>
  <c r="X200" i="1"/>
  <c r="Y200" i="1"/>
  <c r="AA200" i="1"/>
  <c r="AB200" i="1"/>
  <c r="AC200" i="1"/>
  <c r="AF200" i="1"/>
  <c r="F201" i="1"/>
  <c r="I201" i="1"/>
  <c r="J201" i="1"/>
  <c r="K201" i="1"/>
  <c r="L201" i="1"/>
  <c r="N201" i="1"/>
  <c r="O201" i="1"/>
  <c r="P201" i="1"/>
  <c r="Q201" i="1"/>
  <c r="R201" i="1"/>
  <c r="T201" i="1"/>
  <c r="U201" i="1"/>
  <c r="X201" i="1"/>
  <c r="Y201" i="1"/>
  <c r="AA201" i="1"/>
  <c r="AB201" i="1"/>
  <c r="AC201" i="1"/>
  <c r="AF201" i="1"/>
  <c r="F202" i="1"/>
  <c r="I202" i="1"/>
  <c r="J202" i="1"/>
  <c r="K202" i="1"/>
  <c r="L202" i="1"/>
  <c r="N202" i="1"/>
  <c r="O202" i="1"/>
  <c r="P202" i="1"/>
  <c r="Q202" i="1"/>
  <c r="R202" i="1"/>
  <c r="T202" i="1"/>
  <c r="U202" i="1"/>
  <c r="X202" i="1"/>
  <c r="Y202" i="1"/>
  <c r="AA202" i="1"/>
  <c r="AB202" i="1"/>
  <c r="AC202" i="1"/>
  <c r="AF202" i="1"/>
  <c r="F203" i="1"/>
  <c r="I203" i="1"/>
  <c r="J203" i="1"/>
  <c r="K203" i="1"/>
  <c r="L203" i="1"/>
  <c r="N203" i="1"/>
  <c r="O203" i="1"/>
  <c r="P203" i="1"/>
  <c r="Q203" i="1"/>
  <c r="R203" i="1"/>
  <c r="T203" i="1"/>
  <c r="U203" i="1"/>
  <c r="X203" i="1"/>
  <c r="Y203" i="1"/>
  <c r="AA203" i="1"/>
  <c r="AB203" i="1"/>
  <c r="AC203" i="1"/>
  <c r="AF203" i="1"/>
  <c r="F204" i="1"/>
  <c r="I204" i="1"/>
  <c r="J204" i="1"/>
  <c r="K204" i="1"/>
  <c r="L204" i="1"/>
  <c r="N204" i="1"/>
  <c r="O204" i="1"/>
  <c r="P204" i="1"/>
  <c r="Q204" i="1"/>
  <c r="R204" i="1"/>
  <c r="T204" i="1"/>
  <c r="U204" i="1"/>
  <c r="X204" i="1"/>
  <c r="Y204" i="1"/>
  <c r="AA204" i="1"/>
  <c r="AB204" i="1"/>
  <c r="AC204" i="1"/>
  <c r="AF204" i="1"/>
  <c r="F205" i="1"/>
  <c r="I205" i="1"/>
  <c r="J205" i="1"/>
  <c r="K205" i="1"/>
  <c r="L205" i="1"/>
  <c r="N205" i="1"/>
  <c r="O205" i="1"/>
  <c r="P205" i="1"/>
  <c r="Q205" i="1"/>
  <c r="R205" i="1"/>
  <c r="T205" i="1"/>
  <c r="U205" i="1"/>
  <c r="X205" i="1"/>
  <c r="Y205" i="1"/>
  <c r="AA205" i="1"/>
  <c r="AB205" i="1"/>
  <c r="AC205" i="1"/>
  <c r="AF205" i="1"/>
  <c r="F206" i="1"/>
  <c r="I206" i="1"/>
  <c r="J206" i="1"/>
  <c r="K206" i="1"/>
  <c r="L206" i="1"/>
  <c r="N206" i="1"/>
  <c r="O206" i="1"/>
  <c r="P206" i="1"/>
  <c r="Q206" i="1"/>
  <c r="R206" i="1"/>
  <c r="T206" i="1"/>
  <c r="U206" i="1"/>
  <c r="X206" i="1"/>
  <c r="Y206" i="1"/>
  <c r="AA206" i="1"/>
  <c r="AB206" i="1"/>
  <c r="AC206" i="1"/>
  <c r="AF206" i="1"/>
  <c r="F207" i="1"/>
  <c r="I207" i="1"/>
  <c r="J207" i="1"/>
  <c r="K207" i="1"/>
  <c r="L207" i="1"/>
  <c r="N207" i="1"/>
  <c r="O207" i="1"/>
  <c r="P207" i="1"/>
  <c r="Q207" i="1"/>
  <c r="R207" i="1"/>
  <c r="T207" i="1"/>
  <c r="U207" i="1"/>
  <c r="X207" i="1"/>
  <c r="Y207" i="1"/>
  <c r="AA207" i="1"/>
  <c r="AB207" i="1"/>
  <c r="AC207" i="1"/>
  <c r="AF207" i="1"/>
  <c r="F208" i="1"/>
  <c r="I208" i="1"/>
  <c r="J208" i="1"/>
  <c r="K208" i="1"/>
  <c r="L208" i="1"/>
  <c r="N208" i="1"/>
  <c r="O208" i="1"/>
  <c r="P208" i="1"/>
  <c r="Q208" i="1"/>
  <c r="R208" i="1"/>
  <c r="T208" i="1"/>
  <c r="U208" i="1"/>
  <c r="X208" i="1"/>
  <c r="Y208" i="1"/>
  <c r="AA208" i="1"/>
  <c r="AB208" i="1"/>
  <c r="AC208" i="1"/>
  <c r="AF208" i="1"/>
  <c r="F209" i="1"/>
  <c r="I209" i="1"/>
  <c r="J209" i="1"/>
  <c r="K209" i="1"/>
  <c r="L209" i="1"/>
  <c r="N209" i="1"/>
  <c r="O209" i="1"/>
  <c r="P209" i="1"/>
  <c r="Q209" i="1"/>
  <c r="R209" i="1"/>
  <c r="T209" i="1"/>
  <c r="U209" i="1"/>
  <c r="X209" i="1"/>
  <c r="Y209" i="1"/>
  <c r="AA209" i="1"/>
  <c r="AB209" i="1"/>
  <c r="AC209" i="1"/>
  <c r="AF209" i="1"/>
  <c r="F210" i="1"/>
  <c r="I210" i="1"/>
  <c r="J210" i="1"/>
  <c r="K210" i="1"/>
  <c r="L210" i="1"/>
  <c r="N210" i="1"/>
  <c r="O210" i="1"/>
  <c r="P210" i="1"/>
  <c r="Q210" i="1"/>
  <c r="R210" i="1"/>
  <c r="T210" i="1"/>
  <c r="U210" i="1"/>
  <c r="X210" i="1"/>
  <c r="Y210" i="1"/>
  <c r="AA210" i="1"/>
  <c r="AB210" i="1"/>
  <c r="AC210" i="1"/>
  <c r="AF210" i="1"/>
  <c r="F211" i="1"/>
  <c r="I211" i="1"/>
  <c r="J211" i="1"/>
  <c r="K211" i="1"/>
  <c r="L211" i="1"/>
  <c r="N211" i="1"/>
  <c r="O211" i="1"/>
  <c r="P211" i="1"/>
  <c r="Q211" i="1"/>
  <c r="R211" i="1"/>
  <c r="T211" i="1"/>
  <c r="U211" i="1"/>
  <c r="X211" i="1"/>
  <c r="Y211" i="1"/>
  <c r="AA211" i="1"/>
  <c r="AB211" i="1"/>
  <c r="AC211" i="1"/>
  <c r="AF211" i="1"/>
  <c r="F212" i="1"/>
  <c r="I212" i="1"/>
  <c r="J212" i="1"/>
  <c r="K212" i="1"/>
  <c r="L212" i="1"/>
  <c r="N212" i="1"/>
  <c r="O212" i="1"/>
  <c r="P212" i="1"/>
  <c r="Q212" i="1"/>
  <c r="R212" i="1"/>
  <c r="T212" i="1"/>
  <c r="U212" i="1"/>
  <c r="X212" i="1"/>
  <c r="Y212" i="1"/>
  <c r="AA212" i="1"/>
  <c r="AB212" i="1"/>
  <c r="AC212" i="1"/>
  <c r="AF212" i="1"/>
  <c r="F213" i="1"/>
  <c r="I213" i="1"/>
  <c r="J213" i="1"/>
  <c r="K213" i="1"/>
  <c r="L213" i="1"/>
  <c r="N213" i="1"/>
  <c r="O213" i="1"/>
  <c r="P213" i="1"/>
  <c r="Q213" i="1"/>
  <c r="R213" i="1"/>
  <c r="T213" i="1"/>
  <c r="U213" i="1"/>
  <c r="X213" i="1"/>
  <c r="Y213" i="1"/>
  <c r="AA213" i="1"/>
  <c r="AB213" i="1"/>
  <c r="AC213" i="1"/>
  <c r="AF213" i="1"/>
  <c r="F214" i="1"/>
  <c r="I214" i="1"/>
  <c r="J214" i="1"/>
  <c r="K214" i="1"/>
  <c r="L214" i="1"/>
  <c r="N214" i="1"/>
  <c r="O214" i="1"/>
  <c r="P214" i="1"/>
  <c r="Q214" i="1"/>
  <c r="R214" i="1"/>
  <c r="T214" i="1"/>
  <c r="U214" i="1"/>
  <c r="X214" i="1"/>
  <c r="Y214" i="1"/>
  <c r="AA214" i="1"/>
  <c r="AB214" i="1"/>
  <c r="AC214" i="1"/>
  <c r="AF214" i="1"/>
  <c r="F215" i="1"/>
  <c r="I215" i="1"/>
  <c r="J215" i="1"/>
  <c r="K215" i="1"/>
  <c r="L215" i="1"/>
  <c r="N215" i="1"/>
  <c r="O215" i="1"/>
  <c r="P215" i="1"/>
  <c r="Q215" i="1"/>
  <c r="R215" i="1"/>
  <c r="T215" i="1"/>
  <c r="U215" i="1"/>
  <c r="X215" i="1"/>
  <c r="Y215" i="1"/>
  <c r="AA215" i="1"/>
  <c r="AB215" i="1"/>
  <c r="AC215" i="1"/>
  <c r="AF215" i="1"/>
  <c r="F216" i="1"/>
  <c r="I216" i="1"/>
  <c r="J216" i="1"/>
  <c r="K216" i="1"/>
  <c r="L216" i="1"/>
  <c r="N216" i="1"/>
  <c r="O216" i="1"/>
  <c r="P216" i="1"/>
  <c r="Q216" i="1"/>
  <c r="R216" i="1"/>
  <c r="T216" i="1"/>
  <c r="U216" i="1"/>
  <c r="X216" i="1"/>
  <c r="Y216" i="1"/>
  <c r="AA216" i="1"/>
  <c r="AB216" i="1"/>
  <c r="AC216" i="1"/>
  <c r="AF216" i="1"/>
  <c r="F217" i="1"/>
  <c r="I217" i="1"/>
  <c r="J217" i="1"/>
  <c r="K217" i="1"/>
  <c r="L217" i="1"/>
  <c r="N217" i="1"/>
  <c r="O217" i="1"/>
  <c r="P217" i="1"/>
  <c r="Q217" i="1"/>
  <c r="R217" i="1"/>
  <c r="T217" i="1"/>
  <c r="U217" i="1"/>
  <c r="X217" i="1"/>
  <c r="Y217" i="1"/>
  <c r="AA217" i="1"/>
  <c r="AB217" i="1"/>
  <c r="AC217" i="1"/>
  <c r="AF217" i="1"/>
  <c r="F218" i="1"/>
  <c r="I218" i="1"/>
  <c r="J218" i="1"/>
  <c r="K218" i="1"/>
  <c r="L218" i="1"/>
  <c r="N218" i="1"/>
  <c r="O218" i="1"/>
  <c r="P218" i="1"/>
  <c r="Q218" i="1"/>
  <c r="R218" i="1"/>
  <c r="T218" i="1"/>
  <c r="U218" i="1"/>
  <c r="X218" i="1"/>
  <c r="Y218" i="1"/>
  <c r="AA218" i="1"/>
  <c r="AB218" i="1"/>
  <c r="AC218" i="1"/>
  <c r="AF218" i="1"/>
  <c r="F219" i="1"/>
  <c r="I219" i="1"/>
  <c r="J219" i="1"/>
  <c r="K219" i="1"/>
  <c r="L219" i="1"/>
  <c r="N219" i="1"/>
  <c r="O219" i="1"/>
  <c r="P219" i="1"/>
  <c r="Q219" i="1"/>
  <c r="R219" i="1"/>
  <c r="T219" i="1"/>
  <c r="U219" i="1"/>
  <c r="X219" i="1"/>
  <c r="Y219" i="1"/>
  <c r="AA219" i="1"/>
  <c r="AB219" i="1"/>
  <c r="AC219" i="1"/>
  <c r="AF219" i="1"/>
  <c r="F222" i="1"/>
  <c r="I222" i="1"/>
  <c r="J222" i="1"/>
  <c r="K222" i="1"/>
  <c r="L222" i="1"/>
  <c r="N222" i="1"/>
  <c r="O222" i="1"/>
  <c r="P222" i="1"/>
  <c r="Q222" i="1"/>
  <c r="R222" i="1"/>
  <c r="X222" i="1"/>
  <c r="Y222" i="1"/>
  <c r="AA222" i="1"/>
  <c r="AB222" i="1"/>
  <c r="AC222" i="1"/>
  <c r="AF222" i="1"/>
  <c r="F223" i="1"/>
  <c r="I223" i="1"/>
  <c r="J223" i="1"/>
  <c r="K223" i="1"/>
  <c r="L223" i="1"/>
  <c r="N223" i="1"/>
  <c r="O223" i="1"/>
  <c r="P223" i="1"/>
  <c r="Q223" i="1"/>
  <c r="R223" i="1"/>
  <c r="X223" i="1"/>
  <c r="Y223" i="1"/>
  <c r="AA223" i="1"/>
  <c r="AB223" i="1"/>
  <c r="AC223" i="1"/>
  <c r="AF223" i="1"/>
  <c r="F224" i="1"/>
  <c r="I224" i="1"/>
  <c r="J224" i="1"/>
  <c r="K224" i="1"/>
  <c r="L224" i="1"/>
  <c r="N224" i="1"/>
  <c r="O224" i="1"/>
  <c r="P224" i="1"/>
  <c r="Q224" i="1"/>
  <c r="R224" i="1"/>
  <c r="X224" i="1"/>
  <c r="Y224" i="1"/>
  <c r="AA224" i="1"/>
  <c r="AB224" i="1"/>
  <c r="AC224" i="1"/>
  <c r="AF224" i="1"/>
  <c r="F225" i="1"/>
  <c r="I225" i="1"/>
  <c r="J225" i="1"/>
  <c r="K225" i="1"/>
  <c r="L225" i="1"/>
  <c r="N225" i="1"/>
  <c r="O225" i="1"/>
  <c r="P225" i="1"/>
  <c r="Q225" i="1"/>
  <c r="R225" i="1"/>
  <c r="X225" i="1"/>
  <c r="Y225" i="1"/>
  <c r="AA225" i="1"/>
  <c r="AB225" i="1"/>
  <c r="AC225" i="1"/>
  <c r="AF225" i="1"/>
  <c r="F226" i="1"/>
  <c r="H226" i="1"/>
  <c r="I226" i="1"/>
  <c r="J226" i="1"/>
  <c r="K226" i="1"/>
  <c r="L226" i="1"/>
  <c r="N226" i="1"/>
  <c r="O226" i="1"/>
  <c r="P226" i="1"/>
  <c r="Q226" i="1"/>
  <c r="R226" i="1"/>
  <c r="X226" i="1"/>
  <c r="Y226" i="1"/>
  <c r="AA226" i="1"/>
  <c r="AB226" i="1"/>
  <c r="AC226" i="1"/>
  <c r="AF226" i="1"/>
  <c r="F227" i="1"/>
  <c r="I227" i="1"/>
  <c r="J227" i="1"/>
  <c r="K227" i="1"/>
  <c r="L227" i="1"/>
  <c r="N227" i="1"/>
  <c r="O227" i="1"/>
  <c r="P227" i="1"/>
  <c r="Q227" i="1"/>
  <c r="R227" i="1"/>
  <c r="X227" i="1"/>
  <c r="Y227" i="1"/>
  <c r="AA227" i="1"/>
  <c r="AB227" i="1"/>
  <c r="AC227" i="1"/>
  <c r="AF227" i="1"/>
  <c r="F228" i="1"/>
  <c r="I228" i="1"/>
  <c r="J228" i="1"/>
  <c r="K228" i="1"/>
  <c r="L228" i="1"/>
  <c r="N228" i="1"/>
  <c r="O228" i="1"/>
  <c r="P228" i="1"/>
  <c r="Q228" i="1"/>
  <c r="R228" i="1"/>
  <c r="X228" i="1"/>
  <c r="Y228" i="1"/>
  <c r="AA228" i="1"/>
  <c r="AB228" i="1"/>
  <c r="AC228" i="1"/>
  <c r="AF228" i="1"/>
  <c r="F229" i="1"/>
  <c r="I229" i="1"/>
  <c r="J229" i="1"/>
  <c r="K229" i="1"/>
  <c r="L229" i="1"/>
  <c r="N229" i="1"/>
  <c r="O229" i="1"/>
  <c r="P229" i="1"/>
  <c r="Q229" i="1"/>
  <c r="R229" i="1"/>
  <c r="X229" i="1"/>
  <c r="Y229" i="1"/>
  <c r="AA229" i="1"/>
  <c r="AB229" i="1"/>
  <c r="AC229" i="1"/>
  <c r="AF229" i="1"/>
  <c r="F230" i="1"/>
  <c r="I230" i="1"/>
  <c r="J230" i="1"/>
  <c r="K230" i="1"/>
  <c r="L230" i="1"/>
  <c r="N230" i="1"/>
  <c r="O230" i="1"/>
  <c r="P230" i="1"/>
  <c r="Q230" i="1"/>
  <c r="R230" i="1"/>
  <c r="X230" i="1"/>
  <c r="Y230" i="1"/>
  <c r="AA230" i="1"/>
  <c r="AB230" i="1"/>
  <c r="AC230" i="1"/>
  <c r="AF230" i="1"/>
  <c r="F231" i="1"/>
  <c r="I231" i="1"/>
  <c r="J231" i="1"/>
  <c r="K231" i="1"/>
  <c r="L231" i="1"/>
  <c r="N231" i="1"/>
  <c r="O231" i="1"/>
  <c r="P231" i="1"/>
  <c r="Q231" i="1"/>
  <c r="R231" i="1"/>
  <c r="X231" i="1"/>
  <c r="Y231" i="1"/>
  <c r="AA231" i="1"/>
  <c r="AB231" i="1"/>
  <c r="AC231" i="1"/>
  <c r="AF231" i="1"/>
  <c r="F232" i="1"/>
  <c r="I232" i="1"/>
  <c r="J232" i="1"/>
  <c r="K232" i="1"/>
  <c r="L232" i="1"/>
  <c r="N232" i="1"/>
  <c r="O232" i="1"/>
  <c r="P232" i="1"/>
  <c r="Q232" i="1"/>
  <c r="R232" i="1"/>
  <c r="X232" i="1"/>
  <c r="Y232" i="1"/>
  <c r="AA232" i="1"/>
  <c r="AB232" i="1"/>
  <c r="AC232" i="1"/>
  <c r="AF232" i="1"/>
  <c r="F233" i="1"/>
  <c r="H233" i="1"/>
  <c r="I233" i="1"/>
  <c r="J233" i="1"/>
  <c r="K233" i="1"/>
  <c r="L233" i="1"/>
  <c r="N233" i="1"/>
  <c r="O233" i="1"/>
  <c r="P233" i="1"/>
  <c r="Q233" i="1"/>
  <c r="R233" i="1"/>
  <c r="X233" i="1"/>
  <c r="Y233" i="1"/>
  <c r="AA233" i="1"/>
  <c r="AB233" i="1"/>
  <c r="AC233" i="1"/>
  <c r="AF233" i="1"/>
  <c r="F234" i="1"/>
  <c r="I234" i="1"/>
  <c r="J234" i="1"/>
  <c r="K234" i="1"/>
  <c r="L234" i="1"/>
  <c r="N234" i="1"/>
  <c r="O234" i="1"/>
  <c r="P234" i="1"/>
  <c r="Q234" i="1"/>
  <c r="R234" i="1"/>
  <c r="X234" i="1"/>
  <c r="Y234" i="1"/>
  <c r="AA234" i="1"/>
  <c r="AB234" i="1"/>
  <c r="AC234" i="1"/>
  <c r="AF234" i="1"/>
  <c r="F235" i="1"/>
  <c r="I235" i="1"/>
  <c r="J235" i="1"/>
  <c r="K235" i="1"/>
  <c r="L235" i="1"/>
  <c r="N235" i="1"/>
  <c r="O235" i="1"/>
  <c r="P235" i="1"/>
  <c r="Q235" i="1"/>
  <c r="R235" i="1"/>
  <c r="X235" i="1"/>
  <c r="Y235" i="1"/>
  <c r="AA235" i="1"/>
  <c r="AB235" i="1"/>
  <c r="AC235" i="1"/>
  <c r="AF235" i="1"/>
  <c r="F236" i="1"/>
  <c r="I236" i="1"/>
  <c r="J236" i="1"/>
  <c r="K236" i="1"/>
  <c r="L236" i="1"/>
  <c r="N236" i="1"/>
  <c r="O236" i="1"/>
  <c r="P236" i="1"/>
  <c r="Q236" i="1"/>
  <c r="R236" i="1"/>
  <c r="X236" i="1"/>
  <c r="Y236" i="1"/>
  <c r="AA236" i="1"/>
  <c r="AB236" i="1"/>
  <c r="AC236" i="1"/>
  <c r="AF236" i="1"/>
  <c r="F237" i="1"/>
  <c r="I237" i="1"/>
  <c r="J237" i="1"/>
  <c r="K237" i="1"/>
  <c r="L237" i="1"/>
  <c r="N237" i="1"/>
  <c r="O237" i="1"/>
  <c r="P237" i="1"/>
  <c r="Q237" i="1"/>
  <c r="R237" i="1"/>
  <c r="X237" i="1"/>
  <c r="Y237" i="1"/>
  <c r="AA237" i="1"/>
  <c r="AB237" i="1"/>
  <c r="AC237" i="1"/>
  <c r="AF237" i="1"/>
  <c r="F238" i="1"/>
  <c r="I238" i="1"/>
  <c r="J238" i="1"/>
  <c r="K238" i="1"/>
  <c r="L238" i="1"/>
  <c r="N238" i="1"/>
  <c r="O238" i="1"/>
  <c r="P238" i="1"/>
  <c r="Q238" i="1"/>
  <c r="R238" i="1"/>
  <c r="X238" i="1"/>
  <c r="Y238" i="1"/>
  <c r="AA238" i="1"/>
  <c r="AB238" i="1"/>
  <c r="AC238" i="1"/>
  <c r="AF238" i="1"/>
  <c r="F239" i="1"/>
  <c r="I239" i="1"/>
  <c r="J239" i="1"/>
  <c r="K239" i="1"/>
  <c r="L239" i="1"/>
  <c r="N239" i="1"/>
  <c r="O239" i="1"/>
  <c r="P239" i="1"/>
  <c r="Q239" i="1"/>
  <c r="R239" i="1"/>
  <c r="X239" i="1"/>
  <c r="Y239" i="1"/>
  <c r="AA239" i="1"/>
  <c r="AB239" i="1"/>
  <c r="AC239" i="1"/>
  <c r="AF239" i="1"/>
  <c r="F240" i="1"/>
  <c r="I240" i="1"/>
  <c r="J240" i="1"/>
  <c r="K240" i="1"/>
  <c r="L240" i="1"/>
  <c r="N240" i="1"/>
  <c r="O240" i="1"/>
  <c r="P240" i="1"/>
  <c r="Q240" i="1"/>
  <c r="R240" i="1"/>
  <c r="X240" i="1"/>
  <c r="Y240" i="1"/>
  <c r="AA240" i="1"/>
  <c r="AB240" i="1"/>
  <c r="AC240" i="1"/>
  <c r="AF240" i="1"/>
  <c r="F241" i="1"/>
  <c r="I241" i="1"/>
  <c r="J241" i="1"/>
  <c r="K241" i="1"/>
  <c r="L241" i="1"/>
  <c r="N241" i="1"/>
  <c r="O241" i="1"/>
  <c r="P241" i="1"/>
  <c r="Q241" i="1"/>
  <c r="R241" i="1"/>
  <c r="X241" i="1"/>
  <c r="Y241" i="1"/>
  <c r="AA241" i="1"/>
  <c r="AB241" i="1"/>
  <c r="AC241" i="1"/>
  <c r="AF241" i="1"/>
  <c r="F242" i="1"/>
  <c r="I242" i="1"/>
  <c r="J242" i="1"/>
  <c r="K242" i="1"/>
  <c r="L242" i="1"/>
  <c r="N242" i="1"/>
  <c r="O242" i="1"/>
  <c r="P242" i="1"/>
  <c r="Q242" i="1"/>
  <c r="R242" i="1"/>
  <c r="X242" i="1"/>
  <c r="Y242" i="1"/>
  <c r="AA242" i="1"/>
  <c r="AB242" i="1"/>
  <c r="AC242" i="1"/>
  <c r="AF242" i="1"/>
  <c r="F243" i="1"/>
  <c r="I243" i="1"/>
  <c r="J243" i="1"/>
  <c r="K243" i="1"/>
  <c r="L243" i="1"/>
  <c r="N243" i="1"/>
  <c r="O243" i="1"/>
  <c r="P243" i="1"/>
  <c r="Q243" i="1"/>
  <c r="R243" i="1"/>
  <c r="X243" i="1"/>
  <c r="Y243" i="1"/>
  <c r="AA243" i="1"/>
  <c r="AB243" i="1"/>
  <c r="AC243" i="1"/>
  <c r="AF243" i="1"/>
  <c r="F244" i="1"/>
  <c r="I244" i="1"/>
  <c r="J244" i="1"/>
  <c r="K244" i="1"/>
  <c r="L244" i="1"/>
  <c r="N244" i="1"/>
  <c r="O244" i="1"/>
  <c r="P244" i="1"/>
  <c r="Q244" i="1"/>
  <c r="R244" i="1"/>
  <c r="X244" i="1"/>
  <c r="Y244" i="1"/>
  <c r="AA244" i="1"/>
  <c r="AB244" i="1"/>
  <c r="AC244" i="1"/>
  <c r="AF244" i="1"/>
  <c r="F245" i="1"/>
  <c r="I245" i="1"/>
  <c r="J245" i="1"/>
  <c r="K245" i="1"/>
  <c r="L245" i="1"/>
  <c r="N245" i="1"/>
  <c r="O245" i="1"/>
  <c r="P245" i="1"/>
  <c r="Q245" i="1"/>
  <c r="R245" i="1"/>
  <c r="X245" i="1"/>
  <c r="Y245" i="1"/>
  <c r="AA245" i="1"/>
  <c r="AB245" i="1"/>
  <c r="AC245" i="1"/>
  <c r="AF245" i="1"/>
  <c r="F246" i="1"/>
  <c r="I246" i="1"/>
  <c r="J246" i="1"/>
  <c r="K246" i="1"/>
  <c r="L246" i="1"/>
  <c r="N246" i="1"/>
  <c r="O246" i="1"/>
  <c r="P246" i="1"/>
  <c r="Q246" i="1"/>
  <c r="R246" i="1"/>
  <c r="X246" i="1"/>
  <c r="Y246" i="1"/>
  <c r="AA246" i="1"/>
  <c r="AB246" i="1"/>
  <c r="AC246" i="1"/>
  <c r="AF246" i="1"/>
  <c r="F247" i="1"/>
  <c r="I247" i="1"/>
  <c r="J247" i="1"/>
  <c r="K247" i="1"/>
  <c r="L247" i="1"/>
  <c r="N247" i="1"/>
  <c r="O247" i="1"/>
  <c r="P247" i="1"/>
  <c r="Q247" i="1"/>
  <c r="R247" i="1"/>
  <c r="X247" i="1"/>
  <c r="Y247" i="1"/>
  <c r="AA247" i="1"/>
  <c r="AB247" i="1"/>
  <c r="AC247" i="1"/>
  <c r="AF247" i="1"/>
  <c r="F248" i="1"/>
  <c r="I248" i="1"/>
  <c r="J248" i="1"/>
  <c r="K248" i="1"/>
  <c r="L248" i="1"/>
  <c r="N248" i="1"/>
  <c r="O248" i="1"/>
  <c r="P248" i="1"/>
  <c r="Q248" i="1"/>
  <c r="R248" i="1"/>
  <c r="X248" i="1"/>
  <c r="Y248" i="1"/>
  <c r="AA248" i="1"/>
  <c r="AB248" i="1"/>
  <c r="AC248" i="1"/>
  <c r="AF248" i="1"/>
  <c r="F249" i="1"/>
  <c r="I249" i="1"/>
  <c r="J249" i="1"/>
  <c r="K249" i="1"/>
  <c r="L249" i="1"/>
  <c r="N249" i="1"/>
  <c r="O249" i="1"/>
  <c r="P249" i="1"/>
  <c r="Q249" i="1"/>
  <c r="R249" i="1"/>
  <c r="X249" i="1"/>
  <c r="Y249" i="1"/>
  <c r="AA249" i="1"/>
  <c r="AB249" i="1"/>
  <c r="AC249" i="1"/>
  <c r="AF249" i="1"/>
  <c r="F252" i="1"/>
  <c r="I252" i="1"/>
  <c r="J252" i="1"/>
  <c r="K252" i="1"/>
  <c r="L252" i="1"/>
  <c r="N252" i="1"/>
  <c r="O252" i="1"/>
  <c r="P252" i="1"/>
  <c r="Q252" i="1"/>
  <c r="R252" i="1"/>
  <c r="X252" i="1"/>
  <c r="Y252" i="1"/>
  <c r="AA252" i="1"/>
  <c r="AB252" i="1"/>
  <c r="AC252" i="1"/>
  <c r="AF252" i="1"/>
  <c r="F253" i="1"/>
  <c r="I253" i="1"/>
  <c r="J253" i="1"/>
  <c r="K253" i="1"/>
  <c r="L253" i="1"/>
  <c r="N253" i="1"/>
  <c r="O253" i="1"/>
  <c r="P253" i="1"/>
  <c r="Q253" i="1"/>
  <c r="R253" i="1"/>
  <c r="X253" i="1"/>
  <c r="Y253" i="1"/>
  <c r="AA253" i="1"/>
  <c r="AB253" i="1"/>
  <c r="AC253" i="1"/>
  <c r="AF253" i="1"/>
  <c r="F254" i="1"/>
  <c r="I254" i="1"/>
  <c r="J254" i="1"/>
  <c r="K254" i="1"/>
  <c r="L254" i="1"/>
  <c r="N254" i="1"/>
  <c r="O254" i="1"/>
  <c r="P254" i="1"/>
  <c r="Q254" i="1"/>
  <c r="R254" i="1"/>
  <c r="X254" i="1"/>
  <c r="Y254" i="1"/>
  <c r="AA254" i="1"/>
  <c r="AB254" i="1"/>
  <c r="AC254" i="1"/>
  <c r="AF254" i="1"/>
  <c r="F255" i="1"/>
  <c r="I255" i="1"/>
  <c r="J255" i="1"/>
  <c r="K255" i="1"/>
  <c r="L255" i="1"/>
  <c r="N255" i="1"/>
  <c r="O255" i="1"/>
  <c r="P255" i="1"/>
  <c r="Q255" i="1"/>
  <c r="R255" i="1"/>
  <c r="X255" i="1"/>
  <c r="Y255" i="1"/>
  <c r="AA255" i="1"/>
  <c r="AB255" i="1"/>
  <c r="AC255" i="1"/>
  <c r="AF255" i="1"/>
  <c r="F256" i="1"/>
  <c r="I256" i="1"/>
  <c r="J256" i="1"/>
  <c r="K256" i="1"/>
  <c r="L256" i="1"/>
  <c r="N256" i="1"/>
  <c r="O256" i="1"/>
  <c r="P256" i="1"/>
  <c r="Q256" i="1"/>
  <c r="R256" i="1"/>
  <c r="X256" i="1"/>
  <c r="Y256" i="1"/>
  <c r="AA256" i="1"/>
  <c r="AB256" i="1"/>
  <c r="AC256" i="1"/>
  <c r="AF256" i="1"/>
  <c r="F257" i="1"/>
  <c r="I257" i="1"/>
  <c r="J257" i="1"/>
  <c r="K257" i="1"/>
  <c r="L257" i="1"/>
  <c r="N257" i="1"/>
  <c r="O257" i="1"/>
  <c r="P257" i="1"/>
  <c r="Q257" i="1"/>
  <c r="R257" i="1"/>
  <c r="X257" i="1"/>
  <c r="Y257" i="1"/>
  <c r="AA257" i="1"/>
  <c r="AB257" i="1"/>
  <c r="AC257" i="1"/>
  <c r="AF257" i="1"/>
  <c r="F258" i="1"/>
  <c r="I258" i="1"/>
  <c r="J258" i="1"/>
  <c r="K258" i="1"/>
  <c r="L258" i="1"/>
  <c r="N258" i="1"/>
  <c r="O258" i="1"/>
  <c r="P258" i="1"/>
  <c r="Q258" i="1"/>
  <c r="R258" i="1"/>
  <c r="X258" i="1"/>
  <c r="Y258" i="1"/>
  <c r="AA258" i="1"/>
  <c r="AB258" i="1"/>
  <c r="AC258" i="1"/>
  <c r="AF258" i="1"/>
  <c r="F259" i="1"/>
  <c r="I259" i="1"/>
  <c r="J259" i="1"/>
  <c r="K259" i="1"/>
  <c r="L259" i="1"/>
  <c r="N259" i="1"/>
  <c r="O259" i="1"/>
  <c r="P259" i="1"/>
  <c r="Q259" i="1"/>
  <c r="R259" i="1"/>
  <c r="X259" i="1"/>
  <c r="Y259" i="1"/>
  <c r="AA259" i="1"/>
  <c r="AB259" i="1"/>
  <c r="AC259" i="1"/>
  <c r="AF259" i="1"/>
  <c r="F260" i="1"/>
  <c r="I260" i="1"/>
  <c r="J260" i="1"/>
  <c r="K260" i="1"/>
  <c r="L260" i="1"/>
  <c r="N260" i="1"/>
  <c r="O260" i="1"/>
  <c r="P260" i="1"/>
  <c r="Q260" i="1"/>
  <c r="R260" i="1"/>
  <c r="X260" i="1"/>
  <c r="Y260" i="1"/>
  <c r="AA260" i="1"/>
  <c r="AB260" i="1"/>
  <c r="AC260" i="1"/>
  <c r="AF260" i="1"/>
  <c r="F261" i="1"/>
  <c r="I261" i="1"/>
  <c r="J261" i="1"/>
  <c r="K261" i="1"/>
  <c r="L261" i="1"/>
  <c r="N261" i="1"/>
  <c r="O261" i="1"/>
  <c r="P261" i="1"/>
  <c r="Q261" i="1"/>
  <c r="R261" i="1"/>
  <c r="X261" i="1"/>
  <c r="Y261" i="1"/>
  <c r="AA261" i="1"/>
  <c r="AB261" i="1"/>
  <c r="AC261" i="1"/>
  <c r="AF261" i="1"/>
  <c r="F262" i="1"/>
  <c r="I262" i="1"/>
  <c r="J262" i="1"/>
  <c r="K262" i="1"/>
  <c r="L262" i="1"/>
  <c r="N262" i="1"/>
  <c r="O262" i="1"/>
  <c r="P262" i="1"/>
  <c r="Q262" i="1"/>
  <c r="R262" i="1"/>
  <c r="X262" i="1"/>
  <c r="Y262" i="1"/>
  <c r="AA262" i="1"/>
  <c r="AB262" i="1"/>
  <c r="AC262" i="1"/>
  <c r="AF262" i="1"/>
  <c r="F263" i="1"/>
  <c r="I263" i="1"/>
  <c r="J263" i="1"/>
  <c r="K263" i="1"/>
  <c r="L263" i="1"/>
  <c r="N263" i="1"/>
  <c r="O263" i="1"/>
  <c r="P263" i="1"/>
  <c r="Q263" i="1"/>
  <c r="R263" i="1"/>
  <c r="X263" i="1"/>
  <c r="Y263" i="1"/>
  <c r="AA263" i="1"/>
  <c r="AB263" i="1"/>
  <c r="AC263" i="1"/>
  <c r="AF263" i="1"/>
  <c r="F264" i="1"/>
  <c r="I264" i="1"/>
  <c r="J264" i="1"/>
  <c r="K264" i="1"/>
  <c r="L264" i="1"/>
  <c r="N264" i="1"/>
  <c r="O264" i="1"/>
  <c r="P264" i="1"/>
  <c r="Q264" i="1"/>
  <c r="R264" i="1"/>
  <c r="X264" i="1"/>
  <c r="Y264" i="1"/>
  <c r="AA264" i="1"/>
  <c r="AB264" i="1"/>
  <c r="AC264" i="1"/>
  <c r="AF264" i="1"/>
  <c r="F265" i="1"/>
  <c r="I265" i="1"/>
  <c r="J265" i="1"/>
  <c r="K265" i="1"/>
  <c r="L265" i="1"/>
  <c r="N265" i="1"/>
  <c r="O265" i="1"/>
  <c r="P265" i="1"/>
  <c r="Q265" i="1"/>
  <c r="R265" i="1"/>
  <c r="X265" i="1"/>
  <c r="Y265" i="1"/>
  <c r="AA265" i="1"/>
  <c r="AB265" i="1"/>
  <c r="AC265" i="1"/>
  <c r="AF265" i="1"/>
  <c r="F266" i="1"/>
  <c r="I266" i="1"/>
  <c r="J266" i="1"/>
  <c r="K266" i="1"/>
  <c r="L266" i="1"/>
  <c r="N266" i="1"/>
  <c r="O266" i="1"/>
  <c r="P266" i="1"/>
  <c r="Q266" i="1"/>
  <c r="R266" i="1"/>
  <c r="X266" i="1"/>
  <c r="Y266" i="1"/>
  <c r="AA266" i="1"/>
  <c r="AB266" i="1"/>
  <c r="AC266" i="1"/>
  <c r="AF266" i="1"/>
  <c r="F267" i="1"/>
  <c r="H267" i="1"/>
  <c r="I267" i="1"/>
  <c r="J267" i="1"/>
  <c r="K267" i="1"/>
  <c r="L267" i="1"/>
  <c r="N267" i="1"/>
  <c r="O267" i="1"/>
  <c r="P267" i="1"/>
  <c r="Q267" i="1"/>
  <c r="R267" i="1"/>
  <c r="X267" i="1"/>
  <c r="Y267" i="1"/>
  <c r="AA267" i="1"/>
  <c r="AB267" i="1"/>
  <c r="AC267" i="1"/>
  <c r="AF267" i="1"/>
  <c r="F268" i="1"/>
  <c r="I268" i="1"/>
  <c r="J268" i="1"/>
  <c r="K268" i="1"/>
  <c r="L268" i="1"/>
  <c r="N268" i="1"/>
  <c r="O268" i="1"/>
  <c r="P268" i="1"/>
  <c r="Q268" i="1"/>
  <c r="R268" i="1"/>
  <c r="X268" i="1"/>
  <c r="Y268" i="1"/>
  <c r="AA268" i="1"/>
  <c r="AB268" i="1"/>
  <c r="AC268" i="1"/>
  <c r="AF268" i="1"/>
  <c r="F269" i="1"/>
  <c r="I269" i="1"/>
  <c r="J269" i="1"/>
  <c r="K269" i="1"/>
  <c r="L269" i="1"/>
  <c r="N269" i="1"/>
  <c r="O269" i="1"/>
  <c r="P269" i="1"/>
  <c r="Q269" i="1"/>
  <c r="R269" i="1"/>
  <c r="X269" i="1"/>
  <c r="Y269" i="1"/>
  <c r="AA269" i="1"/>
  <c r="AB269" i="1"/>
  <c r="AC269" i="1"/>
  <c r="AF269" i="1"/>
  <c r="F270" i="1"/>
  <c r="I270" i="1"/>
  <c r="J270" i="1"/>
  <c r="K270" i="1"/>
  <c r="L270" i="1"/>
  <c r="N270" i="1"/>
  <c r="O270" i="1"/>
  <c r="P270" i="1"/>
  <c r="Q270" i="1"/>
  <c r="R270" i="1"/>
  <c r="X270" i="1"/>
  <c r="Y270" i="1"/>
  <c r="AA270" i="1"/>
  <c r="AB270" i="1"/>
  <c r="AC270" i="1"/>
  <c r="AF270" i="1"/>
  <c r="F271" i="1"/>
  <c r="I271" i="1"/>
  <c r="J271" i="1"/>
  <c r="K271" i="1"/>
  <c r="L271" i="1"/>
  <c r="N271" i="1"/>
  <c r="O271" i="1"/>
  <c r="P271" i="1"/>
  <c r="Q271" i="1"/>
  <c r="R271" i="1"/>
  <c r="X271" i="1"/>
  <c r="Y271" i="1"/>
  <c r="AA271" i="1"/>
  <c r="AB271" i="1"/>
  <c r="AC271" i="1"/>
  <c r="AF271" i="1"/>
  <c r="F272" i="1"/>
  <c r="I272" i="1"/>
  <c r="J272" i="1"/>
  <c r="K272" i="1"/>
  <c r="L272" i="1"/>
  <c r="N272" i="1"/>
  <c r="O272" i="1"/>
  <c r="P272" i="1"/>
  <c r="Q272" i="1"/>
  <c r="R272" i="1"/>
  <c r="X272" i="1"/>
  <c r="Y272" i="1"/>
  <c r="AA272" i="1"/>
  <c r="AB272" i="1"/>
  <c r="AC272" i="1"/>
  <c r="AF272" i="1"/>
  <c r="F273" i="1"/>
  <c r="I273" i="1"/>
  <c r="J273" i="1"/>
  <c r="K273" i="1"/>
  <c r="L273" i="1"/>
  <c r="N273" i="1"/>
  <c r="O273" i="1"/>
  <c r="P273" i="1"/>
  <c r="Q273" i="1"/>
  <c r="R273" i="1"/>
  <c r="X273" i="1"/>
  <c r="Y273" i="1"/>
  <c r="AA273" i="1"/>
  <c r="AB273" i="1"/>
  <c r="AC273" i="1"/>
  <c r="AF273" i="1"/>
  <c r="F274" i="1"/>
  <c r="I274" i="1"/>
  <c r="J274" i="1"/>
  <c r="K274" i="1"/>
  <c r="L274" i="1"/>
  <c r="N274" i="1"/>
  <c r="O274" i="1"/>
  <c r="P274" i="1"/>
  <c r="Q274" i="1"/>
  <c r="R274" i="1"/>
  <c r="X274" i="1"/>
  <c r="Y274" i="1"/>
  <c r="AA274" i="1"/>
  <c r="AB274" i="1"/>
  <c r="AC274" i="1"/>
  <c r="AF274" i="1"/>
  <c r="F275" i="1"/>
  <c r="I275" i="1"/>
  <c r="J275" i="1"/>
  <c r="K275" i="1"/>
  <c r="L275" i="1"/>
  <c r="N275" i="1"/>
  <c r="O275" i="1"/>
  <c r="P275" i="1"/>
  <c r="Q275" i="1"/>
  <c r="R275" i="1"/>
  <c r="X275" i="1"/>
  <c r="Y275" i="1"/>
  <c r="AA275" i="1"/>
  <c r="AB275" i="1"/>
  <c r="AC275" i="1"/>
  <c r="AF275" i="1"/>
  <c r="F276" i="1"/>
  <c r="I276" i="1"/>
  <c r="J276" i="1"/>
  <c r="K276" i="1"/>
  <c r="L276" i="1"/>
  <c r="N276" i="1"/>
  <c r="O276" i="1"/>
  <c r="P276" i="1"/>
  <c r="Q276" i="1"/>
  <c r="R276" i="1"/>
  <c r="X276" i="1"/>
  <c r="Y276" i="1"/>
  <c r="AA276" i="1"/>
  <c r="AB276" i="1"/>
  <c r="AC276" i="1"/>
  <c r="AF276" i="1"/>
  <c r="F277" i="1"/>
  <c r="I277" i="1"/>
  <c r="J277" i="1"/>
  <c r="K277" i="1"/>
  <c r="L277" i="1"/>
  <c r="N277" i="1"/>
  <c r="O277" i="1"/>
  <c r="P277" i="1"/>
  <c r="Q277" i="1"/>
  <c r="R277" i="1"/>
  <c r="X277" i="1"/>
  <c r="Y277" i="1"/>
  <c r="AA277" i="1"/>
  <c r="AB277" i="1"/>
  <c r="AC277" i="1"/>
  <c r="AF277" i="1"/>
  <c r="F278" i="1"/>
  <c r="I278" i="1"/>
  <c r="J278" i="1"/>
  <c r="K278" i="1"/>
  <c r="L278" i="1"/>
  <c r="N278" i="1"/>
  <c r="O278" i="1"/>
  <c r="P278" i="1"/>
  <c r="Q278" i="1"/>
  <c r="R278" i="1"/>
  <c r="X278" i="1"/>
  <c r="Y278" i="1"/>
  <c r="AA278" i="1"/>
  <c r="AB278" i="1"/>
  <c r="AC278" i="1"/>
  <c r="AF278" i="1"/>
  <c r="F279" i="1"/>
  <c r="I279" i="1"/>
  <c r="J279" i="1"/>
  <c r="K279" i="1"/>
  <c r="L279" i="1"/>
  <c r="N279" i="1"/>
  <c r="O279" i="1"/>
  <c r="P279" i="1"/>
  <c r="Q279" i="1"/>
  <c r="R279" i="1"/>
  <c r="X279" i="1"/>
  <c r="Y279" i="1"/>
  <c r="AA279" i="1"/>
  <c r="AB279" i="1"/>
  <c r="AC279" i="1"/>
  <c r="AF279" i="1"/>
  <c r="F280" i="1"/>
  <c r="I280" i="1"/>
  <c r="J280" i="1"/>
  <c r="K280" i="1"/>
  <c r="L280" i="1"/>
  <c r="N280" i="1"/>
  <c r="O280" i="1"/>
  <c r="P280" i="1"/>
  <c r="Q280" i="1"/>
  <c r="R280" i="1"/>
  <c r="X280" i="1"/>
  <c r="Y280" i="1"/>
  <c r="AA280" i="1"/>
  <c r="AB280" i="1"/>
  <c r="AC280" i="1"/>
  <c r="AF280" i="1"/>
  <c r="F281" i="1"/>
  <c r="I281" i="1"/>
  <c r="J281" i="1"/>
  <c r="K281" i="1"/>
  <c r="L281" i="1"/>
  <c r="N281" i="1"/>
  <c r="O281" i="1"/>
  <c r="P281" i="1"/>
  <c r="Q281" i="1"/>
  <c r="R281" i="1"/>
  <c r="X281" i="1"/>
  <c r="Y281" i="1"/>
  <c r="AA281" i="1"/>
  <c r="AB281" i="1"/>
  <c r="AC281" i="1"/>
  <c r="AF281" i="1"/>
  <c r="F282" i="1"/>
  <c r="I282" i="1"/>
  <c r="J282" i="1"/>
  <c r="K282" i="1"/>
  <c r="L282" i="1"/>
  <c r="N282" i="1"/>
  <c r="O282" i="1"/>
  <c r="P282" i="1"/>
  <c r="Q282" i="1"/>
  <c r="R282" i="1"/>
  <c r="X282" i="1"/>
  <c r="Y282" i="1"/>
  <c r="AA282" i="1"/>
  <c r="AB282" i="1"/>
  <c r="AC282" i="1"/>
  <c r="AF282" i="1"/>
  <c r="F285" i="1"/>
  <c r="I285" i="1"/>
  <c r="J285" i="1"/>
  <c r="K285" i="1"/>
  <c r="L285" i="1"/>
  <c r="N285" i="1"/>
  <c r="O285" i="1"/>
  <c r="P285" i="1"/>
  <c r="Q285" i="1"/>
  <c r="R285" i="1"/>
  <c r="X285" i="1"/>
  <c r="Y285" i="1"/>
  <c r="AA285" i="1"/>
  <c r="AB285" i="1"/>
  <c r="AC285" i="1"/>
  <c r="AF285" i="1"/>
  <c r="F286" i="1"/>
  <c r="I286" i="1"/>
  <c r="J286" i="1"/>
  <c r="K286" i="1"/>
  <c r="L286" i="1"/>
  <c r="N286" i="1"/>
  <c r="O286" i="1"/>
  <c r="P286" i="1"/>
  <c r="Q286" i="1"/>
  <c r="R286" i="1"/>
  <c r="X286" i="1"/>
  <c r="Y286" i="1"/>
  <c r="AA286" i="1"/>
  <c r="AB286" i="1"/>
  <c r="AF286" i="1"/>
  <c r="F287" i="1"/>
  <c r="I287" i="1"/>
  <c r="J287" i="1"/>
  <c r="K287" i="1"/>
  <c r="L287" i="1"/>
  <c r="N287" i="1"/>
  <c r="O287" i="1"/>
  <c r="P287" i="1"/>
  <c r="Q287" i="1"/>
  <c r="R287" i="1"/>
  <c r="X287" i="1"/>
  <c r="Y287" i="1"/>
  <c r="AA287" i="1"/>
  <c r="AB287" i="1"/>
  <c r="AC287" i="1"/>
  <c r="AF287" i="1"/>
  <c r="F288" i="1"/>
  <c r="I288" i="1"/>
  <c r="J288" i="1"/>
  <c r="K288" i="1"/>
  <c r="L288" i="1"/>
  <c r="N288" i="1"/>
  <c r="O288" i="1"/>
  <c r="P288" i="1"/>
  <c r="Q288" i="1"/>
  <c r="R288" i="1"/>
  <c r="X288" i="1"/>
  <c r="Y288" i="1"/>
  <c r="AA288" i="1"/>
  <c r="AB288" i="1"/>
  <c r="AC288" i="1"/>
  <c r="AF288" i="1"/>
  <c r="F289" i="1"/>
  <c r="I289" i="1"/>
  <c r="J289" i="1"/>
  <c r="K289" i="1"/>
  <c r="L289" i="1"/>
  <c r="N289" i="1"/>
  <c r="O289" i="1"/>
  <c r="P289" i="1"/>
  <c r="Q289" i="1"/>
  <c r="R289" i="1"/>
  <c r="X289" i="1"/>
  <c r="Y289" i="1"/>
  <c r="AA289" i="1"/>
  <c r="AB289" i="1"/>
  <c r="AC289" i="1"/>
  <c r="AF289" i="1"/>
  <c r="F290" i="1"/>
  <c r="I290" i="1"/>
  <c r="J290" i="1"/>
  <c r="K290" i="1"/>
  <c r="L290" i="1"/>
  <c r="N290" i="1"/>
  <c r="O290" i="1"/>
  <c r="P290" i="1"/>
  <c r="Q290" i="1"/>
  <c r="R290" i="1"/>
  <c r="X290" i="1"/>
  <c r="Y290" i="1"/>
  <c r="AA290" i="1"/>
  <c r="AB290" i="1"/>
  <c r="AC290" i="1"/>
  <c r="AF290" i="1"/>
  <c r="F291" i="1"/>
  <c r="I291" i="1"/>
  <c r="J291" i="1"/>
  <c r="K291" i="1"/>
  <c r="L291" i="1"/>
  <c r="N291" i="1"/>
  <c r="O291" i="1"/>
  <c r="P291" i="1"/>
  <c r="Q291" i="1"/>
  <c r="R291" i="1"/>
  <c r="X291" i="1"/>
  <c r="Y291" i="1"/>
  <c r="AA291" i="1"/>
  <c r="AB291" i="1"/>
  <c r="AC291" i="1"/>
  <c r="AF291" i="1"/>
  <c r="F292" i="1"/>
  <c r="I292" i="1"/>
  <c r="J292" i="1"/>
  <c r="K292" i="1"/>
  <c r="L292" i="1"/>
  <c r="N292" i="1"/>
  <c r="O292" i="1"/>
  <c r="P292" i="1"/>
  <c r="Q292" i="1"/>
  <c r="R292" i="1"/>
  <c r="X292" i="1"/>
  <c r="Y292" i="1"/>
  <c r="AA292" i="1"/>
  <c r="AB292" i="1"/>
  <c r="AC292" i="1"/>
  <c r="AF292" i="1"/>
  <c r="F293" i="1"/>
  <c r="I293" i="1"/>
  <c r="J293" i="1"/>
  <c r="K293" i="1"/>
  <c r="L293" i="1"/>
  <c r="N293" i="1"/>
  <c r="O293" i="1"/>
  <c r="P293" i="1"/>
  <c r="Q293" i="1"/>
  <c r="R293" i="1"/>
  <c r="X293" i="1"/>
  <c r="Y293" i="1"/>
  <c r="AA293" i="1"/>
  <c r="AB293" i="1"/>
  <c r="AC293" i="1"/>
  <c r="AF293" i="1"/>
  <c r="F294" i="1"/>
  <c r="I294" i="1"/>
  <c r="J294" i="1"/>
  <c r="K294" i="1"/>
  <c r="L294" i="1"/>
  <c r="N294" i="1"/>
  <c r="O294" i="1"/>
  <c r="P294" i="1"/>
  <c r="Q294" i="1"/>
  <c r="R294" i="1"/>
  <c r="X294" i="1"/>
  <c r="Y294" i="1"/>
  <c r="AA294" i="1"/>
  <c r="AB294" i="1"/>
  <c r="AC294" i="1"/>
  <c r="AF294" i="1"/>
  <c r="F295" i="1"/>
  <c r="I295" i="1"/>
  <c r="J295" i="1"/>
  <c r="K295" i="1"/>
  <c r="L295" i="1"/>
  <c r="N295" i="1"/>
  <c r="O295" i="1"/>
  <c r="P295" i="1"/>
  <c r="Q295" i="1"/>
  <c r="R295" i="1"/>
  <c r="X295" i="1"/>
  <c r="Y295" i="1"/>
  <c r="AA295" i="1"/>
  <c r="AB295" i="1"/>
  <c r="AC295" i="1"/>
  <c r="AF295" i="1"/>
  <c r="F296" i="1"/>
  <c r="I296" i="1"/>
  <c r="J296" i="1"/>
  <c r="K296" i="1"/>
  <c r="L296" i="1"/>
  <c r="N296" i="1"/>
  <c r="O296" i="1"/>
  <c r="P296" i="1"/>
  <c r="Q296" i="1"/>
  <c r="R296" i="1"/>
  <c r="X296" i="1"/>
  <c r="Y296" i="1"/>
  <c r="AA296" i="1"/>
  <c r="AB296" i="1"/>
  <c r="AC296" i="1"/>
  <c r="AF296" i="1"/>
  <c r="F297" i="1"/>
  <c r="I297" i="1"/>
  <c r="J297" i="1"/>
  <c r="K297" i="1"/>
  <c r="L297" i="1"/>
  <c r="N297" i="1"/>
  <c r="O297" i="1"/>
  <c r="P297" i="1"/>
  <c r="Q297" i="1"/>
  <c r="R297" i="1"/>
  <c r="X297" i="1"/>
  <c r="Y297" i="1"/>
  <c r="AA297" i="1"/>
  <c r="AB297" i="1"/>
  <c r="AC297" i="1"/>
  <c r="AF297" i="1"/>
  <c r="F298" i="1"/>
  <c r="I298" i="1"/>
  <c r="J298" i="1"/>
  <c r="K298" i="1"/>
  <c r="L298" i="1"/>
  <c r="N298" i="1"/>
  <c r="O298" i="1"/>
  <c r="P298" i="1"/>
  <c r="Q298" i="1"/>
  <c r="R298" i="1"/>
  <c r="X298" i="1"/>
  <c r="Y298" i="1"/>
  <c r="AA298" i="1"/>
  <c r="AB298" i="1"/>
  <c r="AC298" i="1"/>
  <c r="AF298" i="1"/>
  <c r="F299" i="1"/>
  <c r="I299" i="1"/>
  <c r="J299" i="1"/>
  <c r="K299" i="1"/>
  <c r="L299" i="1"/>
  <c r="N299" i="1"/>
  <c r="O299" i="1"/>
  <c r="P299" i="1"/>
  <c r="Q299" i="1"/>
  <c r="R299" i="1"/>
  <c r="X299" i="1"/>
  <c r="Y299" i="1"/>
  <c r="AA299" i="1"/>
  <c r="AB299" i="1"/>
  <c r="AC299" i="1"/>
  <c r="AF299" i="1"/>
  <c r="F300" i="1"/>
  <c r="I300" i="1"/>
  <c r="J300" i="1"/>
  <c r="K300" i="1"/>
  <c r="L300" i="1"/>
  <c r="N300" i="1"/>
  <c r="O300" i="1"/>
  <c r="P300" i="1"/>
  <c r="Q300" i="1"/>
  <c r="R300" i="1"/>
  <c r="X300" i="1"/>
  <c r="Y300" i="1"/>
  <c r="AA300" i="1"/>
  <c r="AB300" i="1"/>
  <c r="AC300" i="1"/>
  <c r="AF300" i="1"/>
  <c r="F301" i="1"/>
  <c r="I301" i="1"/>
  <c r="J301" i="1"/>
  <c r="K301" i="1"/>
  <c r="L301" i="1"/>
  <c r="N301" i="1"/>
  <c r="O301" i="1"/>
  <c r="P301" i="1"/>
  <c r="Q301" i="1"/>
  <c r="R301" i="1"/>
  <c r="X301" i="1"/>
  <c r="Y301" i="1"/>
  <c r="AA301" i="1"/>
  <c r="AB301" i="1"/>
  <c r="AC301" i="1"/>
  <c r="AF301" i="1"/>
  <c r="F302" i="1"/>
  <c r="H302" i="1"/>
  <c r="I302" i="1"/>
  <c r="J302" i="1"/>
  <c r="K302" i="1"/>
  <c r="L302" i="1"/>
  <c r="N302" i="1"/>
  <c r="O302" i="1"/>
  <c r="P302" i="1"/>
  <c r="Q302" i="1"/>
  <c r="R302" i="1"/>
  <c r="X302" i="1"/>
  <c r="Y302" i="1"/>
  <c r="AA302" i="1"/>
  <c r="AB302" i="1"/>
  <c r="AC302" i="1"/>
  <c r="AF302" i="1"/>
  <c r="F303" i="1"/>
  <c r="I303" i="1"/>
  <c r="J303" i="1"/>
  <c r="K303" i="1"/>
  <c r="L303" i="1"/>
  <c r="N303" i="1"/>
  <c r="O303" i="1"/>
  <c r="P303" i="1"/>
  <c r="Q303" i="1"/>
  <c r="R303" i="1"/>
  <c r="X303" i="1"/>
  <c r="Y303" i="1"/>
  <c r="AA303" i="1"/>
  <c r="AB303" i="1"/>
  <c r="AC303" i="1"/>
  <c r="AF303" i="1"/>
  <c r="F304" i="1"/>
  <c r="I304" i="1"/>
  <c r="J304" i="1"/>
  <c r="K304" i="1"/>
  <c r="L304" i="1"/>
  <c r="N304" i="1"/>
  <c r="O304" i="1"/>
  <c r="P304" i="1"/>
  <c r="Q304" i="1"/>
  <c r="R304" i="1"/>
  <c r="X304" i="1"/>
  <c r="Y304" i="1"/>
  <c r="AA304" i="1"/>
  <c r="AB304" i="1"/>
  <c r="AC304" i="1"/>
  <c r="AF304" i="1"/>
  <c r="F305" i="1"/>
  <c r="I305" i="1"/>
  <c r="J305" i="1"/>
  <c r="K305" i="1"/>
  <c r="L305" i="1"/>
  <c r="N305" i="1"/>
  <c r="O305" i="1"/>
  <c r="P305" i="1"/>
  <c r="Q305" i="1"/>
  <c r="R305" i="1"/>
  <c r="X305" i="1"/>
  <c r="Y305" i="1"/>
  <c r="AA305" i="1"/>
  <c r="AB305" i="1"/>
  <c r="AC305" i="1"/>
  <c r="AF305" i="1"/>
  <c r="F306" i="1"/>
  <c r="I306" i="1"/>
  <c r="J306" i="1"/>
  <c r="K306" i="1"/>
  <c r="L306" i="1"/>
  <c r="N306" i="1"/>
  <c r="O306" i="1"/>
  <c r="P306" i="1"/>
  <c r="Q306" i="1"/>
  <c r="R306" i="1"/>
  <c r="X306" i="1"/>
  <c r="Y306" i="1"/>
  <c r="AA306" i="1"/>
  <c r="AB306" i="1"/>
  <c r="AC306" i="1"/>
  <c r="AF306" i="1"/>
  <c r="F307" i="1"/>
  <c r="I307" i="1"/>
  <c r="J307" i="1"/>
  <c r="K307" i="1"/>
  <c r="L307" i="1"/>
  <c r="N307" i="1"/>
  <c r="O307" i="1"/>
  <c r="P307" i="1"/>
  <c r="Q307" i="1"/>
  <c r="R307" i="1"/>
  <c r="X307" i="1"/>
  <c r="Y307" i="1"/>
  <c r="AA307" i="1"/>
  <c r="AB307" i="1"/>
  <c r="AC307" i="1"/>
  <c r="AF307" i="1"/>
  <c r="F308" i="1"/>
  <c r="I308" i="1"/>
  <c r="J308" i="1"/>
  <c r="K308" i="1"/>
  <c r="L308" i="1"/>
  <c r="N308" i="1"/>
  <c r="O308" i="1"/>
  <c r="P308" i="1"/>
  <c r="Q308" i="1"/>
  <c r="R308" i="1"/>
  <c r="X308" i="1"/>
  <c r="Y308" i="1"/>
  <c r="AA308" i="1"/>
  <c r="AB308" i="1"/>
  <c r="AC308" i="1"/>
  <c r="AF308" i="1"/>
  <c r="F309" i="1"/>
  <c r="I309" i="1"/>
  <c r="J309" i="1"/>
  <c r="K309" i="1"/>
  <c r="L309" i="1"/>
  <c r="N309" i="1"/>
  <c r="O309" i="1"/>
  <c r="P309" i="1"/>
  <c r="Q309" i="1"/>
  <c r="R309" i="1"/>
  <c r="X309" i="1"/>
  <c r="Y309" i="1"/>
  <c r="AA309" i="1"/>
  <c r="AB309" i="1"/>
  <c r="AC309" i="1"/>
  <c r="AF309" i="1"/>
  <c r="F310" i="1"/>
  <c r="I310" i="1"/>
  <c r="J310" i="1"/>
  <c r="K310" i="1"/>
  <c r="L310" i="1"/>
  <c r="N310" i="1"/>
  <c r="O310" i="1"/>
  <c r="P310" i="1"/>
  <c r="Q310" i="1"/>
  <c r="R310" i="1"/>
  <c r="X310" i="1"/>
  <c r="Y310" i="1"/>
  <c r="AA310" i="1"/>
  <c r="AB310" i="1"/>
  <c r="AC310" i="1"/>
  <c r="AF310" i="1"/>
  <c r="F311" i="1"/>
  <c r="I311" i="1"/>
  <c r="J311" i="1"/>
  <c r="K311" i="1"/>
  <c r="L311" i="1"/>
  <c r="N311" i="1"/>
  <c r="O311" i="1"/>
  <c r="P311" i="1"/>
  <c r="Q311" i="1"/>
  <c r="R311" i="1"/>
  <c r="X311" i="1"/>
  <c r="Y311" i="1"/>
  <c r="AA311" i="1"/>
  <c r="AB311" i="1"/>
  <c r="AC311" i="1"/>
  <c r="AF311" i="1"/>
  <c r="F312" i="1"/>
  <c r="I312" i="1"/>
  <c r="J312" i="1"/>
  <c r="K312" i="1"/>
  <c r="L312" i="1"/>
  <c r="N312" i="1"/>
  <c r="O312" i="1"/>
  <c r="P312" i="1"/>
  <c r="Q312" i="1"/>
  <c r="R312" i="1"/>
  <c r="X312" i="1"/>
  <c r="Y312" i="1"/>
  <c r="AA312" i="1"/>
  <c r="AB312" i="1"/>
  <c r="AC312" i="1"/>
  <c r="AF312" i="1"/>
  <c r="F313" i="1"/>
  <c r="I313" i="1"/>
  <c r="J313" i="1"/>
  <c r="K313" i="1"/>
  <c r="L313" i="1"/>
  <c r="N313" i="1"/>
  <c r="O313" i="1"/>
  <c r="P313" i="1"/>
  <c r="Q313" i="1"/>
  <c r="R313" i="1"/>
  <c r="X313" i="1"/>
  <c r="Y313" i="1"/>
  <c r="AA313" i="1"/>
  <c r="AB313" i="1"/>
  <c r="AC313" i="1"/>
  <c r="AF313" i="1"/>
  <c r="F314" i="1"/>
  <c r="I314" i="1"/>
  <c r="J314" i="1"/>
  <c r="K314" i="1"/>
  <c r="L314" i="1"/>
  <c r="N314" i="1"/>
  <c r="O314" i="1"/>
  <c r="P314" i="1"/>
  <c r="Q314" i="1"/>
  <c r="R314" i="1"/>
  <c r="X314" i="1"/>
  <c r="Y314" i="1"/>
  <c r="AA314" i="1"/>
  <c r="AB314" i="1"/>
  <c r="AC314" i="1"/>
  <c r="AF314" i="1"/>
  <c r="F317" i="1"/>
  <c r="I317" i="1"/>
  <c r="J317" i="1"/>
  <c r="K317" i="1"/>
  <c r="L317" i="1"/>
  <c r="N317" i="1"/>
  <c r="O317" i="1"/>
  <c r="P317" i="1"/>
  <c r="Q317" i="1"/>
  <c r="R317" i="1"/>
  <c r="X317" i="1"/>
  <c r="Y317" i="1"/>
  <c r="AA317" i="1"/>
  <c r="AB317" i="1"/>
  <c r="AC317" i="1"/>
  <c r="AF317" i="1"/>
  <c r="F318" i="1"/>
  <c r="I318" i="1"/>
  <c r="J318" i="1"/>
  <c r="K318" i="1"/>
  <c r="L318" i="1"/>
  <c r="N318" i="1"/>
  <c r="O318" i="1"/>
  <c r="P318" i="1"/>
  <c r="Q318" i="1"/>
  <c r="R318" i="1"/>
  <c r="X318" i="1"/>
  <c r="Y318" i="1"/>
  <c r="AA318" i="1"/>
  <c r="AB318" i="1"/>
  <c r="AC318" i="1"/>
  <c r="AF318" i="1"/>
  <c r="F319" i="1"/>
  <c r="I319" i="1"/>
  <c r="J319" i="1"/>
  <c r="K319" i="1"/>
  <c r="L319" i="1"/>
  <c r="N319" i="1"/>
  <c r="O319" i="1"/>
  <c r="P319" i="1"/>
  <c r="Q319" i="1"/>
  <c r="R319" i="1"/>
  <c r="X319" i="1"/>
  <c r="Y319" i="1"/>
  <c r="AA319" i="1"/>
  <c r="AB319" i="1"/>
  <c r="AC319" i="1"/>
  <c r="AF319" i="1"/>
  <c r="F320" i="1"/>
  <c r="I320" i="1"/>
  <c r="J320" i="1"/>
  <c r="K320" i="1"/>
  <c r="L320" i="1"/>
  <c r="N320" i="1"/>
  <c r="O320" i="1"/>
  <c r="P320" i="1"/>
  <c r="Q320" i="1"/>
  <c r="R320" i="1"/>
  <c r="X320" i="1"/>
  <c r="Y320" i="1"/>
  <c r="AA320" i="1"/>
  <c r="AB320" i="1"/>
  <c r="AC320" i="1"/>
  <c r="AF320" i="1"/>
  <c r="F321" i="1"/>
  <c r="I321" i="1"/>
  <c r="J321" i="1"/>
  <c r="K321" i="1"/>
  <c r="L321" i="1"/>
  <c r="N321" i="1"/>
  <c r="O321" i="1"/>
  <c r="P321" i="1"/>
  <c r="Q321" i="1"/>
  <c r="R321" i="1"/>
  <c r="X321" i="1"/>
  <c r="Y321" i="1"/>
  <c r="AA321" i="1"/>
  <c r="AB321" i="1"/>
  <c r="AC321" i="1"/>
  <c r="AF321" i="1"/>
  <c r="F322" i="1"/>
  <c r="I322" i="1"/>
  <c r="J322" i="1"/>
  <c r="K322" i="1"/>
  <c r="L322" i="1"/>
  <c r="N322" i="1"/>
  <c r="O322" i="1"/>
  <c r="P322" i="1"/>
  <c r="Q322" i="1"/>
  <c r="R322" i="1"/>
  <c r="X322" i="1"/>
  <c r="Y322" i="1"/>
  <c r="AA322" i="1"/>
  <c r="AB322" i="1"/>
  <c r="AC322" i="1"/>
  <c r="AF322" i="1"/>
  <c r="F323" i="1"/>
  <c r="I323" i="1"/>
  <c r="J323" i="1"/>
  <c r="K323" i="1"/>
  <c r="L323" i="1"/>
  <c r="N323" i="1"/>
  <c r="O323" i="1"/>
  <c r="P323" i="1"/>
  <c r="Q323" i="1"/>
  <c r="R323" i="1"/>
  <c r="X323" i="1"/>
  <c r="Y323" i="1"/>
  <c r="AA323" i="1"/>
  <c r="AB323" i="1"/>
  <c r="AC323" i="1"/>
  <c r="AF323" i="1"/>
  <c r="F324" i="1"/>
  <c r="I324" i="1"/>
  <c r="J324" i="1"/>
  <c r="K324" i="1"/>
  <c r="L324" i="1"/>
  <c r="N324" i="1"/>
  <c r="O324" i="1"/>
  <c r="P324" i="1"/>
  <c r="Q324" i="1"/>
  <c r="R324" i="1"/>
  <c r="X324" i="1"/>
  <c r="Y324" i="1"/>
  <c r="AA324" i="1"/>
  <c r="AB324" i="1"/>
  <c r="AC324" i="1"/>
  <c r="AF324" i="1"/>
  <c r="F325" i="1"/>
  <c r="I325" i="1"/>
  <c r="J325" i="1"/>
  <c r="K325" i="1"/>
  <c r="L325" i="1"/>
  <c r="N325" i="1"/>
  <c r="O325" i="1"/>
  <c r="P325" i="1"/>
  <c r="Q325" i="1"/>
  <c r="R325" i="1"/>
  <c r="X325" i="1"/>
  <c r="Y325" i="1"/>
  <c r="AA325" i="1"/>
  <c r="AB325" i="1"/>
  <c r="AC325" i="1"/>
  <c r="AF325" i="1"/>
  <c r="F326" i="1"/>
  <c r="I326" i="1"/>
  <c r="J326" i="1"/>
  <c r="K326" i="1"/>
  <c r="L326" i="1"/>
  <c r="N326" i="1"/>
  <c r="O326" i="1"/>
  <c r="P326" i="1"/>
  <c r="Q326" i="1"/>
  <c r="R326" i="1"/>
  <c r="X326" i="1"/>
  <c r="Y326" i="1"/>
  <c r="AA326" i="1"/>
  <c r="AB326" i="1"/>
  <c r="AC326" i="1"/>
  <c r="AF326" i="1"/>
  <c r="F327" i="1"/>
  <c r="I327" i="1"/>
  <c r="J327" i="1"/>
  <c r="K327" i="1"/>
  <c r="L327" i="1"/>
  <c r="N327" i="1"/>
  <c r="O327" i="1"/>
  <c r="P327" i="1"/>
  <c r="Q327" i="1"/>
  <c r="R327" i="1"/>
  <c r="X327" i="1"/>
  <c r="Y327" i="1"/>
  <c r="AA327" i="1"/>
  <c r="AB327" i="1"/>
  <c r="AC327" i="1"/>
  <c r="AF327" i="1"/>
  <c r="F328" i="1"/>
  <c r="I328" i="1"/>
  <c r="J328" i="1"/>
  <c r="K328" i="1"/>
  <c r="L328" i="1"/>
  <c r="N328" i="1"/>
  <c r="O328" i="1"/>
  <c r="P328" i="1"/>
  <c r="Q328" i="1"/>
  <c r="R328" i="1"/>
  <c r="X328" i="1"/>
  <c r="Y328" i="1"/>
  <c r="AA328" i="1"/>
  <c r="AB328" i="1"/>
  <c r="AC328" i="1"/>
  <c r="AF328" i="1"/>
  <c r="F329" i="1"/>
  <c r="I329" i="1"/>
  <c r="J329" i="1"/>
  <c r="K329" i="1"/>
  <c r="L329" i="1"/>
  <c r="N329" i="1"/>
  <c r="O329" i="1"/>
  <c r="P329" i="1"/>
  <c r="Q329" i="1"/>
  <c r="R329" i="1"/>
  <c r="X329" i="1"/>
  <c r="Y329" i="1"/>
  <c r="AA329" i="1"/>
  <c r="AB329" i="1"/>
  <c r="AC329" i="1"/>
  <c r="AF329" i="1"/>
  <c r="F330" i="1"/>
  <c r="I330" i="1"/>
  <c r="J330" i="1"/>
  <c r="K330" i="1"/>
  <c r="L330" i="1"/>
  <c r="N330" i="1"/>
  <c r="O330" i="1"/>
  <c r="P330" i="1"/>
  <c r="Q330" i="1"/>
  <c r="R330" i="1"/>
  <c r="X330" i="1"/>
  <c r="Y330" i="1"/>
  <c r="AA330" i="1"/>
  <c r="AB330" i="1"/>
  <c r="AC330" i="1"/>
  <c r="AF330" i="1"/>
  <c r="F331" i="1"/>
  <c r="I331" i="1"/>
  <c r="J331" i="1"/>
  <c r="K331" i="1"/>
  <c r="L331" i="1"/>
  <c r="N331" i="1"/>
  <c r="O331" i="1"/>
  <c r="P331" i="1"/>
  <c r="Q331" i="1"/>
  <c r="R331" i="1"/>
  <c r="X331" i="1"/>
  <c r="Y331" i="1"/>
  <c r="AA331" i="1"/>
  <c r="AB331" i="1"/>
  <c r="AC331" i="1"/>
  <c r="AF331" i="1"/>
  <c r="F332" i="1"/>
  <c r="H332" i="1"/>
  <c r="I332" i="1"/>
  <c r="J332" i="1"/>
  <c r="K332" i="1"/>
  <c r="L332" i="1"/>
  <c r="N332" i="1"/>
  <c r="O332" i="1"/>
  <c r="P332" i="1"/>
  <c r="Q332" i="1"/>
  <c r="R332" i="1"/>
  <c r="X332" i="1"/>
  <c r="Y332" i="1"/>
  <c r="AA332" i="1"/>
  <c r="AB332" i="1"/>
  <c r="AC332" i="1"/>
  <c r="AF332" i="1"/>
  <c r="F333" i="1"/>
  <c r="I333" i="1"/>
  <c r="J333" i="1"/>
  <c r="K333" i="1"/>
  <c r="L333" i="1"/>
  <c r="N333" i="1"/>
  <c r="O333" i="1"/>
  <c r="P333" i="1"/>
  <c r="Q333" i="1"/>
  <c r="R333" i="1"/>
  <c r="X333" i="1"/>
  <c r="Y333" i="1"/>
  <c r="AA333" i="1"/>
  <c r="AB333" i="1"/>
  <c r="AC333" i="1"/>
  <c r="AF333" i="1"/>
  <c r="F334" i="1"/>
  <c r="I334" i="1"/>
  <c r="J334" i="1"/>
  <c r="K334" i="1"/>
  <c r="L334" i="1"/>
  <c r="N334" i="1"/>
  <c r="O334" i="1"/>
  <c r="P334" i="1"/>
  <c r="Q334" i="1"/>
  <c r="R334" i="1"/>
  <c r="X334" i="1"/>
  <c r="Y334" i="1"/>
  <c r="AA334" i="1"/>
  <c r="AB334" i="1"/>
  <c r="AC334" i="1"/>
  <c r="AF334" i="1"/>
  <c r="F335" i="1"/>
  <c r="I335" i="1"/>
  <c r="J335" i="1"/>
  <c r="K335" i="1"/>
  <c r="L335" i="1"/>
  <c r="N335" i="1"/>
  <c r="O335" i="1"/>
  <c r="P335" i="1"/>
  <c r="Q335" i="1"/>
  <c r="R335" i="1"/>
  <c r="X335" i="1"/>
  <c r="Y335" i="1"/>
  <c r="AA335" i="1"/>
  <c r="AB335" i="1"/>
  <c r="AC335" i="1"/>
  <c r="AF335" i="1"/>
  <c r="F336" i="1"/>
  <c r="I336" i="1"/>
  <c r="J336" i="1"/>
  <c r="K336" i="1"/>
  <c r="L336" i="1"/>
  <c r="N336" i="1"/>
  <c r="O336" i="1"/>
  <c r="P336" i="1"/>
  <c r="Q336" i="1"/>
  <c r="R336" i="1"/>
  <c r="X336" i="1"/>
  <c r="Y336" i="1"/>
  <c r="AA336" i="1"/>
  <c r="AB336" i="1"/>
  <c r="AC336" i="1"/>
  <c r="AF336" i="1"/>
  <c r="F337" i="1"/>
  <c r="H337" i="1"/>
  <c r="I337" i="1"/>
  <c r="J337" i="1"/>
  <c r="K337" i="1"/>
  <c r="L337" i="1"/>
  <c r="N337" i="1"/>
  <c r="O337" i="1"/>
  <c r="P337" i="1"/>
  <c r="Q337" i="1"/>
  <c r="R337" i="1"/>
  <c r="X337" i="1"/>
  <c r="Y337" i="1"/>
  <c r="AA337" i="1"/>
  <c r="AB337" i="1"/>
  <c r="AC337" i="1"/>
  <c r="AF337" i="1"/>
  <c r="F338" i="1"/>
  <c r="H338" i="1"/>
  <c r="I338" i="1"/>
  <c r="J338" i="1"/>
  <c r="K338" i="1"/>
  <c r="L338" i="1"/>
  <c r="N338" i="1"/>
  <c r="O338" i="1"/>
  <c r="P338" i="1"/>
  <c r="Q338" i="1"/>
  <c r="R338" i="1"/>
  <c r="X338" i="1"/>
  <c r="Y338" i="1"/>
  <c r="AA338" i="1"/>
  <c r="AB338" i="1"/>
  <c r="AC338" i="1"/>
  <c r="AF338" i="1"/>
  <c r="F339" i="1"/>
  <c r="H339" i="1"/>
  <c r="I339" i="1"/>
  <c r="J339" i="1"/>
  <c r="K339" i="1"/>
  <c r="L339" i="1"/>
  <c r="N339" i="1"/>
  <c r="O339" i="1"/>
  <c r="P339" i="1"/>
  <c r="Q339" i="1"/>
  <c r="R339" i="1"/>
  <c r="X339" i="1"/>
  <c r="Y339" i="1"/>
  <c r="AA339" i="1"/>
  <c r="AB339" i="1"/>
  <c r="AC339" i="1"/>
  <c r="AF339" i="1"/>
  <c r="F340" i="1"/>
  <c r="H340" i="1"/>
  <c r="I340" i="1"/>
  <c r="J340" i="1"/>
  <c r="K340" i="1"/>
  <c r="L340" i="1"/>
  <c r="N340" i="1"/>
  <c r="O340" i="1"/>
  <c r="P340" i="1"/>
  <c r="Q340" i="1"/>
  <c r="R340" i="1"/>
  <c r="X340" i="1"/>
  <c r="Y340" i="1"/>
  <c r="AA340" i="1"/>
  <c r="AB340" i="1"/>
  <c r="AC340" i="1"/>
  <c r="AF340" i="1"/>
  <c r="F341" i="1"/>
  <c r="H341" i="1"/>
  <c r="I341" i="1"/>
  <c r="J341" i="1"/>
  <c r="K341" i="1"/>
  <c r="L341" i="1"/>
  <c r="N341" i="1"/>
  <c r="O341" i="1"/>
  <c r="P341" i="1"/>
  <c r="Q341" i="1"/>
  <c r="R341" i="1"/>
  <c r="X341" i="1"/>
  <c r="Y341" i="1"/>
  <c r="AA341" i="1"/>
  <c r="AB341" i="1"/>
  <c r="AC341" i="1"/>
  <c r="AF341" i="1"/>
  <c r="F342" i="1"/>
  <c r="H342" i="1"/>
  <c r="I342" i="1"/>
  <c r="J342" i="1"/>
  <c r="K342" i="1"/>
  <c r="L342" i="1"/>
  <c r="N342" i="1"/>
  <c r="O342" i="1"/>
  <c r="P342" i="1"/>
  <c r="Q342" i="1"/>
  <c r="R342" i="1"/>
  <c r="X342" i="1"/>
  <c r="Y342" i="1"/>
  <c r="AA342" i="1"/>
  <c r="AB342" i="1"/>
  <c r="AC342" i="1"/>
  <c r="AF342" i="1"/>
  <c r="F343" i="1"/>
  <c r="H343" i="1"/>
  <c r="I343" i="1"/>
  <c r="J343" i="1"/>
  <c r="K343" i="1"/>
  <c r="L343" i="1"/>
  <c r="N343" i="1"/>
  <c r="O343" i="1"/>
  <c r="P343" i="1"/>
  <c r="Q343" i="1"/>
  <c r="R343" i="1"/>
  <c r="X343" i="1"/>
  <c r="Y343" i="1"/>
  <c r="AA343" i="1"/>
  <c r="AB343" i="1"/>
  <c r="AC343" i="1"/>
  <c r="AF343" i="1"/>
  <c r="F344" i="1"/>
  <c r="H344" i="1"/>
  <c r="I344" i="1"/>
  <c r="J344" i="1"/>
  <c r="K344" i="1"/>
  <c r="L344" i="1"/>
  <c r="N344" i="1"/>
  <c r="O344" i="1"/>
  <c r="P344" i="1"/>
  <c r="Q344" i="1"/>
  <c r="R344" i="1"/>
  <c r="X344" i="1"/>
  <c r="Y344" i="1"/>
  <c r="AA344" i="1"/>
  <c r="AB344" i="1"/>
  <c r="AC344" i="1"/>
  <c r="AF344" i="1"/>
  <c r="F345" i="1"/>
  <c r="H345" i="1"/>
  <c r="I345" i="1"/>
  <c r="J345" i="1"/>
  <c r="K345" i="1"/>
  <c r="L345" i="1"/>
  <c r="N345" i="1"/>
  <c r="O345" i="1"/>
  <c r="P345" i="1"/>
  <c r="Q345" i="1"/>
  <c r="R345" i="1"/>
  <c r="X345" i="1"/>
  <c r="Y345" i="1"/>
  <c r="AA345" i="1"/>
  <c r="AB345" i="1"/>
  <c r="AC345" i="1"/>
  <c r="AF345" i="1"/>
  <c r="F346" i="1"/>
  <c r="H346" i="1"/>
  <c r="I346" i="1"/>
  <c r="J346" i="1"/>
  <c r="K346" i="1"/>
  <c r="L346" i="1"/>
  <c r="N346" i="1"/>
  <c r="O346" i="1"/>
  <c r="P346" i="1"/>
  <c r="Q346" i="1"/>
  <c r="R346" i="1"/>
  <c r="X346" i="1"/>
  <c r="Y346" i="1"/>
  <c r="AA346" i="1"/>
  <c r="AB346" i="1"/>
  <c r="AC346" i="1"/>
  <c r="AF346" i="1"/>
  <c r="F347" i="1"/>
  <c r="H347" i="1"/>
  <c r="I347" i="1"/>
  <c r="J347" i="1"/>
  <c r="K347" i="1"/>
  <c r="L347" i="1"/>
  <c r="N347" i="1"/>
  <c r="O347" i="1"/>
  <c r="P347" i="1"/>
  <c r="Q347" i="1"/>
  <c r="R347" i="1"/>
  <c r="X347" i="1"/>
  <c r="Y347" i="1"/>
  <c r="AA347" i="1"/>
  <c r="AB347" i="1"/>
  <c r="AC347" i="1"/>
  <c r="AF347" i="1"/>
  <c r="F350" i="1"/>
  <c r="H350" i="1"/>
  <c r="I350" i="1"/>
  <c r="J350" i="1"/>
  <c r="K350" i="1"/>
  <c r="L350" i="1"/>
  <c r="N350" i="1"/>
  <c r="O350" i="1"/>
  <c r="P350" i="1"/>
  <c r="Q350" i="1"/>
  <c r="R350" i="1"/>
  <c r="X350" i="1"/>
  <c r="Y350" i="1"/>
  <c r="AA350" i="1"/>
  <c r="AB350" i="1"/>
  <c r="AC350" i="1"/>
  <c r="AF350" i="1"/>
  <c r="F351" i="1"/>
  <c r="H351" i="1"/>
  <c r="I351" i="1"/>
  <c r="J351" i="1"/>
  <c r="K351" i="1"/>
  <c r="L351" i="1"/>
  <c r="N351" i="1"/>
  <c r="O351" i="1"/>
  <c r="P351" i="1"/>
  <c r="Q351" i="1"/>
  <c r="R351" i="1"/>
  <c r="X351" i="1"/>
  <c r="Y351" i="1"/>
  <c r="AA351" i="1"/>
  <c r="AB351" i="1"/>
  <c r="AC351" i="1"/>
  <c r="AF351" i="1"/>
  <c r="F352" i="1"/>
  <c r="H352" i="1"/>
  <c r="I352" i="1"/>
  <c r="J352" i="1"/>
  <c r="K352" i="1"/>
  <c r="L352" i="1"/>
  <c r="N352" i="1"/>
  <c r="O352" i="1"/>
  <c r="P352" i="1"/>
  <c r="Q352" i="1"/>
  <c r="R352" i="1"/>
  <c r="X352" i="1"/>
  <c r="Y352" i="1"/>
  <c r="AA352" i="1"/>
  <c r="AB352" i="1"/>
  <c r="AC352" i="1"/>
  <c r="AF352" i="1"/>
  <c r="F353" i="1"/>
  <c r="H353" i="1"/>
  <c r="I353" i="1"/>
  <c r="J353" i="1"/>
  <c r="K353" i="1"/>
  <c r="L353" i="1"/>
  <c r="N353" i="1"/>
  <c r="O353" i="1"/>
  <c r="P353" i="1"/>
  <c r="Q353" i="1"/>
  <c r="R353" i="1"/>
  <c r="X353" i="1"/>
  <c r="Y353" i="1"/>
  <c r="AA353" i="1"/>
  <c r="AB353" i="1"/>
  <c r="AC353" i="1"/>
  <c r="AF353" i="1"/>
  <c r="F354" i="1"/>
  <c r="H354" i="1"/>
  <c r="I354" i="1"/>
  <c r="J354" i="1"/>
  <c r="K354" i="1"/>
  <c r="L354" i="1"/>
  <c r="N354" i="1"/>
  <c r="O354" i="1"/>
  <c r="P354" i="1"/>
  <c r="Q354" i="1"/>
  <c r="R354" i="1"/>
  <c r="X354" i="1"/>
  <c r="Y354" i="1"/>
  <c r="AA354" i="1"/>
  <c r="AB354" i="1"/>
  <c r="AC354" i="1"/>
  <c r="AF354" i="1"/>
  <c r="F355" i="1"/>
  <c r="H355" i="1"/>
  <c r="I355" i="1"/>
  <c r="J355" i="1"/>
  <c r="K355" i="1"/>
  <c r="L355" i="1"/>
  <c r="N355" i="1"/>
  <c r="O355" i="1"/>
  <c r="P355" i="1"/>
  <c r="Q355" i="1"/>
  <c r="R355" i="1"/>
  <c r="X355" i="1"/>
  <c r="Y355" i="1"/>
  <c r="AA355" i="1"/>
  <c r="AB355" i="1"/>
  <c r="AC355" i="1"/>
  <c r="AF355" i="1"/>
  <c r="F356" i="1"/>
  <c r="H356" i="1"/>
  <c r="I356" i="1"/>
  <c r="J356" i="1"/>
  <c r="K356" i="1"/>
  <c r="L356" i="1"/>
  <c r="N356" i="1"/>
  <c r="O356" i="1"/>
  <c r="P356" i="1"/>
  <c r="Q356" i="1"/>
  <c r="R356" i="1"/>
  <c r="X356" i="1"/>
  <c r="Y356" i="1"/>
  <c r="AA356" i="1"/>
  <c r="AB356" i="1"/>
  <c r="AC356" i="1"/>
  <c r="AF356" i="1"/>
  <c r="F357" i="1"/>
  <c r="H357" i="1"/>
  <c r="I357" i="1"/>
  <c r="J357" i="1"/>
  <c r="K357" i="1"/>
  <c r="L357" i="1"/>
  <c r="N357" i="1"/>
  <c r="O357" i="1"/>
  <c r="P357" i="1"/>
  <c r="Q357" i="1"/>
  <c r="R357" i="1"/>
  <c r="X357" i="1"/>
  <c r="Y357" i="1"/>
  <c r="AA357" i="1"/>
  <c r="AB357" i="1"/>
  <c r="AC357" i="1"/>
  <c r="AF357" i="1"/>
  <c r="F358" i="1"/>
  <c r="H358" i="1"/>
  <c r="I358" i="1"/>
  <c r="J358" i="1"/>
  <c r="K358" i="1"/>
  <c r="L358" i="1"/>
  <c r="N358" i="1"/>
  <c r="O358" i="1"/>
  <c r="P358" i="1"/>
  <c r="Q358" i="1"/>
  <c r="R358" i="1"/>
  <c r="X358" i="1"/>
  <c r="Y358" i="1"/>
  <c r="AA358" i="1"/>
  <c r="AB358" i="1"/>
  <c r="AC358" i="1"/>
  <c r="AF358" i="1"/>
  <c r="F359" i="1"/>
  <c r="H359" i="1"/>
  <c r="I359" i="1"/>
  <c r="J359" i="1"/>
  <c r="K359" i="1"/>
  <c r="L359" i="1"/>
  <c r="N359" i="1"/>
  <c r="O359" i="1"/>
  <c r="P359" i="1"/>
  <c r="Q359" i="1"/>
  <c r="R359" i="1"/>
  <c r="X359" i="1"/>
  <c r="Y359" i="1"/>
  <c r="AA359" i="1"/>
  <c r="AB359" i="1"/>
  <c r="AC359" i="1"/>
  <c r="AF359" i="1"/>
  <c r="F360" i="1"/>
  <c r="H360" i="1"/>
  <c r="I360" i="1"/>
  <c r="J360" i="1"/>
  <c r="K360" i="1"/>
  <c r="L360" i="1"/>
  <c r="N360" i="1"/>
  <c r="O360" i="1"/>
  <c r="P360" i="1"/>
  <c r="Q360" i="1"/>
  <c r="R360" i="1"/>
  <c r="X360" i="1"/>
  <c r="Y360" i="1"/>
  <c r="AA360" i="1"/>
  <c r="AB360" i="1"/>
  <c r="AC360" i="1"/>
  <c r="AF360" i="1"/>
  <c r="F361" i="1"/>
  <c r="H361" i="1"/>
  <c r="I361" i="1"/>
  <c r="J361" i="1"/>
  <c r="K361" i="1"/>
  <c r="L361" i="1"/>
  <c r="N361" i="1"/>
  <c r="O361" i="1"/>
  <c r="P361" i="1"/>
  <c r="Q361" i="1"/>
  <c r="R361" i="1"/>
  <c r="X361" i="1"/>
  <c r="Y361" i="1"/>
  <c r="AA361" i="1"/>
  <c r="AB361" i="1"/>
  <c r="AC361" i="1"/>
  <c r="AF361" i="1"/>
  <c r="F362" i="1"/>
  <c r="H362" i="1"/>
  <c r="I362" i="1"/>
  <c r="J362" i="1"/>
  <c r="K362" i="1"/>
  <c r="L362" i="1"/>
  <c r="N362" i="1"/>
  <c r="O362" i="1"/>
  <c r="P362" i="1"/>
  <c r="Q362" i="1"/>
  <c r="R362" i="1"/>
  <c r="X362" i="1"/>
  <c r="Y362" i="1"/>
  <c r="AA362" i="1"/>
  <c r="AB362" i="1"/>
  <c r="AC362" i="1"/>
  <c r="AF362" i="1"/>
  <c r="F363" i="1"/>
  <c r="H363" i="1"/>
  <c r="I363" i="1"/>
  <c r="J363" i="1"/>
  <c r="K363" i="1"/>
  <c r="L363" i="1"/>
  <c r="N363" i="1"/>
  <c r="O363" i="1"/>
  <c r="P363" i="1"/>
  <c r="Q363" i="1"/>
  <c r="R363" i="1"/>
  <c r="X363" i="1"/>
  <c r="Y363" i="1"/>
  <c r="AA363" i="1"/>
  <c r="AB363" i="1"/>
  <c r="AC363" i="1"/>
  <c r="AF363" i="1"/>
  <c r="F364" i="1"/>
  <c r="H364" i="1"/>
  <c r="I364" i="1"/>
  <c r="J364" i="1"/>
  <c r="K364" i="1"/>
  <c r="L364" i="1"/>
  <c r="N364" i="1"/>
  <c r="O364" i="1"/>
  <c r="P364" i="1"/>
  <c r="Q364" i="1"/>
  <c r="R364" i="1"/>
  <c r="X364" i="1"/>
  <c r="Y364" i="1"/>
  <c r="AA364" i="1"/>
  <c r="AB364" i="1"/>
  <c r="AC364" i="1"/>
  <c r="AF364" i="1"/>
  <c r="F365" i="1"/>
  <c r="H365" i="1"/>
  <c r="I365" i="1"/>
  <c r="J365" i="1"/>
  <c r="K365" i="1"/>
  <c r="L365" i="1"/>
  <c r="N365" i="1"/>
  <c r="O365" i="1"/>
  <c r="P365" i="1"/>
  <c r="Q365" i="1"/>
  <c r="R365" i="1"/>
  <c r="X365" i="1"/>
  <c r="Y365" i="1"/>
  <c r="AA365" i="1"/>
  <c r="AB365" i="1"/>
  <c r="AC365" i="1"/>
  <c r="AF365" i="1"/>
  <c r="F366" i="1"/>
  <c r="H366" i="1"/>
  <c r="I366" i="1"/>
  <c r="J366" i="1"/>
  <c r="K366" i="1"/>
  <c r="L366" i="1"/>
  <c r="N366" i="1"/>
  <c r="O366" i="1"/>
  <c r="P366" i="1"/>
  <c r="Q366" i="1"/>
  <c r="R366" i="1"/>
  <c r="X366" i="1"/>
  <c r="Y366" i="1"/>
  <c r="AA366" i="1"/>
  <c r="AB366" i="1"/>
  <c r="AC366" i="1"/>
  <c r="AF366" i="1"/>
  <c r="F367" i="1"/>
  <c r="H367" i="1"/>
  <c r="I367" i="1"/>
  <c r="J367" i="1"/>
  <c r="K367" i="1"/>
  <c r="L367" i="1"/>
  <c r="N367" i="1"/>
  <c r="O367" i="1"/>
  <c r="P367" i="1"/>
  <c r="Q367" i="1"/>
  <c r="R367" i="1"/>
  <c r="X367" i="1"/>
  <c r="Y367" i="1"/>
  <c r="AA367" i="1"/>
  <c r="AB367" i="1"/>
  <c r="AC367" i="1"/>
  <c r="AF367" i="1"/>
  <c r="F368" i="1"/>
  <c r="H368" i="1"/>
  <c r="I368" i="1"/>
  <c r="J368" i="1"/>
  <c r="K368" i="1"/>
  <c r="L368" i="1"/>
  <c r="N368" i="1"/>
  <c r="O368" i="1"/>
  <c r="P368" i="1"/>
  <c r="Q368" i="1"/>
  <c r="R368" i="1"/>
  <c r="X368" i="1"/>
  <c r="Y368" i="1"/>
  <c r="AA368" i="1"/>
  <c r="AB368" i="1"/>
  <c r="AC368" i="1"/>
  <c r="AF368" i="1"/>
  <c r="F369" i="1"/>
  <c r="H369" i="1"/>
  <c r="I369" i="1"/>
  <c r="J369" i="1"/>
  <c r="K369" i="1"/>
  <c r="L369" i="1"/>
  <c r="N369" i="1"/>
  <c r="O369" i="1"/>
  <c r="P369" i="1"/>
  <c r="Q369" i="1"/>
  <c r="R369" i="1"/>
  <c r="X369" i="1"/>
  <c r="Y369" i="1"/>
  <c r="AA369" i="1"/>
  <c r="AB369" i="1"/>
  <c r="AC369" i="1"/>
  <c r="AF369" i="1"/>
  <c r="F370" i="1"/>
  <c r="H370" i="1"/>
  <c r="I370" i="1"/>
  <c r="J370" i="1"/>
  <c r="K370" i="1"/>
  <c r="L370" i="1"/>
  <c r="N370" i="1"/>
  <c r="O370" i="1"/>
  <c r="P370" i="1"/>
  <c r="Q370" i="1"/>
  <c r="R370" i="1"/>
  <c r="X370" i="1"/>
  <c r="Y370" i="1"/>
  <c r="AA370" i="1"/>
  <c r="AB370" i="1"/>
  <c r="AC370" i="1"/>
  <c r="AF370" i="1"/>
  <c r="F371" i="1"/>
  <c r="H371" i="1"/>
  <c r="I371" i="1"/>
  <c r="J371" i="1"/>
  <c r="K371" i="1"/>
  <c r="L371" i="1"/>
  <c r="N371" i="1"/>
  <c r="O371" i="1"/>
  <c r="P371" i="1"/>
  <c r="Q371" i="1"/>
  <c r="R371" i="1"/>
  <c r="X371" i="1"/>
  <c r="Y371" i="1"/>
  <c r="AA371" i="1"/>
  <c r="AB371" i="1"/>
  <c r="AC371" i="1"/>
  <c r="AF371" i="1"/>
  <c r="F372" i="1"/>
  <c r="H372" i="1"/>
  <c r="I372" i="1"/>
  <c r="J372" i="1"/>
  <c r="K372" i="1"/>
  <c r="L372" i="1"/>
  <c r="N372" i="1"/>
  <c r="O372" i="1"/>
  <c r="P372" i="1"/>
  <c r="Q372" i="1"/>
  <c r="R372" i="1"/>
  <c r="X372" i="1"/>
  <c r="Y372" i="1"/>
  <c r="AA372" i="1"/>
  <c r="AB372" i="1"/>
  <c r="AC372" i="1"/>
  <c r="AF372" i="1"/>
  <c r="F373" i="1"/>
  <c r="H373" i="1"/>
  <c r="I373" i="1"/>
  <c r="J373" i="1"/>
  <c r="K373" i="1"/>
  <c r="L373" i="1"/>
  <c r="N373" i="1"/>
  <c r="O373" i="1"/>
  <c r="P373" i="1"/>
  <c r="Q373" i="1"/>
  <c r="R373" i="1"/>
  <c r="X373" i="1"/>
  <c r="Y373" i="1"/>
  <c r="AA373" i="1"/>
  <c r="AB373" i="1"/>
  <c r="AC373" i="1"/>
  <c r="AF373" i="1"/>
  <c r="F374" i="1"/>
  <c r="H374" i="1"/>
  <c r="I374" i="1"/>
  <c r="J374" i="1"/>
  <c r="K374" i="1"/>
  <c r="L374" i="1"/>
  <c r="N374" i="1"/>
  <c r="O374" i="1"/>
  <c r="P374" i="1"/>
  <c r="Q374" i="1"/>
  <c r="R374" i="1"/>
  <c r="X374" i="1"/>
  <c r="Y374" i="1"/>
  <c r="AA374" i="1"/>
  <c r="AB374" i="1"/>
  <c r="AC374" i="1"/>
  <c r="AF374" i="1"/>
  <c r="F375" i="1"/>
  <c r="H375" i="1"/>
  <c r="I375" i="1"/>
  <c r="J375" i="1"/>
  <c r="K375" i="1"/>
  <c r="L375" i="1"/>
  <c r="N375" i="1"/>
  <c r="O375" i="1"/>
  <c r="P375" i="1"/>
  <c r="Q375" i="1"/>
  <c r="R375" i="1"/>
  <c r="X375" i="1"/>
  <c r="Y375" i="1"/>
  <c r="AA375" i="1"/>
  <c r="AB375" i="1"/>
  <c r="AC375" i="1"/>
  <c r="AF375" i="1"/>
  <c r="F376" i="1"/>
  <c r="H376" i="1"/>
  <c r="I376" i="1"/>
  <c r="J376" i="1"/>
  <c r="K376" i="1"/>
  <c r="L376" i="1"/>
  <c r="N376" i="1"/>
  <c r="O376" i="1"/>
  <c r="P376" i="1"/>
  <c r="Q376" i="1"/>
  <c r="R376" i="1"/>
  <c r="X376" i="1"/>
  <c r="Y376" i="1"/>
  <c r="AA376" i="1"/>
  <c r="AB376" i="1"/>
  <c r="AC376" i="1"/>
  <c r="AF376" i="1"/>
  <c r="F377" i="1"/>
  <c r="H377" i="1"/>
  <c r="I377" i="1"/>
  <c r="J377" i="1"/>
  <c r="K377" i="1"/>
  <c r="L377" i="1"/>
  <c r="N377" i="1"/>
  <c r="O377" i="1"/>
  <c r="P377" i="1"/>
  <c r="Q377" i="1"/>
  <c r="R377" i="1"/>
  <c r="X377" i="1"/>
  <c r="Y377" i="1"/>
  <c r="AA377" i="1"/>
  <c r="AB377" i="1"/>
  <c r="AC377" i="1"/>
  <c r="AF377" i="1"/>
  <c r="F378" i="1"/>
  <c r="H378" i="1"/>
  <c r="I378" i="1"/>
  <c r="J378" i="1"/>
  <c r="K378" i="1"/>
  <c r="L378" i="1"/>
  <c r="N378" i="1"/>
  <c r="O378" i="1"/>
  <c r="P378" i="1"/>
  <c r="Q378" i="1"/>
  <c r="R378" i="1"/>
  <c r="X378" i="1"/>
  <c r="Y378" i="1"/>
  <c r="AA378" i="1"/>
  <c r="AB378" i="1"/>
  <c r="AC378" i="1"/>
  <c r="AF378" i="1"/>
  <c r="F379" i="1"/>
  <c r="H379" i="1"/>
  <c r="I379" i="1"/>
  <c r="J379" i="1"/>
  <c r="K379" i="1"/>
  <c r="L379" i="1"/>
  <c r="N379" i="1"/>
  <c r="O379" i="1"/>
  <c r="P379" i="1"/>
  <c r="Q379" i="1"/>
  <c r="R379" i="1"/>
  <c r="X379" i="1"/>
  <c r="Y379" i="1"/>
  <c r="AA379" i="1"/>
  <c r="AB379" i="1"/>
  <c r="AC379" i="1"/>
  <c r="AF379" i="1"/>
  <c r="F383" i="1"/>
  <c r="H383" i="1"/>
  <c r="I383" i="1"/>
  <c r="J383" i="1"/>
  <c r="K383" i="1"/>
  <c r="L383" i="1"/>
  <c r="N383" i="1"/>
  <c r="O383" i="1"/>
  <c r="P383" i="1"/>
  <c r="Q383" i="1"/>
  <c r="R383" i="1"/>
  <c r="X383" i="1"/>
  <c r="Y383" i="1"/>
  <c r="AA383" i="1"/>
  <c r="AB383" i="1"/>
  <c r="AC383" i="1"/>
  <c r="AF383" i="1"/>
  <c r="F384" i="1"/>
  <c r="H384" i="1"/>
  <c r="I384" i="1"/>
  <c r="J384" i="1"/>
  <c r="K384" i="1"/>
  <c r="L384" i="1"/>
  <c r="N384" i="1"/>
  <c r="O384" i="1"/>
  <c r="P384" i="1"/>
  <c r="Q384" i="1"/>
  <c r="R384" i="1"/>
  <c r="X384" i="1"/>
  <c r="Y384" i="1"/>
  <c r="AA384" i="1"/>
  <c r="AB384" i="1"/>
  <c r="AC384" i="1"/>
  <c r="AF384" i="1"/>
  <c r="F385" i="1"/>
  <c r="H385" i="1"/>
  <c r="I385" i="1"/>
  <c r="J385" i="1"/>
  <c r="K385" i="1"/>
  <c r="L385" i="1"/>
  <c r="N385" i="1"/>
  <c r="O385" i="1"/>
  <c r="P385" i="1"/>
  <c r="Q385" i="1"/>
  <c r="R385" i="1"/>
  <c r="X385" i="1"/>
  <c r="Y385" i="1"/>
  <c r="AA385" i="1"/>
  <c r="AB385" i="1"/>
  <c r="AC385" i="1"/>
  <c r="AF385" i="1"/>
  <c r="F386" i="1"/>
  <c r="H386" i="1"/>
  <c r="I386" i="1"/>
  <c r="J386" i="1"/>
  <c r="K386" i="1"/>
  <c r="L386" i="1"/>
  <c r="N386" i="1"/>
  <c r="O386" i="1"/>
  <c r="P386" i="1"/>
  <c r="Q386" i="1"/>
  <c r="R386" i="1"/>
  <c r="X386" i="1"/>
  <c r="Y386" i="1"/>
  <c r="AA386" i="1"/>
  <c r="AB386" i="1"/>
  <c r="AC386" i="1"/>
  <c r="AF386" i="1"/>
  <c r="F387" i="1"/>
  <c r="H387" i="1"/>
  <c r="I387" i="1"/>
  <c r="J387" i="1"/>
  <c r="K387" i="1"/>
  <c r="L387" i="1"/>
  <c r="N387" i="1"/>
  <c r="O387" i="1"/>
  <c r="P387" i="1"/>
  <c r="Q387" i="1"/>
  <c r="R387" i="1"/>
  <c r="X387" i="1"/>
  <c r="Y387" i="1"/>
  <c r="AA387" i="1"/>
  <c r="AB387" i="1"/>
  <c r="AC387" i="1"/>
  <c r="AF387" i="1"/>
  <c r="F388" i="1"/>
  <c r="H388" i="1"/>
  <c r="I388" i="1"/>
  <c r="J388" i="1"/>
  <c r="K388" i="1"/>
  <c r="L388" i="1"/>
  <c r="N388" i="1"/>
  <c r="O388" i="1"/>
  <c r="P388" i="1"/>
  <c r="Q388" i="1"/>
  <c r="R388" i="1"/>
  <c r="X388" i="1"/>
  <c r="Y388" i="1"/>
  <c r="AA388" i="1"/>
  <c r="AB388" i="1"/>
  <c r="AC388" i="1"/>
  <c r="AF388" i="1"/>
  <c r="F389" i="1"/>
  <c r="H389" i="1"/>
  <c r="I389" i="1"/>
  <c r="J389" i="1"/>
  <c r="K389" i="1"/>
  <c r="L389" i="1"/>
  <c r="N389" i="1"/>
  <c r="O389" i="1"/>
  <c r="P389" i="1"/>
  <c r="Q389" i="1"/>
  <c r="R389" i="1"/>
  <c r="X389" i="1"/>
  <c r="Y389" i="1"/>
  <c r="AA389" i="1"/>
  <c r="AB389" i="1"/>
  <c r="AC389" i="1"/>
  <c r="AF389" i="1"/>
  <c r="F390" i="1"/>
  <c r="H390" i="1"/>
  <c r="I390" i="1"/>
  <c r="J390" i="1"/>
  <c r="K390" i="1"/>
  <c r="L390" i="1"/>
  <c r="N390" i="1"/>
  <c r="O390" i="1"/>
  <c r="P390" i="1"/>
  <c r="Q390" i="1"/>
  <c r="R390" i="1"/>
  <c r="X390" i="1"/>
  <c r="Y390" i="1"/>
  <c r="AA390" i="1"/>
  <c r="AB390" i="1"/>
  <c r="AC390" i="1"/>
  <c r="AF390" i="1"/>
  <c r="F391" i="1"/>
  <c r="H391" i="1"/>
  <c r="I391" i="1"/>
  <c r="J391" i="1"/>
  <c r="K391" i="1"/>
  <c r="L391" i="1"/>
  <c r="N391" i="1"/>
  <c r="O391" i="1"/>
  <c r="P391" i="1"/>
  <c r="Q391" i="1"/>
  <c r="R391" i="1"/>
  <c r="X391" i="1"/>
  <c r="Y391" i="1"/>
  <c r="AA391" i="1"/>
  <c r="AB391" i="1"/>
  <c r="AC391" i="1"/>
  <c r="AF391" i="1"/>
  <c r="F392" i="1"/>
  <c r="H392" i="1"/>
  <c r="I392" i="1"/>
  <c r="J392" i="1"/>
  <c r="K392" i="1"/>
  <c r="L392" i="1"/>
  <c r="N392" i="1"/>
  <c r="O392" i="1"/>
  <c r="P392" i="1"/>
  <c r="Q392" i="1"/>
  <c r="R392" i="1"/>
  <c r="X392" i="1"/>
  <c r="Y392" i="1"/>
  <c r="AA392" i="1"/>
  <c r="AB392" i="1"/>
  <c r="AC392" i="1"/>
  <c r="AF392" i="1"/>
  <c r="F393" i="1"/>
  <c r="H393" i="1"/>
  <c r="I393" i="1"/>
  <c r="J393" i="1"/>
  <c r="K393" i="1"/>
  <c r="L393" i="1"/>
  <c r="N393" i="1"/>
  <c r="O393" i="1"/>
  <c r="P393" i="1"/>
  <c r="Q393" i="1"/>
  <c r="R393" i="1"/>
  <c r="X393" i="1"/>
  <c r="Y393" i="1"/>
  <c r="AA393" i="1"/>
  <c r="AB393" i="1"/>
  <c r="AC393" i="1"/>
  <c r="AF393" i="1"/>
  <c r="F394" i="1"/>
  <c r="H394" i="1"/>
  <c r="I394" i="1"/>
  <c r="J394" i="1"/>
  <c r="K394" i="1"/>
  <c r="L394" i="1"/>
  <c r="N394" i="1"/>
  <c r="O394" i="1"/>
  <c r="P394" i="1"/>
  <c r="Q394" i="1"/>
  <c r="R394" i="1"/>
  <c r="X394" i="1"/>
  <c r="Y394" i="1"/>
  <c r="AA394" i="1"/>
  <c r="AB394" i="1"/>
  <c r="AC394" i="1"/>
  <c r="AF394" i="1"/>
  <c r="F395" i="1"/>
  <c r="H395" i="1"/>
  <c r="I395" i="1"/>
  <c r="J395" i="1"/>
  <c r="K395" i="1"/>
  <c r="L395" i="1"/>
  <c r="N395" i="1"/>
  <c r="O395" i="1"/>
  <c r="P395" i="1"/>
  <c r="Q395" i="1"/>
  <c r="R395" i="1"/>
  <c r="X395" i="1"/>
  <c r="Y395" i="1"/>
  <c r="AA395" i="1"/>
  <c r="AB395" i="1"/>
  <c r="AC395" i="1"/>
  <c r="AF395" i="1"/>
  <c r="F396" i="1"/>
  <c r="H396" i="1"/>
  <c r="I396" i="1"/>
  <c r="J396" i="1"/>
  <c r="K396" i="1"/>
  <c r="L396" i="1"/>
  <c r="N396" i="1"/>
  <c r="O396" i="1"/>
  <c r="P396" i="1"/>
  <c r="Q396" i="1"/>
  <c r="R396" i="1"/>
  <c r="X396" i="1"/>
  <c r="Y396" i="1"/>
  <c r="AA396" i="1"/>
  <c r="AB396" i="1"/>
  <c r="AC396" i="1"/>
  <c r="AF396" i="1"/>
  <c r="F397" i="1"/>
  <c r="H397" i="1"/>
  <c r="I397" i="1"/>
  <c r="J397" i="1"/>
  <c r="K397" i="1"/>
  <c r="L397" i="1"/>
  <c r="N397" i="1"/>
  <c r="O397" i="1"/>
  <c r="P397" i="1"/>
  <c r="Q397" i="1"/>
  <c r="R397" i="1"/>
  <c r="X397" i="1"/>
  <c r="Y397" i="1"/>
  <c r="AA397" i="1"/>
  <c r="AB397" i="1"/>
  <c r="AC397" i="1"/>
  <c r="AF397" i="1"/>
  <c r="F398" i="1"/>
  <c r="H398" i="1"/>
  <c r="I398" i="1"/>
  <c r="J398" i="1"/>
  <c r="K398" i="1"/>
  <c r="L398" i="1"/>
  <c r="N398" i="1"/>
  <c r="O398" i="1"/>
  <c r="P398" i="1"/>
  <c r="Q398" i="1"/>
  <c r="R398" i="1"/>
  <c r="X398" i="1"/>
  <c r="Y398" i="1"/>
  <c r="AA398" i="1"/>
  <c r="AB398" i="1"/>
  <c r="AC398" i="1"/>
  <c r="AF398" i="1"/>
  <c r="F399" i="1"/>
  <c r="H399" i="1"/>
  <c r="I399" i="1"/>
  <c r="J399" i="1"/>
  <c r="K399" i="1"/>
  <c r="L399" i="1"/>
  <c r="N399" i="1"/>
  <c r="O399" i="1"/>
  <c r="P399" i="1"/>
  <c r="Q399" i="1"/>
  <c r="R399" i="1"/>
  <c r="X399" i="1"/>
  <c r="Y399" i="1"/>
  <c r="AA399" i="1"/>
  <c r="AB399" i="1"/>
  <c r="AC399" i="1"/>
  <c r="AF399" i="1"/>
  <c r="F400" i="1"/>
  <c r="H400" i="1"/>
  <c r="I400" i="1"/>
  <c r="J400" i="1"/>
  <c r="K400" i="1"/>
  <c r="L400" i="1"/>
  <c r="N400" i="1"/>
  <c r="O400" i="1"/>
  <c r="P400" i="1"/>
  <c r="Q400" i="1"/>
  <c r="R400" i="1"/>
  <c r="X400" i="1"/>
  <c r="Y400" i="1"/>
  <c r="AA400" i="1"/>
  <c r="AB400" i="1"/>
  <c r="AC400" i="1"/>
  <c r="AF400" i="1"/>
  <c r="F401" i="1"/>
  <c r="H401" i="1"/>
  <c r="I401" i="1"/>
  <c r="J401" i="1"/>
  <c r="K401" i="1"/>
  <c r="L401" i="1"/>
  <c r="N401" i="1"/>
  <c r="O401" i="1"/>
  <c r="P401" i="1"/>
  <c r="Q401" i="1"/>
  <c r="R401" i="1"/>
  <c r="X401" i="1"/>
  <c r="Y401" i="1"/>
  <c r="AA401" i="1"/>
  <c r="AB401" i="1"/>
  <c r="AC401" i="1"/>
  <c r="AF401" i="1"/>
  <c r="F402" i="1"/>
  <c r="H402" i="1"/>
  <c r="I402" i="1"/>
  <c r="J402" i="1"/>
  <c r="K402" i="1"/>
  <c r="L402" i="1"/>
  <c r="N402" i="1"/>
  <c r="O402" i="1"/>
  <c r="P402" i="1"/>
  <c r="Q402" i="1"/>
  <c r="R402" i="1"/>
  <c r="X402" i="1"/>
  <c r="Y402" i="1"/>
  <c r="AA402" i="1"/>
  <c r="AB402" i="1"/>
  <c r="AC402" i="1"/>
  <c r="AF402" i="1"/>
  <c r="F403" i="1"/>
  <c r="H403" i="1"/>
  <c r="I403" i="1"/>
  <c r="J403" i="1"/>
  <c r="K403" i="1"/>
  <c r="L403" i="1"/>
  <c r="N403" i="1"/>
  <c r="O403" i="1"/>
  <c r="P403" i="1"/>
  <c r="Q403" i="1"/>
  <c r="R403" i="1"/>
  <c r="X403" i="1"/>
  <c r="Y403" i="1"/>
  <c r="AA403" i="1"/>
  <c r="AB403" i="1"/>
  <c r="AC403" i="1"/>
  <c r="AF403" i="1"/>
  <c r="F404" i="1"/>
  <c r="H404" i="1"/>
  <c r="I404" i="1"/>
  <c r="J404" i="1"/>
  <c r="K404" i="1"/>
  <c r="L404" i="1"/>
  <c r="N404" i="1"/>
  <c r="O404" i="1"/>
  <c r="P404" i="1"/>
  <c r="Q404" i="1"/>
  <c r="R404" i="1"/>
  <c r="X404" i="1"/>
  <c r="Y404" i="1"/>
  <c r="AA404" i="1"/>
  <c r="AB404" i="1"/>
  <c r="AC404" i="1"/>
  <c r="AF404" i="1"/>
  <c r="F405" i="1"/>
  <c r="H405" i="1"/>
  <c r="I405" i="1"/>
  <c r="J405" i="1"/>
  <c r="K405" i="1"/>
  <c r="L405" i="1"/>
  <c r="N405" i="1"/>
  <c r="O405" i="1"/>
  <c r="P405" i="1"/>
  <c r="Q405" i="1"/>
  <c r="R405" i="1"/>
  <c r="X405" i="1"/>
  <c r="Y405" i="1"/>
  <c r="AA405" i="1"/>
  <c r="AB405" i="1"/>
  <c r="AC405" i="1"/>
  <c r="AF405" i="1"/>
  <c r="F406" i="1"/>
  <c r="H406" i="1"/>
  <c r="I406" i="1"/>
  <c r="J406" i="1"/>
  <c r="K406" i="1"/>
  <c r="L406" i="1"/>
  <c r="N406" i="1"/>
  <c r="O406" i="1"/>
  <c r="P406" i="1"/>
  <c r="Q406" i="1"/>
  <c r="R406" i="1"/>
  <c r="X406" i="1"/>
  <c r="Y406" i="1"/>
  <c r="AA406" i="1"/>
  <c r="AB406" i="1"/>
  <c r="AC406" i="1"/>
  <c r="AF406" i="1"/>
  <c r="F407" i="1"/>
  <c r="H407" i="1"/>
  <c r="I407" i="1"/>
  <c r="J407" i="1"/>
  <c r="K407" i="1"/>
  <c r="L407" i="1"/>
  <c r="N407" i="1"/>
  <c r="O407" i="1"/>
  <c r="P407" i="1"/>
  <c r="Q407" i="1"/>
  <c r="R407" i="1"/>
  <c r="X407" i="1"/>
  <c r="Y407" i="1"/>
  <c r="AA407" i="1"/>
  <c r="AB407" i="1"/>
  <c r="AC407" i="1"/>
  <c r="AF407" i="1"/>
  <c r="F408" i="1"/>
  <c r="H408" i="1"/>
  <c r="I408" i="1"/>
  <c r="J408" i="1"/>
  <c r="K408" i="1"/>
  <c r="L408" i="1"/>
  <c r="N408" i="1"/>
  <c r="O408" i="1"/>
  <c r="P408" i="1"/>
  <c r="Q408" i="1"/>
  <c r="R408" i="1"/>
  <c r="X408" i="1"/>
  <c r="Y408" i="1"/>
  <c r="AA408" i="1"/>
  <c r="AB408" i="1"/>
  <c r="AC408" i="1"/>
  <c r="AF408" i="1"/>
  <c r="F409" i="1"/>
  <c r="H409" i="1"/>
  <c r="I409" i="1"/>
  <c r="J409" i="1"/>
  <c r="K409" i="1"/>
  <c r="L409" i="1"/>
  <c r="N409" i="1"/>
  <c r="O409" i="1"/>
  <c r="P409" i="1"/>
  <c r="Q409" i="1"/>
  <c r="R409" i="1"/>
  <c r="X409" i="1"/>
  <c r="Y409" i="1"/>
  <c r="AA409" i="1"/>
  <c r="AB409" i="1"/>
  <c r="AC409" i="1"/>
  <c r="AF409" i="1"/>
  <c r="F410" i="1"/>
  <c r="H410" i="1"/>
  <c r="I410" i="1"/>
  <c r="J410" i="1"/>
  <c r="K410" i="1"/>
  <c r="L410" i="1"/>
  <c r="N410" i="1"/>
  <c r="O410" i="1"/>
  <c r="P410" i="1"/>
  <c r="Q410" i="1"/>
  <c r="R410" i="1"/>
  <c r="X410" i="1"/>
  <c r="Y410" i="1"/>
  <c r="AA410" i="1"/>
  <c r="AB410" i="1"/>
  <c r="AC410" i="1"/>
  <c r="AF410" i="1"/>
  <c r="F411" i="1"/>
  <c r="H411" i="1"/>
  <c r="I411" i="1"/>
  <c r="J411" i="1"/>
  <c r="K411" i="1"/>
  <c r="L411" i="1"/>
  <c r="N411" i="1"/>
  <c r="O411" i="1"/>
  <c r="P411" i="1"/>
  <c r="Q411" i="1"/>
  <c r="R411" i="1"/>
  <c r="X411" i="1"/>
  <c r="Y411" i="1"/>
  <c r="AA411" i="1"/>
  <c r="AB411" i="1"/>
  <c r="AC411" i="1"/>
  <c r="AF411" i="1"/>
  <c r="F412" i="1"/>
  <c r="H412" i="1"/>
  <c r="I412" i="1"/>
  <c r="J412" i="1"/>
  <c r="K412" i="1"/>
  <c r="L412" i="1"/>
  <c r="N412" i="1"/>
  <c r="O412" i="1"/>
  <c r="P412" i="1"/>
  <c r="Q412" i="1"/>
  <c r="R412" i="1"/>
  <c r="X412" i="1"/>
  <c r="Y412" i="1"/>
  <c r="AA412" i="1"/>
  <c r="AB412" i="1"/>
  <c r="AC412" i="1"/>
  <c r="AF412" i="1"/>
  <c r="F413" i="1"/>
  <c r="H413" i="1"/>
  <c r="I413" i="1"/>
  <c r="J413" i="1"/>
  <c r="K413" i="1"/>
  <c r="L413" i="1"/>
  <c r="N413" i="1"/>
  <c r="O413" i="1"/>
  <c r="P413" i="1"/>
  <c r="Q413" i="1"/>
  <c r="R413" i="1"/>
  <c r="X413" i="1"/>
  <c r="Y413" i="1"/>
  <c r="AA413" i="1"/>
  <c r="AB413" i="1"/>
  <c r="AC413" i="1"/>
  <c r="AF413" i="1"/>
  <c r="E8" i="3"/>
  <c r="K13" i="3"/>
  <c r="H15" i="3"/>
  <c r="K1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E57" i="3"/>
  <c r="C59" i="3"/>
  <c r="D59" i="3"/>
  <c r="E59" i="3"/>
  <c r="F59" i="3"/>
  <c r="G59" i="3"/>
  <c r="H59" i="3"/>
  <c r="I59" i="3"/>
  <c r="J59" i="3"/>
  <c r="K59" i="3"/>
  <c r="L59" i="3"/>
  <c r="M59" i="3"/>
  <c r="N59" i="3"/>
  <c r="C60" i="3"/>
  <c r="D60" i="3"/>
  <c r="E60" i="3"/>
  <c r="F60" i="3"/>
  <c r="G60" i="3"/>
  <c r="H60" i="3"/>
  <c r="I60" i="3"/>
  <c r="J60" i="3"/>
  <c r="K60" i="3"/>
  <c r="L60" i="3"/>
  <c r="M60" i="3"/>
  <c r="N60" i="3"/>
</calcChain>
</file>

<file path=xl/sharedStrings.xml><?xml version="1.0" encoding="utf-8"?>
<sst xmlns="http://schemas.openxmlformats.org/spreadsheetml/2006/main" count="401" uniqueCount="98">
  <si>
    <t>ACCUMULATIVE</t>
  </si>
  <si>
    <t>INVENTORY</t>
  </si>
  <si>
    <t>CONSUMPTION</t>
  </si>
  <si>
    <t>DATE</t>
  </si>
  <si>
    <t>HOUR</t>
  </si>
  <si>
    <t>FT-IN</t>
  </si>
  <si>
    <t>%</t>
  </si>
  <si>
    <t>GALLONS</t>
  </si>
  <si>
    <t>BARRELS</t>
  </si>
  <si>
    <t>CUBIC FEET</t>
  </si>
  <si>
    <t>CUBIC METER</t>
  </si>
  <si>
    <t>MMBTU</t>
  </si>
  <si>
    <t>AUGUST</t>
  </si>
  <si>
    <t>SEPTEMBER</t>
  </si>
  <si>
    <t>AVR LAST 10 DAYS</t>
  </si>
  <si>
    <t>E</t>
  </si>
  <si>
    <t>OCTOBER</t>
  </si>
  <si>
    <t>EcoElectrica, L.P.</t>
  </si>
  <si>
    <t xml:space="preserve"> </t>
  </si>
  <si>
    <t>Inventory Balance (Gallons)</t>
  </si>
  <si>
    <t>Consumption</t>
  </si>
  <si>
    <t>LPG</t>
  </si>
  <si>
    <t>As of:</t>
  </si>
  <si>
    <t>WIP ( BULLET &amp; PIPELINE)</t>
  </si>
  <si>
    <t>Total Inventory</t>
  </si>
  <si>
    <t>Less Heel</t>
  </si>
  <si>
    <t>Inv. Available</t>
  </si>
  <si>
    <t>NOVEMBER</t>
  </si>
  <si>
    <t>DECEMBER</t>
  </si>
  <si>
    <t>JANUARY</t>
  </si>
  <si>
    <t>FEBRUARY</t>
  </si>
  <si>
    <t>ESTIMATED</t>
  </si>
  <si>
    <t>ECOELECTRICA</t>
  </si>
  <si>
    <t>LPG TRANSFER FROM PROCARIBE TANK</t>
  </si>
  <si>
    <t>( GALLONS )</t>
  </si>
  <si>
    <t>Y E A R   2 0 0 0</t>
  </si>
  <si>
    <t>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</si>
  <si>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</si>
  <si>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</si>
  <si>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</si>
  <si>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</si>
  <si>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</si>
  <si>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</si>
  <si>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</si>
  <si>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</si>
  <si>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</si>
  <si>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</si>
  <si>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</si>
  <si>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</si>
  <si>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Adjustment 3./24/2000</t>
  </si>
  <si>
    <t>TOTAL MONTH</t>
  </si>
  <si>
    <t>TOTAL YTD</t>
  </si>
  <si>
    <t>MARCH</t>
  </si>
  <si>
    <t>All Values in</t>
  </si>
  <si>
    <t>Tank Shell Capacity</t>
  </si>
  <si>
    <t>(97%)</t>
  </si>
  <si>
    <t>Cubic Meters</t>
  </si>
  <si>
    <t>Heel</t>
  </si>
  <si>
    <r>
      <t>(6 Feet) -(Does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in Unloading Line)</t>
    </r>
  </si>
  <si>
    <t>Working Inventory</t>
  </si>
  <si>
    <t>LNG TANK</t>
  </si>
  <si>
    <t>LNG Opening</t>
  </si>
  <si>
    <t xml:space="preserve">Daily </t>
  </si>
  <si>
    <t>Available</t>
  </si>
  <si>
    <t>Shipment Vol.</t>
  </si>
  <si>
    <t>Theoretical</t>
  </si>
  <si>
    <t>Tank Inventory</t>
  </si>
  <si>
    <t>Tank Space</t>
  </si>
  <si>
    <t>Ship</t>
  </si>
  <si>
    <t>Closing</t>
  </si>
  <si>
    <t>Above Heel</t>
  </si>
  <si>
    <t>W/O HEEL</t>
  </si>
  <si>
    <t>Inventory Report</t>
  </si>
  <si>
    <t xml:space="preserve">FUEL OIL </t>
  </si>
  <si>
    <t>GLS</t>
  </si>
  <si>
    <t>As of :</t>
  </si>
  <si>
    <t>Finance</t>
  </si>
  <si>
    <t>Other Adjustments</t>
  </si>
  <si>
    <t>Month 2001</t>
  </si>
  <si>
    <t>Regular</t>
  </si>
  <si>
    <t>Amount</t>
  </si>
  <si>
    <t>Other</t>
  </si>
  <si>
    <t xml:space="preserve">Shore </t>
  </si>
  <si>
    <t>Heater</t>
  </si>
  <si>
    <t>Gallons</t>
  </si>
  <si>
    <t>$$</t>
  </si>
  <si>
    <t>Figures</t>
  </si>
  <si>
    <t>APRIL</t>
  </si>
  <si>
    <t>mathew</t>
  </si>
  <si>
    <t>JUNE</t>
  </si>
  <si>
    <t>1CT SHUTDOWN</t>
  </si>
  <si>
    <t>WORKING INVENTORY</t>
  </si>
  <si>
    <t>LESS HEEL: GLS</t>
  </si>
  <si>
    <t>NET INVENTORY - GLS</t>
  </si>
  <si>
    <t>NET INVENTORY - BARRELS</t>
  </si>
  <si>
    <t>July</t>
  </si>
  <si>
    <t>14'-7 7/8"</t>
  </si>
  <si>
    <t>DISPATCH FACTOR @ 70%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</si>
</sst>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??_);_(@_)"/>
    <numFmt numFmtId="168" formatCode="_(* #,##0.0_);_(* \(#,##0.0\);_(* &quot;-&quot;??_);_(@_)"/>
    <numFmt numFmtId="179" formatCode="0.0%"/>
    <numFmt numFmtId="180" formatCode="0.0"/>
    <numFmt numFmtId="183" formatCode="0_);\(0\)"/>
  </numFmts>
  <fonts count="2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b/>
      <i/>
      <u val="singleAccounting"/>
      <sz val="12"/>
      <name val="Arial"/>
      <family val="2"/>
    </font>
    <font>
      <b/>
      <i/>
      <sz val="12"/>
      <color indexed="48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0"/>
      <color indexed="4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6">
    <xf numFmtId="0" fontId="0" fillId="0" borderId="0" xfId="0"/>
    <xf numFmtId="15" fontId="2" fillId="0" borderId="0" xfId="0" applyNumberFormat="1" applyFont="1"/>
    <xf numFmtId="2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3" fillId="0" borderId="0" xfId="0" applyFont="1"/>
    <xf numFmtId="166" fontId="3" fillId="2" borderId="0" xfId="1" applyNumberFormat="1" applyFont="1" applyFill="1" applyBorder="1" applyAlignment="1"/>
    <xf numFmtId="167" fontId="0" fillId="0" borderId="0" xfId="1" applyNumberFormat="1" applyFont="1" applyAlignment="1">
      <alignment horizontal="center"/>
    </xf>
    <xf numFmtId="0" fontId="4" fillId="0" borderId="1" xfId="0" applyFont="1" applyBorder="1" applyAlignment="1">
      <alignment horizontal="left" indent="5"/>
    </xf>
    <xf numFmtId="0" fontId="0" fillId="0" borderId="2" xfId="0" applyBorder="1"/>
    <xf numFmtId="0" fontId="4" fillId="0" borderId="0" xfId="0" applyFont="1" applyAlignment="1">
      <alignment horizontal="center"/>
    </xf>
    <xf numFmtId="15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5" fontId="4" fillId="0" borderId="5" xfId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5" fontId="4" fillId="0" borderId="8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5" fontId="4" fillId="0" borderId="10" xfId="1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5" fontId="2" fillId="0" borderId="3" xfId="0" applyNumberFormat="1" applyFont="1" applyBorder="1"/>
    <xf numFmtId="20" fontId="0" fillId="0" borderId="4" xfId="0" applyNumberFormat="1" applyBorder="1"/>
    <xf numFmtId="164" fontId="0" fillId="0" borderId="4" xfId="0" applyNumberFormat="1" applyBorder="1"/>
    <xf numFmtId="15" fontId="2" fillId="0" borderId="13" xfId="0" applyNumberFormat="1" applyFont="1" applyBorder="1"/>
    <xf numFmtId="20" fontId="0" fillId="0" borderId="0" xfId="0" applyNumberFormat="1" applyBorder="1"/>
    <xf numFmtId="164" fontId="0" fillId="0" borderId="0" xfId="0" applyNumberFormat="1" applyBorder="1"/>
    <xf numFmtId="15" fontId="2" fillId="0" borderId="8" xfId="0" applyNumberFormat="1" applyFont="1" applyBorder="1"/>
    <xf numFmtId="20" fontId="0" fillId="0" borderId="9" xfId="0" applyNumberFormat="1" applyBorder="1"/>
    <xf numFmtId="164" fontId="0" fillId="0" borderId="9" xfId="0" applyNumberFormat="1" applyBorder="1"/>
    <xf numFmtId="0" fontId="4" fillId="0" borderId="0" xfId="0" applyFont="1"/>
    <xf numFmtId="15" fontId="2" fillId="0" borderId="0" xfId="0" applyNumberFormat="1" applyFont="1" applyBorder="1"/>
    <xf numFmtId="168" fontId="0" fillId="0" borderId="0" xfId="1" applyNumberFormat="1" applyFont="1"/>
    <xf numFmtId="43" fontId="0" fillId="0" borderId="0" xfId="1" applyFont="1"/>
    <xf numFmtId="43" fontId="0" fillId="0" borderId="0" xfId="0" applyNumberFormat="1"/>
    <xf numFmtId="165" fontId="0" fillId="0" borderId="0" xfId="0" applyNumberFormat="1"/>
    <xf numFmtId="0" fontId="0" fillId="3" borderId="0" xfId="0" applyFill="1"/>
    <xf numFmtId="15" fontId="2" fillId="3" borderId="13" xfId="0" applyNumberFormat="1" applyFont="1" applyFill="1" applyBorder="1"/>
    <xf numFmtId="20" fontId="0" fillId="3" borderId="0" xfId="0" applyNumberFormat="1" applyFill="1" applyBorder="1"/>
    <xf numFmtId="164" fontId="0" fillId="3" borderId="0" xfId="0" applyNumberFormat="1" applyFill="1" applyBorder="1"/>
    <xf numFmtId="165" fontId="0" fillId="3" borderId="0" xfId="1" applyNumberFormat="1" applyFont="1" applyFill="1"/>
    <xf numFmtId="168" fontId="0" fillId="3" borderId="0" xfId="1" applyNumberFormat="1" applyFont="1" applyFill="1"/>
    <xf numFmtId="43" fontId="0" fillId="3" borderId="0" xfId="1" applyFont="1" applyFill="1"/>
    <xf numFmtId="43" fontId="0" fillId="3" borderId="0" xfId="0" applyNumberFormat="1" applyFill="1"/>
    <xf numFmtId="165" fontId="0" fillId="3" borderId="0" xfId="0" applyNumberFormat="1" applyFill="1"/>
    <xf numFmtId="43" fontId="0" fillId="4" borderId="14" xfId="0" applyNumberFormat="1" applyFill="1" applyBorder="1"/>
    <xf numFmtId="0" fontId="0" fillId="4" borderId="14" xfId="0" applyFill="1" applyBorder="1" applyAlignment="1">
      <alignment wrapText="1"/>
    </xf>
    <xf numFmtId="164" fontId="0" fillId="0" borderId="0" xfId="0" applyNumberFormat="1" applyFill="1" applyBorder="1"/>
    <xf numFmtId="165" fontId="5" fillId="0" borderId="0" xfId="1" applyNumberFormat="1" applyFont="1"/>
    <xf numFmtId="165" fontId="6" fillId="0" borderId="0" xfId="1" applyNumberFormat="1" applyFont="1"/>
    <xf numFmtId="43" fontId="6" fillId="0" borderId="0" xfId="1" applyFont="1"/>
    <xf numFmtId="0" fontId="6" fillId="0" borderId="0" xfId="0" applyFont="1"/>
    <xf numFmtId="165" fontId="6" fillId="0" borderId="0" xfId="0" applyNumberFormat="1" applyFont="1"/>
    <xf numFmtId="168" fontId="6" fillId="0" borderId="0" xfId="1" applyNumberFormat="1" applyFont="1"/>
    <xf numFmtId="43" fontId="6" fillId="0" borderId="0" xfId="0" applyNumberFormat="1" applyFont="1"/>
    <xf numFmtId="0" fontId="2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65" fontId="8" fillId="0" borderId="0" xfId="1" applyNumberFormat="1" applyFont="1"/>
    <xf numFmtId="0" fontId="8" fillId="5" borderId="4" xfId="0" applyFont="1" applyFill="1" applyBorder="1"/>
    <xf numFmtId="43" fontId="8" fillId="5" borderId="4" xfId="0" applyNumberFormat="1" applyFont="1" applyFill="1" applyBorder="1"/>
    <xf numFmtId="0" fontId="9" fillId="5" borderId="15" xfId="0" applyFont="1" applyFill="1" applyBorder="1"/>
    <xf numFmtId="0" fontId="8" fillId="5" borderId="9" xfId="0" applyFont="1" applyFill="1" applyBorder="1" applyAlignment="1">
      <alignment horizontal="right"/>
    </xf>
    <xf numFmtId="0" fontId="8" fillId="5" borderId="0" xfId="0" applyFont="1" applyFill="1"/>
    <xf numFmtId="15" fontId="8" fillId="5" borderId="9" xfId="0" applyNumberFormat="1" applyFont="1" applyFill="1" applyBorder="1"/>
    <xf numFmtId="0" fontId="8" fillId="5" borderId="9" xfId="0" applyFont="1" applyFill="1" applyBorder="1"/>
    <xf numFmtId="0" fontId="9" fillId="5" borderId="16" xfId="0" applyFont="1" applyFill="1" applyBorder="1"/>
    <xf numFmtId="3" fontId="9" fillId="6" borderId="17" xfId="0" applyNumberFormat="1" applyFont="1" applyFill="1" applyBorder="1" applyAlignment="1">
      <alignment horizontal="center"/>
    </xf>
    <xf numFmtId="0" fontId="9" fillId="6" borderId="18" xfId="0" applyFont="1" applyFill="1" applyBorder="1"/>
    <xf numFmtId="0" fontId="9" fillId="6" borderId="4" xfId="0" applyFont="1" applyFill="1" applyBorder="1" applyAlignment="1">
      <alignment horizontal="center"/>
    </xf>
    <xf numFmtId="0" fontId="9" fillId="6" borderId="4" xfId="0" applyFont="1" applyFill="1" applyBorder="1"/>
    <xf numFmtId="0" fontId="9" fillId="6" borderId="19" xfId="0" applyFont="1" applyFill="1" applyBorder="1"/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15" xfId="0" applyFont="1" applyFill="1" applyBorder="1"/>
    <xf numFmtId="3" fontId="9" fillId="6" borderId="22" xfId="0" applyNumberFormat="1" applyFont="1" applyFill="1" applyBorder="1" applyAlignment="1">
      <alignment horizontal="center"/>
    </xf>
    <xf numFmtId="0" fontId="9" fillId="6" borderId="23" xfId="0" applyFont="1" applyFill="1" applyBorder="1" applyAlignment="1">
      <alignment horizontal="left" indent="3"/>
    </xf>
    <xf numFmtId="0" fontId="9" fillId="6" borderId="24" xfId="0" applyFont="1" applyFill="1" applyBorder="1"/>
    <xf numFmtId="0" fontId="9" fillId="6" borderId="23" xfId="0" applyFont="1" applyFill="1" applyBorder="1" applyAlignment="1">
      <alignment horizontal="center"/>
    </xf>
    <xf numFmtId="0" fontId="9" fillId="6" borderId="23" xfId="0" applyFont="1" applyFill="1" applyBorder="1"/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27" xfId="0" applyFont="1" applyFill="1" applyBorder="1" applyAlignment="1">
      <alignment horizontal="center"/>
    </xf>
    <xf numFmtId="3" fontId="9" fillId="6" borderId="28" xfId="0" applyNumberFormat="1" applyFont="1" applyFill="1" applyBorder="1"/>
    <xf numFmtId="0" fontId="9" fillId="6" borderId="29" xfId="0" applyFont="1" applyFill="1" applyBorder="1" applyAlignment="1">
      <alignment horizontal="left" indent="3"/>
    </xf>
    <xf numFmtId="0" fontId="9" fillId="6" borderId="30" xfId="0" applyFont="1" applyFill="1" applyBorder="1"/>
    <xf numFmtId="0" fontId="9" fillId="6" borderId="29" xfId="0" applyFont="1" applyFill="1" applyBorder="1" applyAlignment="1">
      <alignment horizontal="center"/>
    </xf>
    <xf numFmtId="0" fontId="9" fillId="6" borderId="31" xfId="0" applyFont="1" applyFill="1" applyBorder="1" applyAlignment="1">
      <alignment horizontal="center"/>
    </xf>
    <xf numFmtId="0" fontId="9" fillId="6" borderId="32" xfId="0" applyFont="1" applyFill="1" applyBorder="1" applyAlignment="1">
      <alignment horizontal="center"/>
    </xf>
    <xf numFmtId="0" fontId="9" fillId="6" borderId="33" xfId="0" applyFont="1" applyFill="1" applyBorder="1"/>
    <xf numFmtId="17" fontId="9" fillId="0" borderId="22" xfId="0" applyNumberFormat="1" applyFont="1" applyBorder="1" applyAlignment="1">
      <alignment horizontal="center"/>
    </xf>
    <xf numFmtId="165" fontId="9" fillId="0" borderId="34" xfId="1" applyNumberFormat="1" applyFont="1" applyBorder="1"/>
    <xf numFmtId="165" fontId="9" fillId="0" borderId="0" xfId="1" applyNumberFormat="1" applyFont="1" applyBorder="1"/>
    <xf numFmtId="44" fontId="9" fillId="0" borderId="34" xfId="2" applyFont="1" applyBorder="1"/>
    <xf numFmtId="165" fontId="9" fillId="0" borderId="35" xfId="1" applyNumberFormat="1" applyFont="1" applyBorder="1"/>
    <xf numFmtId="165" fontId="9" fillId="0" borderId="36" xfId="0" applyNumberFormat="1" applyFont="1" applyBorder="1"/>
    <xf numFmtId="165" fontId="9" fillId="0" borderId="37" xfId="0" applyNumberFormat="1" applyFont="1" applyBorder="1"/>
    <xf numFmtId="0" fontId="10" fillId="0" borderId="0" xfId="1" applyNumberFormat="1" applyFont="1" applyBorder="1" applyAlignment="1">
      <alignment horizontal="left"/>
    </xf>
    <xf numFmtId="165" fontId="9" fillId="0" borderId="34" xfId="1" applyNumberFormat="1" applyFont="1" applyBorder="1" applyAlignment="1">
      <alignment horizontal="left"/>
    </xf>
    <xf numFmtId="165" fontId="9" fillId="0" borderId="36" xfId="1" applyNumberFormat="1" applyFont="1" applyBorder="1"/>
    <xf numFmtId="165" fontId="9" fillId="0" borderId="34" xfId="1" applyNumberFormat="1" applyFont="1" applyBorder="1" applyProtection="1">
      <protection locked="0"/>
    </xf>
    <xf numFmtId="44" fontId="9" fillId="0" borderId="34" xfId="2" applyNumberFormat="1" applyFont="1" applyBorder="1"/>
    <xf numFmtId="17" fontId="9" fillId="0" borderId="38" xfId="0" applyNumberFormat="1" applyFont="1" applyBorder="1" applyAlignment="1">
      <alignment horizontal="center"/>
    </xf>
    <xf numFmtId="165" fontId="9" fillId="0" borderId="39" xfId="1" applyNumberFormat="1" applyFont="1" applyBorder="1"/>
    <xf numFmtId="165" fontId="9" fillId="0" borderId="9" xfId="1" applyNumberFormat="1" applyFont="1" applyBorder="1"/>
    <xf numFmtId="44" fontId="9" fillId="0" borderId="39" xfId="2" applyFont="1" applyBorder="1"/>
    <xf numFmtId="165" fontId="9" fillId="0" borderId="40" xfId="1" applyNumberFormat="1" applyFont="1" applyBorder="1"/>
    <xf numFmtId="165" fontId="9" fillId="0" borderId="41" xfId="0" applyNumberFormat="1" applyFont="1" applyBorder="1"/>
    <xf numFmtId="165" fontId="9" fillId="0" borderId="42" xfId="0" applyNumberFormat="1" applyFont="1" applyBorder="1"/>
    <xf numFmtId="0" fontId="9" fillId="0" borderId="34" xfId="0" applyFont="1" applyBorder="1"/>
    <xf numFmtId="0" fontId="9" fillId="0" borderId="0" xfId="0" applyFont="1" applyBorder="1"/>
    <xf numFmtId="44" fontId="9" fillId="0" borderId="43" xfId="2" applyFont="1" applyBorder="1"/>
    <xf numFmtId="0" fontId="9" fillId="0" borderId="35" xfId="0" applyFont="1" applyBorder="1"/>
    <xf numFmtId="0" fontId="9" fillId="0" borderId="36" xfId="0" applyFont="1" applyBorder="1"/>
    <xf numFmtId="0" fontId="9" fillId="0" borderId="44" xfId="0" applyFont="1" applyBorder="1"/>
    <xf numFmtId="165" fontId="9" fillId="0" borderId="45" xfId="1" applyNumberFormat="1" applyFont="1" applyBorder="1"/>
    <xf numFmtId="165" fontId="9" fillId="0" borderId="46" xfId="1" applyNumberFormat="1" applyFont="1" applyBorder="1"/>
    <xf numFmtId="165" fontId="9" fillId="0" borderId="47" xfId="1" applyNumberFormat="1" applyFont="1" applyBorder="1"/>
    <xf numFmtId="44" fontId="9" fillId="0" borderId="46" xfId="2" applyFont="1" applyBorder="1"/>
    <xf numFmtId="165" fontId="9" fillId="0" borderId="48" xfId="1" applyNumberFormat="1" applyFont="1" applyBorder="1"/>
    <xf numFmtId="165" fontId="9" fillId="0" borderId="49" xfId="1" applyNumberFormat="1" applyFont="1" applyBorder="1"/>
    <xf numFmtId="0" fontId="8" fillId="7" borderId="0" xfId="0" applyFont="1" applyFill="1" applyBorder="1" applyAlignment="1">
      <alignment horizontal="center"/>
    </xf>
    <xf numFmtId="0" fontId="8" fillId="7" borderId="0" xfId="0" applyFont="1" applyFill="1" applyBorder="1"/>
    <xf numFmtId="0" fontId="9" fillId="2" borderId="50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165" fontId="8" fillId="2" borderId="4" xfId="0" applyNumberFormat="1" applyFont="1" applyFill="1" applyBorder="1"/>
    <xf numFmtId="0" fontId="9" fillId="2" borderId="15" xfId="0" applyFont="1" applyFill="1" applyBorder="1"/>
    <xf numFmtId="0" fontId="8" fillId="2" borderId="13" xfId="0" applyFont="1" applyFill="1" applyBorder="1"/>
    <xf numFmtId="0" fontId="8" fillId="2" borderId="0" xfId="0" applyFont="1" applyFill="1" applyBorder="1"/>
    <xf numFmtId="165" fontId="11" fillId="2" borderId="0" xfId="0" applyNumberFormat="1" applyFont="1" applyFill="1" applyBorder="1" applyProtection="1"/>
    <xf numFmtId="165" fontId="8" fillId="2" borderId="0" xfId="0" applyNumberFormat="1" applyFont="1" applyFill="1" applyBorder="1"/>
    <xf numFmtId="0" fontId="9" fillId="2" borderId="0" xfId="0" applyFont="1" applyFill="1" applyBorder="1"/>
    <xf numFmtId="3" fontId="9" fillId="2" borderId="0" xfId="0" applyNumberFormat="1" applyFont="1" applyFill="1" applyBorder="1"/>
    <xf numFmtId="15" fontId="9" fillId="2" borderId="50" xfId="0" applyNumberFormat="1" applyFont="1" applyFill="1" applyBorder="1"/>
    <xf numFmtId="0" fontId="9" fillId="2" borderId="9" xfId="0" applyFont="1" applyFill="1" applyBorder="1"/>
    <xf numFmtId="3" fontId="9" fillId="2" borderId="9" xfId="0" applyNumberFormat="1" applyFont="1" applyFill="1" applyBorder="1"/>
    <xf numFmtId="0" fontId="9" fillId="2" borderId="16" xfId="0" applyFont="1" applyFill="1" applyBorder="1"/>
    <xf numFmtId="0" fontId="8" fillId="2" borderId="8" xfId="0" applyFont="1" applyFill="1" applyBorder="1"/>
    <xf numFmtId="15" fontId="8" fillId="2" borderId="9" xfId="0" applyNumberFormat="1" applyFont="1" applyFill="1" applyBorder="1"/>
    <xf numFmtId="0" fontId="8" fillId="2" borderId="9" xfId="0" applyFont="1" applyFill="1" applyBorder="1"/>
    <xf numFmtId="165" fontId="12" fillId="2" borderId="9" xfId="0" applyNumberFormat="1" applyFont="1" applyFill="1" applyBorder="1"/>
    <xf numFmtId="0" fontId="8" fillId="7" borderId="3" xfId="0" applyFont="1" applyFill="1" applyBorder="1"/>
    <xf numFmtId="0" fontId="8" fillId="7" borderId="4" xfId="0" applyFont="1" applyFill="1" applyBorder="1"/>
    <xf numFmtId="3" fontId="8" fillId="7" borderId="4" xfId="0" applyNumberFormat="1" applyFont="1" applyFill="1" applyBorder="1"/>
    <xf numFmtId="0" fontId="7" fillId="7" borderId="4" xfId="0" applyFont="1" applyFill="1" applyBorder="1" applyAlignment="1">
      <alignment horizontal="center"/>
    </xf>
    <xf numFmtId="0" fontId="8" fillId="7" borderId="15" xfId="0" applyFont="1" applyFill="1" applyBorder="1"/>
    <xf numFmtId="0" fontId="8" fillId="7" borderId="13" xfId="0" applyFont="1" applyFill="1" applyBorder="1"/>
    <xf numFmtId="3" fontId="8" fillId="7" borderId="0" xfId="0" applyNumberFormat="1" applyFont="1" applyFill="1" applyBorder="1"/>
    <xf numFmtId="0" fontId="8" fillId="7" borderId="50" xfId="0" applyFont="1" applyFill="1" applyBorder="1"/>
    <xf numFmtId="0" fontId="9" fillId="2" borderId="13" xfId="0" applyFont="1" applyFill="1" applyBorder="1"/>
    <xf numFmtId="0" fontId="9" fillId="2" borderId="8" xfId="0" applyFont="1" applyFill="1" applyBorder="1"/>
    <xf numFmtId="0" fontId="7" fillId="0" borderId="0" xfId="0" applyFont="1" applyBorder="1" applyAlignment="1">
      <alignment horizontal="left" indent="12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left" indent="14"/>
    </xf>
    <xf numFmtId="0" fontId="9" fillId="5" borderId="4" xfId="0" applyFont="1" applyFill="1" applyBorder="1"/>
    <xf numFmtId="0" fontId="9" fillId="5" borderId="9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20" fontId="0" fillId="0" borderId="23" xfId="0" applyNumberFormat="1" applyBorder="1"/>
    <xf numFmtId="164" fontId="0" fillId="0" borderId="24" xfId="0" applyNumberFormat="1" applyBorder="1"/>
    <xf numFmtId="20" fontId="5" fillId="0" borderId="34" xfId="0" applyNumberFormat="1" applyFont="1" applyBorder="1"/>
    <xf numFmtId="164" fontId="15" fillId="0" borderId="0" xfId="0" applyNumberFormat="1" applyFont="1" applyBorder="1"/>
    <xf numFmtId="164" fontId="15" fillId="0" borderId="0" xfId="0" applyNumberFormat="1" applyFont="1" applyBorder="1" applyAlignment="1">
      <alignment horizontal="right"/>
    </xf>
    <xf numFmtId="164" fontId="15" fillId="0" borderId="0" xfId="0" applyNumberFormat="1" applyFont="1" applyBorder="1" applyAlignment="1"/>
    <xf numFmtId="0" fontId="15" fillId="0" borderId="0" xfId="0" applyFont="1" applyBorder="1" applyAlignment="1">
      <alignment horizontal="center"/>
    </xf>
    <xf numFmtId="165" fontId="0" fillId="0" borderId="0" xfId="1" applyNumberFormat="1" applyFont="1" applyFill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5" xfId="0" applyBorder="1"/>
    <xf numFmtId="0" fontId="2" fillId="8" borderId="51" xfId="0" applyFont="1" applyFill="1" applyBorder="1" applyAlignment="1">
      <alignment horizontal="center"/>
    </xf>
    <xf numFmtId="0" fontId="2" fillId="8" borderId="52" xfId="0" applyFont="1" applyFill="1" applyBorder="1" applyAlignment="1">
      <alignment horizontal="center"/>
    </xf>
    <xf numFmtId="0" fontId="2" fillId="8" borderId="53" xfId="0" applyFont="1" applyFill="1" applyBorder="1" applyAlignment="1">
      <alignment horizontal="center"/>
    </xf>
    <xf numFmtId="165" fontId="0" fillId="0" borderId="54" xfId="1" applyNumberFormat="1" applyFont="1" applyBorder="1"/>
    <xf numFmtId="165" fontId="0" fillId="0" borderId="6" xfId="1" applyNumberFormat="1" applyFont="1" applyBorder="1"/>
    <xf numFmtId="165" fontId="0" fillId="0" borderId="55" xfId="1" applyNumberFormat="1" applyFont="1" applyBorder="1"/>
    <xf numFmtId="165" fontId="0" fillId="0" borderId="56" xfId="1" applyNumberFormat="1" applyFont="1" applyBorder="1"/>
    <xf numFmtId="165" fontId="0" fillId="0" borderId="57" xfId="1" applyNumberFormat="1" applyFont="1" applyBorder="1"/>
    <xf numFmtId="165" fontId="0" fillId="0" borderId="58" xfId="1" applyNumberFormat="1" applyFont="1" applyBorder="1"/>
    <xf numFmtId="165" fontId="0" fillId="0" borderId="59" xfId="1" applyNumberFormat="1" applyFont="1" applyBorder="1"/>
    <xf numFmtId="165" fontId="13" fillId="0" borderId="58" xfId="1" applyNumberFormat="1" applyFont="1" applyBorder="1"/>
    <xf numFmtId="165" fontId="0" fillId="0" borderId="60" xfId="1" applyNumberFormat="1" applyFont="1" applyBorder="1"/>
    <xf numFmtId="165" fontId="0" fillId="0" borderId="61" xfId="1" applyNumberFormat="1" applyFont="1" applyBorder="1"/>
    <xf numFmtId="165" fontId="0" fillId="0" borderId="62" xfId="1" applyNumberFormat="1" applyFont="1" applyBorder="1"/>
    <xf numFmtId="165" fontId="0" fillId="0" borderId="63" xfId="1" applyNumberFormat="1" applyFont="1" applyBorder="1"/>
    <xf numFmtId="165" fontId="2" fillId="0" borderId="0" xfId="1" applyNumberFormat="1" applyFont="1"/>
    <xf numFmtId="165" fontId="2" fillId="0" borderId="0" xfId="0" applyNumberFormat="1" applyFont="1"/>
    <xf numFmtId="15" fontId="8" fillId="2" borderId="9" xfId="0" applyNumberFormat="1" applyFont="1" applyFill="1" applyBorder="1" applyAlignment="1">
      <alignment horizontal="center"/>
    </xf>
    <xf numFmtId="165" fontId="0" fillId="4" borderId="14" xfId="1" applyNumberFormat="1" applyFont="1" applyFill="1" applyBorder="1"/>
    <xf numFmtId="165" fontId="13" fillId="0" borderId="0" xfId="1" applyNumberFormat="1" applyFont="1"/>
    <xf numFmtId="0" fontId="16" fillId="0" borderId="0" xfId="0" applyFont="1"/>
    <xf numFmtId="0" fontId="15" fillId="5" borderId="3" xfId="0" applyFont="1" applyFill="1" applyBorder="1" applyAlignment="1">
      <alignment horizontal="center"/>
    </xf>
    <xf numFmtId="165" fontId="15" fillId="5" borderId="64" xfId="1" applyNumberFormat="1" applyFont="1" applyFill="1" applyBorder="1"/>
    <xf numFmtId="10" fontId="0" fillId="0" borderId="3" xfId="0" applyNumberFormat="1" applyBorder="1"/>
    <xf numFmtId="165" fontId="0" fillId="0" borderId="15" xfId="1" applyNumberFormat="1" applyFont="1" applyBorder="1"/>
    <xf numFmtId="179" fontId="15" fillId="0" borderId="3" xfId="3" applyNumberFormat="1" applyFont="1" applyBorder="1" applyAlignment="1">
      <alignment horizontal="right"/>
    </xf>
    <xf numFmtId="164" fontId="15" fillId="0" borderId="4" xfId="0" applyNumberFormat="1" applyFont="1" applyBorder="1" applyAlignment="1"/>
    <xf numFmtId="0" fontId="15" fillId="0" borderId="4" xfId="0" applyFont="1" applyBorder="1" applyAlignment="1">
      <alignment horizontal="center"/>
    </xf>
    <xf numFmtId="165" fontId="15" fillId="0" borderId="15" xfId="1" applyNumberFormat="1" applyFont="1" applyBorder="1"/>
    <xf numFmtId="10" fontId="0" fillId="0" borderId="13" xfId="0" applyNumberFormat="1" applyBorder="1"/>
    <xf numFmtId="165" fontId="0" fillId="0" borderId="50" xfId="1" applyNumberFormat="1" applyFont="1" applyBorder="1"/>
    <xf numFmtId="179" fontId="15" fillId="0" borderId="13" xfId="3" applyNumberFormat="1" applyFont="1" applyBorder="1" applyAlignment="1">
      <alignment horizontal="right"/>
    </xf>
    <xf numFmtId="165" fontId="15" fillId="0" borderId="50" xfId="1" applyNumberFormat="1" applyFont="1" applyBorder="1"/>
    <xf numFmtId="179" fontId="13" fillId="0" borderId="13" xfId="3" applyNumberFormat="1" applyFont="1" applyBorder="1" applyAlignment="1">
      <alignment horizontal="center"/>
    </xf>
    <xf numFmtId="165" fontId="13" fillId="0" borderId="50" xfId="1" applyNumberFormat="1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6" fillId="5" borderId="0" xfId="0" applyFont="1" applyFill="1" applyAlignment="1">
      <alignment horizontal="center"/>
    </xf>
    <xf numFmtId="15" fontId="2" fillId="0" borderId="13" xfId="0" applyNumberFormat="1" applyFont="1" applyFill="1" applyBorder="1"/>
    <xf numFmtId="0" fontId="0" fillId="0" borderId="0" xfId="0" applyFill="1"/>
    <xf numFmtId="165" fontId="13" fillId="0" borderId="0" xfId="1" applyNumberFormat="1" applyFont="1" applyFill="1"/>
    <xf numFmtId="180" fontId="0" fillId="0" borderId="0" xfId="0" applyNumberFormat="1"/>
    <xf numFmtId="165" fontId="0" fillId="9" borderId="0" xfId="0" applyNumberFormat="1" applyFill="1" applyBorder="1"/>
    <xf numFmtId="20" fontId="4" fillId="0" borderId="4" xfId="0" applyNumberFormat="1" applyFont="1" applyBorder="1" applyAlignment="1"/>
    <xf numFmtId="180" fontId="4" fillId="0" borderId="15" xfId="0" applyNumberFormat="1" applyFont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center"/>
    </xf>
    <xf numFmtId="180" fontId="4" fillId="0" borderId="16" xfId="0" applyNumberFormat="1" applyFont="1" applyBorder="1" applyAlignment="1">
      <alignment horizontal="center"/>
    </xf>
    <xf numFmtId="180" fontId="0" fillId="0" borderId="15" xfId="0" applyNumberFormat="1" applyBorder="1"/>
    <xf numFmtId="180" fontId="0" fillId="0" borderId="50" xfId="0" applyNumberFormat="1" applyBorder="1"/>
    <xf numFmtId="180" fontId="0" fillId="0" borderId="16" xfId="0" applyNumberFormat="1" applyBorder="1"/>
    <xf numFmtId="180" fontId="0" fillId="0" borderId="0" xfId="0" applyNumberFormat="1" applyBorder="1"/>
    <xf numFmtId="180" fontId="0" fillId="3" borderId="50" xfId="0" applyNumberFormat="1" applyFill="1" applyBorder="1"/>
    <xf numFmtId="43" fontId="5" fillId="0" borderId="0" xfId="0" applyNumberFormat="1" applyFont="1"/>
    <xf numFmtId="180" fontId="2" fillId="0" borderId="50" xfId="0" applyNumberFormat="1" applyFont="1" applyBorder="1"/>
    <xf numFmtId="43" fontId="5" fillId="3" borderId="0" xfId="0" applyNumberFormat="1" applyFont="1" applyFill="1"/>
    <xf numFmtId="180" fontId="2" fillId="3" borderId="50" xfId="0" applyNumberFormat="1" applyFont="1" applyFill="1" applyBorder="1"/>
    <xf numFmtId="43" fontId="6" fillId="3" borderId="0" xfId="0" applyNumberFormat="1" applyFont="1" applyFill="1"/>
    <xf numFmtId="0" fontId="20" fillId="0" borderId="0" xfId="0" applyFont="1"/>
    <xf numFmtId="15" fontId="0" fillId="0" borderId="0" xfId="0" applyNumberFormat="1"/>
    <xf numFmtId="165" fontId="1" fillId="0" borderId="0" xfId="1" applyNumberFormat="1" applyFill="1" applyAlignment="1">
      <alignment horizontal="right"/>
    </xf>
    <xf numFmtId="3" fontId="0" fillId="0" borderId="0" xfId="1" applyNumberFormat="1" applyFont="1"/>
    <xf numFmtId="165" fontId="1" fillId="0" borderId="0" xfId="1" applyNumberFormat="1" applyFill="1"/>
    <xf numFmtId="0" fontId="21" fillId="0" borderId="0" xfId="0" applyFont="1"/>
    <xf numFmtId="165" fontId="1" fillId="0" borderId="0" xfId="1" applyNumberFormat="1"/>
    <xf numFmtId="165" fontId="1" fillId="0" borderId="0" xfId="1" applyNumberFormat="1" applyAlignment="1">
      <alignment horizontal="right"/>
    </xf>
    <xf numFmtId="164" fontId="22" fillId="0" borderId="0" xfId="0" applyNumberFormat="1" applyFont="1" applyBorder="1"/>
    <xf numFmtId="0" fontId="0" fillId="2" borderId="0" xfId="0" applyFill="1"/>
    <xf numFmtId="15" fontId="2" fillId="2" borderId="13" xfId="0" applyNumberFormat="1" applyFont="1" applyFill="1" applyBorder="1"/>
    <xf numFmtId="20" fontId="0" fillId="2" borderId="0" xfId="0" applyNumberFormat="1" applyFill="1" applyBorder="1"/>
    <xf numFmtId="164" fontId="0" fillId="2" borderId="0" xfId="0" applyNumberFormat="1" applyFill="1" applyBorder="1"/>
    <xf numFmtId="180" fontId="0" fillId="2" borderId="50" xfId="0" applyNumberFormat="1" applyFill="1" applyBorder="1"/>
    <xf numFmtId="165" fontId="0" fillId="2" borderId="0" xfId="1" applyNumberFormat="1" applyFont="1" applyFill="1"/>
    <xf numFmtId="165" fontId="13" fillId="2" borderId="0" xfId="1" applyNumberFormat="1" applyFont="1" applyFill="1"/>
    <xf numFmtId="15" fontId="0" fillId="2" borderId="0" xfId="0" applyNumberFormat="1" applyFill="1"/>
    <xf numFmtId="165" fontId="1" fillId="2" borderId="0" xfId="1" applyNumberFormat="1" applyFill="1" applyAlignment="1">
      <alignment horizontal="right"/>
    </xf>
    <xf numFmtId="3" fontId="0" fillId="2" borderId="0" xfId="1" applyNumberFormat="1" applyFont="1" applyFill="1"/>
    <xf numFmtId="165" fontId="1" fillId="2" borderId="0" xfId="1" applyNumberFormat="1" applyFill="1"/>
    <xf numFmtId="0" fontId="21" fillId="2" borderId="0" xfId="0" applyFont="1" applyFill="1"/>
    <xf numFmtId="0" fontId="0" fillId="2" borderId="0" xfId="0" applyFill="1" applyAlignment="1">
      <alignment horizontal="center"/>
    </xf>
    <xf numFmtId="180" fontId="0" fillId="0" borderId="50" xfId="0" applyNumberFormat="1" applyFill="1" applyBorder="1"/>
    <xf numFmtId="15" fontId="0" fillId="0" borderId="0" xfId="0" applyNumberFormat="1" applyFill="1"/>
    <xf numFmtId="3" fontId="0" fillId="0" borderId="0" xfId="1" applyNumberFormat="1" applyFont="1" applyFill="1"/>
    <xf numFmtId="0" fontId="21" fillId="0" borderId="0" xfId="0" applyFont="1" applyFill="1"/>
    <xf numFmtId="0" fontId="0" fillId="0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13" fillId="2" borderId="0" xfId="0" applyFont="1" applyFill="1"/>
    <xf numFmtId="20" fontId="13" fillId="2" borderId="0" xfId="0" applyNumberFormat="1" applyFont="1" applyFill="1" applyBorder="1"/>
    <xf numFmtId="164" fontId="13" fillId="2" borderId="0" xfId="0" applyNumberFormat="1" applyFont="1" applyFill="1" applyBorder="1"/>
    <xf numFmtId="180" fontId="13" fillId="2" borderId="50" xfId="0" applyNumberFormat="1" applyFont="1" applyFill="1" applyBorder="1"/>
    <xf numFmtId="15" fontId="13" fillId="2" borderId="0" xfId="0" applyNumberFormat="1" applyFont="1" applyFill="1"/>
    <xf numFmtId="165" fontId="13" fillId="2" borderId="0" xfId="1" applyNumberFormat="1" applyFont="1" applyFill="1" applyAlignment="1">
      <alignment horizontal="right"/>
    </xf>
    <xf numFmtId="3" fontId="13" fillId="2" borderId="0" xfId="1" applyNumberFormat="1" applyFont="1" applyFill="1"/>
    <xf numFmtId="0" fontId="2" fillId="2" borderId="0" xfId="0" applyFont="1" applyFill="1"/>
    <xf numFmtId="0" fontId="13" fillId="2" borderId="0" xfId="0" applyFont="1" applyFill="1" applyAlignment="1">
      <alignment horizontal="center"/>
    </xf>
    <xf numFmtId="165" fontId="0" fillId="2" borderId="0" xfId="0" applyNumberFormat="1" applyFill="1"/>
    <xf numFmtId="183" fontId="0" fillId="0" borderId="0" xfId="0" applyNumberFormat="1"/>
    <xf numFmtId="183" fontId="0" fillId="2" borderId="0" xfId="0" applyNumberFormat="1" applyFill="1"/>
    <xf numFmtId="37" fontId="0" fillId="0" borderId="0" xfId="0" applyNumberFormat="1"/>
    <xf numFmtId="37" fontId="0" fillId="2" borderId="0" xfId="0" applyNumberFormat="1" applyFill="1"/>
    <xf numFmtId="15" fontId="2" fillId="0" borderId="4" xfId="0" applyNumberFormat="1" applyFont="1" applyBorder="1"/>
    <xf numFmtId="15" fontId="16" fillId="0" borderId="0" xfId="0" applyNumberFormat="1" applyFont="1"/>
    <xf numFmtId="0" fontId="3" fillId="2" borderId="0" xfId="0" applyFont="1" applyFill="1"/>
    <xf numFmtId="9" fontId="4" fillId="0" borderId="13" xfId="0" applyNumberFormat="1" applyFont="1" applyBorder="1" applyAlignment="1">
      <alignment horizontal="center"/>
    </xf>
    <xf numFmtId="20" fontId="0" fillId="0" borderId="0" xfId="0" applyNumberFormat="1" applyFill="1" applyBorder="1"/>
    <xf numFmtId="165" fontId="0" fillId="0" borderId="0" xfId="0" applyNumberFormat="1" applyFill="1"/>
    <xf numFmtId="183" fontId="0" fillId="0" borderId="0" xfId="0" applyNumberFormat="1" applyFill="1"/>
    <xf numFmtId="37" fontId="0" fillId="0" borderId="0" xfId="0" applyNumberFormat="1" applyFill="1"/>
    <xf numFmtId="0" fontId="2" fillId="9" borderId="3" xfId="0" applyFont="1" applyFill="1" applyBorder="1" applyAlignment="1">
      <alignment horizontal="right"/>
    </xf>
    <xf numFmtId="0" fontId="2" fillId="9" borderId="4" xfId="0" applyFont="1" applyFill="1" applyBorder="1"/>
    <xf numFmtId="3" fontId="0" fillId="9" borderId="4" xfId="0" applyNumberFormat="1" applyFill="1" applyBorder="1"/>
    <xf numFmtId="0" fontId="0" fillId="9" borderId="4" xfId="0" quotePrefix="1" applyFill="1" applyBorder="1"/>
    <xf numFmtId="0" fontId="0" fillId="9" borderId="4" xfId="0" applyFill="1" applyBorder="1"/>
    <xf numFmtId="0" fontId="18" fillId="9" borderId="4" xfId="0" applyFont="1" applyFill="1" applyBorder="1" applyAlignment="1">
      <alignment horizontal="center"/>
    </xf>
    <xf numFmtId="165" fontId="0" fillId="9" borderId="4" xfId="0" applyNumberFormat="1" applyFill="1" applyBorder="1"/>
    <xf numFmtId="165" fontId="2" fillId="9" borderId="15" xfId="0" applyNumberFormat="1" applyFont="1" applyFill="1" applyBorder="1"/>
    <xf numFmtId="0" fontId="2" fillId="9" borderId="13" xfId="0" applyFont="1" applyFill="1" applyBorder="1" applyAlignment="1">
      <alignment horizontal="right"/>
    </xf>
    <xf numFmtId="0" fontId="2" fillId="9" borderId="0" xfId="0" applyFont="1" applyFill="1" applyBorder="1"/>
    <xf numFmtId="3" fontId="0" fillId="9" borderId="0" xfId="0" applyNumberFormat="1" applyFill="1" applyBorder="1"/>
    <xf numFmtId="0" fontId="0" fillId="9" borderId="0" xfId="0" quotePrefix="1" applyFill="1" applyBorder="1"/>
    <xf numFmtId="0" fontId="0" fillId="9" borderId="0" xfId="0" applyFill="1" applyBorder="1"/>
    <xf numFmtId="0" fontId="18" fillId="9" borderId="0" xfId="0" applyFont="1" applyFill="1" applyBorder="1" applyAlignment="1">
      <alignment horizontal="center"/>
    </xf>
    <xf numFmtId="165" fontId="2" fillId="9" borderId="50" xfId="0" applyNumberFormat="1" applyFont="1" applyFill="1" applyBorder="1"/>
    <xf numFmtId="0" fontId="0" fillId="9" borderId="13" xfId="0" applyFill="1" applyBorder="1"/>
    <xf numFmtId="0" fontId="2" fillId="9" borderId="13" xfId="0" applyFont="1" applyFill="1" applyBorder="1"/>
    <xf numFmtId="0" fontId="0" fillId="7" borderId="13" xfId="0" applyFill="1" applyBorder="1"/>
    <xf numFmtId="0" fontId="2" fillId="7" borderId="0" xfId="0" applyFont="1" applyFill="1" applyBorder="1" applyAlignment="1">
      <alignment horizontal="right"/>
    </xf>
    <xf numFmtId="0" fontId="0" fillId="7" borderId="0" xfId="0" applyFill="1" applyBorder="1" applyAlignment="1">
      <alignment horizontal="center"/>
    </xf>
    <xf numFmtId="0" fontId="2" fillId="7" borderId="5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right"/>
    </xf>
    <xf numFmtId="0" fontId="0" fillId="7" borderId="8" xfId="0" applyFill="1" applyBorder="1"/>
    <xf numFmtId="0" fontId="2" fillId="7" borderId="9" xfId="0" applyFont="1" applyFill="1" applyBorder="1" applyAlignment="1">
      <alignment horizontal="center"/>
    </xf>
    <xf numFmtId="3" fontId="2" fillId="7" borderId="9" xfId="0" applyNumberFormat="1" applyFont="1" applyFill="1" applyBorder="1"/>
    <xf numFmtId="0" fontId="2" fillId="7" borderId="9" xfId="0" applyFont="1" applyFill="1" applyBorder="1" applyAlignment="1">
      <alignment horizontal="right"/>
    </xf>
    <xf numFmtId="0" fontId="0" fillId="7" borderId="9" xfId="0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4" fontId="6" fillId="0" borderId="24" xfId="0" applyNumberFormat="1" applyFont="1" applyBorder="1"/>
    <xf numFmtId="164" fontId="23" fillId="0" borderId="24" xfId="0" applyNumberFormat="1" applyFont="1" applyBorder="1"/>
    <xf numFmtId="165" fontId="0" fillId="5" borderId="25" xfId="1" applyNumberFormat="1" applyFont="1" applyFill="1" applyBorder="1"/>
    <xf numFmtId="165" fontId="6" fillId="2" borderId="0" xfId="1" applyNumberFormat="1" applyFont="1" applyFill="1"/>
    <xf numFmtId="20" fontId="0" fillId="0" borderId="3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5" xfId="0" applyNumberFormat="1" applyBorder="1"/>
    <xf numFmtId="20" fontId="0" fillId="0" borderId="8" xfId="0" applyNumberFormat="1" applyBorder="1"/>
    <xf numFmtId="165" fontId="0" fillId="0" borderId="9" xfId="1" applyNumberFormat="1" applyFont="1" applyBorder="1"/>
    <xf numFmtId="164" fontId="0" fillId="0" borderId="16" xfId="0" applyNumberFormat="1" applyBorder="1"/>
    <xf numFmtId="0" fontId="8" fillId="0" borderId="0" xfId="0" applyFont="1" applyBorder="1" applyAlignment="1">
      <alignment horizontal="left" indent="12"/>
    </xf>
    <xf numFmtId="43" fontId="8" fillId="5" borderId="0" xfId="1" applyNumberFormat="1" applyFont="1" applyFill="1"/>
    <xf numFmtId="0" fontId="0" fillId="5" borderId="3" xfId="0" applyFill="1" applyBorder="1"/>
    <xf numFmtId="0" fontId="0" fillId="5" borderId="4" xfId="0" applyFill="1" applyBorder="1"/>
    <xf numFmtId="0" fontId="0" fillId="5" borderId="13" xfId="0" applyFill="1" applyBorder="1"/>
    <xf numFmtId="0" fontId="0" fillId="5" borderId="0" xfId="0" applyFill="1" applyBorder="1"/>
    <xf numFmtId="0" fontId="0" fillId="5" borderId="5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6" xfId="0" applyFill="1" applyBorder="1"/>
    <xf numFmtId="0" fontId="2" fillId="5" borderId="4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165" fontId="2" fillId="5" borderId="4" xfId="1" applyNumberFormat="1" applyFont="1" applyFill="1" applyBorder="1" applyAlignment="1">
      <alignment horizontal="left"/>
    </xf>
    <xf numFmtId="165" fontId="0" fillId="5" borderId="15" xfId="1" applyNumberFormat="1" applyFont="1" applyFill="1" applyBorder="1" applyAlignment="1">
      <alignment horizontal="left"/>
    </xf>
    <xf numFmtId="165" fontId="2" fillId="5" borderId="65" xfId="1" applyNumberFormat="1" applyFont="1" applyFill="1" applyBorder="1" applyAlignment="1">
      <alignment horizontal="left"/>
    </xf>
    <xf numFmtId="0" fontId="2" fillId="5" borderId="0" xfId="0" applyFont="1" applyFill="1" applyBorder="1"/>
    <xf numFmtId="165" fontId="2" fillId="5" borderId="0" xfId="0" applyNumberFormat="1" applyFont="1" applyFill="1" applyBorder="1"/>
    <xf numFmtId="44" fontId="21" fillId="0" borderId="0" xfId="2" applyFont="1"/>
    <xf numFmtId="0" fontId="24" fillId="0" borderId="0" xfId="0" applyFont="1" applyAlignment="1">
      <alignment horizontal="center"/>
    </xf>
    <xf numFmtId="0" fontId="6" fillId="10" borderId="0" xfId="0" applyFont="1" applyFill="1" applyAlignment="1">
      <alignment horizontal="center"/>
    </xf>
    <xf numFmtId="0" fontId="22" fillId="10" borderId="0" xfId="0" applyFont="1" applyFill="1" applyAlignment="1">
      <alignment horizontal="center"/>
    </xf>
    <xf numFmtId="9" fontId="0" fillId="0" borderId="13" xfId="0" applyNumberFormat="1" applyBorder="1"/>
    <xf numFmtId="165" fontId="6" fillId="0" borderId="0" xfId="1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413"/>
  <sheetViews>
    <sheetView tabSelected="1" workbookViewId="0">
      <pane xSplit="6" ySplit="6" topLeftCell="G322" activePane="bottomRight" state="frozen"/>
      <selection pane="topRight" activeCell="G1" sqref="G1"/>
      <selection pane="bottomLeft" activeCell="A7" sqref="A7"/>
      <selection pane="bottomRight" activeCell="G324" sqref="G324"/>
    </sheetView>
  </sheetViews>
  <sheetFormatPr defaultRowHeight="12.75" x14ac:dyDescent="0.2"/>
  <cols>
    <col min="1" max="1" width="6.140625" customWidth="1"/>
    <col min="2" max="2" width="9.7109375" style="1" bestFit="1" customWidth="1"/>
    <col min="3" max="3" width="9.140625" style="2"/>
    <col min="4" max="4" width="11.28515625" style="3" bestFit="1" customWidth="1"/>
    <col min="5" max="5" width="9.5703125" style="3" bestFit="1" customWidth="1"/>
    <col min="6" max="6" width="9.140625" style="217"/>
    <col min="7" max="7" width="14.7109375" style="159" customWidth="1"/>
    <col min="8" max="8" width="15.42578125" style="4" customWidth="1"/>
    <col min="9" max="9" width="15.42578125" style="4" hidden="1" customWidth="1"/>
    <col min="10" max="10" width="0.140625" style="4" customWidth="1"/>
    <col min="11" max="11" width="20.85546875" customWidth="1"/>
    <col min="12" max="12" width="16.140625" customWidth="1"/>
    <col min="13" max="13" width="7" customWidth="1"/>
    <col min="14" max="14" width="20" style="4" customWidth="1"/>
    <col min="15" max="16" width="20" hidden="1" customWidth="1"/>
    <col min="17" max="18" width="20" customWidth="1"/>
    <col min="19" max="19" width="11.28515625" customWidth="1"/>
    <col min="20" max="20" width="20" hidden="1" customWidth="1"/>
    <col min="21" max="21" width="20.28515625" hidden="1" customWidth="1"/>
    <col min="24" max="24" width="13.85546875" customWidth="1"/>
    <col min="25" max="25" width="19.42578125" bestFit="1" customWidth="1"/>
    <col min="26" max="27" width="9.85546875" bestFit="1" customWidth="1"/>
    <col min="28" max="28" width="18.42578125" customWidth="1"/>
    <col min="29" max="29" width="2.42578125" customWidth="1"/>
    <col min="30" max="30" width="7.5703125" customWidth="1"/>
    <col min="31" max="31" width="14.42578125" customWidth="1"/>
    <col min="32" max="32" width="11.42578125" bestFit="1" customWidth="1"/>
    <col min="37" max="40" width="0" hidden="1" customWidth="1"/>
    <col min="41" max="41" width="9.7109375" hidden="1" customWidth="1"/>
    <col min="42" max="44" width="0" hidden="1" customWidth="1"/>
    <col min="45" max="45" width="11.28515625" hidden="1" customWidth="1"/>
  </cols>
  <sheetData>
    <row r="1" spans="2:45" ht="15.75" thickBot="1" x14ac:dyDescent="0.25">
      <c r="K1" s="6">
        <v>2.8316819E-2</v>
      </c>
      <c r="L1" s="278">
        <v>22.605159</v>
      </c>
      <c r="O1" s="4"/>
      <c r="P1" s="4"/>
      <c r="Q1" s="6">
        <v>2.83168E-2</v>
      </c>
      <c r="R1" s="5">
        <v>22.605159</v>
      </c>
      <c r="X1" s="284" t="s">
        <v>53</v>
      </c>
      <c r="Y1" s="285" t="s">
        <v>54</v>
      </c>
      <c r="Z1" s="285"/>
      <c r="AA1" s="286">
        <v>155151.20000000001</v>
      </c>
      <c r="AB1" s="287" t="s">
        <v>55</v>
      </c>
      <c r="AC1" s="288"/>
      <c r="AD1" s="289"/>
      <c r="AE1" s="290"/>
      <c r="AF1" s="291"/>
      <c r="AK1" s="162"/>
      <c r="AL1" s="314" t="s">
        <v>90</v>
      </c>
      <c r="AM1" s="313"/>
      <c r="AN1" s="163"/>
      <c r="AO1" s="198" t="s">
        <v>31</v>
      </c>
      <c r="AP1" s="315">
        <v>534200</v>
      </c>
    </row>
    <row r="2" spans="2:45" ht="15.75" thickBot="1" x14ac:dyDescent="0.25">
      <c r="C2" s="317"/>
      <c r="D2" s="318" t="s">
        <v>91</v>
      </c>
      <c r="E2" s="319"/>
      <c r="K2" s="243"/>
      <c r="L2" s="6">
        <v>22.544719000000001</v>
      </c>
      <c r="O2" s="4"/>
      <c r="P2" s="4"/>
      <c r="R2" s="6">
        <v>22.544719000000001</v>
      </c>
      <c r="X2" s="292" t="s">
        <v>56</v>
      </c>
      <c r="Y2" s="293" t="s">
        <v>57</v>
      </c>
      <c r="Z2" s="293"/>
      <c r="AA2" s="294">
        <v>9230</v>
      </c>
      <c r="AB2" s="295" t="s">
        <v>58</v>
      </c>
      <c r="AC2" s="296"/>
      <c r="AD2" s="297"/>
      <c r="AE2" s="218"/>
      <c r="AF2" s="298"/>
      <c r="AK2" s="164"/>
      <c r="AL2" s="165"/>
      <c r="AM2" s="166" t="s">
        <v>97</v>
      </c>
      <c r="AN2" s="167"/>
      <c r="AO2" s="198" t="s">
        <v>31</v>
      </c>
      <c r="AP2" s="199">
        <v>794000</v>
      </c>
      <c r="AR2" s="200">
        <v>0.72940000000000005</v>
      </c>
      <c r="AS2" s="201">
        <v>817300</v>
      </c>
    </row>
    <row r="3" spans="2:45" ht="15.75" thickBot="1" x14ac:dyDescent="0.25">
      <c r="C3" s="320"/>
      <c r="D3" s="321">
        <v>0</v>
      </c>
      <c r="E3" s="322"/>
      <c r="O3" s="4"/>
      <c r="P3" s="4"/>
      <c r="X3" s="299"/>
      <c r="Y3" s="293" t="s">
        <v>59</v>
      </c>
      <c r="Z3" s="293"/>
      <c r="AA3" s="294">
        <f>AA1-AA2</f>
        <v>145921.20000000001</v>
      </c>
      <c r="AB3" s="296"/>
      <c r="AC3" s="296"/>
      <c r="AD3" s="297"/>
      <c r="AE3" s="218"/>
      <c r="AF3" s="298"/>
      <c r="AK3" s="164"/>
      <c r="AL3" s="165"/>
      <c r="AM3" s="202">
        <v>0.82199999999999995</v>
      </c>
      <c r="AN3" s="203"/>
      <c r="AO3" s="204"/>
      <c r="AP3" s="205">
        <v>925380</v>
      </c>
      <c r="AR3" s="206">
        <v>0.52400000000000002</v>
      </c>
      <c r="AS3" s="207">
        <v>657350</v>
      </c>
    </row>
    <row r="4" spans="2:45" ht="17.25" customHeight="1" thickBot="1" x14ac:dyDescent="0.3">
      <c r="J4" s="7">
        <v>5.6145889999999996</v>
      </c>
      <c r="O4" s="4"/>
      <c r="P4" s="7">
        <v>5.6145889999999996</v>
      </c>
      <c r="T4" s="8" t="s">
        <v>0</v>
      </c>
      <c r="U4" s="9"/>
      <c r="X4" s="300"/>
      <c r="Y4" s="293"/>
      <c r="Z4" s="293"/>
      <c r="AA4" s="294"/>
      <c r="AB4" s="296"/>
      <c r="AC4" s="296"/>
      <c r="AD4" s="297"/>
      <c r="AE4" s="218"/>
      <c r="AF4" s="298"/>
      <c r="AK4" s="164"/>
      <c r="AL4" s="165"/>
      <c r="AM4" s="208">
        <v>0.628</v>
      </c>
      <c r="AN4" s="167"/>
      <c r="AO4" s="168"/>
      <c r="AP4" s="209">
        <v>732150</v>
      </c>
      <c r="AR4" s="206">
        <v>0.65700000000000003</v>
      </c>
      <c r="AS4" s="207">
        <v>783680</v>
      </c>
    </row>
    <row r="5" spans="2:45" s="10" customFormat="1" ht="15.75" x14ac:dyDescent="0.25">
      <c r="B5" s="11"/>
      <c r="C5" s="219" t="s">
        <v>60</v>
      </c>
      <c r="D5" s="12"/>
      <c r="E5" s="12"/>
      <c r="F5" s="220"/>
      <c r="G5" s="160"/>
      <c r="H5" s="13" t="s">
        <v>1</v>
      </c>
      <c r="I5" s="13" t="s">
        <v>1</v>
      </c>
      <c r="J5" s="14" t="s">
        <v>1</v>
      </c>
      <c r="K5" s="14" t="s">
        <v>1</v>
      </c>
      <c r="L5" s="15" t="s">
        <v>1</v>
      </c>
      <c r="N5" s="13" t="s">
        <v>2</v>
      </c>
      <c r="O5" s="13" t="s">
        <v>2</v>
      </c>
      <c r="P5" s="13" t="s">
        <v>2</v>
      </c>
      <c r="Q5" s="13" t="s">
        <v>2</v>
      </c>
      <c r="R5" s="13" t="s">
        <v>2</v>
      </c>
      <c r="T5" s="13" t="s">
        <v>2</v>
      </c>
      <c r="U5" s="13" t="s">
        <v>2</v>
      </c>
      <c r="X5" s="301"/>
      <c r="Y5" s="221" t="s">
        <v>61</v>
      </c>
      <c r="Z5" s="221"/>
      <c r="AA5" s="222" t="s">
        <v>62</v>
      </c>
      <c r="AB5" s="221" t="s">
        <v>63</v>
      </c>
      <c r="AC5" s="302"/>
      <c r="AD5" s="303"/>
      <c r="AE5" s="221" t="s">
        <v>64</v>
      </c>
      <c r="AF5" s="304" t="s">
        <v>65</v>
      </c>
      <c r="AK5" s="164"/>
      <c r="AL5" s="165"/>
      <c r="AM5" s="208">
        <v>0.85299999999999998</v>
      </c>
      <c r="AN5" s="167"/>
      <c r="AO5" s="168"/>
      <c r="AP5" s="209">
        <v>908680</v>
      </c>
      <c r="AR5" s="210">
        <v>0.70489999999999997</v>
      </c>
      <c r="AS5" s="211">
        <v>809130</v>
      </c>
    </row>
    <row r="6" spans="2:45" s="10" customFormat="1" ht="16.5" thickBot="1" x14ac:dyDescent="0.3">
      <c r="B6" s="16" t="s">
        <v>3</v>
      </c>
      <c r="C6" s="17" t="s">
        <v>4</v>
      </c>
      <c r="D6" s="18" t="s">
        <v>5</v>
      </c>
      <c r="E6" s="18" t="s">
        <v>5</v>
      </c>
      <c r="F6" s="223" t="s">
        <v>6</v>
      </c>
      <c r="G6" s="160"/>
      <c r="H6" s="19" t="s">
        <v>7</v>
      </c>
      <c r="I6" s="20" t="s">
        <v>8</v>
      </c>
      <c r="J6" s="20" t="s">
        <v>9</v>
      </c>
      <c r="K6" s="20" t="s">
        <v>10</v>
      </c>
      <c r="L6" s="21" t="s">
        <v>11</v>
      </c>
      <c r="N6" s="19" t="s">
        <v>7</v>
      </c>
      <c r="O6" s="20" t="s">
        <v>8</v>
      </c>
      <c r="P6" s="20" t="s">
        <v>9</v>
      </c>
      <c r="Q6" s="20" t="s">
        <v>10</v>
      </c>
      <c r="R6" s="21" t="s">
        <v>11</v>
      </c>
      <c r="T6" s="19" t="s">
        <v>7</v>
      </c>
      <c r="U6" s="21" t="s">
        <v>11</v>
      </c>
      <c r="X6" s="301"/>
      <c r="Y6" s="221" t="s">
        <v>66</v>
      </c>
      <c r="Z6" s="221"/>
      <c r="AA6" s="305" t="s">
        <v>20</v>
      </c>
      <c r="AB6" s="302" t="s">
        <v>67</v>
      </c>
      <c r="AC6" s="302"/>
      <c r="AD6" s="221" t="s">
        <v>68</v>
      </c>
      <c r="AE6" s="221" t="s">
        <v>56</v>
      </c>
      <c r="AF6" s="304" t="s">
        <v>69</v>
      </c>
      <c r="AK6" s="164"/>
      <c r="AL6" s="165"/>
      <c r="AM6" s="208">
        <v>0.624</v>
      </c>
      <c r="AN6" s="167"/>
      <c r="AO6" s="168"/>
      <c r="AP6" s="209">
        <v>750470</v>
      </c>
      <c r="AR6" s="279">
        <v>0.76</v>
      </c>
      <c r="AS6" s="212"/>
    </row>
    <row r="7" spans="2:45" ht="13.5" thickBot="1" x14ac:dyDescent="0.25">
      <c r="K7" s="36"/>
      <c r="L7" s="36"/>
      <c r="X7" s="306"/>
      <c r="Y7" s="307" t="s">
        <v>70</v>
      </c>
      <c r="Z7" s="307"/>
      <c r="AA7" s="308"/>
      <c r="AB7" s="309"/>
      <c r="AC7" s="309"/>
      <c r="AD7" s="310"/>
      <c r="AE7" s="309"/>
      <c r="AF7" s="311" t="s">
        <v>70</v>
      </c>
      <c r="AK7" s="164"/>
      <c r="AL7" s="165"/>
      <c r="AM7" s="208">
        <v>0.67500000000000004</v>
      </c>
      <c r="AN7" s="167"/>
      <c r="AO7" s="168"/>
      <c r="AP7" s="209">
        <v>775680</v>
      </c>
      <c r="AR7" s="344">
        <v>0.66</v>
      </c>
      <c r="AS7" s="207">
        <v>765970</v>
      </c>
    </row>
    <row r="8" spans="2:45" ht="12.75" hidden="1" customHeight="1" x14ac:dyDescent="0.2">
      <c r="B8" s="22">
        <v>36718</v>
      </c>
      <c r="C8" s="23">
        <v>0</v>
      </c>
      <c r="D8" s="24">
        <v>28</v>
      </c>
      <c r="E8" s="24">
        <f>D8</f>
        <v>28</v>
      </c>
      <c r="F8" s="224">
        <f t="shared" ref="F8:F28" si="0">E8/104.1667*100</f>
        <v>26.879991398402751</v>
      </c>
      <c r="K8" s="36"/>
      <c r="L8" s="36"/>
    </row>
    <row r="9" spans="2:45" ht="12.75" hidden="1" customHeight="1" x14ac:dyDescent="0.2">
      <c r="B9" s="25">
        <v>36719</v>
      </c>
      <c r="C9" s="26">
        <v>0</v>
      </c>
      <c r="D9" s="27">
        <v>74</v>
      </c>
      <c r="E9" s="27">
        <f t="shared" ref="E9:E46" si="1">D9</f>
        <v>74</v>
      </c>
      <c r="F9" s="225">
        <f t="shared" si="0"/>
        <v>71.039977267207263</v>
      </c>
      <c r="K9" s="36"/>
      <c r="L9" s="36"/>
    </row>
    <row r="10" spans="2:45" ht="12.75" hidden="1" customHeight="1" x14ac:dyDescent="0.2">
      <c r="B10" s="25">
        <v>36720</v>
      </c>
      <c r="C10" s="26">
        <v>0</v>
      </c>
      <c r="D10" s="27">
        <v>74</v>
      </c>
      <c r="E10" s="27">
        <f t="shared" si="1"/>
        <v>74</v>
      </c>
      <c r="F10" s="225">
        <f t="shared" si="0"/>
        <v>71.039977267207263</v>
      </c>
      <c r="K10" s="36"/>
      <c r="L10" s="36"/>
    </row>
    <row r="11" spans="2:45" ht="12.75" hidden="1" customHeight="1" x14ac:dyDescent="0.2">
      <c r="B11" s="25">
        <v>36721</v>
      </c>
      <c r="C11" s="26">
        <v>0</v>
      </c>
      <c r="D11" s="27">
        <v>74</v>
      </c>
      <c r="E11" s="27">
        <f t="shared" si="1"/>
        <v>74</v>
      </c>
      <c r="F11" s="225">
        <f t="shared" si="0"/>
        <v>71.039977267207263</v>
      </c>
      <c r="K11" s="36"/>
      <c r="L11" s="36"/>
    </row>
    <row r="12" spans="2:45" ht="12.75" hidden="1" customHeight="1" x14ac:dyDescent="0.2">
      <c r="B12" s="25">
        <v>36722</v>
      </c>
      <c r="C12" s="26">
        <v>0</v>
      </c>
      <c r="D12" s="27">
        <v>74</v>
      </c>
      <c r="E12" s="27">
        <f t="shared" si="1"/>
        <v>74</v>
      </c>
      <c r="F12" s="225">
        <f t="shared" si="0"/>
        <v>71.039977267207263</v>
      </c>
      <c r="K12" s="36"/>
      <c r="L12" s="36"/>
    </row>
    <row r="13" spans="2:45" ht="12.75" hidden="1" customHeight="1" x14ac:dyDescent="0.2">
      <c r="B13" s="25">
        <v>36723</v>
      </c>
      <c r="C13" s="26">
        <v>0</v>
      </c>
      <c r="D13" s="27">
        <v>73</v>
      </c>
      <c r="E13" s="27">
        <f t="shared" si="1"/>
        <v>73</v>
      </c>
      <c r="F13" s="225">
        <f t="shared" si="0"/>
        <v>70.079977574407167</v>
      </c>
      <c r="K13" s="36"/>
      <c r="L13" s="36"/>
    </row>
    <row r="14" spans="2:45" ht="12.75" hidden="1" customHeight="1" x14ac:dyDescent="0.2">
      <c r="B14" s="25">
        <v>36724</v>
      </c>
      <c r="C14" s="26">
        <v>0</v>
      </c>
      <c r="D14" s="27">
        <v>73</v>
      </c>
      <c r="E14" s="27">
        <f t="shared" si="1"/>
        <v>73</v>
      </c>
      <c r="F14" s="225">
        <f t="shared" si="0"/>
        <v>70.079977574407167</v>
      </c>
      <c r="K14" s="36"/>
      <c r="L14" s="36"/>
    </row>
    <row r="15" spans="2:45" ht="12.75" hidden="1" customHeight="1" x14ac:dyDescent="0.2">
      <c r="B15" s="25">
        <v>36725</v>
      </c>
      <c r="C15" s="26">
        <v>0</v>
      </c>
      <c r="D15" s="27">
        <v>73</v>
      </c>
      <c r="E15" s="27">
        <f t="shared" si="1"/>
        <v>73</v>
      </c>
      <c r="F15" s="225">
        <f t="shared" si="0"/>
        <v>70.079977574407167</v>
      </c>
      <c r="K15" s="36"/>
      <c r="L15" s="36"/>
    </row>
    <row r="16" spans="2:45" ht="12.75" hidden="1" customHeight="1" x14ac:dyDescent="0.2">
      <c r="B16" s="25">
        <v>36726</v>
      </c>
      <c r="C16" s="26">
        <v>0</v>
      </c>
      <c r="D16" s="27">
        <v>72</v>
      </c>
      <c r="E16" s="27">
        <f t="shared" si="1"/>
        <v>72</v>
      </c>
      <c r="F16" s="225">
        <f t="shared" si="0"/>
        <v>69.11997788160707</v>
      </c>
      <c r="K16" s="36"/>
      <c r="L16" s="36"/>
    </row>
    <row r="17" spans="1:21" ht="12.75" hidden="1" customHeight="1" x14ac:dyDescent="0.2">
      <c r="B17" s="25">
        <v>36727</v>
      </c>
      <c r="C17" s="26">
        <v>0</v>
      </c>
      <c r="D17" s="27">
        <v>72</v>
      </c>
      <c r="E17" s="27">
        <f t="shared" si="1"/>
        <v>72</v>
      </c>
      <c r="F17" s="225">
        <f t="shared" si="0"/>
        <v>69.11997788160707</v>
      </c>
      <c r="K17" s="36"/>
      <c r="L17" s="36"/>
    </row>
    <row r="18" spans="1:21" ht="12.75" hidden="1" customHeight="1" x14ac:dyDescent="0.2">
      <c r="B18" s="25">
        <v>36728</v>
      </c>
      <c r="C18" s="26">
        <v>0</v>
      </c>
      <c r="D18" s="27">
        <v>71</v>
      </c>
      <c r="E18" s="27">
        <f t="shared" si="1"/>
        <v>71</v>
      </c>
      <c r="F18" s="225">
        <f t="shared" si="0"/>
        <v>68.159978188806974</v>
      </c>
      <c r="K18" s="36"/>
      <c r="L18" s="36"/>
    </row>
    <row r="19" spans="1:21" ht="12.75" hidden="1" customHeight="1" x14ac:dyDescent="0.2">
      <c r="B19" s="25">
        <v>36729</v>
      </c>
      <c r="C19" s="26">
        <v>0</v>
      </c>
      <c r="D19" s="27">
        <v>71</v>
      </c>
      <c r="E19" s="27">
        <f t="shared" si="1"/>
        <v>71</v>
      </c>
      <c r="F19" s="225">
        <f t="shared" si="0"/>
        <v>68.159978188806974</v>
      </c>
      <c r="K19" s="36"/>
      <c r="L19" s="36"/>
    </row>
    <row r="20" spans="1:21" ht="12.75" hidden="1" customHeight="1" x14ac:dyDescent="0.2">
      <c r="B20" s="25">
        <v>36730</v>
      </c>
      <c r="C20" s="26">
        <v>0</v>
      </c>
      <c r="D20" s="27">
        <v>71</v>
      </c>
      <c r="E20" s="27">
        <f t="shared" si="1"/>
        <v>71</v>
      </c>
      <c r="F20" s="225">
        <f t="shared" si="0"/>
        <v>68.159978188806974</v>
      </c>
      <c r="K20" s="36"/>
      <c r="L20" s="36"/>
    </row>
    <row r="21" spans="1:21" ht="12.75" hidden="1" customHeight="1" x14ac:dyDescent="0.2">
      <c r="B21" s="25">
        <v>36731</v>
      </c>
      <c r="C21" s="26">
        <v>0</v>
      </c>
      <c r="D21" s="27">
        <v>69</v>
      </c>
      <c r="E21" s="27">
        <f t="shared" si="1"/>
        <v>69</v>
      </c>
      <c r="F21" s="225">
        <f t="shared" si="0"/>
        <v>66.239978803206782</v>
      </c>
      <c r="K21" s="36"/>
      <c r="L21" s="36"/>
    </row>
    <row r="22" spans="1:21" ht="12.75" hidden="1" customHeight="1" x14ac:dyDescent="0.2">
      <c r="B22" s="25">
        <v>36732</v>
      </c>
      <c r="C22" s="26">
        <v>0</v>
      </c>
      <c r="D22" s="27">
        <v>68</v>
      </c>
      <c r="E22" s="27">
        <f t="shared" si="1"/>
        <v>68</v>
      </c>
      <c r="F22" s="225">
        <f t="shared" si="0"/>
        <v>65.279979110406686</v>
      </c>
      <c r="K22" s="36"/>
      <c r="L22" s="36"/>
    </row>
    <row r="23" spans="1:21" ht="12.75" hidden="1" customHeight="1" x14ac:dyDescent="0.2">
      <c r="B23" s="25">
        <v>36733</v>
      </c>
      <c r="C23" s="26">
        <v>0</v>
      </c>
      <c r="D23" s="27">
        <v>67</v>
      </c>
      <c r="E23" s="27">
        <f t="shared" si="1"/>
        <v>67</v>
      </c>
      <c r="F23" s="225">
        <f t="shared" si="0"/>
        <v>64.319979417606589</v>
      </c>
      <c r="K23" s="36"/>
      <c r="L23" s="36"/>
    </row>
    <row r="24" spans="1:21" ht="12.75" hidden="1" customHeight="1" x14ac:dyDescent="0.2">
      <c r="B24" s="25">
        <v>36734</v>
      </c>
      <c r="C24" s="26">
        <v>0</v>
      </c>
      <c r="D24" s="27">
        <v>65</v>
      </c>
      <c r="E24" s="27">
        <f t="shared" si="1"/>
        <v>65</v>
      </c>
      <c r="F24" s="225">
        <f t="shared" si="0"/>
        <v>62.399980032006383</v>
      </c>
      <c r="K24" s="36"/>
      <c r="L24" s="36"/>
    </row>
    <row r="25" spans="1:21" ht="12.75" hidden="1" customHeight="1" x14ac:dyDescent="0.2">
      <c r="B25" s="25">
        <v>36735</v>
      </c>
      <c r="C25" s="26">
        <v>0</v>
      </c>
      <c r="D25" s="27">
        <v>64.47</v>
      </c>
      <c r="E25" s="27">
        <f t="shared" si="1"/>
        <v>64.47</v>
      </c>
      <c r="F25" s="225">
        <f t="shared" si="0"/>
        <v>61.89118019482234</v>
      </c>
      <c r="K25" s="36"/>
      <c r="L25" s="36"/>
    </row>
    <row r="26" spans="1:21" ht="12.75" hidden="1" customHeight="1" x14ac:dyDescent="0.2">
      <c r="B26" s="25">
        <v>36736</v>
      </c>
      <c r="C26" s="26">
        <v>0</v>
      </c>
      <c r="D26" s="27">
        <v>63.07</v>
      </c>
      <c r="E26" s="27">
        <f t="shared" si="1"/>
        <v>63.07</v>
      </c>
      <c r="F26" s="225">
        <f t="shared" si="0"/>
        <v>60.547180624902197</v>
      </c>
      <c r="K26" s="36"/>
      <c r="L26" s="36"/>
    </row>
    <row r="27" spans="1:21" ht="12.75" hidden="1" customHeight="1" x14ac:dyDescent="0.2">
      <c r="B27" s="25">
        <v>36737</v>
      </c>
      <c r="C27" s="26">
        <v>0</v>
      </c>
      <c r="D27" s="27">
        <v>61.79</v>
      </c>
      <c r="E27" s="27">
        <f t="shared" si="1"/>
        <v>61.79</v>
      </c>
      <c r="F27" s="225">
        <f t="shared" si="0"/>
        <v>59.318381018118075</v>
      </c>
      <c r="K27" s="36"/>
      <c r="L27" s="36"/>
    </row>
    <row r="28" spans="1:21" ht="13.5" hidden="1" customHeight="1" thickBot="1" x14ac:dyDescent="0.25">
      <c r="B28" s="28">
        <v>36738</v>
      </c>
      <c r="C28" s="29">
        <v>0</v>
      </c>
      <c r="D28" s="30">
        <v>60.72</v>
      </c>
      <c r="E28" s="30">
        <f t="shared" si="1"/>
        <v>60.72</v>
      </c>
      <c r="F28" s="226">
        <f t="shared" si="0"/>
        <v>58.291181346821965</v>
      </c>
      <c r="H28" s="4">
        <v>24505210</v>
      </c>
      <c r="K28" s="36"/>
      <c r="L28" s="36"/>
    </row>
    <row r="29" spans="1:21" ht="26.25" hidden="1" customHeight="1" thickBot="1" x14ac:dyDescent="0.3">
      <c r="A29" s="31" t="s">
        <v>12</v>
      </c>
      <c r="B29" s="32"/>
      <c r="C29" s="26"/>
      <c r="D29" s="27"/>
      <c r="E29" s="27"/>
      <c r="F29" s="227"/>
      <c r="K29" s="36"/>
      <c r="L29" s="36"/>
    </row>
    <row r="30" spans="1:21" ht="12.75" hidden="1" customHeight="1" x14ac:dyDescent="0.2">
      <c r="B30" s="22">
        <v>36739</v>
      </c>
      <c r="C30" s="23">
        <v>0</v>
      </c>
      <c r="D30" s="24">
        <v>59.56</v>
      </c>
      <c r="E30" s="24">
        <f t="shared" si="1"/>
        <v>59.56</v>
      </c>
      <c r="F30" s="224">
        <f t="shared" ref="F30:F60" si="2">E30/104.1667*100</f>
        <v>57.17758170317385</v>
      </c>
      <c r="H30" s="4">
        <v>24000200</v>
      </c>
      <c r="I30" s="4">
        <f>H30/42</f>
        <v>571433.33333333337</v>
      </c>
      <c r="J30" s="4">
        <f>I30*$J$4</f>
        <v>3208363.3075666665</v>
      </c>
      <c r="K30" s="4">
        <f t="shared" ref="K30:K60" si="3">J30*$K$1</f>
        <v>90850.64306660663</v>
      </c>
      <c r="L30" s="36">
        <f t="shared" ref="L30:L60" si="4">K30*$L$1</f>
        <v>2053693.2317728905</v>
      </c>
      <c r="N30" s="4">
        <f>H30-H28</f>
        <v>-505010</v>
      </c>
      <c r="O30" s="33">
        <f>N30/42</f>
        <v>-12024.047619047618</v>
      </c>
      <c r="P30" s="33">
        <f>O30*$J$4</f>
        <v>-67510.085497380947</v>
      </c>
      <c r="Q30" s="34">
        <f t="shared" ref="Q30:Q60" si="5">P30*$K$1</f>
        <v>-1911.6708717038612</v>
      </c>
      <c r="R30" s="35">
        <f t="shared" ref="R30:R60" si="6">Q30*$L$1</f>
        <v>-43213.624010534382</v>
      </c>
      <c r="T30" s="36">
        <f>N30</f>
        <v>-505010</v>
      </c>
      <c r="U30" s="35">
        <f>R30</f>
        <v>-43213.624010534382</v>
      </c>
    </row>
    <row r="31" spans="1:21" ht="12.75" hidden="1" customHeight="1" x14ac:dyDescent="0.2">
      <c r="B31" s="25">
        <v>36740</v>
      </c>
      <c r="C31" s="26">
        <v>0</v>
      </c>
      <c r="D31" s="27">
        <v>58.19</v>
      </c>
      <c r="E31" s="27">
        <f t="shared" si="1"/>
        <v>58.19</v>
      </c>
      <c r="F31" s="225">
        <f t="shared" si="2"/>
        <v>55.862382124037715</v>
      </c>
      <c r="H31" s="4">
        <v>23469970</v>
      </c>
      <c r="I31" s="4">
        <f>H31/42</f>
        <v>558808.80952380947</v>
      </c>
      <c r="J31" s="4">
        <f t="shared" ref="J31:J94" si="7">I31*$J$4</f>
        <v>3137481.7950554756</v>
      </c>
      <c r="K31" s="4">
        <f t="shared" si="3"/>
        <v>88843.504106380991</v>
      </c>
      <c r="L31" s="36">
        <f t="shared" si="4"/>
        <v>2008321.5364418952</v>
      </c>
      <c r="N31" s="4">
        <f t="shared" ref="N31:N60" si="8">H31-H30</f>
        <v>-530230</v>
      </c>
      <c r="O31" s="33">
        <f t="shared" ref="O31:O94" si="9">N31/42</f>
        <v>-12624.523809523809</v>
      </c>
      <c r="P31" s="33">
        <f t="shared" ref="P31:P94" si="10">O31*$J$4</f>
        <v>-70881.512511190464</v>
      </c>
      <c r="Q31" s="34">
        <f t="shared" si="5"/>
        <v>-2007.1389602256158</v>
      </c>
      <c r="R31" s="35">
        <f t="shared" si="6"/>
        <v>-45371.69533099472</v>
      </c>
      <c r="T31" s="36">
        <f>T30+N31</f>
        <v>-1035240</v>
      </c>
      <c r="U31" s="35">
        <f>U30+R31</f>
        <v>-88585.319341529103</v>
      </c>
    </row>
    <row r="32" spans="1:21" ht="12.75" hidden="1" customHeight="1" x14ac:dyDescent="0.2">
      <c r="B32" s="25">
        <v>36741</v>
      </c>
      <c r="C32" s="26">
        <v>0</v>
      </c>
      <c r="D32" s="27">
        <v>55.72</v>
      </c>
      <c r="E32" s="27">
        <f t="shared" si="1"/>
        <v>55.72</v>
      </c>
      <c r="F32" s="225">
        <f t="shared" si="2"/>
        <v>53.491182882821477</v>
      </c>
      <c r="H32" s="4">
        <v>23427890</v>
      </c>
      <c r="I32" s="4">
        <f t="shared" ref="I32:I95" si="11">H32/42</f>
        <v>557806.90476190473</v>
      </c>
      <c r="J32" s="4">
        <f t="shared" si="7"/>
        <v>3131856.5116002378</v>
      </c>
      <c r="K32" s="4">
        <f t="shared" si="3"/>
        <v>88684.213972955331</v>
      </c>
      <c r="L32" s="36">
        <f t="shared" si="4"/>
        <v>2004720.7576486771</v>
      </c>
      <c r="N32" s="4">
        <f t="shared" si="8"/>
        <v>-42080</v>
      </c>
      <c r="O32" s="33">
        <f t="shared" si="9"/>
        <v>-1001.9047619047619</v>
      </c>
      <c r="P32" s="33">
        <f t="shared" si="10"/>
        <v>-5625.2834552380946</v>
      </c>
      <c r="Q32" s="34">
        <f t="shared" si="5"/>
        <v>-159.29013342567171</v>
      </c>
      <c r="R32" s="35">
        <f t="shared" si="6"/>
        <v>-3600.7787932185238</v>
      </c>
      <c r="T32" s="36">
        <f t="shared" ref="T32:T60" si="12">T31+N32</f>
        <v>-1077320</v>
      </c>
      <c r="U32" s="35">
        <f t="shared" ref="U32:U60" si="13">U31+R32</f>
        <v>-92186.098134747619</v>
      </c>
    </row>
    <row r="33" spans="2:21" ht="12.75" hidden="1" customHeight="1" x14ac:dyDescent="0.2">
      <c r="B33" s="25">
        <v>36742</v>
      </c>
      <c r="C33" s="26">
        <v>0</v>
      </c>
      <c r="D33" s="27">
        <v>53.46</v>
      </c>
      <c r="E33" s="27">
        <f t="shared" si="1"/>
        <v>53.46</v>
      </c>
      <c r="F33" s="225">
        <f t="shared" si="2"/>
        <v>51.321583577093257</v>
      </c>
      <c r="H33" s="4">
        <v>22426400</v>
      </c>
      <c r="I33" s="4">
        <f t="shared" si="11"/>
        <v>533961.90476190473</v>
      </c>
      <c r="J33" s="4">
        <f t="shared" si="7"/>
        <v>2997976.636895238</v>
      </c>
      <c r="K33" s="4">
        <f t="shared" si="3"/>
        <v>84893.161793191175</v>
      </c>
      <c r="L33" s="36">
        <f t="shared" si="4"/>
        <v>1919023.4203478117</v>
      </c>
      <c r="N33" s="4">
        <f t="shared" si="8"/>
        <v>-1001490</v>
      </c>
      <c r="O33" s="33">
        <f t="shared" si="9"/>
        <v>-23845</v>
      </c>
      <c r="P33" s="33">
        <f t="shared" si="10"/>
        <v>-133879.87470499999</v>
      </c>
      <c r="Q33" s="34">
        <f t="shared" si="5"/>
        <v>-3791.0521797641632</v>
      </c>
      <c r="R33" s="35">
        <f t="shared" si="6"/>
        <v>-85697.337300865489</v>
      </c>
      <c r="T33" s="36">
        <f t="shared" si="12"/>
        <v>-2078810</v>
      </c>
      <c r="U33" s="35">
        <f t="shared" si="13"/>
        <v>-177883.43543561309</v>
      </c>
    </row>
    <row r="34" spans="2:21" ht="12.75" hidden="1" customHeight="1" x14ac:dyDescent="0.2">
      <c r="B34" s="25">
        <v>36743</v>
      </c>
      <c r="C34" s="26">
        <v>0</v>
      </c>
      <c r="D34" s="27">
        <v>51.38</v>
      </c>
      <c r="E34" s="27">
        <f t="shared" si="1"/>
        <v>51.38</v>
      </c>
      <c r="F34" s="225">
        <f t="shared" si="2"/>
        <v>49.324784216069048</v>
      </c>
      <c r="H34" s="4">
        <v>21576470</v>
      </c>
      <c r="I34" s="4">
        <f t="shared" si="11"/>
        <v>513725.47619047621</v>
      </c>
      <c r="J34" s="4">
        <f t="shared" si="7"/>
        <v>2884357.4076388096</v>
      </c>
      <c r="K34" s="4">
        <f t="shared" si="3"/>
        <v>81675.826643417386</v>
      </c>
      <c r="L34" s="36">
        <f t="shared" si="4"/>
        <v>1846295.0477308864</v>
      </c>
      <c r="N34" s="4">
        <f t="shared" si="8"/>
        <v>-849930</v>
      </c>
      <c r="O34" s="33">
        <f t="shared" si="9"/>
        <v>-20236.428571428572</v>
      </c>
      <c r="P34" s="33">
        <f t="shared" si="10"/>
        <v>-113619.22925642857</v>
      </c>
      <c r="Q34" s="34">
        <f t="shared" si="5"/>
        <v>-3217.3351497737926</v>
      </c>
      <c r="R34" s="35">
        <f t="shared" si="6"/>
        <v>-72728.372616925393</v>
      </c>
      <c r="T34" s="36">
        <f t="shared" si="12"/>
        <v>-2928740</v>
      </c>
      <c r="U34" s="35">
        <f t="shared" si="13"/>
        <v>-250611.80805253849</v>
      </c>
    </row>
    <row r="35" spans="2:21" ht="12.75" hidden="1" customHeight="1" x14ac:dyDescent="0.2">
      <c r="B35" s="25">
        <v>36744</v>
      </c>
      <c r="C35" s="26">
        <v>0</v>
      </c>
      <c r="D35" s="27">
        <v>49.04</v>
      </c>
      <c r="E35" s="27">
        <f t="shared" si="1"/>
        <v>49.04</v>
      </c>
      <c r="F35" s="225">
        <f t="shared" si="2"/>
        <v>47.078384934916819</v>
      </c>
      <c r="H35" s="4">
        <v>20583560</v>
      </c>
      <c r="I35" s="4">
        <f t="shared" si="11"/>
        <v>490084.76190476189</v>
      </c>
      <c r="J35" s="4">
        <f t="shared" si="7"/>
        <v>2751624.5132580949</v>
      </c>
      <c r="K35" s="4">
        <f t="shared" si="3"/>
        <v>77917.253297892574</v>
      </c>
      <c r="L35" s="36">
        <f t="shared" si="4"/>
        <v>1761331.8996421359</v>
      </c>
      <c r="N35" s="4">
        <f t="shared" si="8"/>
        <v>-992910</v>
      </c>
      <c r="O35" s="33">
        <f t="shared" si="9"/>
        <v>-23640.714285714286</v>
      </c>
      <c r="P35" s="33">
        <f t="shared" si="10"/>
        <v>-132732.89438071428</v>
      </c>
      <c r="Q35" s="34">
        <f t="shared" si="5"/>
        <v>-3758.5733455248032</v>
      </c>
      <c r="R35" s="35">
        <f t="shared" si="6"/>
        <v>-84963.148088750124</v>
      </c>
      <c r="T35" s="36">
        <f t="shared" si="12"/>
        <v>-3921650</v>
      </c>
      <c r="U35" s="35">
        <f t="shared" si="13"/>
        <v>-335574.95614128863</v>
      </c>
    </row>
    <row r="36" spans="2:21" ht="12.75" hidden="1" customHeight="1" x14ac:dyDescent="0.2">
      <c r="B36" s="25">
        <v>36745</v>
      </c>
      <c r="C36" s="26">
        <v>0</v>
      </c>
      <c r="D36" s="27">
        <v>46.66</v>
      </c>
      <c r="E36" s="27">
        <f t="shared" si="1"/>
        <v>46.66</v>
      </c>
      <c r="F36" s="225">
        <f t="shared" si="2"/>
        <v>44.793585666052579</v>
      </c>
      <c r="H36" s="4">
        <v>19590730</v>
      </c>
      <c r="I36" s="4">
        <f t="shared" si="11"/>
        <v>466445.95238095237</v>
      </c>
      <c r="J36" s="4">
        <f t="shared" si="7"/>
        <v>2618902.3133326187</v>
      </c>
      <c r="K36" s="4">
        <f t="shared" si="3"/>
        <v>74158.982785321045</v>
      </c>
      <c r="L36" s="36">
        <f t="shared" si="4"/>
        <v>1676375.5971404451</v>
      </c>
      <c r="N36" s="4">
        <f t="shared" si="8"/>
        <v>-992830</v>
      </c>
      <c r="O36" s="33">
        <f t="shared" si="9"/>
        <v>-23638.809523809523</v>
      </c>
      <c r="P36" s="33">
        <f t="shared" si="10"/>
        <v>-132722.19992547619</v>
      </c>
      <c r="Q36" s="34">
        <f t="shared" si="5"/>
        <v>-3758.2705125715229</v>
      </c>
      <c r="R36" s="35">
        <f t="shared" si="6"/>
        <v>-84956.302501690778</v>
      </c>
      <c r="T36" s="36">
        <f t="shared" si="12"/>
        <v>-4914480</v>
      </c>
      <c r="U36" s="35">
        <f t="shared" si="13"/>
        <v>-420531.25864297943</v>
      </c>
    </row>
    <row r="37" spans="2:21" ht="12.75" hidden="1" customHeight="1" x14ac:dyDescent="0.2">
      <c r="B37" s="25">
        <v>36746</v>
      </c>
      <c r="C37" s="26">
        <v>0</v>
      </c>
      <c r="D37" s="27">
        <v>44.64</v>
      </c>
      <c r="E37" s="27">
        <f t="shared" si="1"/>
        <v>44.64</v>
      </c>
      <c r="F37" s="225">
        <f t="shared" si="2"/>
        <v>42.854386286596387</v>
      </c>
      <c r="H37" s="4">
        <v>18732590</v>
      </c>
      <c r="I37" s="4">
        <f t="shared" si="11"/>
        <v>446014.04761904763</v>
      </c>
      <c r="J37" s="4">
        <f t="shared" si="7"/>
        <v>2504185.5656073811</v>
      </c>
      <c r="K37" s="4">
        <f t="shared" si="3"/>
        <v>70910.569403716829</v>
      </c>
      <c r="L37" s="36">
        <f t="shared" si="4"/>
        <v>1602944.6961515541</v>
      </c>
      <c r="N37" s="4">
        <f t="shared" si="8"/>
        <v>-858140</v>
      </c>
      <c r="O37" s="33">
        <f t="shared" si="9"/>
        <v>-20431.904761904763</v>
      </c>
      <c r="P37" s="33">
        <f t="shared" si="10"/>
        <v>-114716.74772523809</v>
      </c>
      <c r="Q37" s="34">
        <f t="shared" si="5"/>
        <v>-3248.413381604229</v>
      </c>
      <c r="R37" s="35">
        <f t="shared" si="6"/>
        <v>-73430.90098889127</v>
      </c>
      <c r="T37" s="36">
        <f t="shared" si="12"/>
        <v>-5772620</v>
      </c>
      <c r="U37" s="35">
        <f t="shared" si="13"/>
        <v>-493962.15963187069</v>
      </c>
    </row>
    <row r="38" spans="2:21" ht="12.75" hidden="1" customHeight="1" x14ac:dyDescent="0.2">
      <c r="B38" s="25">
        <v>36747</v>
      </c>
      <c r="C38" s="26">
        <v>0</v>
      </c>
      <c r="D38" s="27">
        <v>43.39</v>
      </c>
      <c r="E38" s="27">
        <f t="shared" si="1"/>
        <v>43.39</v>
      </c>
      <c r="F38" s="225">
        <f t="shared" si="2"/>
        <v>41.654386670596267</v>
      </c>
      <c r="H38" s="4">
        <v>18219410</v>
      </c>
      <c r="I38" s="4">
        <f t="shared" si="11"/>
        <v>433795.47619047621</v>
      </c>
      <c r="J38" s="4">
        <f t="shared" si="7"/>
        <v>2435583.3088688096</v>
      </c>
      <c r="K38" s="4">
        <f t="shared" si="3"/>
        <v>68967.971716659173</v>
      </c>
      <c r="L38" s="36">
        <f t="shared" si="4"/>
        <v>1559031.9665625836</v>
      </c>
      <c r="N38" s="4">
        <f t="shared" si="8"/>
        <v>-513180</v>
      </c>
      <c r="O38" s="33">
        <f t="shared" si="9"/>
        <v>-12218.571428571429</v>
      </c>
      <c r="P38" s="33">
        <f t="shared" si="10"/>
        <v>-68602.256738571421</v>
      </c>
      <c r="Q38" s="34">
        <f t="shared" si="5"/>
        <v>-1942.5976870576571</v>
      </c>
      <c r="R38" s="35">
        <f t="shared" si="6"/>
        <v>-43912.729588970586</v>
      </c>
      <c r="T38" s="36">
        <f t="shared" si="12"/>
        <v>-6285800</v>
      </c>
      <c r="U38" s="35">
        <f t="shared" si="13"/>
        <v>-537874.88922084123</v>
      </c>
    </row>
    <row r="39" spans="2:21" ht="12.75" hidden="1" customHeight="1" x14ac:dyDescent="0.2">
      <c r="B39" s="25">
        <v>36748</v>
      </c>
      <c r="C39" s="26">
        <v>0</v>
      </c>
      <c r="D39" s="27">
        <v>42.05</v>
      </c>
      <c r="E39" s="27">
        <f t="shared" si="1"/>
        <v>42.05</v>
      </c>
      <c r="F39" s="225">
        <f t="shared" si="2"/>
        <v>40.367987082244127</v>
      </c>
      <c r="H39" s="4">
        <v>17622130</v>
      </c>
      <c r="I39" s="4">
        <f t="shared" si="11"/>
        <v>419574.52380952379</v>
      </c>
      <c r="J39" s="4">
        <f t="shared" si="7"/>
        <v>2355738.5060611903</v>
      </c>
      <c r="K39" s="4">
        <f t="shared" si="3"/>
        <v>66707.020887465129</v>
      </c>
      <c r="L39" s="36">
        <f t="shared" si="4"/>
        <v>1507922.8135774704</v>
      </c>
      <c r="N39" s="4">
        <f t="shared" si="8"/>
        <v>-597280</v>
      </c>
      <c r="O39" s="33">
        <f t="shared" si="9"/>
        <v>-14220.952380952382</v>
      </c>
      <c r="P39" s="33">
        <f t="shared" si="10"/>
        <v>-79844.802807619053</v>
      </c>
      <c r="Q39" s="34">
        <f t="shared" si="5"/>
        <v>-2260.9508291940406</v>
      </c>
      <c r="R39" s="35">
        <f t="shared" si="6"/>
        <v>-51109.152985113127</v>
      </c>
      <c r="T39" s="36">
        <f t="shared" si="12"/>
        <v>-6883080</v>
      </c>
      <c r="U39" s="35">
        <f t="shared" si="13"/>
        <v>-588984.04220595432</v>
      </c>
    </row>
    <row r="40" spans="2:21" ht="12.75" hidden="1" customHeight="1" x14ac:dyDescent="0.2">
      <c r="B40" s="25">
        <v>36749</v>
      </c>
      <c r="C40" s="26">
        <v>0</v>
      </c>
      <c r="D40" s="27">
        <v>40.700000000000003</v>
      </c>
      <c r="E40" s="27">
        <f t="shared" si="1"/>
        <v>40.700000000000003</v>
      </c>
      <c r="F40" s="225">
        <f t="shared" si="2"/>
        <v>39.071987496963999</v>
      </c>
      <c r="H40" s="4">
        <v>17083760</v>
      </c>
      <c r="I40" s="4">
        <f t="shared" si="11"/>
        <v>406756.19047619047</v>
      </c>
      <c r="J40" s="4">
        <f t="shared" si="7"/>
        <v>2283768.8327295235</v>
      </c>
      <c r="K40" s="4">
        <f t="shared" si="3"/>
        <v>64669.068674243194</v>
      </c>
      <c r="L40" s="36">
        <f t="shared" si="4"/>
        <v>1461854.5797631866</v>
      </c>
      <c r="N40" s="4">
        <f t="shared" si="8"/>
        <v>-538370</v>
      </c>
      <c r="O40" s="33">
        <f t="shared" si="9"/>
        <v>-12818.333333333334</v>
      </c>
      <c r="P40" s="33">
        <f t="shared" si="10"/>
        <v>-71969.673331666665</v>
      </c>
      <c r="Q40" s="34">
        <f t="shared" si="5"/>
        <v>-2037.952213221932</v>
      </c>
      <c r="R40" s="35">
        <f t="shared" si="6"/>
        <v>-46068.233814283674</v>
      </c>
      <c r="T40" s="36">
        <f t="shared" si="12"/>
        <v>-7421450</v>
      </c>
      <c r="U40" s="35">
        <f t="shared" si="13"/>
        <v>-635052.27602023794</v>
      </c>
    </row>
    <row r="41" spans="2:21" ht="12.75" hidden="1" customHeight="1" x14ac:dyDescent="0.2">
      <c r="B41" s="25">
        <v>36750</v>
      </c>
      <c r="C41" s="26">
        <v>0</v>
      </c>
      <c r="D41" s="27">
        <v>39.299999999999997</v>
      </c>
      <c r="E41" s="27">
        <f t="shared" si="1"/>
        <v>39.299999999999997</v>
      </c>
      <c r="F41" s="225">
        <f t="shared" si="2"/>
        <v>37.727987927043863</v>
      </c>
      <c r="H41" s="4">
        <v>16452890</v>
      </c>
      <c r="I41" s="4">
        <f t="shared" si="11"/>
        <v>391735.47619047621</v>
      </c>
      <c r="J41" s="4">
        <f t="shared" si="7"/>
        <v>2199433.6955288094</v>
      </c>
      <c r="K41" s="4">
        <f t="shared" si="3"/>
        <v>62280.965858790405</v>
      </c>
      <c r="L41" s="36">
        <f t="shared" si="4"/>
        <v>1407871.1359115287</v>
      </c>
      <c r="N41" s="4">
        <f t="shared" si="8"/>
        <v>-630870</v>
      </c>
      <c r="O41" s="33">
        <f t="shared" si="9"/>
        <v>-15020.714285714286</v>
      </c>
      <c r="P41" s="33">
        <f t="shared" si="10"/>
        <v>-84335.137200714278</v>
      </c>
      <c r="Q41" s="34">
        <f t="shared" si="5"/>
        <v>-2388.102815452793</v>
      </c>
      <c r="R41" s="35">
        <f t="shared" si="6"/>
        <v>-53983.443851658041</v>
      </c>
      <c r="T41" s="36">
        <f t="shared" si="12"/>
        <v>-8052320</v>
      </c>
      <c r="U41" s="35">
        <f t="shared" si="13"/>
        <v>-689035.71987189597</v>
      </c>
    </row>
    <row r="42" spans="2:21" ht="12.75" hidden="1" customHeight="1" x14ac:dyDescent="0.2">
      <c r="B42" s="25">
        <v>36751</v>
      </c>
      <c r="C42" s="26">
        <v>0</v>
      </c>
      <c r="D42" s="27">
        <v>37.35</v>
      </c>
      <c r="E42" s="27">
        <f t="shared" si="1"/>
        <v>37.35</v>
      </c>
      <c r="F42" s="225">
        <f t="shared" si="2"/>
        <v>35.855988526083671</v>
      </c>
      <c r="H42" s="4">
        <v>15637000</v>
      </c>
      <c r="I42" s="4">
        <f t="shared" si="11"/>
        <v>372309.52380952379</v>
      </c>
      <c r="J42" s="4">
        <f t="shared" si="7"/>
        <v>2090364.9569761902</v>
      </c>
      <c r="K42" s="4">
        <f t="shared" si="3"/>
        <v>59192.486130637568</v>
      </c>
      <c r="L42" s="36">
        <f t="shared" si="4"/>
        <v>1338055.560588357</v>
      </c>
      <c r="N42" s="4">
        <f t="shared" si="8"/>
        <v>-815890</v>
      </c>
      <c r="O42" s="33">
        <f t="shared" si="9"/>
        <v>-19425.952380952382</v>
      </c>
      <c r="P42" s="33">
        <f t="shared" si="10"/>
        <v>-109068.73855261905</v>
      </c>
      <c r="Q42" s="34">
        <f t="shared" si="5"/>
        <v>-3088.4797281528354</v>
      </c>
      <c r="R42" s="35">
        <f t="shared" si="6"/>
        <v>-69815.575323171623</v>
      </c>
      <c r="T42" s="36">
        <f t="shared" si="12"/>
        <v>-8868210</v>
      </c>
      <c r="U42" s="35">
        <f t="shared" si="13"/>
        <v>-758851.29519506753</v>
      </c>
    </row>
    <row r="43" spans="2:21" ht="12.75" hidden="1" customHeight="1" x14ac:dyDescent="0.2">
      <c r="B43" s="25">
        <v>36752</v>
      </c>
      <c r="C43" s="26">
        <v>0</v>
      </c>
      <c r="D43" s="27">
        <v>35.94</v>
      </c>
      <c r="E43" s="27">
        <f t="shared" si="1"/>
        <v>35.94</v>
      </c>
      <c r="F43" s="225">
        <f t="shared" si="2"/>
        <v>34.502388959235532</v>
      </c>
      <c r="H43" s="4">
        <v>15073470</v>
      </c>
      <c r="I43" s="4">
        <f t="shared" si="11"/>
        <v>358892.14285714284</v>
      </c>
      <c r="J43" s="4">
        <f t="shared" si="7"/>
        <v>2015031.8774721427</v>
      </c>
      <c r="K43" s="4">
        <f t="shared" si="3"/>
        <v>57059.292953608841</v>
      </c>
      <c r="L43" s="36">
        <f t="shared" si="4"/>
        <v>1289834.3896439075</v>
      </c>
      <c r="N43" s="4">
        <f t="shared" si="8"/>
        <v>-563530</v>
      </c>
      <c r="O43" s="33">
        <f t="shared" si="9"/>
        <v>-13417.380952380952</v>
      </c>
      <c r="P43" s="33">
        <f t="shared" si="10"/>
        <v>-75333.079504047608</v>
      </c>
      <c r="Q43" s="34">
        <f t="shared" si="5"/>
        <v>-2133.193177028726</v>
      </c>
      <c r="R43" s="35">
        <f t="shared" si="6"/>
        <v>-48221.170944449499</v>
      </c>
      <c r="T43" s="36">
        <f t="shared" si="12"/>
        <v>-9431740</v>
      </c>
      <c r="U43" s="35">
        <f t="shared" si="13"/>
        <v>-807072.46613951703</v>
      </c>
    </row>
    <row r="44" spans="2:21" ht="12.75" hidden="1" customHeight="1" x14ac:dyDescent="0.2">
      <c r="B44" s="25">
        <v>36753</v>
      </c>
      <c r="C44" s="26">
        <v>0</v>
      </c>
      <c r="D44" s="27">
        <v>33.56</v>
      </c>
      <c r="E44" s="27">
        <f t="shared" si="1"/>
        <v>33.56</v>
      </c>
      <c r="F44" s="225">
        <f t="shared" si="2"/>
        <v>32.217589690371298</v>
      </c>
      <c r="H44" s="4">
        <v>14039000</v>
      </c>
      <c r="I44" s="4">
        <f t="shared" si="11"/>
        <v>334261.90476190473</v>
      </c>
      <c r="J44" s="4">
        <f t="shared" si="7"/>
        <v>1876743.2135952378</v>
      </c>
      <c r="K44" s="4">
        <f t="shared" si="3"/>
        <v>53143.397888854692</v>
      </c>
      <c r="L44" s="36">
        <f t="shared" si="4"/>
        <v>1201314.9590778246</v>
      </c>
      <c r="N44" s="4">
        <f t="shared" si="8"/>
        <v>-1034470</v>
      </c>
      <c r="O44" s="33">
        <f t="shared" si="9"/>
        <v>-24630.238095238095</v>
      </c>
      <c r="P44" s="33">
        <f t="shared" si="10"/>
        <v>-138288.66387690476</v>
      </c>
      <c r="Q44" s="34">
        <f t="shared" si="5"/>
        <v>-3915.8950647541501</v>
      </c>
      <c r="R44" s="35">
        <f t="shared" si="6"/>
        <v>-88519.430566082854</v>
      </c>
      <c r="T44" s="36">
        <f t="shared" si="12"/>
        <v>-10466210</v>
      </c>
      <c r="U44" s="35">
        <f t="shared" si="13"/>
        <v>-895591.89670559985</v>
      </c>
    </row>
    <row r="45" spans="2:21" ht="12.75" hidden="1" customHeight="1" x14ac:dyDescent="0.2">
      <c r="B45" s="25">
        <v>36754</v>
      </c>
      <c r="C45" s="26">
        <v>0</v>
      </c>
      <c r="D45" s="27">
        <v>31.09</v>
      </c>
      <c r="E45" s="27">
        <f t="shared" si="1"/>
        <v>31.09</v>
      </c>
      <c r="F45" s="225">
        <f t="shared" si="2"/>
        <v>29.846390449155052</v>
      </c>
      <c r="H45" s="4">
        <v>13038230</v>
      </c>
      <c r="I45" s="4">
        <f t="shared" si="11"/>
        <v>310434.04761904763</v>
      </c>
      <c r="J45" s="4">
        <f t="shared" si="7"/>
        <v>1742959.588987381</v>
      </c>
      <c r="K45" s="4">
        <f t="shared" si="3"/>
        <v>49355.071205670058</v>
      </c>
      <c r="L45" s="36">
        <f t="shared" si="4"/>
        <v>1115679.2320604934</v>
      </c>
      <c r="N45" s="4">
        <f t="shared" si="8"/>
        <v>-1000770</v>
      </c>
      <c r="O45" s="33">
        <f t="shared" si="9"/>
        <v>-23827.857142857141</v>
      </c>
      <c r="P45" s="33">
        <f t="shared" si="10"/>
        <v>-133783.62460785711</v>
      </c>
      <c r="Q45" s="34">
        <f t="shared" si="5"/>
        <v>-3788.3266831846358</v>
      </c>
      <c r="R45" s="35">
        <f t="shared" si="6"/>
        <v>-85635.727017331315</v>
      </c>
      <c r="T45" s="36">
        <f t="shared" si="12"/>
        <v>-11466980</v>
      </c>
      <c r="U45" s="35">
        <f t="shared" si="13"/>
        <v>-981227.62372293114</v>
      </c>
    </row>
    <row r="46" spans="2:21" ht="12.75" hidden="1" customHeight="1" x14ac:dyDescent="0.2">
      <c r="B46" s="25">
        <v>36755</v>
      </c>
      <c r="C46" s="26">
        <v>0</v>
      </c>
      <c r="D46" s="27">
        <v>28.74</v>
      </c>
      <c r="E46" s="27">
        <f t="shared" si="1"/>
        <v>28.74</v>
      </c>
      <c r="F46" s="225">
        <f t="shared" si="2"/>
        <v>27.590391171074824</v>
      </c>
      <c r="H46" s="4">
        <v>12012300</v>
      </c>
      <c r="I46" s="4">
        <f t="shared" si="11"/>
        <v>286007.14285714284</v>
      </c>
      <c r="J46" s="4">
        <f t="shared" si="7"/>
        <v>1605812.5582071426</v>
      </c>
      <c r="K46" s="4">
        <f t="shared" si="3"/>
        <v>45471.503558678625</v>
      </c>
      <c r="L46" s="36">
        <f t="shared" si="4"/>
        <v>1027890.5679129962</v>
      </c>
      <c r="N46" s="4">
        <f t="shared" si="8"/>
        <v>-1025930</v>
      </c>
      <c r="O46" s="33">
        <f t="shared" si="9"/>
        <v>-24426.904761904763</v>
      </c>
      <c r="P46" s="33">
        <f t="shared" si="10"/>
        <v>-137147.0307802381</v>
      </c>
      <c r="Q46" s="34">
        <f t="shared" si="5"/>
        <v>-3883.567646991431</v>
      </c>
      <c r="R46" s="35">
        <f t="shared" si="6"/>
        <v>-87788.664147497169</v>
      </c>
      <c r="T46" s="36">
        <f t="shared" si="12"/>
        <v>-12492910</v>
      </c>
      <c r="U46" s="35">
        <f t="shared" si="13"/>
        <v>-1069016.2878704283</v>
      </c>
    </row>
    <row r="47" spans="2:21" ht="12.75" hidden="1" customHeight="1" x14ac:dyDescent="0.2">
      <c r="B47" s="25">
        <v>36756</v>
      </c>
      <c r="C47" s="26">
        <v>0</v>
      </c>
      <c r="D47" s="27">
        <v>26.7</v>
      </c>
      <c r="E47" s="27">
        <v>26.72</v>
      </c>
      <c r="F47" s="225">
        <f t="shared" si="2"/>
        <v>25.651191791618622</v>
      </c>
      <c r="H47" s="4">
        <v>11171430</v>
      </c>
      <c r="I47" s="4">
        <f t="shared" si="11"/>
        <v>265986.42857142858</v>
      </c>
      <c r="J47" s="4">
        <f t="shared" si="7"/>
        <v>1493404.4760064285</v>
      </c>
      <c r="K47" s="4">
        <f t="shared" si="3"/>
        <v>42288.464240863876</v>
      </c>
      <c r="L47" s="36">
        <f t="shared" si="4"/>
        <v>955937.45803054224</v>
      </c>
      <c r="N47" s="4">
        <f t="shared" si="8"/>
        <v>-840870</v>
      </c>
      <c r="O47" s="33">
        <f t="shared" si="9"/>
        <v>-20020.714285714286</v>
      </c>
      <c r="P47" s="33">
        <f t="shared" si="10"/>
        <v>-112408.08220071429</v>
      </c>
      <c r="Q47" s="34">
        <f t="shared" si="5"/>
        <v>-3183.0393178147483</v>
      </c>
      <c r="R47" s="35">
        <f t="shared" si="6"/>
        <v>-71953.109882453922</v>
      </c>
      <c r="T47" s="36">
        <f t="shared" si="12"/>
        <v>-13333780</v>
      </c>
      <c r="U47" s="35">
        <f t="shared" si="13"/>
        <v>-1140969.3977528822</v>
      </c>
    </row>
    <row r="48" spans="2:21" ht="12.75" hidden="1" customHeight="1" x14ac:dyDescent="0.2">
      <c r="B48" s="25">
        <v>36757</v>
      </c>
      <c r="C48" s="26">
        <v>0</v>
      </c>
      <c r="D48" s="27">
        <v>25.69</v>
      </c>
      <c r="E48" s="27">
        <v>25.72</v>
      </c>
      <c r="F48" s="225">
        <f t="shared" si="2"/>
        <v>24.691192098818526</v>
      </c>
      <c r="H48" s="4">
        <v>10751010</v>
      </c>
      <c r="I48" s="4">
        <f t="shared" si="11"/>
        <v>255976.42857142858</v>
      </c>
      <c r="J48" s="4">
        <f t="shared" si="7"/>
        <v>1437202.4401164285</v>
      </c>
      <c r="K48" s="4">
        <f t="shared" si="3"/>
        <v>40697.001363135249</v>
      </c>
      <c r="L48" s="36">
        <f t="shared" si="4"/>
        <v>919962.186636889</v>
      </c>
      <c r="N48" s="4">
        <f t="shared" si="8"/>
        <v>-420420</v>
      </c>
      <c r="O48" s="33">
        <f t="shared" si="9"/>
        <v>-10010</v>
      </c>
      <c r="P48" s="33">
        <f t="shared" si="10"/>
        <v>-56202.035889999999</v>
      </c>
      <c r="Q48" s="34">
        <f t="shared" si="5"/>
        <v>-1591.4628777286339</v>
      </c>
      <c r="R48" s="35">
        <f t="shared" si="6"/>
        <v>-35975.271393653326</v>
      </c>
      <c r="T48" s="36">
        <f t="shared" si="12"/>
        <v>-13754200</v>
      </c>
      <c r="U48" s="35">
        <f t="shared" si="13"/>
        <v>-1176944.6691465355</v>
      </c>
    </row>
    <row r="49" spans="1:21" s="37" customFormat="1" ht="12.75" hidden="1" customHeight="1" x14ac:dyDescent="0.2">
      <c r="B49" s="38">
        <v>36758</v>
      </c>
      <c r="C49" s="39">
        <v>0</v>
      </c>
      <c r="D49" s="40">
        <v>51.35</v>
      </c>
      <c r="E49" s="40">
        <v>51.39</v>
      </c>
      <c r="F49" s="228">
        <f t="shared" si="2"/>
        <v>49.334384212997051</v>
      </c>
      <c r="G49" s="161"/>
      <c r="H49" s="41">
        <v>21576470</v>
      </c>
      <c r="I49" s="41">
        <f t="shared" si="11"/>
        <v>513725.47619047621</v>
      </c>
      <c r="J49" s="41">
        <f t="shared" si="7"/>
        <v>2884357.4076388096</v>
      </c>
      <c r="K49" s="41">
        <f t="shared" si="3"/>
        <v>81675.826643417386</v>
      </c>
      <c r="L49" s="45">
        <f t="shared" si="4"/>
        <v>1846295.0477308864</v>
      </c>
      <c r="N49" s="41">
        <f>H49-H48-11625460-44000</f>
        <v>-844000</v>
      </c>
      <c r="O49" s="42">
        <f t="shared" si="9"/>
        <v>-20095.238095238095</v>
      </c>
      <c r="P49" s="42">
        <f t="shared" si="10"/>
        <v>-112826.50276190476</v>
      </c>
      <c r="Q49" s="43">
        <f t="shared" si="5"/>
        <v>-3194.8876571118572</v>
      </c>
      <c r="R49" s="44">
        <f t="shared" si="6"/>
        <v>-72220.94347615102</v>
      </c>
      <c r="T49" s="36">
        <f t="shared" si="12"/>
        <v>-14598200</v>
      </c>
      <c r="U49" s="35">
        <f t="shared" si="13"/>
        <v>-1249165.6126226864</v>
      </c>
    </row>
    <row r="50" spans="1:21" s="37" customFormat="1" ht="12.75" hidden="1" customHeight="1" x14ac:dyDescent="0.2">
      <c r="B50" s="38">
        <v>36759</v>
      </c>
      <c r="C50" s="39">
        <v>0</v>
      </c>
      <c r="D50" s="40">
        <v>64.42</v>
      </c>
      <c r="E50" s="40">
        <v>64.42</v>
      </c>
      <c r="F50" s="228">
        <f t="shared" si="2"/>
        <v>61.843180210182339</v>
      </c>
      <c r="G50" s="161"/>
      <c r="H50" s="41">
        <v>27081130</v>
      </c>
      <c r="I50" s="41">
        <f t="shared" si="11"/>
        <v>644788.80952380947</v>
      </c>
      <c r="J50" s="41">
        <f t="shared" si="7"/>
        <v>3620224.1572754756</v>
      </c>
      <c r="K50" s="41">
        <f t="shared" si="3"/>
        <v>102513.23220099717</v>
      </c>
      <c r="L50" s="45">
        <f t="shared" si="4"/>
        <v>2317327.9135074611</v>
      </c>
      <c r="N50" s="41">
        <f>H50-H49-6404660-44555.26</f>
        <v>-944555.26</v>
      </c>
      <c r="O50" s="42">
        <f t="shared" si="9"/>
        <v>-22489.410952380953</v>
      </c>
      <c r="P50" s="42">
        <f t="shared" si="10"/>
        <v>-126268.79934971761</v>
      </c>
      <c r="Q50" s="43">
        <f t="shared" si="5"/>
        <v>-3575.530736533271</v>
      </c>
      <c r="R50" s="44">
        <f t="shared" si="6"/>
        <v>-80825.440808721702</v>
      </c>
      <c r="T50" s="36">
        <f t="shared" si="12"/>
        <v>-15542755.26</v>
      </c>
      <c r="U50" s="35">
        <f t="shared" si="13"/>
        <v>-1329991.053431408</v>
      </c>
    </row>
    <row r="51" spans="1:21" ht="12.75" hidden="1" customHeight="1" x14ac:dyDescent="0.2">
      <c r="B51" s="25">
        <v>36760</v>
      </c>
      <c r="C51" s="26">
        <v>0</v>
      </c>
      <c r="D51" s="27">
        <v>63.04</v>
      </c>
      <c r="E51" s="27">
        <v>63.03</v>
      </c>
      <c r="F51" s="225">
        <f t="shared" si="2"/>
        <v>60.508780637190199</v>
      </c>
      <c r="H51" s="4">
        <v>26458130</v>
      </c>
      <c r="I51" s="4">
        <f t="shared" si="11"/>
        <v>629955.47619047621</v>
      </c>
      <c r="J51" s="4">
        <f t="shared" si="7"/>
        <v>3536941.0871088095</v>
      </c>
      <c r="K51" s="4">
        <f t="shared" si="3"/>
        <v>100154.9205773234</v>
      </c>
      <c r="L51" s="4">
        <f t="shared" si="4"/>
        <v>2264017.9042827673</v>
      </c>
      <c r="N51" s="4">
        <f t="shared" si="8"/>
        <v>-623000</v>
      </c>
      <c r="O51" s="33">
        <f t="shared" si="9"/>
        <v>-14833.333333333334</v>
      </c>
      <c r="P51" s="33">
        <f t="shared" si="10"/>
        <v>-83283.070166666657</v>
      </c>
      <c r="Q51" s="34">
        <f t="shared" si="5"/>
        <v>-2358.3116236737997</v>
      </c>
      <c r="R51" s="35">
        <f t="shared" si="6"/>
        <v>-53310.009224694404</v>
      </c>
      <c r="T51" s="36">
        <f t="shared" si="12"/>
        <v>-16165755.26</v>
      </c>
      <c r="U51" s="35">
        <f t="shared" si="13"/>
        <v>-1383301.0626561025</v>
      </c>
    </row>
    <row r="52" spans="1:21" ht="12.75" hidden="1" customHeight="1" x14ac:dyDescent="0.2">
      <c r="B52" s="25">
        <v>36761</v>
      </c>
      <c r="C52" s="26">
        <v>0</v>
      </c>
      <c r="D52" s="27">
        <v>61.23</v>
      </c>
      <c r="E52" s="27">
        <v>61.341000000000001</v>
      </c>
      <c r="F52" s="225">
        <f t="shared" si="2"/>
        <v>58.88734115605083</v>
      </c>
      <c r="H52" s="4">
        <v>25725740</v>
      </c>
      <c r="I52" s="4">
        <f t="shared" si="11"/>
        <v>612517.61904761905</v>
      </c>
      <c r="J52" s="4">
        <f t="shared" si="7"/>
        <v>3439034.6862109522</v>
      </c>
      <c r="K52" s="4">
        <f t="shared" si="3"/>
        <v>97382.522744157337</v>
      </c>
      <c r="L52" s="4">
        <f t="shared" si="4"/>
        <v>2201347.4104527929</v>
      </c>
      <c r="N52" s="4">
        <f t="shared" si="8"/>
        <v>-732390</v>
      </c>
      <c r="O52" s="33">
        <f t="shared" si="9"/>
        <v>-17437.857142857141</v>
      </c>
      <c r="P52" s="33">
        <f t="shared" si="10"/>
        <v>-97906.400897857122</v>
      </c>
      <c r="Q52" s="34">
        <f t="shared" si="5"/>
        <v>-2772.3978331660578</v>
      </c>
      <c r="R52" s="35">
        <f t="shared" si="6"/>
        <v>-62670.493829974213</v>
      </c>
      <c r="T52" s="36">
        <f t="shared" si="12"/>
        <v>-16898145.259999998</v>
      </c>
      <c r="U52" s="35">
        <f t="shared" si="13"/>
        <v>-1445971.5564860767</v>
      </c>
    </row>
    <row r="53" spans="1:21" ht="12.75" hidden="1" customHeight="1" x14ac:dyDescent="0.2">
      <c r="B53" s="25">
        <v>36762</v>
      </c>
      <c r="C53" s="26">
        <v>0</v>
      </c>
      <c r="D53" s="27">
        <v>58.96</v>
      </c>
      <c r="E53" s="27">
        <v>58.98</v>
      </c>
      <c r="F53" s="225">
        <f t="shared" si="2"/>
        <v>56.620781881349792</v>
      </c>
      <c r="H53" s="4">
        <v>24766140</v>
      </c>
      <c r="I53" s="4">
        <f t="shared" si="11"/>
        <v>589670</v>
      </c>
      <c r="J53" s="4">
        <f t="shared" si="7"/>
        <v>3310754.69563</v>
      </c>
      <c r="K53" s="4">
        <f t="shared" si="3"/>
        <v>93750.041469554795</v>
      </c>
      <c r="L53" s="4">
        <f t="shared" si="4"/>
        <v>2119234.5936758798</v>
      </c>
      <c r="N53" s="4">
        <f t="shared" si="8"/>
        <v>-959600</v>
      </c>
      <c r="O53" s="33">
        <f t="shared" si="9"/>
        <v>-22847.619047619046</v>
      </c>
      <c r="P53" s="33">
        <f t="shared" si="10"/>
        <v>-128279.99058095236</v>
      </c>
      <c r="Q53" s="34">
        <f t="shared" si="5"/>
        <v>-3632.4812746025327</v>
      </c>
      <c r="R53" s="35">
        <f t="shared" si="6"/>
        <v>-82112.816776912921</v>
      </c>
      <c r="T53" s="36">
        <f t="shared" si="12"/>
        <v>-17857745.259999998</v>
      </c>
      <c r="U53" s="35">
        <f t="shared" si="13"/>
        <v>-1528084.3732629896</v>
      </c>
    </row>
    <row r="54" spans="1:21" ht="12.75" hidden="1" customHeight="1" x14ac:dyDescent="0.2">
      <c r="B54" s="25">
        <v>36763</v>
      </c>
      <c r="C54" s="26">
        <v>0</v>
      </c>
      <c r="D54" s="27">
        <v>57.372</v>
      </c>
      <c r="E54" s="27">
        <v>57.384</v>
      </c>
      <c r="F54" s="225">
        <f t="shared" si="2"/>
        <v>55.088622371640838</v>
      </c>
      <c r="H54" s="4">
        <v>24075950</v>
      </c>
      <c r="I54" s="4">
        <f t="shared" si="11"/>
        <v>573236.90476190473</v>
      </c>
      <c r="J54" s="4">
        <f t="shared" si="7"/>
        <v>3218489.6198702375</v>
      </c>
      <c r="K54" s="4">
        <f t="shared" si="3"/>
        <v>91137.388019244318</v>
      </c>
      <c r="L54" s="4">
        <f t="shared" si="4"/>
        <v>2060175.147019713</v>
      </c>
      <c r="N54" s="4">
        <f t="shared" si="8"/>
        <v>-690190</v>
      </c>
      <c r="O54" s="33">
        <f t="shared" si="9"/>
        <v>-16433.095238095237</v>
      </c>
      <c r="P54" s="33">
        <f t="shared" si="10"/>
        <v>-92265.075759761894</v>
      </c>
      <c r="Q54" s="34">
        <f t="shared" si="5"/>
        <v>-2612.6534503104649</v>
      </c>
      <c r="R54" s="35">
        <f t="shared" si="6"/>
        <v>-59059.446656166663</v>
      </c>
      <c r="T54" s="36">
        <f t="shared" si="12"/>
        <v>-18547935.259999998</v>
      </c>
      <c r="U54" s="35">
        <f t="shared" si="13"/>
        <v>-1587143.8199191561</v>
      </c>
    </row>
    <row r="55" spans="1:21" ht="12.75" hidden="1" customHeight="1" x14ac:dyDescent="0.2">
      <c r="B55" s="25">
        <v>36764</v>
      </c>
      <c r="C55" s="26">
        <v>0</v>
      </c>
      <c r="D55" s="27">
        <v>54.457000000000001</v>
      </c>
      <c r="E55" s="27">
        <v>54.472999999999999</v>
      </c>
      <c r="F55" s="225">
        <f t="shared" si="2"/>
        <v>52.294063265899752</v>
      </c>
      <c r="H55" s="4">
        <v>22864010</v>
      </c>
      <c r="I55" s="4">
        <f t="shared" si="11"/>
        <v>544381.19047619053</v>
      </c>
      <c r="J55" s="4">
        <f t="shared" si="7"/>
        <v>3056476.643854524</v>
      </c>
      <c r="K55" s="4">
        <f t="shared" si="3"/>
        <v>86549.695901756015</v>
      </c>
      <c r="L55" s="4">
        <f t="shared" si="4"/>
        <v>1956469.6372608431</v>
      </c>
      <c r="N55" s="4">
        <f t="shared" si="8"/>
        <v>-1211940</v>
      </c>
      <c r="O55" s="33">
        <f t="shared" si="9"/>
        <v>-28855.714285714286</v>
      </c>
      <c r="P55" s="33">
        <f t="shared" si="10"/>
        <v>-162012.97601571429</v>
      </c>
      <c r="Q55" s="34">
        <f t="shared" si="5"/>
        <v>-4587.6921174883228</v>
      </c>
      <c r="R55" s="35">
        <f t="shared" si="6"/>
        <v>-103705.50975887022</v>
      </c>
      <c r="T55" s="36">
        <f t="shared" si="12"/>
        <v>-19759875.259999998</v>
      </c>
      <c r="U55" s="35">
        <f t="shared" si="13"/>
        <v>-1690849.3296780263</v>
      </c>
    </row>
    <row r="56" spans="1:21" ht="12.75" hidden="1" customHeight="1" x14ac:dyDescent="0.2">
      <c r="B56" s="25">
        <v>36765</v>
      </c>
      <c r="C56" s="26">
        <v>0</v>
      </c>
      <c r="D56" s="27">
        <v>52.518999999999998</v>
      </c>
      <c r="E56" s="27">
        <v>52.536000000000001</v>
      </c>
      <c r="F56" s="225">
        <f t="shared" si="2"/>
        <v>50.434543860945965</v>
      </c>
      <c r="H56" s="4">
        <v>21197810</v>
      </c>
      <c r="I56" s="4">
        <f t="shared" si="11"/>
        <v>504709.76190476189</v>
      </c>
      <c r="J56" s="4">
        <f t="shared" si="7"/>
        <v>2833737.8773830947</v>
      </c>
      <c r="K56" s="4">
        <f t="shared" si="3"/>
        <v>80242.442567301288</v>
      </c>
      <c r="L56" s="4">
        <f t="shared" si="4"/>
        <v>1813893.1727822139</v>
      </c>
      <c r="N56" s="4">
        <f t="shared" si="8"/>
        <v>-1666200</v>
      </c>
      <c r="O56" s="33">
        <f t="shared" si="9"/>
        <v>-39671.428571428572</v>
      </c>
      <c r="P56" s="33">
        <f t="shared" si="10"/>
        <v>-222738.76647142856</v>
      </c>
      <c r="Q56" s="34">
        <f t="shared" si="5"/>
        <v>-6307.253334454711</v>
      </c>
      <c r="R56" s="35">
        <f t="shared" si="6"/>
        <v>-142576.46447862891</v>
      </c>
      <c r="T56" s="36">
        <f t="shared" si="12"/>
        <v>-21426075.259999998</v>
      </c>
      <c r="U56" s="35">
        <f t="shared" si="13"/>
        <v>-1833425.7941566552</v>
      </c>
    </row>
    <row r="57" spans="1:21" ht="12.75" hidden="1" customHeight="1" x14ac:dyDescent="0.2">
      <c r="B57" s="25">
        <v>36766</v>
      </c>
      <c r="C57" s="26">
        <v>0</v>
      </c>
      <c r="D57" s="27">
        <v>50.042000000000002</v>
      </c>
      <c r="E57" s="27">
        <v>50.058</v>
      </c>
      <c r="F57" s="225">
        <f t="shared" si="2"/>
        <v>48.055664622187315</v>
      </c>
      <c r="H57" s="4">
        <v>20196520</v>
      </c>
      <c r="I57" s="4">
        <f t="shared" si="11"/>
        <v>480869.52380952379</v>
      </c>
      <c r="J57" s="4">
        <f t="shared" si="7"/>
        <v>2699884.73881619</v>
      </c>
      <c r="K57" s="4">
        <f t="shared" si="3"/>
        <v>76452.147469920325</v>
      </c>
      <c r="L57" s="4">
        <f t="shared" si="4"/>
        <v>1728212.9494489967</v>
      </c>
      <c r="N57" s="4">
        <f t="shared" si="8"/>
        <v>-1001290</v>
      </c>
      <c r="O57" s="33">
        <f t="shared" si="9"/>
        <v>-23840.238095238095</v>
      </c>
      <c r="P57" s="33">
        <f t="shared" si="10"/>
        <v>-133853.13856690476</v>
      </c>
      <c r="Q57" s="34">
        <f t="shared" si="5"/>
        <v>-3790.2950973809616</v>
      </c>
      <c r="R57" s="35">
        <f t="shared" si="6"/>
        <v>-85680.223333217116</v>
      </c>
      <c r="T57" s="36">
        <f t="shared" si="12"/>
        <v>-22427365.259999998</v>
      </c>
      <c r="U57" s="35">
        <f t="shared" si="13"/>
        <v>-1919106.0174898724</v>
      </c>
    </row>
    <row r="58" spans="1:21" ht="12.75" hidden="1" customHeight="1" x14ac:dyDescent="0.2">
      <c r="B58" s="25">
        <v>36767</v>
      </c>
      <c r="C58" s="26">
        <v>0</v>
      </c>
      <c r="D58" s="27">
        <v>47.496000000000002</v>
      </c>
      <c r="E58" s="27">
        <v>47.512</v>
      </c>
      <c r="F58" s="225">
        <f t="shared" si="2"/>
        <v>45.611505404318272</v>
      </c>
      <c r="H58" s="4">
        <v>19170070</v>
      </c>
      <c r="I58" s="4">
        <f t="shared" si="11"/>
        <v>456430.23809523811</v>
      </c>
      <c r="J58" s="4">
        <f t="shared" si="7"/>
        <v>2562668.1940769046</v>
      </c>
      <c r="K58" s="4">
        <f t="shared" si="3"/>
        <v>72566.611408732584</v>
      </c>
      <c r="L58" s="4">
        <f t="shared" si="4"/>
        <v>1640379.7889856142</v>
      </c>
      <c r="N58" s="4">
        <f t="shared" si="8"/>
        <v>-1026450</v>
      </c>
      <c r="O58" s="33">
        <f t="shared" si="9"/>
        <v>-24439.285714285714</v>
      </c>
      <c r="P58" s="33">
        <f t="shared" si="10"/>
        <v>-137216.54473928569</v>
      </c>
      <c r="Q58" s="34">
        <f t="shared" si="5"/>
        <v>-3885.536061187755</v>
      </c>
      <c r="R58" s="35">
        <f t="shared" si="6"/>
        <v>-87833.160463382927</v>
      </c>
      <c r="T58" s="36">
        <f t="shared" si="12"/>
        <v>-23453815.259999998</v>
      </c>
      <c r="U58" s="35">
        <f t="shared" si="13"/>
        <v>-2006939.1779532554</v>
      </c>
    </row>
    <row r="59" spans="1:21" ht="12.75" hidden="1" customHeight="1" x14ac:dyDescent="0.2">
      <c r="B59" s="25">
        <v>36768</v>
      </c>
      <c r="C59" s="26">
        <v>0</v>
      </c>
      <c r="D59" s="27">
        <v>44.966999999999999</v>
      </c>
      <c r="E59" s="27">
        <v>44.978999999999999</v>
      </c>
      <c r="F59" s="225">
        <f t="shared" si="2"/>
        <v>43.179826182455614</v>
      </c>
      <c r="H59" s="4">
        <v>17975450</v>
      </c>
      <c r="I59" s="4">
        <f t="shared" si="11"/>
        <v>427986.90476190473</v>
      </c>
      <c r="J59" s="4">
        <f t="shared" si="7"/>
        <v>2402970.5676202378</v>
      </c>
      <c r="K59" s="4">
        <f t="shared" si="3"/>
        <v>68044.482625629535</v>
      </c>
      <c r="L59" s="4">
        <f t="shared" si="4"/>
        <v>1538156.3488250931</v>
      </c>
      <c r="N59" s="4">
        <f t="shared" si="8"/>
        <v>-1194620</v>
      </c>
      <c r="O59" s="33">
        <f t="shared" si="9"/>
        <v>-28443.333333333332</v>
      </c>
      <c r="P59" s="33">
        <f t="shared" si="10"/>
        <v>-159697.62645666665</v>
      </c>
      <c r="Q59" s="34">
        <f t="shared" si="5"/>
        <v>-4522.1287831030413</v>
      </c>
      <c r="R59" s="35">
        <f t="shared" si="6"/>
        <v>-102223.44016052077</v>
      </c>
      <c r="T59" s="36">
        <f t="shared" si="12"/>
        <v>-24648435.259999998</v>
      </c>
      <c r="U59" s="35">
        <f t="shared" si="13"/>
        <v>-2109162.6181137762</v>
      </c>
    </row>
    <row r="60" spans="1:21" ht="13.5" hidden="1" customHeight="1" thickBot="1" x14ac:dyDescent="0.25">
      <c r="B60" s="28">
        <v>36769</v>
      </c>
      <c r="C60" s="29">
        <v>0</v>
      </c>
      <c r="D60" s="30">
        <v>42.667000000000002</v>
      </c>
      <c r="E60" s="30">
        <v>42.683</v>
      </c>
      <c r="F60" s="226">
        <f t="shared" si="2"/>
        <v>40.975666887786595</v>
      </c>
      <c r="H60" s="4">
        <v>17218350</v>
      </c>
      <c r="I60" s="4">
        <f t="shared" si="11"/>
        <v>409960.71428571426</v>
      </c>
      <c r="J60" s="4">
        <f t="shared" si="7"/>
        <v>2301760.9168607141</v>
      </c>
      <c r="K60" s="4">
        <f t="shared" si="3"/>
        <v>65178.547264018889</v>
      </c>
      <c r="L60" s="4">
        <f t="shared" si="4"/>
        <v>1473371.4242921621</v>
      </c>
      <c r="N60" s="4">
        <f t="shared" si="8"/>
        <v>-757100</v>
      </c>
      <c r="O60" s="33">
        <f t="shared" si="9"/>
        <v>-18026.190476190477</v>
      </c>
      <c r="P60" s="33">
        <f t="shared" si="10"/>
        <v>-101209.65075952381</v>
      </c>
      <c r="Q60" s="34">
        <f t="shared" si="5"/>
        <v>-2865.9353616106482</v>
      </c>
      <c r="R60" s="35">
        <f t="shared" si="6"/>
        <v>-64784.924532931203</v>
      </c>
      <c r="T60" s="36">
        <f t="shared" si="12"/>
        <v>-25405535.259999998</v>
      </c>
      <c r="U60" s="35">
        <f t="shared" si="13"/>
        <v>-2173947.5426467075</v>
      </c>
    </row>
    <row r="61" spans="1:21" ht="36.75" hidden="1" customHeight="1" thickBot="1" x14ac:dyDescent="0.3">
      <c r="A61" s="31" t="s">
        <v>13</v>
      </c>
      <c r="B61" s="32"/>
      <c r="C61" s="26"/>
      <c r="D61" s="27"/>
      <c r="E61" s="27"/>
      <c r="F61" s="227"/>
      <c r="K61" s="36"/>
      <c r="L61" s="36"/>
      <c r="N61" s="195">
        <f>SUM(N51:N60)/10</f>
        <v>-986278</v>
      </c>
      <c r="O61" s="46">
        <f>SUM(O51:O60)/10</f>
        <v>-23482.809523809527</v>
      </c>
      <c r="P61" s="46">
        <f>SUM(P51:P60)/10</f>
        <v>-131846.32404147618</v>
      </c>
      <c r="Q61" s="46">
        <f>SUM(Q51:Q60)/10</f>
        <v>-3733.4684936978288</v>
      </c>
      <c r="R61" s="46">
        <f>SUM(R51:R60)/10</f>
        <v>-84395.648921529923</v>
      </c>
      <c r="S61" s="47" t="s">
        <v>14</v>
      </c>
    </row>
    <row r="62" spans="1:21" ht="12.75" hidden="1" customHeight="1" x14ac:dyDescent="0.2">
      <c r="B62" s="22">
        <v>36770</v>
      </c>
      <c r="C62" s="23">
        <v>0</v>
      </c>
      <c r="D62" s="24">
        <v>40.26</v>
      </c>
      <c r="E62" s="24">
        <v>40.2791</v>
      </c>
      <c r="F62" s="224">
        <f>E62/104.1667*100</f>
        <v>38.667923626264439</v>
      </c>
      <c r="H62" s="4">
        <v>16242600</v>
      </c>
      <c r="I62" s="4">
        <f t="shared" si="11"/>
        <v>386728.57142857142</v>
      </c>
      <c r="J62" s="4">
        <f t="shared" si="7"/>
        <v>2171321.9831285714</v>
      </c>
      <c r="K62" s="4">
        <f t="shared" ref="K62:K91" si="14">J62*$K$1</f>
        <v>61484.931586972809</v>
      </c>
      <c r="L62" s="4">
        <f>I62*3.425</f>
        <v>1324545.357142857</v>
      </c>
      <c r="N62" s="4">
        <f>H62-H60</f>
        <v>-975750</v>
      </c>
      <c r="O62" s="33">
        <f t="shared" si="9"/>
        <v>-23232.142857142859</v>
      </c>
      <c r="P62" s="33">
        <f t="shared" si="10"/>
        <v>-130438.93373214286</v>
      </c>
      <c r="Q62" s="34">
        <f t="shared" ref="Q62:Q91" si="15">P62*$K$1</f>
        <v>-3693.6156770460839</v>
      </c>
      <c r="R62" s="229">
        <f>O62*3.425</f>
        <v>-79570.08928571429</v>
      </c>
      <c r="T62" s="36">
        <f>N62</f>
        <v>-975750</v>
      </c>
      <c r="U62" s="35">
        <f>R62</f>
        <v>-79570.08928571429</v>
      </c>
    </row>
    <row r="63" spans="1:21" ht="12.75" hidden="1" customHeight="1" x14ac:dyDescent="0.2">
      <c r="B63" s="25">
        <v>36771</v>
      </c>
      <c r="C63" s="26">
        <v>0</v>
      </c>
      <c r="D63" s="27">
        <v>37.75</v>
      </c>
      <c r="E63" s="27">
        <v>37.765999999999998</v>
      </c>
      <c r="F63" s="225">
        <f t="shared" ref="F63:F91" si="16">E63/104.1667*100</f>
        <v>36.255348398288504</v>
      </c>
      <c r="H63" s="4">
        <v>15233270</v>
      </c>
      <c r="I63" s="4">
        <f t="shared" si="11"/>
        <v>362696.90476190473</v>
      </c>
      <c r="J63" s="4">
        <f t="shared" si="7"/>
        <v>2036394.0518102378</v>
      </c>
      <c r="K63" s="4">
        <f t="shared" si="14"/>
        <v>57664.20177778713</v>
      </c>
      <c r="L63" s="4">
        <f t="shared" ref="L63:L91" si="17">I63*3.425</f>
        <v>1242236.8988095236</v>
      </c>
      <c r="M63">
        <f>I63*3.425</f>
        <v>1242236.8988095236</v>
      </c>
      <c r="N63" s="4">
        <f>H63-H62</f>
        <v>-1009330</v>
      </c>
      <c r="O63" s="33">
        <f t="shared" si="9"/>
        <v>-24031.666666666668</v>
      </c>
      <c r="P63" s="33">
        <f t="shared" si="10"/>
        <v>-134927.93131833334</v>
      </c>
      <c r="Q63" s="34">
        <f t="shared" si="15"/>
        <v>-3820.7298091856765</v>
      </c>
      <c r="R63" s="229">
        <f t="shared" ref="R63:R89" si="18">O63*3.425</f>
        <v>-82308.458333333328</v>
      </c>
      <c r="T63" s="36">
        <f>T62+N63</f>
        <v>-1985080</v>
      </c>
      <c r="U63" s="35">
        <f>U62+R63</f>
        <v>-161878.54761904763</v>
      </c>
    </row>
    <row r="64" spans="1:21" ht="12.75" hidden="1" customHeight="1" x14ac:dyDescent="0.2">
      <c r="B64" s="25">
        <v>36772</v>
      </c>
      <c r="C64" s="26">
        <v>0</v>
      </c>
      <c r="D64" s="27">
        <v>35.441099999999999</v>
      </c>
      <c r="E64" s="27">
        <v>35.456000000000003</v>
      </c>
      <c r="F64" s="225">
        <f t="shared" si="16"/>
        <v>34.037749107920284</v>
      </c>
      <c r="H64" s="4">
        <v>14299710</v>
      </c>
      <c r="I64" s="4">
        <f t="shared" si="11"/>
        <v>340469.28571428574</v>
      </c>
      <c r="J64" s="4">
        <f t="shared" si="7"/>
        <v>1911595.1064092857</v>
      </c>
      <c r="K64" s="4">
        <f t="shared" si="14"/>
        <v>54130.292629477481</v>
      </c>
      <c r="L64" s="4">
        <f t="shared" si="17"/>
        <v>1166107.3035714286</v>
      </c>
      <c r="N64" s="4">
        <f>H64-H63</f>
        <v>-933560</v>
      </c>
      <c r="O64" s="33">
        <f t="shared" si="9"/>
        <v>-22227.619047619046</v>
      </c>
      <c r="P64" s="33">
        <f t="shared" si="10"/>
        <v>-124798.94540095236</v>
      </c>
      <c r="Q64" s="34">
        <f t="shared" si="15"/>
        <v>-3533.9091483096504</v>
      </c>
      <c r="R64" s="229">
        <f t="shared" si="18"/>
        <v>-76129.595238095222</v>
      </c>
      <c r="T64" s="36">
        <f t="shared" ref="T64:T91" si="19">T63+N64</f>
        <v>-2918640</v>
      </c>
      <c r="U64" s="35">
        <f t="shared" ref="U64:U91" si="20">U63+R64</f>
        <v>-238008.14285714284</v>
      </c>
    </row>
    <row r="65" spans="2:21" ht="12.75" hidden="1" customHeight="1" x14ac:dyDescent="0.2">
      <c r="B65" s="25">
        <v>36773</v>
      </c>
      <c r="C65" s="26">
        <v>0</v>
      </c>
      <c r="D65" s="27">
        <v>32.799999999999997</v>
      </c>
      <c r="E65" s="27">
        <v>32.715000000000003</v>
      </c>
      <c r="F65" s="225">
        <f t="shared" si="16"/>
        <v>31.406389949955216</v>
      </c>
      <c r="H65" s="4">
        <v>13231650</v>
      </c>
      <c r="I65" s="4">
        <f t="shared" si="11"/>
        <v>315039.28571428574</v>
      </c>
      <c r="J65" s="4">
        <f t="shared" si="7"/>
        <v>1768816.1081392858</v>
      </c>
      <c r="K65" s="4">
        <f t="shared" si="14"/>
        <v>50087.245578464586</v>
      </c>
      <c r="L65" s="4">
        <f t="shared" si="17"/>
        <v>1079009.5535714286</v>
      </c>
      <c r="N65" s="4">
        <f>H65-H64</f>
        <v>-1068060</v>
      </c>
      <c r="O65" s="33">
        <f t="shared" si="9"/>
        <v>-25430</v>
      </c>
      <c r="P65" s="33">
        <f t="shared" si="10"/>
        <v>-142778.99826999998</v>
      </c>
      <c r="Q65" s="34">
        <f t="shared" si="15"/>
        <v>-4043.0470510129026</v>
      </c>
      <c r="R65" s="229">
        <f t="shared" si="18"/>
        <v>-87097.75</v>
      </c>
      <c r="S65" s="35">
        <f>SUM(R62:R65)/4</f>
        <v>-81276.47321428571</v>
      </c>
      <c r="T65" s="36">
        <f t="shared" si="19"/>
        <v>-3986700</v>
      </c>
      <c r="U65" s="35">
        <f t="shared" si="20"/>
        <v>-325105.89285714284</v>
      </c>
    </row>
    <row r="66" spans="2:21" ht="12.75" hidden="1" customHeight="1" x14ac:dyDescent="0.2">
      <c r="B66" s="25">
        <v>36774</v>
      </c>
      <c r="C66" s="26">
        <v>0</v>
      </c>
      <c r="D66" s="48">
        <v>30.238</v>
      </c>
      <c r="E66" s="27">
        <v>30.254999999999999</v>
      </c>
      <c r="F66" s="225">
        <f t="shared" si="16"/>
        <v>29.044790705666973</v>
      </c>
      <c r="H66" s="4">
        <v>12222530</v>
      </c>
      <c r="I66" s="4">
        <f t="shared" si="11"/>
        <v>291012.61904761905</v>
      </c>
      <c r="J66" s="4">
        <f t="shared" si="7"/>
        <v>1633916.2497659524</v>
      </c>
      <c r="K66" s="4">
        <f t="shared" si="14"/>
        <v>46267.310705781267</v>
      </c>
      <c r="L66" s="4">
        <f t="shared" si="17"/>
        <v>996718.22023809515</v>
      </c>
      <c r="N66" s="4">
        <f t="shared" ref="N66:N91" si="21">H66-H65</f>
        <v>-1009120</v>
      </c>
      <c r="O66" s="33">
        <f t="shared" si="9"/>
        <v>-24026.666666666668</v>
      </c>
      <c r="P66" s="33">
        <f t="shared" si="10"/>
        <v>-134899.85837333332</v>
      </c>
      <c r="Q66" s="34">
        <f t="shared" si="15"/>
        <v>-3819.9348726833141</v>
      </c>
      <c r="R66" s="229">
        <f t="shared" si="18"/>
        <v>-82291.333333333328</v>
      </c>
      <c r="T66" s="36">
        <f t="shared" si="19"/>
        <v>-4995820</v>
      </c>
      <c r="U66" s="35">
        <f t="shared" si="20"/>
        <v>-407397.22619047615</v>
      </c>
    </row>
    <row r="67" spans="2:21" ht="12.75" hidden="1" customHeight="1" x14ac:dyDescent="0.2">
      <c r="B67" s="25">
        <v>36775</v>
      </c>
      <c r="C67" s="26">
        <v>0</v>
      </c>
      <c r="D67" s="48">
        <v>27.62</v>
      </c>
      <c r="E67" s="27">
        <v>27.635000000000002</v>
      </c>
      <c r="F67" s="225">
        <f t="shared" si="16"/>
        <v>26.529591510530715</v>
      </c>
      <c r="H67" s="4">
        <v>10742600</v>
      </c>
      <c r="I67" s="4">
        <f t="shared" si="11"/>
        <v>255776.19047619047</v>
      </c>
      <c r="J67" s="4">
        <f t="shared" si="7"/>
        <v>1436078.1855095236</v>
      </c>
      <c r="K67" s="4">
        <f t="shared" si="14"/>
        <v>40665.166048921601</v>
      </c>
      <c r="L67" s="4">
        <f t="shared" si="17"/>
        <v>876033.45238095231</v>
      </c>
      <c r="N67" s="4">
        <f t="shared" si="21"/>
        <v>-1479930</v>
      </c>
      <c r="O67" s="33">
        <f t="shared" si="9"/>
        <v>-35236.428571428572</v>
      </c>
      <c r="P67" s="33">
        <f t="shared" si="10"/>
        <v>-197838.06425642857</v>
      </c>
      <c r="Q67" s="34">
        <f t="shared" si="15"/>
        <v>-5602.1446568596575</v>
      </c>
      <c r="R67" s="229">
        <f t="shared" si="18"/>
        <v>-120684.76785714286</v>
      </c>
      <c r="T67" s="36">
        <f t="shared" si="19"/>
        <v>-6475750</v>
      </c>
      <c r="U67" s="35">
        <f t="shared" si="20"/>
        <v>-528081.99404761905</v>
      </c>
    </row>
    <row r="68" spans="2:21" ht="12.75" hidden="1" customHeight="1" x14ac:dyDescent="0.2">
      <c r="B68" s="25">
        <v>36776</v>
      </c>
      <c r="C68" s="26">
        <v>0</v>
      </c>
      <c r="D68" s="48">
        <v>25.725000000000001</v>
      </c>
      <c r="E68" s="27">
        <v>25.742999999999999</v>
      </c>
      <c r="F68" s="225">
        <f t="shared" si="16"/>
        <v>24.713272091752927</v>
      </c>
      <c r="H68" s="4">
        <v>10381040</v>
      </c>
      <c r="I68" s="4">
        <f t="shared" si="11"/>
        <v>247167.61904761905</v>
      </c>
      <c r="J68" s="4">
        <f t="shared" si="7"/>
        <v>1387744.5950609522</v>
      </c>
      <c r="K68" s="4">
        <f t="shared" si="14"/>
        <v>39296.512516569281</v>
      </c>
      <c r="L68" s="4">
        <f t="shared" si="17"/>
        <v>846549.09523809527</v>
      </c>
      <c r="N68" s="4">
        <f t="shared" si="21"/>
        <v>-361560</v>
      </c>
      <c r="O68" s="33">
        <f t="shared" si="9"/>
        <v>-8608.5714285714294</v>
      </c>
      <c r="P68" s="33">
        <f t="shared" si="10"/>
        <v>-48333.590448571427</v>
      </c>
      <c r="Q68" s="34">
        <f t="shared" si="15"/>
        <v>-1368.653532352326</v>
      </c>
      <c r="R68" s="229">
        <f t="shared" si="18"/>
        <v>-29484.357142857145</v>
      </c>
      <c r="T68" s="36">
        <f t="shared" si="19"/>
        <v>-6837310</v>
      </c>
      <c r="U68" s="35">
        <f t="shared" si="20"/>
        <v>-557566.35119047621</v>
      </c>
    </row>
    <row r="69" spans="2:21" ht="12.75" hidden="1" customHeight="1" x14ac:dyDescent="0.2">
      <c r="B69" s="25">
        <v>36777</v>
      </c>
      <c r="C69" s="26">
        <v>0</v>
      </c>
      <c r="D69" s="48">
        <v>23.864000000000001</v>
      </c>
      <c r="E69" s="27">
        <v>23.878</v>
      </c>
      <c r="F69" s="225">
        <f t="shared" si="16"/>
        <v>22.922872664680746</v>
      </c>
      <c r="H69" s="4">
        <v>9632736</v>
      </c>
      <c r="I69" s="4">
        <f t="shared" si="11"/>
        <v>229350.85714285713</v>
      </c>
      <c r="J69" s="4">
        <f t="shared" si="7"/>
        <v>1287710.799654857</v>
      </c>
      <c r="K69" s="4">
        <f t="shared" si="14"/>
        <v>36463.873638171848</v>
      </c>
      <c r="L69" s="4">
        <f t="shared" si="17"/>
        <v>785526.68571428559</v>
      </c>
      <c r="N69" s="4">
        <f t="shared" si="21"/>
        <v>-748304</v>
      </c>
      <c r="O69" s="33">
        <f t="shared" si="9"/>
        <v>-17816.761904761905</v>
      </c>
      <c r="P69" s="33">
        <f t="shared" si="10"/>
        <v>-100033.79540609523</v>
      </c>
      <c r="Q69" s="34">
        <f t="shared" si="15"/>
        <v>-2832.6388783974303</v>
      </c>
      <c r="R69" s="229">
        <f t="shared" si="18"/>
        <v>-61022.409523809518</v>
      </c>
      <c r="T69" s="36">
        <f t="shared" si="19"/>
        <v>-7585614</v>
      </c>
      <c r="U69" s="35">
        <f t="shared" si="20"/>
        <v>-618588.76071428577</v>
      </c>
    </row>
    <row r="70" spans="2:21" ht="12.75" hidden="1" customHeight="1" x14ac:dyDescent="0.2">
      <c r="B70" s="25">
        <v>36778</v>
      </c>
      <c r="C70" s="26">
        <v>0</v>
      </c>
      <c r="D70" s="48">
        <v>21.422999999999998</v>
      </c>
      <c r="E70" s="27">
        <v>21.442</v>
      </c>
      <c r="F70" s="225">
        <f t="shared" si="16"/>
        <v>20.584313413019707</v>
      </c>
      <c r="H70" s="4">
        <v>8649058</v>
      </c>
      <c r="I70" s="4">
        <f t="shared" si="11"/>
        <v>205929.95238095237</v>
      </c>
      <c r="J70" s="4">
        <f t="shared" si="7"/>
        <v>1156212.0454086189</v>
      </c>
      <c r="K70" s="4">
        <f t="shared" si="14"/>
        <v>32740.247215455642</v>
      </c>
      <c r="L70" s="4">
        <f t="shared" si="17"/>
        <v>705310.08690476185</v>
      </c>
      <c r="N70" s="4">
        <f t="shared" si="21"/>
        <v>-983678</v>
      </c>
      <c r="O70" s="33">
        <f t="shared" si="9"/>
        <v>-23420.904761904763</v>
      </c>
      <c r="P70" s="33">
        <f t="shared" si="10"/>
        <v>-131498.7542462381</v>
      </c>
      <c r="Q70" s="34">
        <f t="shared" si="15"/>
        <v>-3723.6264227162055</v>
      </c>
      <c r="R70" s="229">
        <f t="shared" si="18"/>
        <v>-80216.598809523814</v>
      </c>
      <c r="T70" s="36">
        <f t="shared" si="19"/>
        <v>-8569292</v>
      </c>
      <c r="U70" s="35">
        <f t="shared" si="20"/>
        <v>-698805.35952380963</v>
      </c>
    </row>
    <row r="71" spans="2:21" ht="12.75" hidden="1" customHeight="1" x14ac:dyDescent="0.2">
      <c r="B71" s="25">
        <v>36779</v>
      </c>
      <c r="C71" s="26">
        <v>0</v>
      </c>
      <c r="D71" s="48">
        <v>19.513000000000002</v>
      </c>
      <c r="E71" s="27">
        <v>19.523</v>
      </c>
      <c r="F71" s="225">
        <f t="shared" si="16"/>
        <v>18.74207400253632</v>
      </c>
      <c r="H71" s="4">
        <v>7875607</v>
      </c>
      <c r="I71" s="4">
        <f t="shared" si="11"/>
        <v>187514.45238095237</v>
      </c>
      <c r="J71" s="4">
        <f t="shared" si="7"/>
        <v>1052816.5816791188</v>
      </c>
      <c r="K71" s="4">
        <f t="shared" si="14"/>
        <v>29812.416583606322</v>
      </c>
      <c r="L71" s="4">
        <f t="shared" si="17"/>
        <v>642236.99940476182</v>
      </c>
      <c r="N71" s="4">
        <f t="shared" si="21"/>
        <v>-773451</v>
      </c>
      <c r="O71" s="33">
        <f t="shared" si="9"/>
        <v>-18415.5</v>
      </c>
      <c r="P71" s="33">
        <f t="shared" si="10"/>
        <v>-103395.4637295</v>
      </c>
      <c r="Q71" s="34">
        <f t="shared" si="15"/>
        <v>-2927.8306318493164</v>
      </c>
      <c r="R71" s="229">
        <f t="shared" si="18"/>
        <v>-63073.087499999994</v>
      </c>
      <c r="T71" s="36">
        <f t="shared" si="19"/>
        <v>-9342743</v>
      </c>
      <c r="U71" s="35">
        <f t="shared" si="20"/>
        <v>-761878.44702380965</v>
      </c>
    </row>
    <row r="72" spans="2:21" ht="12.75" hidden="1" customHeight="1" x14ac:dyDescent="0.2">
      <c r="B72" s="25">
        <v>36780</v>
      </c>
      <c r="C72" s="26">
        <v>0</v>
      </c>
      <c r="D72" s="48">
        <v>18.5</v>
      </c>
      <c r="E72" s="27">
        <v>18.074000000000002</v>
      </c>
      <c r="F72" s="225">
        <f t="shared" si="16"/>
        <v>17.35103444766898</v>
      </c>
      <c r="H72" s="4">
        <v>7287135</v>
      </c>
      <c r="I72" s="4">
        <f t="shared" si="11"/>
        <v>173503.21428571429</v>
      </c>
      <c r="J72" s="4">
        <f t="shared" si="7"/>
        <v>974149.2383932143</v>
      </c>
      <c r="K72" s="4">
        <f t="shared" si="14"/>
        <v>27584.807662568499</v>
      </c>
      <c r="L72" s="4">
        <f t="shared" si="17"/>
        <v>594248.50892857136</v>
      </c>
      <c r="N72" s="4">
        <f t="shared" si="21"/>
        <v>-588472</v>
      </c>
      <c r="O72" s="33">
        <f t="shared" si="9"/>
        <v>-14011.238095238095</v>
      </c>
      <c r="P72" s="33">
        <f t="shared" si="10"/>
        <v>-78667.343285904761</v>
      </c>
      <c r="Q72" s="34">
        <f t="shared" si="15"/>
        <v>-2227.6089210378304</v>
      </c>
      <c r="R72" s="229">
        <f t="shared" si="18"/>
        <v>-47988.490476190476</v>
      </c>
      <c r="T72" s="36">
        <f t="shared" si="19"/>
        <v>-9931215</v>
      </c>
      <c r="U72" s="35">
        <f t="shared" si="20"/>
        <v>-809866.93750000012</v>
      </c>
    </row>
    <row r="73" spans="2:21" ht="12.75" hidden="1" customHeight="1" x14ac:dyDescent="0.2">
      <c r="B73" s="25">
        <v>36781</v>
      </c>
      <c r="C73" s="26">
        <v>0</v>
      </c>
      <c r="D73" s="27">
        <v>16.605</v>
      </c>
      <c r="E73" s="27">
        <v>16.620999999999999</v>
      </c>
      <c r="F73" s="230">
        <f t="shared" si="16"/>
        <v>15.95615489403043</v>
      </c>
      <c r="H73" s="4">
        <v>6438087</v>
      </c>
      <c r="I73" s="4">
        <f t="shared" si="11"/>
        <v>153287.78571428571</v>
      </c>
      <c r="J73" s="4">
        <f t="shared" si="7"/>
        <v>860647.91550578561</v>
      </c>
      <c r="K73" s="4">
        <f t="shared" si="14"/>
        <v>24370.811246104626</v>
      </c>
      <c r="L73" s="4">
        <f t="shared" si="17"/>
        <v>525010.66607142857</v>
      </c>
      <c r="N73" s="4">
        <f t="shared" si="21"/>
        <v>-849048</v>
      </c>
      <c r="O73" s="33">
        <f t="shared" si="9"/>
        <v>-20215.428571428572</v>
      </c>
      <c r="P73" s="33">
        <f t="shared" si="10"/>
        <v>-113501.32288742857</v>
      </c>
      <c r="Q73" s="34">
        <f t="shared" si="15"/>
        <v>-3213.9964164638723</v>
      </c>
      <c r="R73" s="229">
        <f t="shared" si="18"/>
        <v>-69237.842857142852</v>
      </c>
      <c r="T73" s="36">
        <f t="shared" si="19"/>
        <v>-10780263</v>
      </c>
      <c r="U73" s="35">
        <f t="shared" si="20"/>
        <v>-879104.78035714291</v>
      </c>
    </row>
    <row r="74" spans="2:21" s="37" customFormat="1" ht="12.75" hidden="1" customHeight="1" x14ac:dyDescent="0.2">
      <c r="B74" s="38">
        <v>36782</v>
      </c>
      <c r="C74" s="39">
        <v>0</v>
      </c>
      <c r="D74" s="40"/>
      <c r="E74" s="40">
        <f t="shared" ref="E74:E101" si="22">D74</f>
        <v>0</v>
      </c>
      <c r="F74" s="228">
        <v>75.28</v>
      </c>
      <c r="G74" s="161"/>
      <c r="H74" s="41">
        <f>H73-(-30390420+31239468)</f>
        <v>5589039</v>
      </c>
      <c r="I74" s="41">
        <f t="shared" si="11"/>
        <v>133072.35714285713</v>
      </c>
      <c r="J74" s="41">
        <f t="shared" si="7"/>
        <v>747146.59261835704</v>
      </c>
      <c r="K74" s="41">
        <f t="shared" si="14"/>
        <v>21156.814829640753</v>
      </c>
      <c r="L74" s="41">
        <f t="shared" si="17"/>
        <v>455772.82321428566</v>
      </c>
      <c r="N74" s="41">
        <v>-788590</v>
      </c>
      <c r="O74" s="42">
        <f t="shared" si="9"/>
        <v>-18775.952380952382</v>
      </c>
      <c r="P74" s="42">
        <f t="shared" si="10"/>
        <v>-105419.25570261905</v>
      </c>
      <c r="Q74" s="43">
        <f t="shared" si="15"/>
        <v>-2985.1379828457816</v>
      </c>
      <c r="R74" s="231">
        <f t="shared" si="18"/>
        <v>-64307.636904761901</v>
      </c>
      <c r="T74" s="45">
        <f t="shared" si="19"/>
        <v>-11568853</v>
      </c>
      <c r="U74" s="44">
        <f t="shared" si="20"/>
        <v>-943412.4172619048</v>
      </c>
    </row>
    <row r="75" spans="2:21" s="37" customFormat="1" ht="12.75" hidden="1" customHeight="1" x14ac:dyDescent="0.2">
      <c r="B75" s="38">
        <v>36783</v>
      </c>
      <c r="C75" s="39">
        <v>0</v>
      </c>
      <c r="D75" s="40"/>
      <c r="E75" s="40">
        <f t="shared" si="22"/>
        <v>0</v>
      </c>
      <c r="F75" s="232">
        <v>86.69</v>
      </c>
      <c r="G75" s="161"/>
      <c r="H75" s="41">
        <f>(H74)+30927411-788590</f>
        <v>35727860</v>
      </c>
      <c r="I75" s="41">
        <f t="shared" si="11"/>
        <v>850663.33333333337</v>
      </c>
      <c r="J75" s="41">
        <f t="shared" si="7"/>
        <v>4776124.9940366661</v>
      </c>
      <c r="K75" s="41">
        <f t="shared" si="14"/>
        <v>135244.66697751236</v>
      </c>
      <c r="L75" s="41">
        <f t="shared" si="17"/>
        <v>2913521.9166666665</v>
      </c>
      <c r="N75" s="41">
        <v>-788590.6</v>
      </c>
      <c r="O75" s="42">
        <f t="shared" si="9"/>
        <v>-18775.966666666667</v>
      </c>
      <c r="P75" s="42">
        <f t="shared" si="10"/>
        <v>-105419.33591103333</v>
      </c>
      <c r="Q75" s="43">
        <f t="shared" si="15"/>
        <v>-2985.1402540929307</v>
      </c>
      <c r="R75" s="231">
        <f t="shared" si="18"/>
        <v>-64307.685833333329</v>
      </c>
      <c r="T75" s="45">
        <f t="shared" si="19"/>
        <v>-12357443.6</v>
      </c>
      <c r="U75" s="44">
        <f t="shared" si="20"/>
        <v>-1007720.1030952381</v>
      </c>
    </row>
    <row r="76" spans="2:21" ht="12.75" hidden="1" customHeight="1" x14ac:dyDescent="0.2">
      <c r="B76" s="25">
        <v>36784</v>
      </c>
      <c r="C76" s="26">
        <v>0</v>
      </c>
      <c r="D76" s="27">
        <v>89.600999999999999</v>
      </c>
      <c r="E76" s="27">
        <v>89.53</v>
      </c>
      <c r="F76" s="225">
        <f t="shared" si="16"/>
        <v>85.948772496392806</v>
      </c>
      <c r="H76" s="4">
        <f>H73+30927411-849048-849048</f>
        <v>35667402</v>
      </c>
      <c r="I76" s="4">
        <f t="shared" si="11"/>
        <v>849223.85714285716</v>
      </c>
      <c r="J76" s="4">
        <f t="shared" si="7"/>
        <v>4768042.9268518565</v>
      </c>
      <c r="K76" s="4">
        <f t="shared" si="14"/>
        <v>135015.80854389427</v>
      </c>
      <c r="L76" s="4">
        <f t="shared" si="17"/>
        <v>2908591.7107142857</v>
      </c>
      <c r="N76" s="4">
        <f>H75-H76-750000</f>
        <v>-689542</v>
      </c>
      <c r="O76" s="33">
        <f t="shared" si="9"/>
        <v>-16417.666666666668</v>
      </c>
      <c r="P76" s="33">
        <f t="shared" si="10"/>
        <v>-92178.450672333332</v>
      </c>
      <c r="Q76" s="34">
        <f t="shared" si="15"/>
        <v>-2610.2005033888913</v>
      </c>
      <c r="R76" s="229">
        <f t="shared" si="18"/>
        <v>-56230.508333333331</v>
      </c>
      <c r="T76" s="36">
        <f t="shared" si="19"/>
        <v>-13046985.6</v>
      </c>
      <c r="U76" s="35">
        <f t="shared" si="20"/>
        <v>-1063950.6114285714</v>
      </c>
    </row>
    <row r="77" spans="2:21" ht="12.75" hidden="1" customHeight="1" x14ac:dyDescent="0.2">
      <c r="B77" s="25">
        <v>36785</v>
      </c>
      <c r="C77" s="26">
        <v>0</v>
      </c>
      <c r="D77" s="27">
        <v>0</v>
      </c>
      <c r="E77" s="27">
        <f t="shared" si="22"/>
        <v>0</v>
      </c>
      <c r="F77" s="225">
        <f t="shared" si="16"/>
        <v>0</v>
      </c>
      <c r="H77" s="4">
        <f>H76-988590</f>
        <v>34678812</v>
      </c>
      <c r="I77" s="4">
        <f t="shared" si="11"/>
        <v>825686</v>
      </c>
      <c r="J77" s="4">
        <f t="shared" si="7"/>
        <v>4635887.5330539998</v>
      </c>
      <c r="K77" s="4">
        <f t="shared" si="14"/>
        <v>131273.58817784663</v>
      </c>
      <c r="L77" s="4">
        <f t="shared" si="17"/>
        <v>2827974.55</v>
      </c>
      <c r="N77" s="4">
        <f t="shared" si="21"/>
        <v>-988590</v>
      </c>
      <c r="O77" s="33">
        <f t="shared" si="9"/>
        <v>-23537.857142857141</v>
      </c>
      <c r="P77" s="33">
        <f t="shared" si="10"/>
        <v>-132155.39379785713</v>
      </c>
      <c r="Q77" s="34">
        <f t="shared" si="15"/>
        <v>-3742.220366047643</v>
      </c>
      <c r="R77" s="229">
        <f t="shared" si="18"/>
        <v>-80617.16071428571</v>
      </c>
      <c r="T77" s="36">
        <f t="shared" si="19"/>
        <v>-14035575.6</v>
      </c>
      <c r="U77" s="35">
        <f t="shared" si="20"/>
        <v>-1144567.7721428571</v>
      </c>
    </row>
    <row r="78" spans="2:21" ht="12.75" hidden="1" customHeight="1" x14ac:dyDescent="0.2">
      <c r="B78" s="25">
        <v>36786</v>
      </c>
      <c r="C78" s="26">
        <v>0</v>
      </c>
      <c r="D78" s="27">
        <v>87.251000000000005</v>
      </c>
      <c r="E78" s="27">
        <f t="shared" si="22"/>
        <v>87.251000000000005</v>
      </c>
      <c r="F78" s="225">
        <f t="shared" si="16"/>
        <v>83.760933196501369</v>
      </c>
      <c r="H78" s="4">
        <v>33827400</v>
      </c>
      <c r="I78" s="4">
        <f t="shared" si="11"/>
        <v>805414.28571428568</v>
      </c>
      <c r="J78" s="4">
        <f t="shared" si="7"/>
        <v>4522070.1890142849</v>
      </c>
      <c r="K78" s="4">
        <f t="shared" si="14"/>
        <v>128050.6430476133</v>
      </c>
      <c r="L78" s="4">
        <f t="shared" si="17"/>
        <v>2758543.9285714282</v>
      </c>
      <c r="N78" s="4">
        <f>H78-H77</f>
        <v>-851412</v>
      </c>
      <c r="O78" s="33">
        <f t="shared" si="9"/>
        <v>-20271.714285714286</v>
      </c>
      <c r="P78" s="33">
        <f t="shared" si="10"/>
        <v>-113817.34403971428</v>
      </c>
      <c r="Q78" s="34">
        <f t="shared" si="15"/>
        <v>-3222.9451302333182</v>
      </c>
      <c r="R78" s="229">
        <f t="shared" si="18"/>
        <v>-69430.621428571423</v>
      </c>
      <c r="T78" s="36">
        <f t="shared" si="19"/>
        <v>-14886987.6</v>
      </c>
      <c r="U78" s="35">
        <f t="shared" si="20"/>
        <v>-1213998.3935714285</v>
      </c>
    </row>
    <row r="79" spans="2:21" ht="12.75" hidden="1" customHeight="1" x14ac:dyDescent="0.2">
      <c r="B79" s="25">
        <v>36787</v>
      </c>
      <c r="C79" s="26">
        <v>0</v>
      </c>
      <c r="D79" s="27">
        <v>85.078999999999994</v>
      </c>
      <c r="E79" s="27">
        <v>85.046000000000006</v>
      </c>
      <c r="F79" s="225">
        <f t="shared" si="16"/>
        <v>81.644133873877166</v>
      </c>
      <c r="H79" s="4">
        <v>32968010</v>
      </c>
      <c r="I79" s="4">
        <f t="shared" si="11"/>
        <v>784952.61904761905</v>
      </c>
      <c r="J79" s="4">
        <f t="shared" si="7"/>
        <v>4407186.3404259523</v>
      </c>
      <c r="K79" s="4">
        <f t="shared" si="14"/>
        <v>124797.49790111408</v>
      </c>
      <c r="L79" s="4">
        <f t="shared" si="17"/>
        <v>2688462.7202380951</v>
      </c>
      <c r="N79" s="4">
        <f t="shared" si="21"/>
        <v>-859390</v>
      </c>
      <c r="O79" s="33">
        <f t="shared" si="9"/>
        <v>-20461.666666666668</v>
      </c>
      <c r="P79" s="33">
        <f t="shared" si="10"/>
        <v>-114883.84858833333</v>
      </c>
      <c r="Q79" s="34">
        <f t="shared" si="15"/>
        <v>-3253.1451464992406</v>
      </c>
      <c r="R79" s="229">
        <f t="shared" si="18"/>
        <v>-70081.208333333328</v>
      </c>
      <c r="T79" s="36">
        <f t="shared" si="19"/>
        <v>-15746377.6</v>
      </c>
      <c r="U79" s="35">
        <f t="shared" si="20"/>
        <v>-1284079.6019047617</v>
      </c>
    </row>
    <row r="80" spans="2:21" ht="12.75" hidden="1" customHeight="1" x14ac:dyDescent="0.2">
      <c r="B80" s="25">
        <v>36788</v>
      </c>
      <c r="C80" s="26">
        <v>0</v>
      </c>
      <c r="D80" s="27">
        <v>80.418000000000006</v>
      </c>
      <c r="E80" s="27">
        <v>83.078999999999994</v>
      </c>
      <c r="F80" s="225">
        <f t="shared" si="16"/>
        <v>79.755814478139357</v>
      </c>
      <c r="H80" s="4">
        <v>32201380</v>
      </c>
      <c r="I80" s="4">
        <f t="shared" si="11"/>
        <v>766699.52380952379</v>
      </c>
      <c r="J80" s="4">
        <f t="shared" si="7"/>
        <v>4304702.7126861904</v>
      </c>
      <c r="K80" s="4">
        <f t="shared" si="14"/>
        <v>121895.48756394385</v>
      </c>
      <c r="L80" s="4">
        <f t="shared" si="17"/>
        <v>2625945.8690476189</v>
      </c>
      <c r="N80" s="4">
        <f>H80-H79</f>
        <v>-766630</v>
      </c>
      <c r="O80" s="33">
        <f t="shared" si="9"/>
        <v>-18253.095238095237</v>
      </c>
      <c r="P80" s="33">
        <f t="shared" si="10"/>
        <v>-102483.62773976188</v>
      </c>
      <c r="Q80" s="34">
        <f t="shared" si="15"/>
        <v>-2902.0103371702162</v>
      </c>
      <c r="R80" s="229">
        <f t="shared" si="18"/>
        <v>-62516.851190476184</v>
      </c>
      <c r="T80" s="36">
        <f t="shared" si="19"/>
        <v>-16513007.6</v>
      </c>
      <c r="U80" s="35">
        <f t="shared" si="20"/>
        <v>-1346596.453095238</v>
      </c>
    </row>
    <row r="81" spans="1:21" ht="12.75" hidden="1" customHeight="1" x14ac:dyDescent="0.2">
      <c r="B81" s="25">
        <v>36789</v>
      </c>
      <c r="C81" s="26">
        <v>0</v>
      </c>
      <c r="D81" s="27">
        <v>81.617000000000004</v>
      </c>
      <c r="E81" s="27">
        <v>81.644000000000005</v>
      </c>
      <c r="F81" s="225">
        <f t="shared" si="16"/>
        <v>78.378214918971224</v>
      </c>
      <c r="H81" s="4">
        <v>32201380</v>
      </c>
      <c r="I81" s="4">
        <f t="shared" si="11"/>
        <v>766699.52380952379</v>
      </c>
      <c r="J81" s="4">
        <f t="shared" si="7"/>
        <v>4304702.7126861904</v>
      </c>
      <c r="K81" s="4">
        <f t="shared" si="14"/>
        <v>121895.48756394385</v>
      </c>
      <c r="L81" s="4">
        <f t="shared" si="17"/>
        <v>2625945.8690476189</v>
      </c>
      <c r="N81" s="4">
        <f t="shared" si="21"/>
        <v>0</v>
      </c>
      <c r="O81" s="33">
        <f t="shared" si="9"/>
        <v>0</v>
      </c>
      <c r="P81" s="33">
        <f t="shared" si="10"/>
        <v>0</v>
      </c>
      <c r="Q81" s="34">
        <f t="shared" si="15"/>
        <v>0</v>
      </c>
      <c r="R81" s="229">
        <f t="shared" si="18"/>
        <v>0</v>
      </c>
      <c r="T81" s="36">
        <f t="shared" si="19"/>
        <v>-16513007.6</v>
      </c>
      <c r="U81" s="35">
        <f t="shared" si="20"/>
        <v>-1346596.453095238</v>
      </c>
    </row>
    <row r="82" spans="1:21" ht="12.75" hidden="1" customHeight="1" x14ac:dyDescent="0.2">
      <c r="B82" s="25">
        <v>36790</v>
      </c>
      <c r="C82" s="26">
        <v>0</v>
      </c>
      <c r="D82" s="27">
        <v>81.617000000000004</v>
      </c>
      <c r="E82" s="27">
        <v>81.644000000000005</v>
      </c>
      <c r="F82" s="225">
        <f t="shared" si="16"/>
        <v>78.378214918971224</v>
      </c>
      <c r="G82" s="159" t="s">
        <v>15</v>
      </c>
      <c r="H82" s="49">
        <v>32201380</v>
      </c>
      <c r="I82" s="50">
        <f>H82/42</f>
        <v>766699.52380952379</v>
      </c>
      <c r="J82" s="50">
        <f t="shared" si="7"/>
        <v>4304702.7126861904</v>
      </c>
      <c r="K82" s="50">
        <f t="shared" si="14"/>
        <v>121895.48756394385</v>
      </c>
      <c r="L82" s="50">
        <f t="shared" si="17"/>
        <v>2625945.8690476189</v>
      </c>
      <c r="M82" s="52"/>
      <c r="N82" s="50">
        <f t="shared" si="21"/>
        <v>0</v>
      </c>
      <c r="O82" s="54">
        <f t="shared" si="9"/>
        <v>0</v>
      </c>
      <c r="P82" s="54">
        <f t="shared" si="10"/>
        <v>0</v>
      </c>
      <c r="Q82" s="51">
        <f t="shared" si="15"/>
        <v>0</v>
      </c>
      <c r="R82" s="55">
        <f t="shared" si="18"/>
        <v>0</v>
      </c>
      <c r="T82" s="36">
        <f t="shared" si="19"/>
        <v>-16513007.6</v>
      </c>
      <c r="U82" s="35">
        <f t="shared" si="20"/>
        <v>-1346596.453095238</v>
      </c>
    </row>
    <row r="83" spans="1:21" ht="12.75" hidden="1" customHeight="1" x14ac:dyDescent="0.2">
      <c r="B83" s="25">
        <v>36791</v>
      </c>
      <c r="C83" s="26">
        <v>0</v>
      </c>
      <c r="D83" s="27"/>
      <c r="E83" s="27">
        <f t="shared" si="22"/>
        <v>0</v>
      </c>
      <c r="F83" s="225">
        <f t="shared" si="16"/>
        <v>0</v>
      </c>
      <c r="G83" s="159" t="s">
        <v>15</v>
      </c>
      <c r="H83" s="49">
        <f>H82-29897</f>
        <v>32171483</v>
      </c>
      <c r="I83" s="50">
        <f t="shared" ref="I83:I90" si="23">H83/42</f>
        <v>765987.69047619053</v>
      </c>
      <c r="J83" s="50">
        <f t="shared" si="7"/>
        <v>4300706.0610830234</v>
      </c>
      <c r="K83" s="50">
        <f t="shared" si="14"/>
        <v>121782.31510389091</v>
      </c>
      <c r="L83" s="50">
        <f t="shared" si="17"/>
        <v>2623507.8398809526</v>
      </c>
      <c r="M83" s="52"/>
      <c r="N83" s="50">
        <f t="shared" si="21"/>
        <v>-29897</v>
      </c>
      <c r="O83" s="54">
        <f t="shared" si="9"/>
        <v>-711.83333333333337</v>
      </c>
      <c r="P83" s="54">
        <f t="shared" si="10"/>
        <v>-3996.6516031666665</v>
      </c>
      <c r="Q83" s="51">
        <f t="shared" si="15"/>
        <v>-113.17246005293032</v>
      </c>
      <c r="R83" s="55">
        <f t="shared" si="18"/>
        <v>-2438.0291666666667</v>
      </c>
      <c r="T83" s="36">
        <f t="shared" si="19"/>
        <v>-16542904.6</v>
      </c>
      <c r="U83" s="35">
        <f t="shared" si="20"/>
        <v>-1349034.4822619045</v>
      </c>
    </row>
    <row r="84" spans="1:21" ht="12.75" hidden="1" customHeight="1" x14ac:dyDescent="0.2">
      <c r="B84" s="25">
        <v>36792</v>
      </c>
      <c r="C84" s="26">
        <v>0</v>
      </c>
      <c r="D84" s="27"/>
      <c r="E84" s="27">
        <f t="shared" si="22"/>
        <v>0</v>
      </c>
      <c r="F84" s="225">
        <f t="shared" si="16"/>
        <v>0</v>
      </c>
      <c r="G84" s="159" t="s">
        <v>15</v>
      </c>
      <c r="H84" s="49">
        <f>H83-419583</f>
        <v>31751900</v>
      </c>
      <c r="I84" s="50">
        <f t="shared" si="23"/>
        <v>755997.61904761905</v>
      </c>
      <c r="J84" s="50">
        <f t="shared" si="7"/>
        <v>4244615.9159309519</v>
      </c>
      <c r="K84" s="50">
        <f t="shared" si="14"/>
        <v>120194.02061593598</v>
      </c>
      <c r="L84" s="50">
        <f t="shared" si="17"/>
        <v>2589291.8452380951</v>
      </c>
      <c r="M84" s="52"/>
      <c r="N84" s="50">
        <f t="shared" si="21"/>
        <v>-419583</v>
      </c>
      <c r="O84" s="54">
        <f t="shared" si="9"/>
        <v>-9990.0714285714294</v>
      </c>
      <c r="P84" s="54">
        <f t="shared" si="10"/>
        <v>-56090.145152071425</v>
      </c>
      <c r="Q84" s="51">
        <f t="shared" si="15"/>
        <v>-1588.2944879549341</v>
      </c>
      <c r="R84" s="55">
        <f t="shared" si="18"/>
        <v>-34215.994642857142</v>
      </c>
      <c r="T84" s="36">
        <f t="shared" si="19"/>
        <v>-16962487.600000001</v>
      </c>
      <c r="U84" s="35">
        <f t="shared" si="20"/>
        <v>-1383250.4769047617</v>
      </c>
    </row>
    <row r="85" spans="1:21" ht="12.75" hidden="1" customHeight="1" x14ac:dyDescent="0.2">
      <c r="B85" s="25">
        <v>36793</v>
      </c>
      <c r="C85" s="26">
        <v>0</v>
      </c>
      <c r="D85" s="27"/>
      <c r="E85" s="27">
        <f t="shared" si="22"/>
        <v>0</v>
      </c>
      <c r="F85" s="225">
        <f t="shared" si="16"/>
        <v>0</v>
      </c>
      <c r="G85" s="159" t="s">
        <v>15</v>
      </c>
      <c r="H85" s="49">
        <f>H84-531812</f>
        <v>31220088</v>
      </c>
      <c r="I85" s="50">
        <f t="shared" si="23"/>
        <v>743335.42857142852</v>
      </c>
      <c r="J85" s="50">
        <f t="shared" si="7"/>
        <v>4173522.9205674282</v>
      </c>
      <c r="K85" s="50">
        <f t="shared" si="14"/>
        <v>118180.89313405924</v>
      </c>
      <c r="L85" s="50">
        <f t="shared" si="17"/>
        <v>2545923.8428571424</v>
      </c>
      <c r="M85" s="52"/>
      <c r="N85" s="50">
        <f t="shared" si="21"/>
        <v>-531812</v>
      </c>
      <c r="O85" s="54">
        <f t="shared" si="9"/>
        <v>-12662.190476190477</v>
      </c>
      <c r="P85" s="54">
        <f t="shared" si="10"/>
        <v>-71092.995363523805</v>
      </c>
      <c r="Q85" s="51">
        <f t="shared" si="15"/>
        <v>-2013.1274818767429</v>
      </c>
      <c r="R85" s="55">
        <f>O85*3.425</f>
        <v>-43368.002380952385</v>
      </c>
      <c r="T85" s="36">
        <f t="shared" si="19"/>
        <v>-17494299.600000001</v>
      </c>
      <c r="U85" s="35">
        <f t="shared" si="20"/>
        <v>-1426618.4792857142</v>
      </c>
    </row>
    <row r="86" spans="1:21" ht="12.75" hidden="1" customHeight="1" x14ac:dyDescent="0.2">
      <c r="B86" s="25">
        <v>36794</v>
      </c>
      <c r="C86" s="26">
        <v>0</v>
      </c>
      <c r="D86" s="27"/>
      <c r="E86" s="27">
        <f t="shared" si="22"/>
        <v>0</v>
      </c>
      <c r="F86" s="225">
        <f t="shared" si="16"/>
        <v>0</v>
      </c>
      <c r="G86" s="159" t="s">
        <v>15</v>
      </c>
      <c r="H86" s="49">
        <f>H85-591360</f>
        <v>30628728</v>
      </c>
      <c r="I86" s="50">
        <f t="shared" si="23"/>
        <v>729255.42857142852</v>
      </c>
      <c r="J86" s="50">
        <f t="shared" si="7"/>
        <v>4094469.5074474281</v>
      </c>
      <c r="K86" s="50">
        <f t="shared" si="14"/>
        <v>115942.35194340798</v>
      </c>
      <c r="L86" s="50">
        <f t="shared" si="17"/>
        <v>2497699.8428571424</v>
      </c>
      <c r="M86" s="52"/>
      <c r="N86" s="50">
        <f t="shared" si="21"/>
        <v>-591360</v>
      </c>
      <c r="O86" s="54">
        <f t="shared" si="9"/>
        <v>-14080</v>
      </c>
      <c r="P86" s="54">
        <f t="shared" si="10"/>
        <v>-79053.413119999997</v>
      </c>
      <c r="Q86" s="51">
        <f t="shared" si="15"/>
        <v>-2238.5411906512654</v>
      </c>
      <c r="R86" s="55">
        <f t="shared" si="18"/>
        <v>-48224</v>
      </c>
      <c r="T86" s="36">
        <f t="shared" si="19"/>
        <v>-18085659.600000001</v>
      </c>
      <c r="U86" s="35">
        <f t="shared" si="20"/>
        <v>-1474842.4792857142</v>
      </c>
    </row>
    <row r="87" spans="1:21" ht="12.75" hidden="1" customHeight="1" x14ac:dyDescent="0.2">
      <c r="B87" s="25">
        <v>36795</v>
      </c>
      <c r="C87" s="26">
        <v>0</v>
      </c>
      <c r="D87" s="27"/>
      <c r="E87" s="27">
        <f t="shared" si="22"/>
        <v>0</v>
      </c>
      <c r="F87" s="225">
        <f t="shared" si="16"/>
        <v>0</v>
      </c>
      <c r="G87" s="159" t="s">
        <v>15</v>
      </c>
      <c r="H87" s="49">
        <f>H86-590697</f>
        <v>30038031</v>
      </c>
      <c r="I87" s="50">
        <f t="shared" si="23"/>
        <v>715191.21428571432</v>
      </c>
      <c r="J87" s="50">
        <f t="shared" si="7"/>
        <v>4015504.724625214</v>
      </c>
      <c r="K87" s="50">
        <f t="shared" si="14"/>
        <v>113706.32048085703</v>
      </c>
      <c r="L87" s="50">
        <f t="shared" si="17"/>
        <v>2449529.9089285713</v>
      </c>
      <c r="M87" s="52"/>
      <c r="N87" s="50">
        <f t="shared" si="21"/>
        <v>-590697</v>
      </c>
      <c r="O87" s="54">
        <f t="shared" si="9"/>
        <v>-14064.214285714286</v>
      </c>
      <c r="P87" s="54">
        <f t="shared" si="10"/>
        <v>-78964.782822214285</v>
      </c>
      <c r="Q87" s="51">
        <f t="shared" si="15"/>
        <v>-2236.0314625509509</v>
      </c>
      <c r="R87" s="55">
        <f t="shared" si="18"/>
        <v>-48169.93392857143</v>
      </c>
      <c r="T87" s="36">
        <f t="shared" si="19"/>
        <v>-18676356.600000001</v>
      </c>
      <c r="U87" s="35">
        <f t="shared" si="20"/>
        <v>-1523012.4132142856</v>
      </c>
    </row>
    <row r="88" spans="1:21" ht="12.75" hidden="1" customHeight="1" x14ac:dyDescent="0.2">
      <c r="B88" s="25">
        <v>36796</v>
      </c>
      <c r="C88" s="26">
        <v>0</v>
      </c>
      <c r="D88" s="27"/>
      <c r="E88" s="27">
        <f t="shared" si="22"/>
        <v>0</v>
      </c>
      <c r="F88" s="225">
        <f t="shared" si="16"/>
        <v>0</v>
      </c>
      <c r="G88" s="159" t="s">
        <v>15</v>
      </c>
      <c r="H88" s="49">
        <f>H87-596081</f>
        <v>29441950</v>
      </c>
      <c r="I88" s="50">
        <f t="shared" si="23"/>
        <v>700998.80952380947</v>
      </c>
      <c r="J88" s="50">
        <f t="shared" si="7"/>
        <v>3935820.2049654755</v>
      </c>
      <c r="K88" s="50">
        <f t="shared" si="14"/>
        <v>111449.90836055027</v>
      </c>
      <c r="L88" s="50">
        <f t="shared" si="17"/>
        <v>2400920.9226190471</v>
      </c>
      <c r="M88" s="52"/>
      <c r="N88" s="50">
        <f t="shared" si="21"/>
        <v>-596081</v>
      </c>
      <c r="O88" s="54">
        <f t="shared" si="9"/>
        <v>-14192.404761904761</v>
      </c>
      <c r="P88" s="54">
        <f t="shared" si="10"/>
        <v>-79684.519659738085</v>
      </c>
      <c r="Q88" s="51">
        <f t="shared" si="15"/>
        <v>-2256.4121203067448</v>
      </c>
      <c r="R88" s="55">
        <f t="shared" si="18"/>
        <v>-48608.986309523803</v>
      </c>
      <c r="T88" s="36">
        <f t="shared" si="19"/>
        <v>-19272437.600000001</v>
      </c>
      <c r="U88" s="35">
        <f t="shared" si="20"/>
        <v>-1571621.3995238093</v>
      </c>
    </row>
    <row r="89" spans="1:21" ht="12.75" hidden="1" customHeight="1" x14ac:dyDescent="0.2">
      <c r="B89" s="25">
        <v>36797</v>
      </c>
      <c r="C89" s="26">
        <v>0</v>
      </c>
      <c r="D89" s="27"/>
      <c r="E89" s="27">
        <f t="shared" si="22"/>
        <v>0</v>
      </c>
      <c r="F89" s="225">
        <f t="shared" si="16"/>
        <v>0</v>
      </c>
      <c r="G89" s="159" t="s">
        <v>15</v>
      </c>
      <c r="H89" s="49">
        <f>H88-590955</f>
        <v>28850995</v>
      </c>
      <c r="I89" s="50">
        <f t="shared" si="23"/>
        <v>686928.45238095243</v>
      </c>
      <c r="J89" s="50">
        <f t="shared" si="7"/>
        <v>3856820.9325251188</v>
      </c>
      <c r="K89" s="50">
        <f t="shared" si="14"/>
        <v>109212.90026172501</v>
      </c>
      <c r="L89" s="50">
        <f t="shared" si="17"/>
        <v>2352729.9494047621</v>
      </c>
      <c r="M89" s="52"/>
      <c r="N89" s="50">
        <f t="shared" si="21"/>
        <v>-590955</v>
      </c>
      <c r="O89" s="54">
        <f t="shared" si="9"/>
        <v>-14070.357142857143</v>
      </c>
      <c r="P89" s="54">
        <f t="shared" si="10"/>
        <v>-78999.272440357134</v>
      </c>
      <c r="Q89" s="51">
        <f t="shared" si="15"/>
        <v>-2237.0080988252812</v>
      </c>
      <c r="R89" s="55">
        <f t="shared" si="18"/>
        <v>-48190.97321428571</v>
      </c>
      <c r="T89" s="36">
        <f t="shared" si="19"/>
        <v>-19863392.600000001</v>
      </c>
      <c r="U89" s="35">
        <f t="shared" si="20"/>
        <v>-1619812.372738095</v>
      </c>
    </row>
    <row r="90" spans="1:21" ht="12.75" hidden="1" customHeight="1" x14ac:dyDescent="0.2">
      <c r="B90" s="25">
        <v>36798</v>
      </c>
      <c r="C90" s="26">
        <v>0</v>
      </c>
      <c r="D90" s="27"/>
      <c r="E90" s="27">
        <f t="shared" si="22"/>
        <v>0</v>
      </c>
      <c r="F90" s="225">
        <f t="shared" si="16"/>
        <v>0</v>
      </c>
      <c r="G90" s="159" t="s">
        <v>15</v>
      </c>
      <c r="H90" s="49">
        <f>H89-585105</f>
        <v>28265890</v>
      </c>
      <c r="I90" s="50">
        <f t="shared" si="23"/>
        <v>672997.38095238095</v>
      </c>
      <c r="J90" s="50">
        <f t="shared" si="7"/>
        <v>3778603.6921240473</v>
      </c>
      <c r="K90" s="50">
        <f t="shared" si="14"/>
        <v>106998.03682260837</v>
      </c>
      <c r="L90" s="50">
        <f t="shared" si="17"/>
        <v>2305016.0297619049</v>
      </c>
      <c r="M90" s="52"/>
      <c r="N90" s="50">
        <f t="shared" si="21"/>
        <v>-585105</v>
      </c>
      <c r="O90" s="54">
        <f t="shared" si="9"/>
        <v>-13931.071428571429</v>
      </c>
      <c r="P90" s="54">
        <f t="shared" si="10"/>
        <v>-78217.240401071424</v>
      </c>
      <c r="Q90" s="51">
        <f t="shared" si="15"/>
        <v>-2214.863439116627</v>
      </c>
      <c r="R90" s="55">
        <f>O90*3.425</f>
        <v>-47713.919642857145</v>
      </c>
      <c r="T90" s="36">
        <f t="shared" si="19"/>
        <v>-20448497.600000001</v>
      </c>
      <c r="U90" s="35">
        <f t="shared" si="20"/>
        <v>-1667526.292380952</v>
      </c>
    </row>
    <row r="91" spans="1:21" ht="13.5" hidden="1" customHeight="1" thickBot="1" x14ac:dyDescent="0.25">
      <c r="B91" s="28">
        <v>36799</v>
      </c>
      <c r="C91" s="29">
        <v>0</v>
      </c>
      <c r="D91" s="30"/>
      <c r="E91" s="30">
        <f t="shared" si="22"/>
        <v>0</v>
      </c>
      <c r="F91" s="226">
        <f t="shared" si="16"/>
        <v>0</v>
      </c>
      <c r="G91" s="159" t="s">
        <v>15</v>
      </c>
      <c r="H91" s="49">
        <f>H90</f>
        <v>28265890</v>
      </c>
      <c r="I91" s="50">
        <f t="shared" si="11"/>
        <v>672997.38095238095</v>
      </c>
      <c r="J91" s="50">
        <f t="shared" si="7"/>
        <v>3778603.6921240473</v>
      </c>
      <c r="K91" s="50">
        <f t="shared" si="14"/>
        <v>106998.03682260837</v>
      </c>
      <c r="L91" s="50">
        <f t="shared" si="17"/>
        <v>2305016.0297619049</v>
      </c>
      <c r="M91" s="52"/>
      <c r="N91" s="50">
        <f t="shared" si="21"/>
        <v>0</v>
      </c>
      <c r="O91" s="54">
        <f t="shared" si="9"/>
        <v>0</v>
      </c>
      <c r="P91" s="54">
        <f t="shared" si="10"/>
        <v>0</v>
      </c>
      <c r="Q91" s="51">
        <f t="shared" si="15"/>
        <v>0</v>
      </c>
      <c r="R91" s="55">
        <f>O91*3.425</f>
        <v>0</v>
      </c>
      <c r="T91" s="36">
        <f t="shared" si="19"/>
        <v>-20448497.600000001</v>
      </c>
      <c r="U91" s="35">
        <f t="shared" si="20"/>
        <v>-1667526.292380952</v>
      </c>
    </row>
    <row r="92" spans="1:21" ht="17.25" hidden="1" customHeight="1" thickBot="1" x14ac:dyDescent="0.25">
      <c r="A92" s="56" t="s">
        <v>16</v>
      </c>
      <c r="B92" s="32"/>
      <c r="C92" s="26"/>
      <c r="D92" s="27"/>
      <c r="E92" s="27"/>
      <c r="F92" s="227"/>
      <c r="I92" s="50"/>
      <c r="J92" s="50"/>
      <c r="K92" s="50"/>
      <c r="L92" s="50"/>
      <c r="M92" s="52"/>
      <c r="N92" s="50"/>
      <c r="O92" s="54"/>
      <c r="P92" s="54"/>
      <c r="Q92" s="51"/>
      <c r="R92" s="55"/>
    </row>
    <row r="93" spans="1:21" ht="12.75" hidden="1" customHeight="1" x14ac:dyDescent="0.2">
      <c r="B93" s="22">
        <v>36800</v>
      </c>
      <c r="C93" s="23">
        <v>0</v>
      </c>
      <c r="D93" s="24"/>
      <c r="E93" s="24">
        <f t="shared" si="22"/>
        <v>0</v>
      </c>
      <c r="F93" s="224">
        <f t="shared" ref="F93:F123" si="24">E93/104.1667*100</f>
        <v>0</v>
      </c>
      <c r="G93" s="159" t="s">
        <v>15</v>
      </c>
      <c r="H93" s="50">
        <f>H91-298040</f>
        <v>27967850</v>
      </c>
      <c r="I93" s="50">
        <f t="shared" si="11"/>
        <v>665901.19047619053</v>
      </c>
      <c r="J93" s="50">
        <f t="shared" si="7"/>
        <v>3738761.4991345238</v>
      </c>
      <c r="K93" s="50">
        <f t="shared" ref="K93:K123" si="25">J93*$K$1</f>
        <v>105869.83265516096</v>
      </c>
      <c r="L93" s="50">
        <f>K93*$L$1</f>
        <v>2393204.400473306</v>
      </c>
      <c r="M93" s="52"/>
      <c r="N93" s="50">
        <f>H93-H91</f>
        <v>-298040</v>
      </c>
      <c r="O93" s="54">
        <f t="shared" si="9"/>
        <v>-7096.1904761904761</v>
      </c>
      <c r="P93" s="54">
        <f t="shared" si="10"/>
        <v>-39842.192989523806</v>
      </c>
      <c r="Q93" s="51">
        <f t="shared" ref="Q93:Q123" si="26">P93*$K$1</f>
        <v>-1128.2041674474144</v>
      </c>
      <c r="R93" s="55">
        <f>O93*3.594</f>
        <v>-25503.708571428571</v>
      </c>
      <c r="T93" s="53">
        <f>N93</f>
        <v>-298040</v>
      </c>
      <c r="U93" s="55">
        <f>R93</f>
        <v>-25503.708571428571</v>
      </c>
    </row>
    <row r="94" spans="1:21" ht="12.75" hidden="1" customHeight="1" x14ac:dyDescent="0.2">
      <c r="B94" s="25">
        <v>36801</v>
      </c>
      <c r="C94" s="26">
        <v>0</v>
      </c>
      <c r="D94" s="27"/>
      <c r="E94" s="27">
        <f t="shared" si="22"/>
        <v>0</v>
      </c>
      <c r="F94" s="225">
        <f t="shared" si="24"/>
        <v>0</v>
      </c>
      <c r="G94" s="159" t="s">
        <v>15</v>
      </c>
      <c r="H94" s="49">
        <f>H93-419583</f>
        <v>27548267</v>
      </c>
      <c r="I94" s="50">
        <f t="shared" si="11"/>
        <v>655911.11904761905</v>
      </c>
      <c r="J94" s="50">
        <f t="shared" si="7"/>
        <v>3682671.3539824523</v>
      </c>
      <c r="K94" s="50">
        <f t="shared" si="25"/>
        <v>104281.53816720603</v>
      </c>
      <c r="L94" s="50">
        <f t="shared" ref="L94:L157" si="27">K94*$L$1</f>
        <v>2357300.7510342612</v>
      </c>
      <c r="M94" s="52"/>
      <c r="N94" s="50">
        <f t="shared" ref="N94:N154" si="28">H94-H93</f>
        <v>-419583</v>
      </c>
      <c r="O94" s="54">
        <f t="shared" si="9"/>
        <v>-9990.0714285714294</v>
      </c>
      <c r="P94" s="54">
        <f t="shared" si="10"/>
        <v>-56090.145152071425</v>
      </c>
      <c r="Q94" s="51">
        <f t="shared" si="26"/>
        <v>-1588.2944879549341</v>
      </c>
      <c r="R94" s="55">
        <f t="shared" ref="R94:R157" si="29">O94*3.594</f>
        <v>-35904.316714285713</v>
      </c>
      <c r="T94" s="53">
        <f t="shared" ref="T94:T101" si="30">T93+N94</f>
        <v>-717623</v>
      </c>
      <c r="U94" s="55">
        <f t="shared" ref="U94:U101" si="31">U93+R94</f>
        <v>-61408.025285714284</v>
      </c>
    </row>
    <row r="95" spans="1:21" ht="12.75" hidden="1" customHeight="1" x14ac:dyDescent="0.2">
      <c r="B95" s="25">
        <v>36802</v>
      </c>
      <c r="C95" s="26">
        <v>0</v>
      </c>
      <c r="D95" s="27"/>
      <c r="E95" s="27">
        <f t="shared" si="22"/>
        <v>0</v>
      </c>
      <c r="F95" s="225">
        <f t="shared" si="24"/>
        <v>0</v>
      </c>
      <c r="G95" s="159" t="s">
        <v>15</v>
      </c>
      <c r="H95" s="49">
        <f>H94-591360</f>
        <v>26956907</v>
      </c>
      <c r="I95" s="50">
        <f t="shared" si="11"/>
        <v>641831.11904761905</v>
      </c>
      <c r="J95" s="50">
        <f t="shared" ref="J95:J158" si="32">I95*$J$4</f>
        <v>3603617.9408624521</v>
      </c>
      <c r="K95" s="50">
        <f t="shared" si="25"/>
        <v>102042.99697655476</v>
      </c>
      <c r="L95" s="50">
        <f t="shared" si="27"/>
        <v>2306698.1714915396</v>
      </c>
      <c r="M95" s="52"/>
      <c r="N95" s="50">
        <f t="shared" si="28"/>
        <v>-591360</v>
      </c>
      <c r="O95" s="54">
        <f t="shared" ref="O95:O158" si="33">N95/42</f>
        <v>-14080</v>
      </c>
      <c r="P95" s="54">
        <f t="shared" ref="P95:P158" si="34">O95*$J$4</f>
        <v>-79053.413119999997</v>
      </c>
      <c r="Q95" s="51">
        <f t="shared" si="26"/>
        <v>-2238.5411906512654</v>
      </c>
      <c r="R95" s="55">
        <f t="shared" si="29"/>
        <v>-50603.519999999997</v>
      </c>
      <c r="T95" s="53">
        <f t="shared" si="30"/>
        <v>-1308983</v>
      </c>
      <c r="U95" s="55">
        <f t="shared" si="31"/>
        <v>-112011.54528571428</v>
      </c>
    </row>
    <row r="96" spans="1:21" ht="12.75" hidden="1" customHeight="1" x14ac:dyDescent="0.2">
      <c r="B96" s="25">
        <v>36803</v>
      </c>
      <c r="C96" s="26">
        <v>0</v>
      </c>
      <c r="D96" s="27"/>
      <c r="E96" s="27">
        <f t="shared" si="22"/>
        <v>0</v>
      </c>
      <c r="F96" s="225">
        <f t="shared" si="24"/>
        <v>0</v>
      </c>
      <c r="G96" s="159" t="s">
        <v>15</v>
      </c>
      <c r="H96" s="49">
        <f>H95-591360</f>
        <v>26365547</v>
      </c>
      <c r="I96" s="50">
        <f t="shared" ref="I96:I159" si="35">H96/42</f>
        <v>627751.11904761905</v>
      </c>
      <c r="J96" s="50">
        <f t="shared" si="32"/>
        <v>3524564.527742452</v>
      </c>
      <c r="K96" s="50">
        <f t="shared" si="25"/>
        <v>99804.455785903498</v>
      </c>
      <c r="L96" s="50">
        <f t="shared" si="27"/>
        <v>2256095.5919488184</v>
      </c>
      <c r="M96" s="52"/>
      <c r="N96" s="50">
        <f t="shared" si="28"/>
        <v>-591360</v>
      </c>
      <c r="O96" s="54">
        <f t="shared" si="33"/>
        <v>-14080</v>
      </c>
      <c r="P96" s="54">
        <f t="shared" si="34"/>
        <v>-79053.413119999997</v>
      </c>
      <c r="Q96" s="51">
        <f t="shared" si="26"/>
        <v>-2238.5411906512654</v>
      </c>
      <c r="R96" s="55">
        <f t="shared" si="29"/>
        <v>-50603.519999999997</v>
      </c>
      <c r="T96" s="53">
        <f t="shared" si="30"/>
        <v>-1900343</v>
      </c>
      <c r="U96" s="55">
        <f t="shared" si="31"/>
        <v>-162615.06528571428</v>
      </c>
    </row>
    <row r="97" spans="2:21" ht="12.75" hidden="1" customHeight="1" x14ac:dyDescent="0.2">
      <c r="B97" s="25">
        <v>36804</v>
      </c>
      <c r="C97" s="26">
        <v>0</v>
      </c>
      <c r="D97" s="27"/>
      <c r="E97" s="27">
        <f t="shared" si="22"/>
        <v>0</v>
      </c>
      <c r="F97" s="225">
        <f t="shared" si="24"/>
        <v>0</v>
      </c>
      <c r="G97" s="159" t="s">
        <v>15</v>
      </c>
      <c r="H97" s="49">
        <f>H96-591360</f>
        <v>25774187</v>
      </c>
      <c r="I97" s="50">
        <f t="shared" si="35"/>
        <v>613671.11904761905</v>
      </c>
      <c r="J97" s="50">
        <f t="shared" si="32"/>
        <v>3445511.1146224523</v>
      </c>
      <c r="K97" s="50">
        <f t="shared" si="25"/>
        <v>97565.914595252238</v>
      </c>
      <c r="L97" s="50">
        <f t="shared" si="27"/>
        <v>2205493.0124060977</v>
      </c>
      <c r="M97" s="52"/>
      <c r="N97" s="50">
        <f t="shared" si="28"/>
        <v>-591360</v>
      </c>
      <c r="O97" s="54">
        <f t="shared" si="33"/>
        <v>-14080</v>
      </c>
      <c r="P97" s="54">
        <f t="shared" si="34"/>
        <v>-79053.413119999997</v>
      </c>
      <c r="Q97" s="51">
        <f t="shared" si="26"/>
        <v>-2238.5411906512654</v>
      </c>
      <c r="R97" s="55">
        <f t="shared" si="29"/>
        <v>-50603.519999999997</v>
      </c>
      <c r="T97" s="53">
        <f t="shared" si="30"/>
        <v>-2491703</v>
      </c>
      <c r="U97" s="55">
        <f t="shared" si="31"/>
        <v>-213218.58528571427</v>
      </c>
    </row>
    <row r="98" spans="2:21" ht="12.75" hidden="1" customHeight="1" x14ac:dyDescent="0.2">
      <c r="B98" s="25">
        <v>36805</v>
      </c>
      <c r="C98" s="26">
        <v>0</v>
      </c>
      <c r="D98" s="27"/>
      <c r="E98" s="27">
        <f t="shared" si="22"/>
        <v>0</v>
      </c>
      <c r="F98" s="225">
        <f t="shared" si="24"/>
        <v>0</v>
      </c>
      <c r="G98" s="159" t="s">
        <v>15</v>
      </c>
      <c r="H98" s="49">
        <f>H97-419583</f>
        <v>25354604</v>
      </c>
      <c r="I98" s="50">
        <f t="shared" si="35"/>
        <v>603681.04761904757</v>
      </c>
      <c r="J98" s="50">
        <f t="shared" si="32"/>
        <v>3389420.9694703803</v>
      </c>
      <c r="K98" s="50">
        <f t="shared" si="25"/>
        <v>95977.620107297291</v>
      </c>
      <c r="L98" s="50">
        <f t="shared" si="27"/>
        <v>2169589.3629670525</v>
      </c>
      <c r="M98" s="52"/>
      <c r="N98" s="50">
        <f t="shared" si="28"/>
        <v>-419583</v>
      </c>
      <c r="O98" s="54">
        <f t="shared" si="33"/>
        <v>-9990.0714285714294</v>
      </c>
      <c r="P98" s="54">
        <f t="shared" si="34"/>
        <v>-56090.145152071425</v>
      </c>
      <c r="Q98" s="51">
        <f t="shared" si="26"/>
        <v>-1588.2944879549341</v>
      </c>
      <c r="R98" s="55">
        <f t="shared" si="29"/>
        <v>-35904.316714285713</v>
      </c>
      <c r="T98" s="53">
        <f t="shared" si="30"/>
        <v>-2911286</v>
      </c>
      <c r="U98" s="55">
        <f t="shared" si="31"/>
        <v>-249122.902</v>
      </c>
    </row>
    <row r="99" spans="2:21" ht="12.75" hidden="1" customHeight="1" x14ac:dyDescent="0.2">
      <c r="B99" s="25">
        <v>36806</v>
      </c>
      <c r="C99" s="26">
        <v>0</v>
      </c>
      <c r="D99" s="27"/>
      <c r="E99" s="27">
        <f t="shared" si="22"/>
        <v>0</v>
      </c>
      <c r="F99" s="225">
        <f t="shared" si="24"/>
        <v>0</v>
      </c>
      <c r="G99" s="159" t="s">
        <v>15</v>
      </c>
      <c r="H99" s="49">
        <f>H98-419583</f>
        <v>24935021</v>
      </c>
      <c r="I99" s="50">
        <f t="shared" si="35"/>
        <v>593690.97619047621</v>
      </c>
      <c r="J99" s="50">
        <f t="shared" si="32"/>
        <v>3333330.8243183093</v>
      </c>
      <c r="K99" s="50">
        <f t="shared" si="25"/>
        <v>94389.325619342359</v>
      </c>
      <c r="L99" s="50">
        <f t="shared" si="27"/>
        <v>2133685.7135280077</v>
      </c>
      <c r="M99" s="52"/>
      <c r="N99" s="50">
        <f t="shared" si="28"/>
        <v>-419583</v>
      </c>
      <c r="O99" s="54">
        <f t="shared" si="33"/>
        <v>-9990.0714285714294</v>
      </c>
      <c r="P99" s="54">
        <f t="shared" si="34"/>
        <v>-56090.145152071425</v>
      </c>
      <c r="Q99" s="51">
        <f t="shared" si="26"/>
        <v>-1588.2944879549341</v>
      </c>
      <c r="R99" s="55">
        <f t="shared" si="29"/>
        <v>-35904.316714285713</v>
      </c>
      <c r="T99" s="53">
        <f t="shared" si="30"/>
        <v>-3330869</v>
      </c>
      <c r="U99" s="55">
        <f t="shared" si="31"/>
        <v>-285027.2187142857</v>
      </c>
    </row>
    <row r="100" spans="2:21" ht="12.75" hidden="1" customHeight="1" x14ac:dyDescent="0.2">
      <c r="B100" s="25">
        <v>36807</v>
      </c>
      <c r="C100" s="26">
        <v>0</v>
      </c>
      <c r="D100" s="27"/>
      <c r="E100" s="27">
        <f t="shared" si="22"/>
        <v>0</v>
      </c>
      <c r="F100" s="225">
        <f t="shared" si="24"/>
        <v>0</v>
      </c>
      <c r="G100" s="159" t="s">
        <v>15</v>
      </c>
      <c r="H100" s="49">
        <f>H99-419583</f>
        <v>24515438</v>
      </c>
      <c r="I100" s="50">
        <f t="shared" si="35"/>
        <v>583700.90476190473</v>
      </c>
      <c r="J100" s="50">
        <f t="shared" si="32"/>
        <v>3277240.6791662378</v>
      </c>
      <c r="K100" s="50">
        <f t="shared" si="25"/>
        <v>92801.031131387426</v>
      </c>
      <c r="L100" s="50">
        <f t="shared" si="27"/>
        <v>2097782.0640889625</v>
      </c>
      <c r="M100" s="52"/>
      <c r="N100" s="50">
        <f t="shared" si="28"/>
        <v>-419583</v>
      </c>
      <c r="O100" s="54">
        <f t="shared" si="33"/>
        <v>-9990.0714285714294</v>
      </c>
      <c r="P100" s="54">
        <f t="shared" si="34"/>
        <v>-56090.145152071425</v>
      </c>
      <c r="Q100" s="51">
        <f t="shared" si="26"/>
        <v>-1588.2944879549341</v>
      </c>
      <c r="R100" s="55">
        <f t="shared" si="29"/>
        <v>-35904.316714285713</v>
      </c>
      <c r="T100" s="53">
        <f t="shared" si="30"/>
        <v>-3750452</v>
      </c>
      <c r="U100" s="55">
        <f t="shared" si="31"/>
        <v>-320931.5354285714</v>
      </c>
    </row>
    <row r="101" spans="2:21" ht="12.75" hidden="1" customHeight="1" x14ac:dyDescent="0.2">
      <c r="B101" s="25">
        <v>36808</v>
      </c>
      <c r="C101" s="26">
        <v>0</v>
      </c>
      <c r="D101" s="27"/>
      <c r="E101" s="27">
        <f t="shared" si="22"/>
        <v>0</v>
      </c>
      <c r="F101" s="225">
        <f t="shared" si="24"/>
        <v>0</v>
      </c>
      <c r="G101" s="159" t="s">
        <v>15</v>
      </c>
      <c r="H101" s="49">
        <f>H100-419583</f>
        <v>24095855</v>
      </c>
      <c r="I101" s="50">
        <f t="shared" si="35"/>
        <v>573710.83333333337</v>
      </c>
      <c r="J101" s="50">
        <f t="shared" si="32"/>
        <v>3221150.5340141668</v>
      </c>
      <c r="K101" s="50">
        <f t="shared" si="25"/>
        <v>91212.736643432509</v>
      </c>
      <c r="L101" s="50">
        <f t="shared" si="27"/>
        <v>2061878.4146499182</v>
      </c>
      <c r="M101" s="52"/>
      <c r="N101" s="50">
        <f t="shared" si="28"/>
        <v>-419583</v>
      </c>
      <c r="O101" s="54">
        <f t="shared" si="33"/>
        <v>-9990.0714285714294</v>
      </c>
      <c r="P101" s="54">
        <f t="shared" si="34"/>
        <v>-56090.145152071425</v>
      </c>
      <c r="Q101" s="51">
        <f t="shared" si="26"/>
        <v>-1588.2944879549341</v>
      </c>
      <c r="R101" s="55">
        <f t="shared" si="29"/>
        <v>-35904.316714285713</v>
      </c>
      <c r="T101" s="53">
        <f t="shared" si="30"/>
        <v>-4170035</v>
      </c>
      <c r="U101" s="55">
        <f t="shared" si="31"/>
        <v>-356835.8521428571</v>
      </c>
    </row>
    <row r="102" spans="2:21" ht="12.75" hidden="1" customHeight="1" x14ac:dyDescent="0.2">
      <c r="B102" s="25">
        <v>36809</v>
      </c>
      <c r="C102" s="26">
        <v>0</v>
      </c>
      <c r="D102" s="27">
        <v>58.91</v>
      </c>
      <c r="E102" s="27">
        <v>58.98</v>
      </c>
      <c r="F102" s="225">
        <f t="shared" si="24"/>
        <v>56.620781881349792</v>
      </c>
      <c r="G102" s="159" t="s">
        <v>18</v>
      </c>
      <c r="H102" s="4">
        <v>23663540</v>
      </c>
      <c r="I102" s="4">
        <f t="shared" si="35"/>
        <v>563417.61904761905</v>
      </c>
      <c r="J102" s="4">
        <f t="shared" si="32"/>
        <v>3163358.3663109522</v>
      </c>
      <c r="K102" s="4">
        <f t="shared" si="25"/>
        <v>89576.246290962939</v>
      </c>
      <c r="L102" s="4">
        <f t="shared" si="27"/>
        <v>2024885.2900303775</v>
      </c>
      <c r="N102" s="196">
        <f t="shared" si="28"/>
        <v>-432315</v>
      </c>
      <c r="O102" s="33">
        <f t="shared" si="33"/>
        <v>-10293.214285714286</v>
      </c>
      <c r="P102" s="33">
        <f t="shared" si="34"/>
        <v>-57792.167703214283</v>
      </c>
      <c r="Q102" s="34">
        <f t="shared" si="26"/>
        <v>-1636.4903524695646</v>
      </c>
      <c r="R102" s="55">
        <f t="shared" si="29"/>
        <v>-36993.812142857147</v>
      </c>
      <c r="T102" s="36">
        <f>T101+N102</f>
        <v>-4602350</v>
      </c>
      <c r="U102" s="35">
        <f>U101+R102</f>
        <v>-393829.66428571427</v>
      </c>
    </row>
    <row r="103" spans="2:21" ht="12.75" hidden="1" customHeight="1" x14ac:dyDescent="0.2">
      <c r="B103" s="25">
        <v>36810</v>
      </c>
      <c r="C103" s="26">
        <v>0</v>
      </c>
      <c r="D103" s="27">
        <v>57.530999999999999</v>
      </c>
      <c r="E103" s="27">
        <v>57.524999999999999</v>
      </c>
      <c r="F103" s="225">
        <f t="shared" si="24"/>
        <v>55.223982328325647</v>
      </c>
      <c r="H103" s="4">
        <v>23133320</v>
      </c>
      <c r="I103" s="4">
        <f t="shared" si="35"/>
        <v>550793.33333333337</v>
      </c>
      <c r="J103" s="4">
        <f t="shared" si="32"/>
        <v>3092478.1906066667</v>
      </c>
      <c r="K103" s="4">
        <f t="shared" si="25"/>
        <v>87569.145184856476</v>
      </c>
      <c r="L103" s="4">
        <f t="shared" si="27"/>
        <v>1979514.450397765</v>
      </c>
      <c r="N103" s="196">
        <f t="shared" si="28"/>
        <v>-530220</v>
      </c>
      <c r="O103" s="33">
        <f t="shared" si="33"/>
        <v>-12624.285714285714</v>
      </c>
      <c r="P103" s="33">
        <f t="shared" si="34"/>
        <v>-70880.175704285706</v>
      </c>
      <c r="Q103" s="34">
        <f t="shared" si="26"/>
        <v>-2007.101106106456</v>
      </c>
      <c r="R103" s="55">
        <f t="shared" si="29"/>
        <v>-45371.682857142856</v>
      </c>
      <c r="T103" s="36">
        <f>T102+N103</f>
        <v>-5132570</v>
      </c>
      <c r="U103" s="35">
        <f>U102+R103</f>
        <v>-439201.34714285715</v>
      </c>
    </row>
    <row r="104" spans="2:21" ht="12.75" hidden="1" customHeight="1" x14ac:dyDescent="0.2">
      <c r="B104" s="25">
        <v>36811</v>
      </c>
      <c r="C104" s="26">
        <v>0</v>
      </c>
      <c r="D104" s="27">
        <v>56.167999999999999</v>
      </c>
      <c r="E104" s="27">
        <v>56.165999999999997</v>
      </c>
      <c r="F104" s="225">
        <f t="shared" si="24"/>
        <v>53.919342745810319</v>
      </c>
      <c r="H104" s="4">
        <v>22670450</v>
      </c>
      <c r="I104" s="4">
        <f t="shared" si="35"/>
        <v>539772.61904761905</v>
      </c>
      <c r="J104" s="4">
        <f t="shared" si="32"/>
        <v>3030601.4094059523</v>
      </c>
      <c r="K104" s="4">
        <f t="shared" si="25"/>
        <v>85816.991571293256</v>
      </c>
      <c r="L104" s="4">
        <f t="shared" si="27"/>
        <v>1939906.739370744</v>
      </c>
      <c r="N104" s="196">
        <f t="shared" si="28"/>
        <v>-462870</v>
      </c>
      <c r="O104" s="33">
        <f t="shared" si="33"/>
        <v>-11020.714285714286</v>
      </c>
      <c r="P104" s="33">
        <f t="shared" si="34"/>
        <v>-61876.781200714286</v>
      </c>
      <c r="Q104" s="34">
        <f t="shared" si="26"/>
        <v>-1752.1536135632291</v>
      </c>
      <c r="R104" s="55">
        <f t="shared" si="29"/>
        <v>-39608.447142857141</v>
      </c>
      <c r="T104" s="36">
        <f>T103+N104</f>
        <v>-5595440</v>
      </c>
      <c r="U104" s="35">
        <f>U103+R104</f>
        <v>-478809.79428571428</v>
      </c>
    </row>
    <row r="105" spans="2:21" ht="12.75" hidden="1" customHeight="1" x14ac:dyDescent="0.2">
      <c r="B105" s="25">
        <v>36812</v>
      </c>
      <c r="C105" s="26">
        <v>0</v>
      </c>
      <c r="D105" s="27">
        <v>54.698999999999998</v>
      </c>
      <c r="E105" s="27">
        <v>54.704000000000001</v>
      </c>
      <c r="F105" s="225">
        <f t="shared" si="24"/>
        <v>52.515823194936573</v>
      </c>
      <c r="H105" s="4">
        <v>22081370</v>
      </c>
      <c r="I105" s="4">
        <f t="shared" si="35"/>
        <v>525746.90476190473</v>
      </c>
      <c r="J105" s="4">
        <f t="shared" si="32"/>
        <v>2951852.7882602378</v>
      </c>
      <c r="K105" s="4">
        <f t="shared" si="25"/>
        <v>83587.081119810478</v>
      </c>
      <c r="L105" s="4">
        <f t="shared" si="27"/>
        <v>1889499.259059214</v>
      </c>
      <c r="N105" s="196">
        <f t="shared" si="28"/>
        <v>-589080</v>
      </c>
      <c r="O105" s="33">
        <f t="shared" si="33"/>
        <v>-14025.714285714286</v>
      </c>
      <c r="P105" s="33">
        <f t="shared" si="34"/>
        <v>-78748.621145714278</v>
      </c>
      <c r="Q105" s="34">
        <f t="shared" si="26"/>
        <v>-2229.9104514827636</v>
      </c>
      <c r="R105" s="55">
        <f t="shared" si="29"/>
        <v>-50408.417142857143</v>
      </c>
      <c r="T105" s="36">
        <f t="shared" ref="T105:T122" si="36">T104+N105</f>
        <v>-6184520</v>
      </c>
      <c r="U105" s="35">
        <f t="shared" ref="U105:U154" si="37">U104+R105</f>
        <v>-529218.21142857138</v>
      </c>
    </row>
    <row r="106" spans="2:21" ht="12.75" hidden="1" customHeight="1" x14ac:dyDescent="0.2">
      <c r="B106" s="25">
        <v>36813</v>
      </c>
      <c r="C106" s="26">
        <v>0</v>
      </c>
      <c r="D106" s="27">
        <v>53.271999999999998</v>
      </c>
      <c r="E106" s="27">
        <v>53.21</v>
      </c>
      <c r="F106" s="225">
        <f t="shared" si="24"/>
        <v>51.081583653893226</v>
      </c>
      <c r="H106" s="4">
        <v>21475500</v>
      </c>
      <c r="I106" s="4">
        <f t="shared" si="35"/>
        <v>511321.42857142858</v>
      </c>
      <c r="J106" s="4">
        <f t="shared" si="32"/>
        <v>2870859.6683214284</v>
      </c>
      <c r="K106" s="4">
        <f t="shared" si="25"/>
        <v>81293.613602257916</v>
      </c>
      <c r="L106" s="4">
        <f t="shared" si="27"/>
        <v>1837655.0611636031</v>
      </c>
      <c r="N106" s="196">
        <f t="shared" si="28"/>
        <v>-605870</v>
      </c>
      <c r="O106" s="33">
        <f t="shared" si="33"/>
        <v>-14425.476190476191</v>
      </c>
      <c r="P106" s="33">
        <f t="shared" si="34"/>
        <v>-80993.119938809527</v>
      </c>
      <c r="Q106" s="34">
        <f t="shared" si="26"/>
        <v>-2293.4675175525604</v>
      </c>
      <c r="R106" s="55">
        <f t="shared" si="29"/>
        <v>-51845.161428571431</v>
      </c>
      <c r="T106" s="36">
        <f t="shared" si="36"/>
        <v>-6790390</v>
      </c>
      <c r="U106" s="35">
        <f t="shared" si="37"/>
        <v>-581063.37285714282</v>
      </c>
    </row>
    <row r="107" spans="2:21" ht="12.75" hidden="1" customHeight="1" x14ac:dyDescent="0.2">
      <c r="B107" s="25">
        <v>36814</v>
      </c>
      <c r="C107" s="26">
        <v>0</v>
      </c>
      <c r="D107" s="27">
        <v>51.91</v>
      </c>
      <c r="E107" s="27">
        <v>51.908999999999999</v>
      </c>
      <c r="F107" s="225">
        <f t="shared" si="24"/>
        <v>49.832624053560295</v>
      </c>
      <c r="H107" s="4">
        <v>20953790</v>
      </c>
      <c r="I107" s="4">
        <f t="shared" si="35"/>
        <v>498899.76190476189</v>
      </c>
      <c r="J107" s="4">
        <f t="shared" si="32"/>
        <v>2801117.1152930949</v>
      </c>
      <c r="K107" s="4">
        <f t="shared" si="25"/>
        <v>79318.726351556703</v>
      </c>
      <c r="L107" s="4">
        <f t="shared" si="27"/>
        <v>1793012.4208544292</v>
      </c>
      <c r="N107" s="4">
        <f t="shared" si="28"/>
        <v>-521710</v>
      </c>
      <c r="O107" s="33">
        <f t="shared" si="33"/>
        <v>-12421.666666666666</v>
      </c>
      <c r="P107" s="33">
        <f t="shared" si="34"/>
        <v>-69742.553028333321</v>
      </c>
      <c r="Q107" s="34">
        <f t="shared" si="26"/>
        <v>-1974.8872507012165</v>
      </c>
      <c r="R107" s="55">
        <f t="shared" si="29"/>
        <v>-44643.469999999994</v>
      </c>
      <c r="T107" s="36">
        <f t="shared" si="36"/>
        <v>-7312100</v>
      </c>
      <c r="U107" s="35">
        <f t="shared" si="37"/>
        <v>-625706.84285714279</v>
      </c>
    </row>
    <row r="108" spans="2:21" ht="12.75" hidden="1" customHeight="1" x14ac:dyDescent="0.2">
      <c r="B108" s="25">
        <v>36815</v>
      </c>
      <c r="C108" s="26">
        <v>0</v>
      </c>
      <c r="D108" s="27">
        <v>50.508000000000003</v>
      </c>
      <c r="E108" s="27">
        <v>50.511000000000003</v>
      </c>
      <c r="F108" s="225">
        <f t="shared" si="24"/>
        <v>48.490544483025765</v>
      </c>
      <c r="H108" s="4">
        <v>20381630</v>
      </c>
      <c r="I108" s="4">
        <f t="shared" si="35"/>
        <v>485276.90476190473</v>
      </c>
      <c r="J108" s="4">
        <f t="shared" si="32"/>
        <v>2724630.3714302378</v>
      </c>
      <c r="K108" s="4">
        <f t="shared" si="25"/>
        <v>77152.865069692809</v>
      </c>
      <c r="L108" s="4">
        <f t="shared" si="27"/>
        <v>1744052.7822059521</v>
      </c>
      <c r="N108" s="4">
        <f t="shared" si="28"/>
        <v>-572160</v>
      </c>
      <c r="O108" s="33">
        <f t="shared" si="33"/>
        <v>-13622.857142857143</v>
      </c>
      <c r="P108" s="33">
        <f t="shared" si="34"/>
        <v>-76486.74386285714</v>
      </c>
      <c r="Q108" s="34">
        <f t="shared" si="26"/>
        <v>-2165.8612818638862</v>
      </c>
      <c r="R108" s="55">
        <f t="shared" si="29"/>
        <v>-48960.548571428568</v>
      </c>
      <c r="T108" s="36">
        <f t="shared" si="36"/>
        <v>-7884260</v>
      </c>
      <c r="U108" s="35">
        <f t="shared" si="37"/>
        <v>-674667.39142857131</v>
      </c>
    </row>
    <row r="109" spans="2:21" ht="12.75" hidden="1" customHeight="1" x14ac:dyDescent="0.2">
      <c r="B109" s="25">
        <v>36816</v>
      </c>
      <c r="C109" s="26">
        <v>0</v>
      </c>
      <c r="D109" s="27">
        <v>49.151000000000003</v>
      </c>
      <c r="E109" s="27">
        <v>49.152999999999999</v>
      </c>
      <c r="F109" s="225">
        <f t="shared" si="24"/>
        <v>47.186864900203233</v>
      </c>
      <c r="H109" s="4">
        <v>19834730</v>
      </c>
      <c r="I109" s="4">
        <f t="shared" si="35"/>
        <v>472255.47619047621</v>
      </c>
      <c r="J109" s="4">
        <f t="shared" si="32"/>
        <v>2651520.4018088095</v>
      </c>
      <c r="K109" s="4">
        <f t="shared" si="25"/>
        <v>75082.623292827324</v>
      </c>
      <c r="L109" s="4">
        <f t="shared" si="27"/>
        <v>1697254.6376714653</v>
      </c>
      <c r="N109" s="4">
        <f t="shared" si="28"/>
        <v>-546900</v>
      </c>
      <c r="O109" s="33">
        <f t="shared" si="33"/>
        <v>-13021.428571428571</v>
      </c>
      <c r="P109" s="33">
        <f t="shared" si="34"/>
        <v>-73109.969621428565</v>
      </c>
      <c r="Q109" s="34">
        <f t="shared" si="26"/>
        <v>-2070.2417768654914</v>
      </c>
      <c r="R109" s="55">
        <f t="shared" si="29"/>
        <v>-46799.014285714278</v>
      </c>
      <c r="T109" s="36">
        <f t="shared" si="36"/>
        <v>-8431160</v>
      </c>
      <c r="U109" s="35">
        <f t="shared" si="37"/>
        <v>-721466.40571428556</v>
      </c>
    </row>
    <row r="110" spans="2:21" ht="12.75" hidden="1" customHeight="1" x14ac:dyDescent="0.2">
      <c r="B110" s="25">
        <v>36817</v>
      </c>
      <c r="C110" s="26">
        <v>0</v>
      </c>
      <c r="D110" s="27">
        <v>47.695</v>
      </c>
      <c r="E110" s="27">
        <v>47.692999999999998</v>
      </c>
      <c r="F110" s="225">
        <f t="shared" si="24"/>
        <v>45.785265348715079</v>
      </c>
      <c r="G110" s="159" t="s">
        <v>18</v>
      </c>
      <c r="H110" s="4">
        <v>19245790</v>
      </c>
      <c r="I110" s="4">
        <f t="shared" si="35"/>
        <v>458233.09523809527</v>
      </c>
      <c r="J110" s="4">
        <f t="shared" si="32"/>
        <v>2572790.495959762</v>
      </c>
      <c r="K110" s="4">
        <f t="shared" si="25"/>
        <v>72853.242799012805</v>
      </c>
      <c r="L110" s="4">
        <f t="shared" si="27"/>
        <v>1646859.1371372896</v>
      </c>
      <c r="N110" s="4">
        <f t="shared" si="28"/>
        <v>-588940</v>
      </c>
      <c r="O110" s="33">
        <f t="shared" si="33"/>
        <v>-14022.380952380952</v>
      </c>
      <c r="P110" s="33">
        <f t="shared" si="34"/>
        <v>-78729.905849047616</v>
      </c>
      <c r="Q110" s="34">
        <f t="shared" si="26"/>
        <v>-2229.3804938145227</v>
      </c>
      <c r="R110" s="55">
        <f t="shared" si="29"/>
        <v>-50396.437142857139</v>
      </c>
      <c r="T110" s="36">
        <f t="shared" si="36"/>
        <v>-9020100</v>
      </c>
      <c r="U110" s="35">
        <f t="shared" si="37"/>
        <v>-771862.84285714268</v>
      </c>
    </row>
    <row r="111" spans="2:21" ht="12.75" hidden="1" customHeight="1" x14ac:dyDescent="0.2">
      <c r="B111" s="25">
        <v>36818</v>
      </c>
      <c r="C111" s="26">
        <v>0</v>
      </c>
      <c r="D111" s="27">
        <v>46.18</v>
      </c>
      <c r="E111" s="27">
        <v>46.24</v>
      </c>
      <c r="F111" s="225">
        <f t="shared" si="24"/>
        <v>44.39038579507654</v>
      </c>
      <c r="G111" s="159" t="s">
        <v>18</v>
      </c>
      <c r="H111" s="4">
        <v>18656870</v>
      </c>
      <c r="I111" s="4">
        <f t="shared" si="35"/>
        <v>444211.19047619047</v>
      </c>
      <c r="J111" s="4">
        <f t="shared" si="32"/>
        <v>2494063.2637245236</v>
      </c>
      <c r="K111" s="4">
        <f t="shared" si="25"/>
        <v>70623.938013436607</v>
      </c>
      <c r="L111" s="4">
        <f t="shared" si="27"/>
        <v>1596465.3479998787</v>
      </c>
      <c r="N111" s="4">
        <f t="shared" si="28"/>
        <v>-588920</v>
      </c>
      <c r="O111" s="33">
        <f t="shared" si="33"/>
        <v>-14021.904761904761</v>
      </c>
      <c r="P111" s="33">
        <f t="shared" si="34"/>
        <v>-78727.232235238087</v>
      </c>
      <c r="Q111" s="34">
        <f t="shared" si="26"/>
        <v>-2229.3047855762024</v>
      </c>
      <c r="R111" s="55">
        <f t="shared" si="29"/>
        <v>-50394.725714285712</v>
      </c>
      <c r="T111" s="36">
        <f t="shared" si="36"/>
        <v>-9609020</v>
      </c>
      <c r="U111" s="35">
        <f t="shared" si="37"/>
        <v>-822257.56857142842</v>
      </c>
    </row>
    <row r="112" spans="2:21" ht="12.75" hidden="1" customHeight="1" x14ac:dyDescent="0.2">
      <c r="B112" s="25">
        <v>36819</v>
      </c>
      <c r="C112" s="26">
        <v>0</v>
      </c>
      <c r="D112" s="27">
        <v>44.872</v>
      </c>
      <c r="E112" s="27">
        <v>44.878999999999998</v>
      </c>
      <c r="F112" s="225">
        <f t="shared" si="24"/>
        <v>43.083826213175605</v>
      </c>
      <c r="G112" s="159" t="s">
        <v>18</v>
      </c>
      <c r="H112" s="4">
        <v>18110050</v>
      </c>
      <c r="I112" s="4">
        <f t="shared" si="35"/>
        <v>431191.66666666669</v>
      </c>
      <c r="J112" s="4">
        <f t="shared" si="32"/>
        <v>2420963.9885583334</v>
      </c>
      <c r="K112" s="4">
        <f t="shared" si="25"/>
        <v>68553.999069524391</v>
      </c>
      <c r="L112" s="4">
        <f t="shared" si="27"/>
        <v>1549674.049052451</v>
      </c>
      <c r="N112" s="4">
        <f t="shared" si="28"/>
        <v>-546820</v>
      </c>
      <c r="O112" s="33">
        <f t="shared" si="33"/>
        <v>-13019.523809523809</v>
      </c>
      <c r="P112" s="33">
        <f t="shared" si="34"/>
        <v>-73099.275166190462</v>
      </c>
      <c r="Q112" s="34">
        <f t="shared" si="26"/>
        <v>-2069.9389439122101</v>
      </c>
      <c r="R112" s="55">
        <f t="shared" si="29"/>
        <v>-46792.16857142857</v>
      </c>
      <c r="T112" s="36">
        <f t="shared" si="36"/>
        <v>-10155840</v>
      </c>
      <c r="U112" s="35">
        <f t="shared" si="37"/>
        <v>-869049.73714285693</v>
      </c>
    </row>
    <row r="113" spans="1:21" ht="12.75" hidden="1" customHeight="1" x14ac:dyDescent="0.2">
      <c r="B113" s="25">
        <v>36820</v>
      </c>
      <c r="C113" s="26">
        <v>0</v>
      </c>
      <c r="D113" s="27">
        <v>43.448999999999998</v>
      </c>
      <c r="E113" s="27">
        <v>43.451000000000001</v>
      </c>
      <c r="F113" s="225">
        <f t="shared" si="24"/>
        <v>41.712946651857067</v>
      </c>
      <c r="G113" s="159" t="s">
        <v>18</v>
      </c>
      <c r="H113" s="4">
        <v>17529600</v>
      </c>
      <c r="I113" s="4">
        <f t="shared" si="35"/>
        <v>417371.42857142858</v>
      </c>
      <c r="J113" s="4">
        <f t="shared" si="32"/>
        <v>2343369.0317714284</v>
      </c>
      <c r="K113" s="4">
        <f t="shared" si="25"/>
        <v>66356.756722876788</v>
      </c>
      <c r="L113" s="4">
        <f t="shared" si="27"/>
        <v>1500005.0364449488</v>
      </c>
      <c r="N113" s="4">
        <f t="shared" si="28"/>
        <v>-580450</v>
      </c>
      <c r="O113" s="33">
        <f t="shared" si="33"/>
        <v>-13820.238095238095</v>
      </c>
      <c r="P113" s="33">
        <f t="shared" si="34"/>
        <v>-77594.956786904761</v>
      </c>
      <c r="Q113" s="34">
        <f t="shared" si="26"/>
        <v>-2197.2423466476039</v>
      </c>
      <c r="R113" s="55">
        <f t="shared" si="29"/>
        <v>-49669.935714285712</v>
      </c>
      <c r="T113" s="36">
        <f t="shared" si="36"/>
        <v>-10736290</v>
      </c>
      <c r="U113" s="35">
        <f t="shared" si="37"/>
        <v>-918719.67285714264</v>
      </c>
    </row>
    <row r="114" spans="1:21" ht="12.75" hidden="1" customHeight="1" x14ac:dyDescent="0.2">
      <c r="B114" s="25">
        <v>36821</v>
      </c>
      <c r="C114" s="26">
        <v>0</v>
      </c>
      <c r="D114" s="27">
        <v>41.981000000000002</v>
      </c>
      <c r="E114" s="27">
        <v>41.981999999999999</v>
      </c>
      <c r="F114" s="225">
        <f t="shared" si="24"/>
        <v>40.30270710313372</v>
      </c>
      <c r="G114" s="159" t="s">
        <v>18</v>
      </c>
      <c r="H114" s="4">
        <v>16940760</v>
      </c>
      <c r="I114" s="4">
        <f t="shared" si="35"/>
        <v>403351.42857142858</v>
      </c>
      <c r="J114" s="4">
        <f t="shared" si="32"/>
        <v>2264652.4939914285</v>
      </c>
      <c r="K114" s="4">
        <f t="shared" si="25"/>
        <v>64127.754770253872</v>
      </c>
      <c r="L114" s="4">
        <f t="shared" si="27"/>
        <v>1449618.0928945972</v>
      </c>
      <c r="N114" s="4">
        <f t="shared" si="28"/>
        <v>-588840</v>
      </c>
      <c r="O114" s="33">
        <f t="shared" si="33"/>
        <v>-14020</v>
      </c>
      <c r="P114" s="33">
        <f t="shared" si="34"/>
        <v>-78716.537779999999</v>
      </c>
      <c r="Q114" s="34">
        <f t="shared" si="26"/>
        <v>-2229.0019526229216</v>
      </c>
      <c r="R114" s="55">
        <f t="shared" si="29"/>
        <v>-50387.88</v>
      </c>
      <c r="T114" s="36">
        <f t="shared" si="36"/>
        <v>-11325130</v>
      </c>
      <c r="U114" s="35">
        <f t="shared" si="37"/>
        <v>-969107.55285714264</v>
      </c>
    </row>
    <row r="115" spans="1:21" ht="12.75" hidden="1" customHeight="1" x14ac:dyDescent="0.2">
      <c r="B115" s="25">
        <v>36822</v>
      </c>
      <c r="C115" s="26">
        <v>0</v>
      </c>
      <c r="D115" s="27">
        <v>40.536999999999999</v>
      </c>
      <c r="E115" s="27">
        <v>40.537999999999997</v>
      </c>
      <c r="F115" s="225">
        <f t="shared" si="24"/>
        <v>38.916467546730381</v>
      </c>
      <c r="G115" s="159" t="s">
        <v>18</v>
      </c>
      <c r="H115" s="4">
        <v>16368770</v>
      </c>
      <c r="I115" s="4">
        <f t="shared" si="35"/>
        <v>389732.61904761905</v>
      </c>
      <c r="J115" s="4">
        <f t="shared" si="32"/>
        <v>2188188.4758459521</v>
      </c>
      <c r="K115" s="4">
        <f t="shared" si="25"/>
        <v>61962.537008415697</v>
      </c>
      <c r="L115" s="4">
        <f t="shared" si="27"/>
        <v>1400673.0011186211</v>
      </c>
      <c r="N115" s="4">
        <f t="shared" si="28"/>
        <v>-571990</v>
      </c>
      <c r="O115" s="33">
        <f t="shared" si="33"/>
        <v>-13618.809523809523</v>
      </c>
      <c r="P115" s="33">
        <f t="shared" si="34"/>
        <v>-76464.018145476177</v>
      </c>
      <c r="Q115" s="34">
        <f t="shared" si="26"/>
        <v>-2165.2177618381647</v>
      </c>
      <c r="R115" s="55">
        <f t="shared" si="29"/>
        <v>-48946.001428571421</v>
      </c>
      <c r="T115" s="36">
        <f t="shared" si="36"/>
        <v>-11897120</v>
      </c>
      <c r="U115" s="35">
        <f t="shared" si="37"/>
        <v>-1018053.5542857141</v>
      </c>
    </row>
    <row r="116" spans="1:21" ht="12.75" hidden="1" customHeight="1" x14ac:dyDescent="0.2">
      <c r="B116" s="25">
        <v>36823</v>
      </c>
      <c r="C116" s="26">
        <v>0</v>
      </c>
      <c r="D116" s="27">
        <v>39.079000000000001</v>
      </c>
      <c r="E116" s="27">
        <v>39.082000000000001</v>
      </c>
      <c r="F116" s="225">
        <f t="shared" si="24"/>
        <v>37.51870799401344</v>
      </c>
      <c r="G116" s="159" t="s">
        <v>18</v>
      </c>
      <c r="H116" s="4">
        <v>15771570</v>
      </c>
      <c r="I116" s="4">
        <f t="shared" si="35"/>
        <v>375513.57142857142</v>
      </c>
      <c r="J116" s="4">
        <f t="shared" si="32"/>
        <v>2108354.3674935712</v>
      </c>
      <c r="K116" s="4">
        <f t="shared" si="25"/>
        <v>59701.889012174943</v>
      </c>
      <c r="L116" s="4">
        <f t="shared" si="27"/>
        <v>1349570.6937205675</v>
      </c>
      <c r="N116" s="4">
        <f t="shared" si="28"/>
        <v>-597200</v>
      </c>
      <c r="O116" s="33">
        <f t="shared" si="33"/>
        <v>-14219.047619047618</v>
      </c>
      <c r="P116" s="33">
        <f t="shared" si="34"/>
        <v>-79834.108352380936</v>
      </c>
      <c r="Q116" s="34">
        <f t="shared" si="26"/>
        <v>-2260.6479962407593</v>
      </c>
      <c r="R116" s="55">
        <f t="shared" si="29"/>
        <v>-51103.257142857139</v>
      </c>
      <c r="T116" s="36">
        <f t="shared" si="36"/>
        <v>-12494320</v>
      </c>
      <c r="U116" s="35">
        <f t="shared" si="37"/>
        <v>-1069156.8114285711</v>
      </c>
    </row>
    <row r="117" spans="1:21" ht="12.75" hidden="1" customHeight="1" x14ac:dyDescent="0.2">
      <c r="B117" s="25">
        <v>36824</v>
      </c>
      <c r="C117" s="26">
        <v>0</v>
      </c>
      <c r="D117" s="27">
        <v>37.643999999999998</v>
      </c>
      <c r="E117" s="27">
        <v>37.643999999999998</v>
      </c>
      <c r="F117" s="225">
        <f t="shared" si="24"/>
        <v>36.138228435766898</v>
      </c>
      <c r="G117" s="159" t="s">
        <v>18</v>
      </c>
      <c r="H117" s="4">
        <v>15174400</v>
      </c>
      <c r="I117" s="4">
        <f t="shared" si="35"/>
        <v>361295.23809523811</v>
      </c>
      <c r="J117" s="4">
        <f t="shared" si="32"/>
        <v>2028524.2695619047</v>
      </c>
      <c r="K117" s="4">
        <f t="shared" si="25"/>
        <v>57441.354578291663</v>
      </c>
      <c r="L117" s="4">
        <f t="shared" si="27"/>
        <v>1298470.9534176609</v>
      </c>
      <c r="N117" s="4">
        <f t="shared" si="28"/>
        <v>-597170</v>
      </c>
      <c r="O117" s="33">
        <f t="shared" si="33"/>
        <v>-14218.333333333334</v>
      </c>
      <c r="P117" s="33">
        <f t="shared" si="34"/>
        <v>-79830.097931666663</v>
      </c>
      <c r="Q117" s="34">
        <f t="shared" si="26"/>
        <v>-2260.5344338832792</v>
      </c>
      <c r="R117" s="55">
        <f t="shared" si="29"/>
        <v>-51100.69</v>
      </c>
      <c r="T117" s="36">
        <f t="shared" si="36"/>
        <v>-13091490</v>
      </c>
      <c r="U117" s="35">
        <f t="shared" si="37"/>
        <v>-1120257.5014285711</v>
      </c>
    </row>
    <row r="118" spans="1:21" s="37" customFormat="1" ht="12.75" hidden="1" customHeight="1" x14ac:dyDescent="0.2">
      <c r="B118" s="38">
        <v>36825</v>
      </c>
      <c r="C118" s="39">
        <v>0</v>
      </c>
      <c r="D118" s="40"/>
      <c r="E118" s="40"/>
      <c r="F118" s="228">
        <f t="shared" si="24"/>
        <v>0</v>
      </c>
      <c r="G118" s="161" t="s">
        <v>18</v>
      </c>
      <c r="H118" s="41">
        <f>H117-462870</f>
        <v>14711530</v>
      </c>
      <c r="I118" s="41">
        <f t="shared" si="35"/>
        <v>350274.52380952379</v>
      </c>
      <c r="J118" s="41">
        <f t="shared" si="32"/>
        <v>1966647.4883611903</v>
      </c>
      <c r="K118" s="41">
        <f t="shared" si="25"/>
        <v>55689.200964728436</v>
      </c>
      <c r="L118" s="41">
        <f t="shared" si="27"/>
        <v>1258863.2423906396</v>
      </c>
      <c r="N118" s="41">
        <f t="shared" si="28"/>
        <v>-462870</v>
      </c>
      <c r="O118" s="42">
        <f t="shared" si="33"/>
        <v>-11020.714285714286</v>
      </c>
      <c r="P118" s="42">
        <f t="shared" si="34"/>
        <v>-61876.781200714286</v>
      </c>
      <c r="Q118" s="43">
        <f t="shared" si="26"/>
        <v>-1752.1536135632291</v>
      </c>
      <c r="R118" s="233">
        <f t="shared" si="29"/>
        <v>-39608.447142857141</v>
      </c>
      <c r="T118" s="45">
        <f t="shared" si="36"/>
        <v>-13554360</v>
      </c>
      <c r="U118" s="44">
        <f t="shared" si="37"/>
        <v>-1159865.9485714282</v>
      </c>
    </row>
    <row r="119" spans="1:21" ht="12.75" hidden="1" customHeight="1" x14ac:dyDescent="0.2">
      <c r="B119" s="25">
        <v>36826</v>
      </c>
      <c r="C119" s="26">
        <v>0</v>
      </c>
      <c r="D119" s="27">
        <v>53.335000000000001</v>
      </c>
      <c r="E119" s="27">
        <v>53.338999999999999</v>
      </c>
      <c r="F119" s="225">
        <f t="shared" si="24"/>
        <v>51.205423614264447</v>
      </c>
      <c r="G119" s="159" t="s">
        <v>18</v>
      </c>
      <c r="H119" s="4">
        <v>21525980</v>
      </c>
      <c r="I119" s="4">
        <f t="shared" si="35"/>
        <v>512523.33333333331</v>
      </c>
      <c r="J119" s="4">
        <f t="shared" si="32"/>
        <v>2877607.8695766665</v>
      </c>
      <c r="K119" s="4">
        <f t="shared" si="25"/>
        <v>81484.701195778078</v>
      </c>
      <c r="L119" s="4">
        <f t="shared" si="27"/>
        <v>1841974.6265980536</v>
      </c>
      <c r="N119" s="4">
        <f t="shared" si="28"/>
        <v>6814450</v>
      </c>
      <c r="O119" s="33">
        <f t="shared" si="33"/>
        <v>162248.80952380953</v>
      </c>
      <c r="P119" s="33">
        <f t="shared" si="34"/>
        <v>910960.3812154762</v>
      </c>
      <c r="Q119" s="34">
        <f t="shared" si="26"/>
        <v>25795.500231049638</v>
      </c>
      <c r="R119" s="55">
        <f t="shared" si="29"/>
        <v>583122.22142857139</v>
      </c>
      <c r="T119" s="36">
        <f t="shared" si="36"/>
        <v>-6739910</v>
      </c>
      <c r="U119" s="35">
        <f t="shared" si="37"/>
        <v>-576743.72714285681</v>
      </c>
    </row>
    <row r="120" spans="1:21" ht="12.75" hidden="1" customHeight="1" x14ac:dyDescent="0.2">
      <c r="B120" s="25">
        <v>36827</v>
      </c>
      <c r="C120" s="26">
        <v>0</v>
      </c>
      <c r="D120" s="27">
        <v>81.882999999999996</v>
      </c>
      <c r="E120" s="27">
        <v>51.883000000000003</v>
      </c>
      <c r="F120" s="225">
        <f t="shared" si="24"/>
        <v>49.807664061547499</v>
      </c>
      <c r="G120" s="159" t="s">
        <v>18</v>
      </c>
      <c r="H120" s="4">
        <v>20936960</v>
      </c>
      <c r="I120" s="4">
        <f t="shared" si="35"/>
        <v>498499.04761904763</v>
      </c>
      <c r="J120" s="4">
        <f t="shared" si="32"/>
        <v>2798867.269272381</v>
      </c>
      <c r="K120" s="4">
        <f t="shared" si="25"/>
        <v>79255.017869010277</v>
      </c>
      <c r="L120" s="4">
        <f t="shared" si="27"/>
        <v>1791572.2804768186</v>
      </c>
      <c r="N120" s="4">
        <f t="shared" si="28"/>
        <v>-589020</v>
      </c>
      <c r="O120" s="33">
        <f t="shared" si="33"/>
        <v>-14024.285714285714</v>
      </c>
      <c r="P120" s="33">
        <f t="shared" si="34"/>
        <v>-78740.600304285705</v>
      </c>
      <c r="Q120" s="34">
        <f t="shared" si="26"/>
        <v>-2229.683326767803</v>
      </c>
      <c r="R120" s="55">
        <f t="shared" si="29"/>
        <v>-50403.282857142854</v>
      </c>
      <c r="T120" s="36">
        <f t="shared" si="36"/>
        <v>-7328930</v>
      </c>
      <c r="U120" s="35">
        <f t="shared" si="37"/>
        <v>-627147.00999999966</v>
      </c>
    </row>
    <row r="121" spans="1:21" ht="12.75" hidden="1" customHeight="1" x14ac:dyDescent="0.2">
      <c r="B121" s="25">
        <v>36828</v>
      </c>
      <c r="C121" s="26">
        <v>0</v>
      </c>
      <c r="D121" s="27">
        <v>50.505000000000003</v>
      </c>
      <c r="E121" s="27">
        <v>50.51</v>
      </c>
      <c r="F121" s="225">
        <f t="shared" si="24"/>
        <v>48.489584483332962</v>
      </c>
      <c r="G121" s="159" t="s">
        <v>18</v>
      </c>
      <c r="H121" s="4">
        <v>20381630</v>
      </c>
      <c r="I121" s="4">
        <f t="shared" si="35"/>
        <v>485276.90476190473</v>
      </c>
      <c r="J121" s="4">
        <f t="shared" si="32"/>
        <v>2724630.3714302378</v>
      </c>
      <c r="K121" s="4">
        <f t="shared" si="25"/>
        <v>77152.865069692809</v>
      </c>
      <c r="L121" s="4">
        <f t="shared" si="27"/>
        <v>1744052.7822059521</v>
      </c>
      <c r="N121" s="4">
        <f t="shared" si="28"/>
        <v>-555330</v>
      </c>
      <c r="O121" s="33">
        <f t="shared" si="33"/>
        <v>-13222.142857142857</v>
      </c>
      <c r="P121" s="33">
        <f t="shared" si="34"/>
        <v>-74236.897842142847</v>
      </c>
      <c r="Q121" s="34">
        <f t="shared" si="26"/>
        <v>-2102.1527993174495</v>
      </c>
      <c r="R121" s="55">
        <f t="shared" si="29"/>
        <v>-47520.381428571425</v>
      </c>
      <c r="T121" s="36">
        <f t="shared" si="36"/>
        <v>-7884260</v>
      </c>
      <c r="U121" s="35">
        <f t="shared" si="37"/>
        <v>-674667.39142857108</v>
      </c>
    </row>
    <row r="122" spans="1:21" ht="12.75" hidden="1" customHeight="1" x14ac:dyDescent="0.2">
      <c r="B122" s="25">
        <v>36829</v>
      </c>
      <c r="C122" s="26">
        <v>0</v>
      </c>
      <c r="D122" s="27">
        <v>49.069000000000003</v>
      </c>
      <c r="E122" s="27">
        <v>49.063000000000002</v>
      </c>
      <c r="F122" s="225">
        <f t="shared" si="24"/>
        <v>47.10046492785122</v>
      </c>
      <c r="G122" s="159" t="s">
        <v>18</v>
      </c>
      <c r="H122" s="4">
        <v>19801070</v>
      </c>
      <c r="I122" s="4">
        <f t="shared" si="35"/>
        <v>471454.04761904763</v>
      </c>
      <c r="J122" s="4">
        <f t="shared" si="32"/>
        <v>2647020.7097673807</v>
      </c>
      <c r="K122" s="4">
        <f t="shared" si="25"/>
        <v>74955.206327734457</v>
      </c>
      <c r="L122" s="4">
        <f t="shared" si="27"/>
        <v>1694374.3569162434</v>
      </c>
      <c r="N122" s="4">
        <f t="shared" si="28"/>
        <v>-580560</v>
      </c>
      <c r="O122" s="33">
        <f t="shared" si="33"/>
        <v>-13822.857142857143</v>
      </c>
      <c r="P122" s="33">
        <f t="shared" si="34"/>
        <v>-77609.661662857136</v>
      </c>
      <c r="Q122" s="34">
        <f t="shared" si="26"/>
        <v>-2197.6587419583643</v>
      </c>
      <c r="R122" s="55">
        <f t="shared" si="29"/>
        <v>-49679.348571428571</v>
      </c>
      <c r="T122" s="36">
        <f t="shared" si="36"/>
        <v>-8464820</v>
      </c>
      <c r="U122" s="35">
        <f t="shared" si="37"/>
        <v>-724346.73999999964</v>
      </c>
    </row>
    <row r="123" spans="1:21" ht="13.5" hidden="1" customHeight="1" thickBot="1" x14ac:dyDescent="0.25">
      <c r="B123" s="28">
        <v>36830</v>
      </c>
      <c r="C123" s="29">
        <v>0</v>
      </c>
      <c r="D123" s="30">
        <v>47.658000000000001</v>
      </c>
      <c r="E123" s="30">
        <v>47.651000000000003</v>
      </c>
      <c r="F123" s="226">
        <f t="shared" si="24"/>
        <v>45.744945361617482</v>
      </c>
      <c r="G123" s="159" t="s">
        <v>18</v>
      </c>
      <c r="H123" s="4">
        <v>19228960</v>
      </c>
      <c r="I123" s="4">
        <f>H123/42</f>
        <v>457832.38095238095</v>
      </c>
      <c r="J123" s="4">
        <f t="shared" si="32"/>
        <v>2570540.6499390476</v>
      </c>
      <c r="K123" s="4">
        <f t="shared" si="25"/>
        <v>72789.534316466379</v>
      </c>
      <c r="L123" s="4">
        <f>K123*$L$1</f>
        <v>1645418.9967596789</v>
      </c>
      <c r="N123" s="4">
        <f t="shared" si="28"/>
        <v>-572110</v>
      </c>
      <c r="O123" s="33">
        <f t="shared" si="33"/>
        <v>-13621.666666666666</v>
      </c>
      <c r="P123" s="33">
        <f t="shared" si="34"/>
        <v>-76480.059828333324</v>
      </c>
      <c r="Q123" s="34">
        <f t="shared" si="26"/>
        <v>-2165.672011268086</v>
      </c>
      <c r="R123" s="55">
        <f t="shared" si="29"/>
        <v>-48956.27</v>
      </c>
      <c r="T123" s="36">
        <f>T122+N123</f>
        <v>-9036930</v>
      </c>
      <c r="U123" s="35">
        <f t="shared" si="37"/>
        <v>-773303.00999999966</v>
      </c>
    </row>
    <row r="124" spans="1:21" ht="36" hidden="1" customHeight="1" thickBot="1" x14ac:dyDescent="0.3">
      <c r="A124" s="31" t="s">
        <v>27</v>
      </c>
      <c r="K124" s="4"/>
      <c r="L124" s="4"/>
      <c r="O124" s="33"/>
      <c r="P124" s="33"/>
      <c r="Q124" s="34"/>
      <c r="R124" s="55" t="s">
        <v>18</v>
      </c>
    </row>
    <row r="125" spans="1:21" ht="12.75" hidden="1" customHeight="1" x14ac:dyDescent="0.2">
      <c r="B125" s="22">
        <v>36831</v>
      </c>
      <c r="C125" s="23">
        <v>0</v>
      </c>
      <c r="D125" s="24">
        <v>46.261000000000003</v>
      </c>
      <c r="E125" s="24">
        <v>46.259</v>
      </c>
      <c r="F125" s="224">
        <f t="shared" ref="F125:F154" si="38">E125/104.1667*100</f>
        <v>44.40862578923975</v>
      </c>
      <c r="H125" s="4">
        <v>18665290</v>
      </c>
      <c r="I125" s="4">
        <f t="shared" si="35"/>
        <v>444411.66666666669</v>
      </c>
      <c r="J125" s="4">
        <f t="shared" si="32"/>
        <v>2495188.855138333</v>
      </c>
      <c r="K125" s="4">
        <f t="shared" ref="K125:K154" si="39">J125*$K$1</f>
        <v>70655.811181769401</v>
      </c>
      <c r="L125" s="4">
        <f t="shared" si="27"/>
        <v>1597185.8460378752</v>
      </c>
      <c r="N125" s="4">
        <f>H125-H123</f>
        <v>-563670</v>
      </c>
      <c r="O125" s="33">
        <f>N125/42</f>
        <v>-13420.714285714286</v>
      </c>
      <c r="P125" s="33">
        <f t="shared" si="34"/>
        <v>-75351.794800714284</v>
      </c>
      <c r="Q125" s="34">
        <f t="shared" ref="Q125:Q154" si="40">P125*$K$1</f>
        <v>-2133.7231346969675</v>
      </c>
      <c r="R125" s="55">
        <f t="shared" si="29"/>
        <v>-48234.04714285714</v>
      </c>
      <c r="T125" s="36">
        <f>T123+N125</f>
        <v>-9600600</v>
      </c>
      <c r="U125" s="35">
        <f>U123+R125</f>
        <v>-821537.05714285676</v>
      </c>
    </row>
    <row r="126" spans="1:21" ht="12.75" hidden="1" customHeight="1" x14ac:dyDescent="0.2">
      <c r="B126" s="25">
        <v>36832</v>
      </c>
      <c r="C126" s="26">
        <v>0</v>
      </c>
      <c r="D126" s="27">
        <v>45.527000000000001</v>
      </c>
      <c r="E126" s="27">
        <v>45.527999999999999</v>
      </c>
      <c r="F126" s="225">
        <f t="shared" si="38"/>
        <v>43.706866013802866</v>
      </c>
      <c r="H126" s="4">
        <v>18370840</v>
      </c>
      <c r="I126" s="4">
        <f t="shared" si="35"/>
        <v>437400.95238095237</v>
      </c>
      <c r="J126" s="4">
        <f t="shared" si="32"/>
        <v>2455826.5758276186</v>
      </c>
      <c r="K126" s="4">
        <f t="shared" si="39"/>
        <v>69541.196643100455</v>
      </c>
      <c r="L126" s="4">
        <f t="shared" si="27"/>
        <v>1571989.8071675522</v>
      </c>
      <c r="N126" s="4">
        <f t="shared" si="28"/>
        <v>-294450</v>
      </c>
      <c r="O126" s="33">
        <f t="shared" si="33"/>
        <v>-7010.7142857142853</v>
      </c>
      <c r="P126" s="33">
        <f t="shared" si="34"/>
        <v>-39362.279310714279</v>
      </c>
      <c r="Q126" s="34">
        <f t="shared" si="40"/>
        <v>-1114.6145386689409</v>
      </c>
      <c r="R126" s="55">
        <f t="shared" si="29"/>
        <v>-25196.507142857139</v>
      </c>
      <c r="T126" s="36">
        <f t="shared" ref="T126:T154" si="41">T125+N126</f>
        <v>-9895050</v>
      </c>
      <c r="U126" s="35">
        <f>U125+R126</f>
        <v>-846733.56428571395</v>
      </c>
    </row>
    <row r="127" spans="1:21" ht="12.75" hidden="1" customHeight="1" x14ac:dyDescent="0.2">
      <c r="B127" s="25">
        <v>36833</v>
      </c>
      <c r="C127" s="26">
        <v>0</v>
      </c>
      <c r="D127" s="27">
        <v>44.908999999999999</v>
      </c>
      <c r="E127" s="27">
        <v>44.911000000000001</v>
      </c>
      <c r="F127" s="225">
        <f t="shared" si="38"/>
        <v>43.114546203345213</v>
      </c>
      <c r="H127" s="4">
        <v>18101640</v>
      </c>
      <c r="I127" s="4">
        <f t="shared" si="35"/>
        <v>430991.42857142858</v>
      </c>
      <c r="J127" s="4">
        <f t="shared" si="32"/>
        <v>2419839.7339514284</v>
      </c>
      <c r="K127" s="4">
        <f t="shared" si="39"/>
        <v>68522.163755310758</v>
      </c>
      <c r="L127" s="4">
        <f t="shared" si="27"/>
        <v>1548954.4067128368</v>
      </c>
      <c r="N127" s="4">
        <f t="shared" si="28"/>
        <v>-269200</v>
      </c>
      <c r="O127" s="33">
        <f t="shared" si="33"/>
        <v>-6409.5238095238092</v>
      </c>
      <c r="P127" s="33">
        <f t="shared" si="34"/>
        <v>-35986.841876190469</v>
      </c>
      <c r="Q127" s="34">
        <f t="shared" si="40"/>
        <v>-1019.0328877897059</v>
      </c>
      <c r="R127" s="55">
        <f t="shared" si="29"/>
        <v>-23035.82857142857</v>
      </c>
      <c r="T127" s="36">
        <f t="shared" si="41"/>
        <v>-10164250</v>
      </c>
      <c r="U127" s="35">
        <f t="shared" si="37"/>
        <v>-869769.39285714249</v>
      </c>
    </row>
    <row r="128" spans="1:21" ht="12.75" hidden="1" customHeight="1" x14ac:dyDescent="0.2">
      <c r="B128" s="25">
        <v>36834</v>
      </c>
      <c r="C128" s="26">
        <v>0</v>
      </c>
      <c r="D128" s="27">
        <v>43.057000000000002</v>
      </c>
      <c r="E128" s="27">
        <v>43.052999999999997</v>
      </c>
      <c r="F128" s="225">
        <f t="shared" si="38"/>
        <v>41.330866774122626</v>
      </c>
      <c r="H128" s="4">
        <v>17369770</v>
      </c>
      <c r="I128" s="4">
        <f t="shared" si="35"/>
        <v>413565.95238095237</v>
      </c>
      <c r="J128" s="4">
        <f t="shared" si="32"/>
        <v>2322002.847012619</v>
      </c>
      <c r="K128" s="4">
        <f t="shared" si="39"/>
        <v>65751.734336341018</v>
      </c>
      <c r="L128" s="4">
        <f t="shared" si="27"/>
        <v>1486328.4091987482</v>
      </c>
      <c r="N128" s="4">
        <f t="shared" si="28"/>
        <v>-731870</v>
      </c>
      <c r="O128" s="33">
        <f t="shared" si="33"/>
        <v>-17425.476190476191</v>
      </c>
      <c r="P128" s="33">
        <f t="shared" si="34"/>
        <v>-97836.886938809519</v>
      </c>
      <c r="Q128" s="34">
        <f t="shared" si="40"/>
        <v>-2770.4294189697334</v>
      </c>
      <c r="R128" s="55">
        <f t="shared" si="29"/>
        <v>-62627.161428571424</v>
      </c>
      <c r="T128" s="36">
        <f t="shared" si="41"/>
        <v>-10896120</v>
      </c>
      <c r="U128" s="35">
        <f t="shared" si="37"/>
        <v>-932396.55428571394</v>
      </c>
    </row>
    <row r="129" spans="2:21" ht="12.75" hidden="1" customHeight="1" x14ac:dyDescent="0.2">
      <c r="B129" s="25">
        <v>36835</v>
      </c>
      <c r="C129" s="26">
        <v>0</v>
      </c>
      <c r="D129" s="27">
        <v>41.732999999999997</v>
      </c>
      <c r="E129" s="27">
        <v>41.731999999999999</v>
      </c>
      <c r="F129" s="225">
        <f t="shared" si="38"/>
        <v>40.062707179933696</v>
      </c>
      <c r="H129" s="4">
        <v>16839820</v>
      </c>
      <c r="I129" s="4">
        <f t="shared" si="35"/>
        <v>400948.09523809527</v>
      </c>
      <c r="J129" s="4">
        <f t="shared" si="32"/>
        <v>2251158.7650947617</v>
      </c>
      <c r="K129" s="4">
        <f t="shared" si="39"/>
        <v>63745.655291451883</v>
      </c>
      <c r="L129" s="4">
        <f t="shared" si="27"/>
        <v>1440980.6734224611</v>
      </c>
      <c r="N129" s="4">
        <f t="shared" si="28"/>
        <v>-529950</v>
      </c>
      <c r="O129" s="33">
        <f t="shared" si="33"/>
        <v>-12617.857142857143</v>
      </c>
      <c r="P129" s="33">
        <f t="shared" si="34"/>
        <v>-70844.08191785714</v>
      </c>
      <c r="Q129" s="34">
        <f t="shared" si="40"/>
        <v>-2006.0790448891335</v>
      </c>
      <c r="R129" s="55">
        <f t="shared" si="29"/>
        <v>-45348.578571428574</v>
      </c>
      <c r="T129" s="36">
        <f t="shared" si="41"/>
        <v>-11426070</v>
      </c>
      <c r="U129" s="35">
        <f t="shared" si="37"/>
        <v>-977745.13285714248</v>
      </c>
    </row>
    <row r="130" spans="2:21" ht="12.75" hidden="1" customHeight="1" x14ac:dyDescent="0.2">
      <c r="B130" s="25">
        <v>36836</v>
      </c>
      <c r="C130" s="26">
        <v>0</v>
      </c>
      <c r="D130" s="27">
        <v>40.597000000000001</v>
      </c>
      <c r="E130" s="27">
        <v>40.597999999999999</v>
      </c>
      <c r="F130" s="225">
        <f t="shared" si="38"/>
        <v>38.974067528298391</v>
      </c>
      <c r="H130" s="4">
        <v>16377180</v>
      </c>
      <c r="I130" s="4">
        <f t="shared" si="35"/>
        <v>389932.85714285716</v>
      </c>
      <c r="J130" s="4">
        <f t="shared" si="32"/>
        <v>2189312.730452857</v>
      </c>
      <c r="K130" s="4">
        <f t="shared" si="39"/>
        <v>61994.372322629337</v>
      </c>
      <c r="L130" s="4">
        <f t="shared" si="27"/>
        <v>1401392.6434582355</v>
      </c>
      <c r="N130" s="4">
        <f t="shared" si="28"/>
        <v>-462640</v>
      </c>
      <c r="O130" s="33">
        <f t="shared" si="33"/>
        <v>-11015.238095238095</v>
      </c>
      <c r="P130" s="33">
        <f t="shared" si="34"/>
        <v>-61846.034641904756</v>
      </c>
      <c r="Q130" s="34">
        <f t="shared" si="40"/>
        <v>-1751.2829688225468</v>
      </c>
      <c r="R130" s="55">
        <f t="shared" si="29"/>
        <v>-39588.765714285713</v>
      </c>
      <c r="T130" s="36">
        <f t="shared" si="41"/>
        <v>-11888710</v>
      </c>
      <c r="U130" s="35">
        <f t="shared" si="37"/>
        <v>-1017333.8985714281</v>
      </c>
    </row>
    <row r="131" spans="2:21" ht="12.75" hidden="1" customHeight="1" x14ac:dyDescent="0.2">
      <c r="B131" s="25">
        <v>36837</v>
      </c>
      <c r="C131" s="26">
        <v>0</v>
      </c>
      <c r="D131" s="27">
        <v>39.118000000000002</v>
      </c>
      <c r="E131" s="27">
        <v>39.124000000000002</v>
      </c>
      <c r="F131" s="225">
        <f t="shared" si="38"/>
        <v>37.559027981111051</v>
      </c>
      <c r="H131" s="4">
        <v>15788390</v>
      </c>
      <c r="I131" s="4">
        <f t="shared" si="35"/>
        <v>375914.04761904763</v>
      </c>
      <c r="J131" s="4">
        <f t="shared" si="32"/>
        <v>2110602.8767073811</v>
      </c>
      <c r="K131" s="4">
        <f t="shared" si="39"/>
        <v>59765.559640602223</v>
      </c>
      <c r="L131" s="4">
        <f t="shared" si="27"/>
        <v>1351009.9783997962</v>
      </c>
      <c r="N131" s="4">
        <f t="shared" si="28"/>
        <v>-588790</v>
      </c>
      <c r="O131" s="33">
        <f t="shared" si="33"/>
        <v>-14018.809523809523</v>
      </c>
      <c r="P131" s="33">
        <f t="shared" si="34"/>
        <v>-78709.853745476183</v>
      </c>
      <c r="Q131" s="34">
        <f t="shared" si="40"/>
        <v>-2228.8126820271214</v>
      </c>
      <c r="R131" s="55">
        <f t="shared" si="29"/>
        <v>-50383.601428571426</v>
      </c>
      <c r="T131" s="36">
        <f t="shared" si="41"/>
        <v>-12477500</v>
      </c>
      <c r="U131" s="35">
        <f t="shared" si="37"/>
        <v>-1067717.4999999995</v>
      </c>
    </row>
    <row r="132" spans="2:21" ht="12.75" hidden="1" customHeight="1" x14ac:dyDescent="0.2">
      <c r="B132" s="25">
        <v>36838</v>
      </c>
      <c r="C132" s="26">
        <v>0</v>
      </c>
      <c r="D132" s="27">
        <v>37.082000000000001</v>
      </c>
      <c r="E132" s="27">
        <v>37.085000000000001</v>
      </c>
      <c r="F132" s="225">
        <f t="shared" si="38"/>
        <v>35.601588607491649</v>
      </c>
      <c r="H132" s="4">
        <v>14972540</v>
      </c>
      <c r="I132" s="4">
        <f t="shared" si="35"/>
        <v>356489.04761904763</v>
      </c>
      <c r="J132" s="4">
        <f t="shared" si="32"/>
        <v>2001539.4853823809</v>
      </c>
      <c r="K132" s="4">
        <f t="shared" si="39"/>
        <v>56677.231328926027</v>
      </c>
      <c r="L132" s="4">
        <f t="shared" si="27"/>
        <v>1281197.8258701542</v>
      </c>
      <c r="N132" s="4">
        <f t="shared" si="28"/>
        <v>-815850</v>
      </c>
      <c r="O132" s="33">
        <f t="shared" si="33"/>
        <v>-19425</v>
      </c>
      <c r="P132" s="33">
        <f t="shared" si="34"/>
        <v>-109063.39132499999</v>
      </c>
      <c r="Q132" s="34">
        <f t="shared" si="40"/>
        <v>-3088.328311676195</v>
      </c>
      <c r="R132" s="55">
        <f t="shared" si="29"/>
        <v>-69813.45</v>
      </c>
      <c r="T132" s="36">
        <f t="shared" si="41"/>
        <v>-13293350</v>
      </c>
      <c r="U132" s="35">
        <f t="shared" si="37"/>
        <v>-1137530.9499999995</v>
      </c>
    </row>
    <row r="133" spans="2:21" ht="12.75" hidden="1" customHeight="1" x14ac:dyDescent="0.2">
      <c r="B133" s="25">
        <v>36839</v>
      </c>
      <c r="C133" s="26">
        <v>0</v>
      </c>
      <c r="D133" s="27">
        <v>35.037999999999997</v>
      </c>
      <c r="E133" s="27">
        <v>35.039000000000001</v>
      </c>
      <c r="F133" s="225">
        <f t="shared" si="38"/>
        <v>33.637429236022641</v>
      </c>
      <c r="H133" s="4">
        <v>14139920</v>
      </c>
      <c r="I133" s="4">
        <f t="shared" si="35"/>
        <v>336664.76190476189</v>
      </c>
      <c r="J133" s="4">
        <f t="shared" si="32"/>
        <v>1890234.2688780951</v>
      </c>
      <c r="K133" s="4">
        <f t="shared" si="39"/>
        <v>53525.421659418353</v>
      </c>
      <c r="L133" s="4">
        <f t="shared" si="27"/>
        <v>1209950.6671531957</v>
      </c>
      <c r="N133" s="4">
        <f t="shared" si="28"/>
        <v>-832620</v>
      </c>
      <c r="O133" s="33">
        <f t="shared" si="33"/>
        <v>-19824.285714285714</v>
      </c>
      <c r="P133" s="33">
        <f t="shared" si="34"/>
        <v>-111305.21650428571</v>
      </c>
      <c r="Q133" s="34">
        <f t="shared" si="40"/>
        <v>-3151.8096695076711</v>
      </c>
      <c r="R133" s="55">
        <f t="shared" si="29"/>
        <v>-71248.482857142852</v>
      </c>
      <c r="T133" s="36">
        <f t="shared" si="41"/>
        <v>-14125970</v>
      </c>
      <c r="U133" s="35">
        <f t="shared" si="37"/>
        <v>-1208779.4328571423</v>
      </c>
    </row>
    <row r="134" spans="2:21" ht="12.75" hidden="1" customHeight="1" x14ac:dyDescent="0.2">
      <c r="B134" s="25">
        <v>36840</v>
      </c>
      <c r="C134" s="26">
        <v>0</v>
      </c>
      <c r="D134" s="27">
        <v>33.340000000000003</v>
      </c>
      <c r="E134" s="27">
        <v>33.341000000000001</v>
      </c>
      <c r="F134" s="225">
        <f t="shared" si="38"/>
        <v>32.007349757648079</v>
      </c>
      <c r="H134" s="4">
        <v>13450300</v>
      </c>
      <c r="I134" s="4">
        <f t="shared" si="35"/>
        <v>320245.23809523811</v>
      </c>
      <c r="J134" s="4">
        <f t="shared" si="32"/>
        <v>1798045.3911119048</v>
      </c>
      <c r="K134" s="4">
        <f t="shared" si="39"/>
        <v>50914.925893900014</v>
      </c>
      <c r="L134" s="4">
        <f t="shared" si="27"/>
        <v>1150939.9953048269</v>
      </c>
      <c r="N134" s="4">
        <f t="shared" si="28"/>
        <v>-689620</v>
      </c>
      <c r="O134" s="33">
        <f t="shared" si="33"/>
        <v>-16419.523809523809</v>
      </c>
      <c r="P134" s="33">
        <f t="shared" si="34"/>
        <v>-92188.877766190461</v>
      </c>
      <c r="Q134" s="34">
        <f t="shared" si="40"/>
        <v>-2610.4957655183398</v>
      </c>
      <c r="R134" s="55">
        <f t="shared" si="29"/>
        <v>-59011.768571428569</v>
      </c>
      <c r="T134" s="36">
        <f t="shared" si="41"/>
        <v>-14815590</v>
      </c>
      <c r="U134" s="35">
        <f t="shared" si="37"/>
        <v>-1267791.2014285708</v>
      </c>
    </row>
    <row r="135" spans="2:21" ht="12.75" hidden="1" customHeight="1" x14ac:dyDescent="0.2">
      <c r="B135" s="25">
        <v>36841</v>
      </c>
      <c r="C135" s="26">
        <v>0</v>
      </c>
      <c r="D135" s="27">
        <v>31.443000000000001</v>
      </c>
      <c r="E135" s="27">
        <v>31.448</v>
      </c>
      <c r="F135" s="225">
        <f t="shared" si="38"/>
        <v>30.190070339177488</v>
      </c>
      <c r="H135" s="4">
        <v>12685030</v>
      </c>
      <c r="I135" s="4">
        <f t="shared" si="35"/>
        <v>302024.52380952379</v>
      </c>
      <c r="J135" s="4">
        <f t="shared" si="32"/>
        <v>1695743.5691111903</v>
      </c>
      <c r="K135" s="4">
        <f t="shared" si="39"/>
        <v>48018.063716935569</v>
      </c>
      <c r="L135" s="4">
        <f t="shared" si="27"/>
        <v>1085455.9651934595</v>
      </c>
      <c r="N135" s="4">
        <f t="shared" si="28"/>
        <v>-765270</v>
      </c>
      <c r="O135" s="33">
        <f t="shared" si="33"/>
        <v>-18220.714285714286</v>
      </c>
      <c r="P135" s="33">
        <f t="shared" si="34"/>
        <v>-102301.82200071428</v>
      </c>
      <c r="Q135" s="34">
        <f t="shared" si="40"/>
        <v>-2896.8621769644442</v>
      </c>
      <c r="R135" s="55">
        <f t="shared" si="29"/>
        <v>-65485.247142857144</v>
      </c>
      <c r="T135" s="36">
        <f t="shared" si="41"/>
        <v>-15580860</v>
      </c>
      <c r="U135" s="35">
        <f t="shared" si="37"/>
        <v>-1333276.448571428</v>
      </c>
    </row>
    <row r="136" spans="2:21" ht="12.75" hidden="1" customHeight="1" x14ac:dyDescent="0.2">
      <c r="B136" s="25">
        <v>36842</v>
      </c>
      <c r="C136" s="26">
        <v>0</v>
      </c>
      <c r="D136" s="27">
        <v>31.24</v>
      </c>
      <c r="E136" s="27">
        <v>31.244</v>
      </c>
      <c r="F136" s="225">
        <f t="shared" si="38"/>
        <v>29.994230401846266</v>
      </c>
      <c r="H136" s="4">
        <v>12609350</v>
      </c>
      <c r="I136" s="4">
        <f t="shared" si="35"/>
        <v>300222.61904761905</v>
      </c>
      <c r="J136" s="4">
        <f t="shared" si="32"/>
        <v>1685626.6144559523</v>
      </c>
      <c r="K136" s="4">
        <f t="shared" si="39"/>
        <v>47731.583743131981</v>
      </c>
      <c r="L136" s="4">
        <f t="shared" si="27"/>
        <v>1078980.0398353136</v>
      </c>
      <c r="N136" s="4">
        <v>-985476</v>
      </c>
      <c r="O136" s="33">
        <f t="shared" si="33"/>
        <v>-23463.714285714286</v>
      </c>
      <c r="P136" s="33">
        <f t="shared" si="34"/>
        <v>-131739.11212771427</v>
      </c>
      <c r="Q136" s="34">
        <f t="shared" si="40"/>
        <v>-3730.4325933411897</v>
      </c>
      <c r="R136" s="55">
        <f t="shared" si="29"/>
        <v>-84328.589142857149</v>
      </c>
      <c r="T136" s="36">
        <f t="shared" si="41"/>
        <v>-16566336</v>
      </c>
      <c r="U136" s="35">
        <f t="shared" si="37"/>
        <v>-1417605.0377142851</v>
      </c>
    </row>
    <row r="137" spans="2:21" s="37" customFormat="1" ht="12.75" hidden="1" customHeight="1" x14ac:dyDescent="0.2">
      <c r="B137" s="38">
        <v>36843</v>
      </c>
      <c r="C137" s="39">
        <v>0</v>
      </c>
      <c r="D137" s="40" t="s">
        <v>18</v>
      </c>
      <c r="E137" s="40" t="s">
        <v>18</v>
      </c>
      <c r="F137" s="228" t="s">
        <v>18</v>
      </c>
      <c r="G137" s="161"/>
      <c r="H137" s="41">
        <v>40284490</v>
      </c>
      <c r="I137" s="41">
        <f>H137/42</f>
        <v>959154.52380952379</v>
      </c>
      <c r="J137" s="41">
        <f t="shared" si="32"/>
        <v>5385258.4386811899</v>
      </c>
      <c r="K137" s="41">
        <f t="shared" si="39"/>
        <v>152493.38847635785</v>
      </c>
      <c r="L137" s="41">
        <f t="shared" si="27"/>
        <v>3447137.292956837</v>
      </c>
      <c r="N137" s="41">
        <v>-985475</v>
      </c>
      <c r="O137" s="42">
        <f t="shared" si="33"/>
        <v>-23463.690476190477</v>
      </c>
      <c r="P137" s="42">
        <f t="shared" si="34"/>
        <v>-131738.97844702381</v>
      </c>
      <c r="Q137" s="43">
        <f t="shared" si="40"/>
        <v>-3730.4288079292742</v>
      </c>
      <c r="R137" s="233">
        <f t="shared" si="29"/>
        <v>-84328.503571428577</v>
      </c>
      <c r="T137" s="45">
        <f t="shared" si="41"/>
        <v>-17551811</v>
      </c>
      <c r="U137" s="44">
        <f t="shared" si="37"/>
        <v>-1501933.5412857137</v>
      </c>
    </row>
    <row r="138" spans="2:21" ht="12.75" hidden="1" customHeight="1" x14ac:dyDescent="0.2">
      <c r="B138" s="25">
        <v>36844</v>
      </c>
      <c r="C138" s="26">
        <v>0</v>
      </c>
      <c r="D138" s="48">
        <v>99.763000000000005</v>
      </c>
      <c r="E138" s="48">
        <v>99.730999999999995</v>
      </c>
      <c r="F138" s="225">
        <f t="shared" si="38"/>
        <v>95.741729362646595</v>
      </c>
      <c r="H138" s="169">
        <v>40284490</v>
      </c>
      <c r="I138" s="4">
        <f>H138/42</f>
        <v>959154.52380952379</v>
      </c>
      <c r="J138" s="4">
        <f t="shared" si="32"/>
        <v>5385258.4386811899</v>
      </c>
      <c r="K138" s="4">
        <f t="shared" si="39"/>
        <v>152493.38847635785</v>
      </c>
      <c r="L138" s="4">
        <f t="shared" si="27"/>
        <v>3447137.292956837</v>
      </c>
      <c r="N138" s="4">
        <f>H138-H137</f>
        <v>0</v>
      </c>
      <c r="O138" s="33">
        <f t="shared" si="33"/>
        <v>0</v>
      </c>
      <c r="P138" s="33">
        <f t="shared" si="34"/>
        <v>0</v>
      </c>
      <c r="Q138" s="34">
        <f t="shared" si="40"/>
        <v>0</v>
      </c>
      <c r="R138" s="55">
        <f t="shared" si="29"/>
        <v>0</v>
      </c>
      <c r="T138" s="36">
        <f>T137+N138</f>
        <v>-17551811</v>
      </c>
      <c r="U138" s="35">
        <f t="shared" si="37"/>
        <v>-1501933.5412857137</v>
      </c>
    </row>
    <row r="139" spans="2:21" ht="12.75" hidden="1" customHeight="1" x14ac:dyDescent="0.2">
      <c r="B139" s="25">
        <v>36845</v>
      </c>
      <c r="C139" s="26">
        <v>0</v>
      </c>
      <c r="D139" s="27">
        <v>97.361000000000004</v>
      </c>
      <c r="E139" s="27">
        <v>97.343000000000004</v>
      </c>
      <c r="F139" s="225">
        <f t="shared" si="38"/>
        <v>93.449250096239965</v>
      </c>
      <c r="H139" s="4">
        <v>39314740</v>
      </c>
      <c r="I139" s="4">
        <f>H139/42</f>
        <v>936065.23809523811</v>
      </c>
      <c r="J139" s="4">
        <f t="shared" si="32"/>
        <v>5255621.5890919045</v>
      </c>
      <c r="K139" s="4">
        <f t="shared" si="39"/>
        <v>148822.48527080784</v>
      </c>
      <c r="L139" s="4">
        <f t="shared" si="27"/>
        <v>3364155.9423217694</v>
      </c>
      <c r="N139" s="4">
        <f>H139-H138</f>
        <v>-969750</v>
      </c>
      <c r="O139" s="33">
        <f t="shared" si="33"/>
        <v>-23089.285714285714</v>
      </c>
      <c r="P139" s="33">
        <f t="shared" si="34"/>
        <v>-129636.8495892857</v>
      </c>
      <c r="Q139" s="34">
        <f t="shared" si="40"/>
        <v>-3670.9032055500275</v>
      </c>
      <c r="R139" s="55">
        <f t="shared" si="29"/>
        <v>-82982.892857142855</v>
      </c>
      <c r="T139" s="36">
        <f t="shared" si="41"/>
        <v>-18521561</v>
      </c>
      <c r="U139" s="35">
        <f t="shared" si="37"/>
        <v>-1584916.4341428566</v>
      </c>
    </row>
    <row r="140" spans="2:21" ht="12.75" hidden="1" customHeight="1" x14ac:dyDescent="0.2">
      <c r="B140" s="25">
        <v>36846</v>
      </c>
      <c r="C140" s="26">
        <v>0</v>
      </c>
      <c r="D140" s="27">
        <v>95.462000000000003</v>
      </c>
      <c r="E140" s="27">
        <v>95.454999999999998</v>
      </c>
      <c r="F140" s="225">
        <f t="shared" si="38"/>
        <v>91.636770676233382</v>
      </c>
      <c r="H140" s="4">
        <v>38555880</v>
      </c>
      <c r="I140" s="4">
        <f>H140/42</f>
        <v>917997.14285714284</v>
      </c>
      <c r="J140" s="4">
        <f t="shared" si="32"/>
        <v>5154176.6603171425</v>
      </c>
      <c r="K140" s="4">
        <f t="shared" si="39"/>
        <v>145949.88758422501</v>
      </c>
      <c r="L140" s="4">
        <f t="shared" si="27"/>
        <v>3299220.4148735325</v>
      </c>
      <c r="N140" s="4">
        <f>H140-H139</f>
        <v>-758860</v>
      </c>
      <c r="O140" s="33">
        <f t="shared" si="33"/>
        <v>-18068.095238095237</v>
      </c>
      <c r="P140" s="33">
        <f t="shared" si="34"/>
        <v>-101444.92877476189</v>
      </c>
      <c r="Q140" s="34">
        <f t="shared" si="40"/>
        <v>-2872.5976865828243</v>
      </c>
      <c r="R140" s="55">
        <f t="shared" si="29"/>
        <v>-64936.734285714279</v>
      </c>
      <c r="T140" s="36">
        <f t="shared" si="41"/>
        <v>-19280421</v>
      </c>
      <c r="U140" s="35">
        <f t="shared" si="37"/>
        <v>-1649853.168428571</v>
      </c>
    </row>
    <row r="141" spans="2:21" ht="12.75" hidden="1" customHeight="1" x14ac:dyDescent="0.2">
      <c r="B141" s="25">
        <v>36847</v>
      </c>
      <c r="C141" s="26">
        <v>0</v>
      </c>
      <c r="D141" s="27">
        <v>93.343999999999994</v>
      </c>
      <c r="E141" s="27">
        <v>93.343000000000004</v>
      </c>
      <c r="F141" s="225">
        <f t="shared" si="38"/>
        <v>89.60925132503958</v>
      </c>
      <c r="H141" s="4">
        <v>37695920</v>
      </c>
      <c r="I141" s="4">
        <f t="shared" si="35"/>
        <v>897521.90476190473</v>
      </c>
      <c r="J141" s="4">
        <f t="shared" si="32"/>
        <v>5039216.6137352372</v>
      </c>
      <c r="K141" s="4">
        <f t="shared" si="39"/>
        <v>142694.58475293362</v>
      </c>
      <c r="L141" s="4">
        <f t="shared" si="27"/>
        <v>3225633.7767790402</v>
      </c>
      <c r="N141" s="4">
        <f>H141-H140</f>
        <v>-859960</v>
      </c>
      <c r="O141" s="33">
        <f t="shared" si="33"/>
        <v>-20475.238095238095</v>
      </c>
      <c r="P141" s="33">
        <f t="shared" si="34"/>
        <v>-114960.04658190475</v>
      </c>
      <c r="Q141" s="34">
        <f t="shared" si="40"/>
        <v>-3255.3028312913657</v>
      </c>
      <c r="R141" s="55">
        <f t="shared" si="29"/>
        <v>-73588.005714285711</v>
      </c>
      <c r="T141" s="36">
        <f t="shared" si="41"/>
        <v>-20140381</v>
      </c>
      <c r="U141" s="35">
        <f t="shared" si="37"/>
        <v>-1723441.1741428566</v>
      </c>
    </row>
    <row r="142" spans="2:21" ht="12.75" hidden="1" customHeight="1" x14ac:dyDescent="0.2">
      <c r="B142" s="25">
        <v>36848</v>
      </c>
      <c r="C142" s="26">
        <v>0</v>
      </c>
      <c r="D142" s="27">
        <v>91.259</v>
      </c>
      <c r="E142" s="27">
        <v>91.257000000000005</v>
      </c>
      <c r="F142" s="225">
        <f t="shared" si="38"/>
        <v>87.606691965858573</v>
      </c>
      <c r="H142" s="4">
        <v>36852920</v>
      </c>
      <c r="I142" s="4">
        <f t="shared" si="35"/>
        <v>877450.47619047621</v>
      </c>
      <c r="J142" s="4">
        <f t="shared" si="32"/>
        <v>4926523.7916638097</v>
      </c>
      <c r="K142" s="4">
        <f t="shared" si="39"/>
        <v>139503.48250773782</v>
      </c>
      <c r="L142" s="4">
        <f t="shared" si="27"/>
        <v>3153498.4031411321</v>
      </c>
      <c r="N142" s="4">
        <f t="shared" si="28"/>
        <v>-843000</v>
      </c>
      <c r="O142" s="33">
        <f t="shared" si="33"/>
        <v>-20071.428571428572</v>
      </c>
      <c r="P142" s="33">
        <f t="shared" si="34"/>
        <v>-112692.82207142857</v>
      </c>
      <c r="Q142" s="34">
        <f t="shared" si="40"/>
        <v>-3191.1022451958479</v>
      </c>
      <c r="R142" s="55">
        <f t="shared" si="29"/>
        <v>-72136.71428571429</v>
      </c>
      <c r="T142" s="36">
        <f t="shared" si="41"/>
        <v>-20983381</v>
      </c>
      <c r="U142" s="35">
        <f t="shared" si="37"/>
        <v>-1795577.8884285709</v>
      </c>
    </row>
    <row r="143" spans="2:21" ht="12.75" hidden="1" customHeight="1" x14ac:dyDescent="0.2">
      <c r="B143" s="25">
        <v>36849</v>
      </c>
      <c r="C143" s="26">
        <v>0</v>
      </c>
      <c r="D143" s="27">
        <v>89.405000000000001</v>
      </c>
      <c r="E143" s="27">
        <v>89.397999999999996</v>
      </c>
      <c r="F143" s="225">
        <f t="shared" si="38"/>
        <v>85.82205253694319</v>
      </c>
      <c r="H143" s="4">
        <v>36102740</v>
      </c>
      <c r="I143" s="4">
        <f t="shared" si="35"/>
        <v>859589.04761904757</v>
      </c>
      <c r="J143" s="4">
        <f t="shared" si="32"/>
        <v>4826239.2112823799</v>
      </c>
      <c r="K143" s="4">
        <f t="shared" si="39"/>
        <v>136663.74219658592</v>
      </c>
      <c r="L143" s="4">
        <f t="shared" si="27"/>
        <v>3089305.6218888341</v>
      </c>
      <c r="N143" s="4">
        <f t="shared" si="28"/>
        <v>-750180</v>
      </c>
      <c r="O143" s="33">
        <f t="shared" si="33"/>
        <v>-17861.428571428572</v>
      </c>
      <c r="P143" s="33">
        <f t="shared" si="34"/>
        <v>-100284.58038142858</v>
      </c>
      <c r="Q143" s="34">
        <f t="shared" si="40"/>
        <v>-2839.7403111518638</v>
      </c>
      <c r="R143" s="55">
        <f t="shared" si="29"/>
        <v>-64193.974285714285</v>
      </c>
      <c r="T143" s="36">
        <f t="shared" si="41"/>
        <v>-21733561</v>
      </c>
      <c r="U143" s="35">
        <f t="shared" si="37"/>
        <v>-1859771.8627142853</v>
      </c>
    </row>
    <row r="144" spans="2:21" ht="12.75" hidden="1" customHeight="1" x14ac:dyDescent="0.2">
      <c r="B144" s="25">
        <v>36850</v>
      </c>
      <c r="C144" s="26">
        <v>0</v>
      </c>
      <c r="D144" s="27">
        <v>87.117000000000004</v>
      </c>
      <c r="E144" s="27">
        <v>87.106999999999999</v>
      </c>
      <c r="F144" s="225">
        <f t="shared" si="38"/>
        <v>83.622693240738158</v>
      </c>
      <c r="H144" s="4">
        <v>35175660</v>
      </c>
      <c r="I144" s="4">
        <f t="shared" si="35"/>
        <v>837515.71428571432</v>
      </c>
      <c r="J144" s="4">
        <f t="shared" si="32"/>
        <v>4702306.5167557141</v>
      </c>
      <c r="K144" s="4">
        <f t="shared" si="39"/>
        <v>133154.36251749203</v>
      </c>
      <c r="L144" s="4">
        <f t="shared" si="27"/>
        <v>3009975.5362515477</v>
      </c>
      <c r="N144" s="4">
        <f t="shared" si="28"/>
        <v>-927080</v>
      </c>
      <c r="O144" s="33">
        <f t="shared" si="33"/>
        <v>-22073.333333333332</v>
      </c>
      <c r="P144" s="33">
        <f t="shared" si="34"/>
        <v>-123932.69452666664</v>
      </c>
      <c r="Q144" s="34">
        <f t="shared" si="40"/>
        <v>-3509.37967909391</v>
      </c>
      <c r="R144" s="55">
        <f t="shared" si="29"/>
        <v>-79331.56</v>
      </c>
      <c r="T144" s="36">
        <f t="shared" si="41"/>
        <v>-22660641</v>
      </c>
      <c r="U144" s="35">
        <f t="shared" si="37"/>
        <v>-1939103.4227142853</v>
      </c>
    </row>
    <row r="145" spans="2:21" ht="12.75" hidden="1" customHeight="1" x14ac:dyDescent="0.2">
      <c r="B145" s="25">
        <v>36851</v>
      </c>
      <c r="C145" s="26">
        <v>0</v>
      </c>
      <c r="D145" s="27">
        <v>84.688999999999993</v>
      </c>
      <c r="E145" s="27">
        <v>84.88</v>
      </c>
      <c r="F145" s="225">
        <f t="shared" si="38"/>
        <v>81.484773924872329</v>
      </c>
      <c r="H145" s="4">
        <v>34273980</v>
      </c>
      <c r="I145" s="4">
        <f t="shared" si="35"/>
        <v>816047.14285714284</v>
      </c>
      <c r="J145" s="4">
        <f t="shared" si="32"/>
        <v>4581769.3117671423</v>
      </c>
      <c r="K145" s="4">
        <f t="shared" si="39"/>
        <v>129741.13230106473</v>
      </c>
      <c r="L145" s="4">
        <f t="shared" si="27"/>
        <v>2932818.924505604</v>
      </c>
      <c r="N145" s="4">
        <f t="shared" si="28"/>
        <v>-901680</v>
      </c>
      <c r="O145" s="33">
        <f t="shared" si="33"/>
        <v>-21468.571428571428</v>
      </c>
      <c r="P145" s="33">
        <f t="shared" si="34"/>
        <v>-120537.20498857141</v>
      </c>
      <c r="Q145" s="34">
        <f t="shared" si="40"/>
        <v>-3413.2302164272737</v>
      </c>
      <c r="R145" s="55">
        <f t="shared" si="29"/>
        <v>-77158.045714285705</v>
      </c>
      <c r="T145" s="36">
        <f t="shared" si="41"/>
        <v>-23562321</v>
      </c>
      <c r="U145" s="35">
        <f t="shared" si="37"/>
        <v>-2016261.468428571</v>
      </c>
    </row>
    <row r="146" spans="2:21" ht="12.75" hidden="1" customHeight="1" x14ac:dyDescent="0.2">
      <c r="B146" s="25">
        <v>36852</v>
      </c>
      <c r="C146" s="26">
        <v>0</v>
      </c>
      <c r="D146" s="27">
        <v>82.611000000000004</v>
      </c>
      <c r="E146" s="27">
        <v>82.608000000000004</v>
      </c>
      <c r="F146" s="225">
        <f>E146/104.1667*100</f>
        <v>79.303654622830521</v>
      </c>
      <c r="H146" s="4">
        <v>33355560</v>
      </c>
      <c r="I146" s="4">
        <f t="shared" si="35"/>
        <v>794180</v>
      </c>
      <c r="J146" s="4">
        <f t="shared" si="32"/>
        <v>4458994.2920199996</v>
      </c>
      <c r="K146" s="4">
        <f t="shared" si="39"/>
        <v>126264.53428916348</v>
      </c>
      <c r="L146" s="4">
        <f t="shared" si="27"/>
        <v>2854229.8736674925</v>
      </c>
      <c r="N146" s="4">
        <f t="shared" si="28"/>
        <v>-918420</v>
      </c>
      <c r="O146" s="33">
        <f t="shared" si="33"/>
        <v>-21867.142857142859</v>
      </c>
      <c r="P146" s="33">
        <f t="shared" si="34"/>
        <v>-122775.01974714285</v>
      </c>
      <c r="Q146" s="34">
        <f t="shared" si="40"/>
        <v>-3476.5980119012702</v>
      </c>
      <c r="R146" s="55">
        <f t="shared" si="29"/>
        <v>-78590.511428571437</v>
      </c>
      <c r="T146" s="36">
        <f t="shared" si="41"/>
        <v>-24480741</v>
      </c>
      <c r="U146" s="35">
        <f t="shared" si="37"/>
        <v>-2094851.9798571425</v>
      </c>
    </row>
    <row r="147" spans="2:21" ht="12.75" hidden="1" customHeight="1" x14ac:dyDescent="0.2">
      <c r="B147" s="25">
        <v>36853</v>
      </c>
      <c r="C147" s="26">
        <v>0</v>
      </c>
      <c r="D147" s="27">
        <v>80.766000000000005</v>
      </c>
      <c r="E147" s="27">
        <v>80.759</v>
      </c>
      <c r="F147" s="225">
        <f t="shared" si="38"/>
        <v>77.528615190843126</v>
      </c>
      <c r="H147" s="4">
        <v>32605750</v>
      </c>
      <c r="I147" s="4">
        <f t="shared" si="35"/>
        <v>776327.38095238095</v>
      </c>
      <c r="J147" s="4">
        <f t="shared" si="32"/>
        <v>4358759.1734940475</v>
      </c>
      <c r="K147" s="4">
        <f t="shared" si="39"/>
        <v>123426.19458042055</v>
      </c>
      <c r="L147" s="4">
        <f t="shared" si="27"/>
        <v>2790068.7532553449</v>
      </c>
      <c r="N147" s="4">
        <f t="shared" si="28"/>
        <v>-749810</v>
      </c>
      <c r="O147" s="33">
        <f t="shared" si="33"/>
        <v>-17852.619047619046</v>
      </c>
      <c r="P147" s="33">
        <f t="shared" si="34"/>
        <v>-100235.11852595236</v>
      </c>
      <c r="Q147" s="34">
        <f t="shared" si="40"/>
        <v>-2838.3397087429398</v>
      </c>
      <c r="R147" s="55">
        <f t="shared" si="29"/>
        <v>-64162.312857142846</v>
      </c>
      <c r="T147" s="36">
        <f t="shared" si="41"/>
        <v>-25230551</v>
      </c>
      <c r="U147" s="35">
        <f t="shared" si="37"/>
        <v>-2159014.2927142852</v>
      </c>
    </row>
    <row r="148" spans="2:21" ht="12.75" hidden="1" customHeight="1" x14ac:dyDescent="0.2">
      <c r="B148" s="25">
        <v>36854</v>
      </c>
      <c r="C148" s="26">
        <v>0</v>
      </c>
      <c r="D148" s="27">
        <v>78.524000000000001</v>
      </c>
      <c r="E148" s="27">
        <v>78.52</v>
      </c>
      <c r="F148" s="225">
        <f t="shared" si="38"/>
        <v>75.379175878663702</v>
      </c>
      <c r="H148" s="4">
        <v>31704380</v>
      </c>
      <c r="I148" s="4">
        <f t="shared" si="35"/>
        <v>754866.19047619053</v>
      </c>
      <c r="J148" s="4">
        <f t="shared" si="32"/>
        <v>4238263.4095195234</v>
      </c>
      <c r="K148" s="4">
        <f t="shared" si="39"/>
        <v>120014.13784168722</v>
      </c>
      <c r="L148" s="4">
        <f t="shared" si="27"/>
        <v>2712938.6681592562</v>
      </c>
      <c r="N148" s="4">
        <f t="shared" si="28"/>
        <v>-901370</v>
      </c>
      <c r="O148" s="33">
        <f t="shared" si="33"/>
        <v>-21461.190476190477</v>
      </c>
      <c r="P148" s="33">
        <f t="shared" si="34"/>
        <v>-120495.76397452381</v>
      </c>
      <c r="Q148" s="34">
        <f t="shared" si="40"/>
        <v>-3412.0567387333112</v>
      </c>
      <c r="R148" s="55">
        <f t="shared" si="29"/>
        <v>-77131.518571428576</v>
      </c>
      <c r="T148" s="36">
        <f t="shared" si="41"/>
        <v>-26131921</v>
      </c>
      <c r="U148" s="35">
        <f t="shared" si="37"/>
        <v>-2236145.8112857137</v>
      </c>
    </row>
    <row r="149" spans="2:21" ht="12.75" hidden="1" customHeight="1" x14ac:dyDescent="0.2">
      <c r="B149" s="25">
        <v>36855</v>
      </c>
      <c r="C149" s="26">
        <v>0</v>
      </c>
      <c r="D149" s="27">
        <v>76.552999999999997</v>
      </c>
      <c r="E149" s="27">
        <v>76.540999999999997</v>
      </c>
      <c r="F149" s="225">
        <f t="shared" si="38"/>
        <v>73.479336486612311</v>
      </c>
      <c r="H149" s="4">
        <v>30904180</v>
      </c>
      <c r="I149" s="4">
        <f t="shared" si="35"/>
        <v>735813.80952380947</v>
      </c>
      <c r="J149" s="4">
        <f t="shared" si="32"/>
        <v>4131292.1210004757</v>
      </c>
      <c r="K149" s="4">
        <f t="shared" si="39"/>
        <v>116985.05122649657</v>
      </c>
      <c r="L149" s="4">
        <f t="shared" si="27"/>
        <v>2644465.6835980997</v>
      </c>
      <c r="N149" s="4">
        <f t="shared" si="28"/>
        <v>-800200</v>
      </c>
      <c r="O149" s="33">
        <f t="shared" si="33"/>
        <v>-19052.380952380954</v>
      </c>
      <c r="P149" s="33">
        <f t="shared" si="34"/>
        <v>-106971.28851904762</v>
      </c>
      <c r="Q149" s="34">
        <f t="shared" si="40"/>
        <v>-3029.0866151906498</v>
      </c>
      <c r="R149" s="55">
        <f t="shared" si="29"/>
        <v>-68474.257142857154</v>
      </c>
      <c r="T149" s="36">
        <f t="shared" si="41"/>
        <v>-26932121</v>
      </c>
      <c r="U149" s="35">
        <f t="shared" si="37"/>
        <v>-2304620.0684285709</v>
      </c>
    </row>
    <row r="150" spans="2:21" ht="12.75" hidden="1" customHeight="1" x14ac:dyDescent="0.2">
      <c r="B150" s="25">
        <v>36856</v>
      </c>
      <c r="C150" s="26">
        <v>0</v>
      </c>
      <c r="D150" s="27">
        <v>75.849999999999994</v>
      </c>
      <c r="E150" s="27">
        <v>75.843000000000004</v>
      </c>
      <c r="F150" s="225">
        <f t="shared" si="38"/>
        <v>72.809256701037853</v>
      </c>
      <c r="G150" s="159" t="s">
        <v>18</v>
      </c>
      <c r="H150" s="4">
        <v>30617820</v>
      </c>
      <c r="I150" s="4">
        <f t="shared" si="35"/>
        <v>728995.71428571432</v>
      </c>
      <c r="J150" s="4">
        <f t="shared" si="32"/>
        <v>4093011.3184757144</v>
      </c>
      <c r="K150" s="4">
        <f t="shared" si="39"/>
        <v>115901.06067022817</v>
      </c>
      <c r="L150" s="4">
        <f t="shared" si="27"/>
        <v>2619961.9047191544</v>
      </c>
      <c r="N150" s="4">
        <f t="shared" si="28"/>
        <v>-286360</v>
      </c>
      <c r="O150" s="33">
        <f t="shared" si="33"/>
        <v>-6818.0952380952385</v>
      </c>
      <c r="P150" s="33">
        <f t="shared" si="34"/>
        <v>-38280.802524761908</v>
      </c>
      <c r="Q150" s="34">
        <f t="shared" si="40"/>
        <v>-1083.990556268426</v>
      </c>
      <c r="R150" s="55">
        <f t="shared" si="29"/>
        <v>-24504.234285714287</v>
      </c>
      <c r="T150" s="36">
        <f t="shared" si="41"/>
        <v>-27218481</v>
      </c>
      <c r="U150" s="35">
        <f t="shared" si="37"/>
        <v>-2329124.302714285</v>
      </c>
    </row>
    <row r="151" spans="2:21" ht="12.75" hidden="1" customHeight="1" x14ac:dyDescent="0.2">
      <c r="B151" s="25">
        <v>36857</v>
      </c>
      <c r="C151" s="26">
        <v>0</v>
      </c>
      <c r="D151" s="27">
        <v>74.766999999999996</v>
      </c>
      <c r="E151" s="27">
        <v>74.766999999999996</v>
      </c>
      <c r="F151" s="225">
        <f t="shared" si="38"/>
        <v>71.776297031584946</v>
      </c>
      <c r="G151" s="159" t="s">
        <v>18</v>
      </c>
      <c r="H151" s="4">
        <v>30179860</v>
      </c>
      <c r="I151" s="4">
        <f t="shared" si="35"/>
        <v>718568.09523809527</v>
      </c>
      <c r="J151" s="4">
        <f t="shared" si="32"/>
        <v>4034464.5232747616</v>
      </c>
      <c r="K151" s="4">
        <f t="shared" si="39"/>
        <v>114243.20166749271</v>
      </c>
      <c r="L151" s="4">
        <f t="shared" si="27"/>
        <v>2582485.7383627379</v>
      </c>
      <c r="N151" s="4">
        <f t="shared" si="28"/>
        <v>-437960</v>
      </c>
      <c r="O151" s="33">
        <f t="shared" si="33"/>
        <v>-10427.619047619048</v>
      </c>
      <c r="P151" s="33">
        <f t="shared" si="34"/>
        <v>-58546.79520095238</v>
      </c>
      <c r="Q151" s="34">
        <f t="shared" si="40"/>
        <v>-1657.8590027354371</v>
      </c>
      <c r="R151" s="55">
        <f t="shared" si="29"/>
        <v>-37476.862857142856</v>
      </c>
      <c r="T151" s="36">
        <f t="shared" si="41"/>
        <v>-27656441</v>
      </c>
      <c r="U151" s="35">
        <f t="shared" si="37"/>
        <v>-2366601.1655714279</v>
      </c>
    </row>
    <row r="152" spans="2:21" ht="12.75" hidden="1" customHeight="1" x14ac:dyDescent="0.2">
      <c r="B152" s="25">
        <v>36858</v>
      </c>
      <c r="C152" s="26">
        <v>0</v>
      </c>
      <c r="D152" s="27">
        <v>73.540000000000006</v>
      </c>
      <c r="E152" s="27">
        <v>73.617000000000004</v>
      </c>
      <c r="F152" s="225">
        <f t="shared" si="38"/>
        <v>70.672297384864834</v>
      </c>
      <c r="G152" s="159" t="s">
        <v>18</v>
      </c>
      <c r="H152" s="4">
        <v>29716670</v>
      </c>
      <c r="I152" s="4">
        <f t="shared" si="35"/>
        <v>707539.76190476189</v>
      </c>
      <c r="J152" s="4">
        <f t="shared" si="32"/>
        <v>3972544.964253095</v>
      </c>
      <c r="K152" s="4">
        <f t="shared" si="39"/>
        <v>112489.83672211636</v>
      </c>
      <c r="L152" s="4">
        <f t="shared" si="27"/>
        <v>2542850.6449874793</v>
      </c>
      <c r="N152" s="4">
        <f t="shared" si="28"/>
        <v>-463190</v>
      </c>
      <c r="O152" s="33">
        <f t="shared" si="33"/>
        <v>-11028.333333333334</v>
      </c>
      <c r="P152" s="33">
        <f t="shared" si="34"/>
        <v>-61919.559021666668</v>
      </c>
      <c r="Q152" s="34">
        <f t="shared" si="40"/>
        <v>-1753.3649453763521</v>
      </c>
      <c r="R152" s="55">
        <f t="shared" si="29"/>
        <v>-39635.83</v>
      </c>
      <c r="T152" s="36">
        <f t="shared" si="41"/>
        <v>-28119631</v>
      </c>
      <c r="U152" s="35">
        <f t="shared" si="37"/>
        <v>-2406236.995571428</v>
      </c>
    </row>
    <row r="153" spans="2:21" ht="12.75" hidden="1" customHeight="1" x14ac:dyDescent="0.2">
      <c r="B153" s="25">
        <v>36859</v>
      </c>
      <c r="C153" s="26">
        <v>0</v>
      </c>
      <c r="D153" s="27">
        <v>72.358999999999995</v>
      </c>
      <c r="E153" s="27">
        <v>72.364999999999995</v>
      </c>
      <c r="F153" s="225">
        <f t="shared" si="38"/>
        <v>69.470377769479114</v>
      </c>
      <c r="G153" s="159" t="s">
        <v>18</v>
      </c>
      <c r="H153" s="4">
        <v>29211390</v>
      </c>
      <c r="I153" s="4">
        <f t="shared" si="35"/>
        <v>695509.28571428568</v>
      </c>
      <c r="J153" s="4">
        <f t="shared" si="32"/>
        <v>3904998.7849692851</v>
      </c>
      <c r="K153" s="4">
        <f t="shared" si="39"/>
        <v>110577.14378919516</v>
      </c>
      <c r="L153" s="4">
        <f t="shared" si="27"/>
        <v>2499613.9171206192</v>
      </c>
      <c r="N153" s="4">
        <f t="shared" si="28"/>
        <v>-505280</v>
      </c>
      <c r="O153" s="33">
        <f t="shared" si="33"/>
        <v>-12030.476190476191</v>
      </c>
      <c r="P153" s="33">
        <f t="shared" si="34"/>
        <v>-67546.179283809528</v>
      </c>
      <c r="Q153" s="34">
        <f t="shared" si="40"/>
        <v>-1912.6929329211841</v>
      </c>
      <c r="R153" s="55">
        <f t="shared" si="29"/>
        <v>-43237.531428571427</v>
      </c>
      <c r="T153" s="36">
        <f t="shared" si="41"/>
        <v>-28624911</v>
      </c>
      <c r="U153" s="35">
        <f t="shared" si="37"/>
        <v>-2449474.5269999993</v>
      </c>
    </row>
    <row r="154" spans="2:21" ht="13.5" hidden="1" customHeight="1" thickBot="1" x14ac:dyDescent="0.25">
      <c r="B154" s="28">
        <v>36860</v>
      </c>
      <c r="C154" s="29">
        <v>0</v>
      </c>
      <c r="D154" s="30">
        <v>71.099999999999994</v>
      </c>
      <c r="E154" s="30">
        <v>71.102000000000004</v>
      </c>
      <c r="F154" s="226">
        <f t="shared" si="38"/>
        <v>68.257898157472582</v>
      </c>
      <c r="G154" s="159" t="s">
        <v>18</v>
      </c>
      <c r="H154" s="4">
        <v>28706150</v>
      </c>
      <c r="I154" s="4">
        <f t="shared" si="35"/>
        <v>683479.76190476189</v>
      </c>
      <c r="J154" s="4">
        <f t="shared" si="32"/>
        <v>3837457.9529130948</v>
      </c>
      <c r="K154" s="4">
        <f t="shared" si="39"/>
        <v>108664.60227275062</v>
      </c>
      <c r="L154" s="4">
        <f t="shared" si="27"/>
        <v>2456380.612047289</v>
      </c>
      <c r="N154" s="4">
        <f t="shared" si="28"/>
        <v>-505240</v>
      </c>
      <c r="O154" s="33">
        <f t="shared" si="33"/>
        <v>-12029.523809523809</v>
      </c>
      <c r="P154" s="33">
        <f t="shared" si="34"/>
        <v>-67540.832056190469</v>
      </c>
      <c r="Q154" s="34">
        <f t="shared" si="40"/>
        <v>-1912.5415164445433</v>
      </c>
      <c r="R154" s="55">
        <f t="shared" si="29"/>
        <v>-43234.108571428565</v>
      </c>
      <c r="T154" s="36">
        <f t="shared" si="41"/>
        <v>-29130151</v>
      </c>
      <c r="U154" s="35">
        <f t="shared" si="37"/>
        <v>-2492708.6355714276</v>
      </c>
    </row>
    <row r="155" spans="2:21" ht="28.5" hidden="1" customHeight="1" thickBot="1" x14ac:dyDescent="0.3">
      <c r="B155" s="197" t="s">
        <v>28</v>
      </c>
      <c r="C155" s="26"/>
      <c r="D155" s="27"/>
      <c r="E155" s="27"/>
      <c r="F155" s="227"/>
      <c r="K155" s="4"/>
      <c r="L155" s="4"/>
      <c r="O155" s="33"/>
      <c r="P155" s="33"/>
      <c r="Q155" s="34"/>
      <c r="R155" s="55">
        <f t="shared" si="29"/>
        <v>0</v>
      </c>
    </row>
    <row r="156" spans="2:21" ht="12.75" hidden="1" customHeight="1" x14ac:dyDescent="0.2">
      <c r="B156" s="22">
        <v>36861</v>
      </c>
      <c r="C156" s="23">
        <v>0</v>
      </c>
      <c r="D156" s="24">
        <v>69.677000000000007</v>
      </c>
      <c r="E156" s="24">
        <v>69.685000000000002</v>
      </c>
      <c r="F156" s="224">
        <f t="shared" ref="F156:F186" si="42">E156/104.1667*100</f>
        <v>66.897578592774849</v>
      </c>
      <c r="G156" s="159" t="s">
        <v>18</v>
      </c>
      <c r="H156" s="4">
        <v>28133570</v>
      </c>
      <c r="I156" s="4">
        <f t="shared" si="35"/>
        <v>669846.90476190473</v>
      </c>
      <c r="J156" s="4">
        <f t="shared" si="32"/>
        <v>3760915.0631602379</v>
      </c>
      <c r="K156" s="4">
        <f t="shared" ref="K156:K186" si="43">J156*$K$1</f>
        <v>106497.15111788202</v>
      </c>
      <c r="L156" s="4">
        <f t="shared" si="27"/>
        <v>2407385.0340667507</v>
      </c>
      <c r="N156" s="4">
        <f>H156-H154</f>
        <v>-572580</v>
      </c>
      <c r="O156" s="33">
        <f t="shared" si="33"/>
        <v>-13632.857142857143</v>
      </c>
      <c r="P156" s="33">
        <f t="shared" si="34"/>
        <v>-76542.88975285714</v>
      </c>
      <c r="Q156" s="34">
        <f t="shared" ref="Q156:Q186" si="44">P156*$K$1</f>
        <v>-2167.4511548686105</v>
      </c>
      <c r="R156" s="55">
        <f t="shared" si="29"/>
        <v>-48996.48857142857</v>
      </c>
      <c r="T156" s="36">
        <f>T154+N156</f>
        <v>-29702731</v>
      </c>
      <c r="U156" s="35">
        <f>U154+R156</f>
        <v>-2541705.1241428563</v>
      </c>
    </row>
    <row r="157" spans="2:21" ht="12.75" hidden="1" customHeight="1" x14ac:dyDescent="0.2">
      <c r="B157" s="25">
        <v>36862</v>
      </c>
      <c r="C157" s="26">
        <v>0</v>
      </c>
      <c r="D157" s="27">
        <v>68.248999999999995</v>
      </c>
      <c r="E157" s="27">
        <v>68.251000000000005</v>
      </c>
      <c r="F157" s="225">
        <f t="shared" si="42"/>
        <v>65.520939033299513</v>
      </c>
      <c r="G157" s="159" t="s">
        <v>18</v>
      </c>
      <c r="H157" s="4">
        <v>27552610</v>
      </c>
      <c r="I157" s="4">
        <f t="shared" si="35"/>
        <v>656014.52380952379</v>
      </c>
      <c r="J157" s="4">
        <f t="shared" si="32"/>
        <v>3683251.92922119</v>
      </c>
      <c r="K157" s="4">
        <f t="shared" si="43"/>
        <v>104297.97821115726</v>
      </c>
      <c r="L157" s="4">
        <f t="shared" si="27"/>
        <v>2357672.3808417455</v>
      </c>
      <c r="N157" s="4">
        <f t="shared" ref="N157:N184" si="45">H157-H156</f>
        <v>-580960</v>
      </c>
      <c r="O157" s="33">
        <f t="shared" si="33"/>
        <v>-13832.380952380952</v>
      </c>
      <c r="P157" s="33">
        <f t="shared" si="34"/>
        <v>-77663.133939047606</v>
      </c>
      <c r="Q157" s="34">
        <f t="shared" si="44"/>
        <v>-2199.1729067247679</v>
      </c>
      <c r="R157" s="55">
        <f t="shared" si="29"/>
        <v>-49713.577142857139</v>
      </c>
      <c r="T157" s="36">
        <f t="shared" ref="T157:T186" si="46">T156+N157</f>
        <v>-30283691</v>
      </c>
      <c r="U157" s="35">
        <f t="shared" ref="U157:U186" si="47">U156+R157</f>
        <v>-2591418.7012857134</v>
      </c>
    </row>
    <row r="158" spans="2:21" ht="12.75" hidden="1" customHeight="1" x14ac:dyDescent="0.2">
      <c r="B158" s="25">
        <v>36863</v>
      </c>
      <c r="C158" s="26">
        <v>0</v>
      </c>
      <c r="D158" s="27">
        <v>66.855999999999995</v>
      </c>
      <c r="E158" s="27">
        <v>66.866</v>
      </c>
      <c r="F158" s="225">
        <f t="shared" si="42"/>
        <v>64.191339458771367</v>
      </c>
      <c r="G158" s="159" t="s">
        <v>18</v>
      </c>
      <c r="H158" s="4">
        <v>26988510</v>
      </c>
      <c r="I158" s="4">
        <f t="shared" si="35"/>
        <v>642583.57142857148</v>
      </c>
      <c r="J158" s="4">
        <f t="shared" si="32"/>
        <v>3607842.6517235716</v>
      </c>
      <c r="K158" s="4">
        <f t="shared" si="43"/>
        <v>102162.62734933641</v>
      </c>
      <c r="L158" s="4">
        <f t="shared" ref="L158:L186" si="48">K158*$L$1</f>
        <v>2309402.4350894983</v>
      </c>
      <c r="N158" s="4">
        <f t="shared" si="45"/>
        <v>-564100</v>
      </c>
      <c r="O158" s="33">
        <f t="shared" si="33"/>
        <v>-13430.952380952382</v>
      </c>
      <c r="P158" s="33">
        <f t="shared" si="34"/>
        <v>-75409.277497619041</v>
      </c>
      <c r="Q158" s="34">
        <f t="shared" si="44"/>
        <v>-2135.3508618208512</v>
      </c>
      <c r="R158" s="55">
        <f t="shared" ref="R158:R186" si="49">O158*3.594</f>
        <v>-48270.842857142859</v>
      </c>
      <c r="T158" s="36">
        <f t="shared" si="46"/>
        <v>-30847791</v>
      </c>
      <c r="U158" s="35">
        <f t="shared" si="47"/>
        <v>-2639689.5441428563</v>
      </c>
    </row>
    <row r="159" spans="2:21" ht="12.75" hidden="1" customHeight="1" x14ac:dyDescent="0.2">
      <c r="B159" s="25">
        <v>36864</v>
      </c>
      <c r="C159" s="26">
        <v>0</v>
      </c>
      <c r="D159" s="27">
        <v>65.706000000000003</v>
      </c>
      <c r="E159" s="27">
        <v>65.713999999999999</v>
      </c>
      <c r="F159" s="225">
        <f t="shared" si="42"/>
        <v>63.085419812665656</v>
      </c>
      <c r="G159" s="159" t="s">
        <v>18</v>
      </c>
      <c r="H159" s="4">
        <v>26525480</v>
      </c>
      <c r="I159" s="4">
        <f t="shared" si="35"/>
        <v>631559.04761904757</v>
      </c>
      <c r="J159" s="4">
        <f t="shared" ref="J159:J186" si="50">I159*$J$4</f>
        <v>3545944.4816123806</v>
      </c>
      <c r="K159" s="4">
        <f t="shared" si="43"/>
        <v>100409.86806986661</v>
      </c>
      <c r="L159" s="4">
        <f t="shared" si="48"/>
        <v>2269781.032888358</v>
      </c>
      <c r="N159" s="4">
        <f t="shared" si="45"/>
        <v>-463030</v>
      </c>
      <c r="O159" s="33">
        <f t="shared" ref="O159:O186" si="51">N159/42</f>
        <v>-11024.523809523809</v>
      </c>
      <c r="P159" s="33">
        <f t="shared" ref="P159:P186" si="52">O159*$J$4</f>
        <v>-61898.170111190469</v>
      </c>
      <c r="Q159" s="34">
        <f t="shared" si="44"/>
        <v>-1752.7592794697905</v>
      </c>
      <c r="R159" s="55">
        <f t="shared" si="49"/>
        <v>-39622.138571428572</v>
      </c>
      <c r="T159" s="36">
        <f t="shared" si="46"/>
        <v>-31310821</v>
      </c>
      <c r="U159" s="35">
        <f t="shared" si="47"/>
        <v>-2679311.6827142849</v>
      </c>
    </row>
    <row r="160" spans="2:21" ht="12.75" hidden="1" customHeight="1" x14ac:dyDescent="0.2">
      <c r="B160" s="25">
        <v>36865</v>
      </c>
      <c r="C160" s="26">
        <v>0</v>
      </c>
      <c r="D160" s="27">
        <v>65.468000000000004</v>
      </c>
      <c r="E160" s="27">
        <v>65.472999999999999</v>
      </c>
      <c r="F160" s="225">
        <f t="shared" si="42"/>
        <v>62.854059886700831</v>
      </c>
      <c r="G160" s="159" t="s">
        <v>18</v>
      </c>
      <c r="H160" s="4">
        <v>26424460</v>
      </c>
      <c r="I160" s="4">
        <f t="shared" ref="I160:I186" si="53">H160/42</f>
        <v>629153.80952380947</v>
      </c>
      <c r="J160" s="4">
        <f t="shared" si="50"/>
        <v>3532440.0582604758</v>
      </c>
      <c r="K160" s="4">
        <f t="shared" si="43"/>
        <v>100027.46575811134</v>
      </c>
      <c r="L160" s="4">
        <f t="shared" si="48"/>
        <v>2261136.7678291625</v>
      </c>
      <c r="N160" s="4">
        <f t="shared" si="45"/>
        <v>-101020</v>
      </c>
      <c r="O160" s="33">
        <f t="shared" si="51"/>
        <v>-2405.2380952380954</v>
      </c>
      <c r="P160" s="33">
        <f t="shared" si="52"/>
        <v>-13504.423351904761</v>
      </c>
      <c r="Q160" s="34">
        <f t="shared" si="44"/>
        <v>-382.40231175526043</v>
      </c>
      <c r="R160" s="55">
        <f t="shared" si="49"/>
        <v>-8644.425714285715</v>
      </c>
      <c r="T160" s="36">
        <f t="shared" si="46"/>
        <v>-31411841</v>
      </c>
      <c r="U160" s="35">
        <f t="shared" si="47"/>
        <v>-2687956.1084285704</v>
      </c>
    </row>
    <row r="161" spans="2:21" ht="12.75" hidden="1" customHeight="1" x14ac:dyDescent="0.2">
      <c r="B161" s="25">
        <v>36866</v>
      </c>
      <c r="C161" s="26">
        <v>0</v>
      </c>
      <c r="D161" s="27">
        <v>63.369</v>
      </c>
      <c r="E161" s="27">
        <v>63.360999999999997</v>
      </c>
      <c r="F161" s="225">
        <f t="shared" si="42"/>
        <v>60.826540535507021</v>
      </c>
      <c r="G161" s="159" t="s">
        <v>18</v>
      </c>
      <c r="H161" s="4">
        <v>25574220</v>
      </c>
      <c r="I161" s="4">
        <f t="shared" si="53"/>
        <v>608910</v>
      </c>
      <c r="J161" s="4">
        <f t="shared" si="50"/>
        <v>3418779.3879899997</v>
      </c>
      <c r="K161" s="4">
        <f t="shared" si="43"/>
        <v>96808.957130643597</v>
      </c>
      <c r="L161" s="4">
        <f t="shared" si="48"/>
        <v>2188381.8685623822</v>
      </c>
      <c r="N161" s="4">
        <f t="shared" si="45"/>
        <v>-850240</v>
      </c>
      <c r="O161" s="33">
        <f t="shared" si="51"/>
        <v>-20243.809523809523</v>
      </c>
      <c r="P161" s="33">
        <f t="shared" si="52"/>
        <v>-113660.67027047618</v>
      </c>
      <c r="Q161" s="34">
        <f t="shared" si="44"/>
        <v>-3218.5086274677551</v>
      </c>
      <c r="R161" s="55">
        <f t="shared" si="49"/>
        <v>-72756.251428571428</v>
      </c>
      <c r="T161" s="36">
        <f t="shared" si="46"/>
        <v>-32262081</v>
      </c>
      <c r="U161" s="35">
        <f t="shared" si="47"/>
        <v>-2760712.359857142</v>
      </c>
    </row>
    <row r="162" spans="2:21" ht="12.75" hidden="1" customHeight="1" x14ac:dyDescent="0.2">
      <c r="B162" s="25">
        <v>36867</v>
      </c>
      <c r="C162" s="26">
        <v>0</v>
      </c>
      <c r="D162" s="27">
        <v>61.094000000000001</v>
      </c>
      <c r="E162" s="27">
        <v>61.098999999999997</v>
      </c>
      <c r="F162" s="225">
        <f t="shared" si="42"/>
        <v>58.655021230393203</v>
      </c>
      <c r="G162" s="159" t="s">
        <v>18</v>
      </c>
      <c r="H162" s="4">
        <v>24656720</v>
      </c>
      <c r="I162" s="4">
        <f t="shared" si="53"/>
        <v>587064.76190476189</v>
      </c>
      <c r="J162" s="4">
        <f t="shared" si="50"/>
        <v>3296127.3544780947</v>
      </c>
      <c r="K162" s="4">
        <f t="shared" si="43"/>
        <v>93335.841697705051</v>
      </c>
      <c r="L162" s="4">
        <f t="shared" si="48"/>
        <v>2109871.5419754526</v>
      </c>
      <c r="N162" s="4">
        <f t="shared" si="45"/>
        <v>-917500</v>
      </c>
      <c r="O162" s="33">
        <f t="shared" si="51"/>
        <v>-21845.238095238095</v>
      </c>
      <c r="P162" s="33">
        <f t="shared" si="52"/>
        <v>-122652.03351190475</v>
      </c>
      <c r="Q162" s="34">
        <f t="shared" si="44"/>
        <v>-3473.1154329385413</v>
      </c>
      <c r="R162" s="55">
        <f t="shared" si="49"/>
        <v>-78511.78571428571</v>
      </c>
      <c r="T162" s="36">
        <f t="shared" si="46"/>
        <v>-33179581</v>
      </c>
      <c r="U162" s="35">
        <f t="shared" si="47"/>
        <v>-2839224.1455714279</v>
      </c>
    </row>
    <row r="163" spans="2:21" ht="12.75" hidden="1" customHeight="1" x14ac:dyDescent="0.2">
      <c r="B163" s="25">
        <v>36868</v>
      </c>
      <c r="C163" s="26">
        <v>0</v>
      </c>
      <c r="D163" s="27">
        <v>58.789000000000001</v>
      </c>
      <c r="E163" s="27">
        <v>58.790999999999997</v>
      </c>
      <c r="F163" s="225">
        <f t="shared" si="42"/>
        <v>56.439341939410568</v>
      </c>
      <c r="G163" s="159" t="s">
        <v>18</v>
      </c>
      <c r="H163" s="4">
        <v>23730870</v>
      </c>
      <c r="I163" s="4">
        <f t="shared" si="53"/>
        <v>565020.71428571432</v>
      </c>
      <c r="J163" s="4">
        <f t="shared" si="50"/>
        <v>3172359.0872007143</v>
      </c>
      <c r="K163" s="4">
        <f t="shared" si="43"/>
        <v>89831.118075267848</v>
      </c>
      <c r="L163" s="4">
        <f t="shared" si="48"/>
        <v>2030646.7072392036</v>
      </c>
      <c r="N163" s="4">
        <f t="shared" si="45"/>
        <v>-925850</v>
      </c>
      <c r="O163" s="33">
        <f t="shared" si="51"/>
        <v>-22044.047619047618</v>
      </c>
      <c r="P163" s="33">
        <f t="shared" si="52"/>
        <v>-123768.26727738095</v>
      </c>
      <c r="Q163" s="34">
        <f t="shared" si="44"/>
        <v>-3504.7236224372191</v>
      </c>
      <c r="R163" s="55">
        <f t="shared" si="49"/>
        <v>-79226.307142857142</v>
      </c>
      <c r="T163" s="36">
        <f t="shared" si="46"/>
        <v>-34105431</v>
      </c>
      <c r="U163" s="35">
        <f t="shared" si="47"/>
        <v>-2918450.4527142849</v>
      </c>
    </row>
    <row r="164" spans="2:21" ht="12.75" hidden="1" customHeight="1" x14ac:dyDescent="0.2">
      <c r="B164" s="25">
        <v>36869</v>
      </c>
      <c r="C164" s="26">
        <v>0</v>
      </c>
      <c r="D164" s="27">
        <v>56.853000000000002</v>
      </c>
      <c r="E164" s="27">
        <v>56.853999999999999</v>
      </c>
      <c r="F164" s="225">
        <f t="shared" si="42"/>
        <v>54.579822534456788</v>
      </c>
      <c r="G164" s="159" t="s">
        <v>18</v>
      </c>
      <c r="H164" s="4">
        <v>22948170</v>
      </c>
      <c r="I164" s="4">
        <f t="shared" si="53"/>
        <v>546385</v>
      </c>
      <c r="J164" s="4">
        <f t="shared" si="50"/>
        <v>3067727.210765</v>
      </c>
      <c r="K164" s="4">
        <f t="shared" si="43"/>
        <v>86868.27616860735</v>
      </c>
      <c r="L164" s="4">
        <f t="shared" si="48"/>
        <v>1963671.1948472799</v>
      </c>
      <c r="N164" s="4">
        <f t="shared" si="45"/>
        <v>-782700</v>
      </c>
      <c r="O164" s="33">
        <f t="shared" si="51"/>
        <v>-18635.714285714286</v>
      </c>
      <c r="P164" s="33">
        <f t="shared" si="52"/>
        <v>-104631.87643571428</v>
      </c>
      <c r="Q164" s="34">
        <f t="shared" si="44"/>
        <v>-2962.8419066604865</v>
      </c>
      <c r="R164" s="55">
        <f t="shared" si="49"/>
        <v>-66976.757142857139</v>
      </c>
      <c r="T164" s="36">
        <f t="shared" si="46"/>
        <v>-34888131</v>
      </c>
      <c r="U164" s="35">
        <f t="shared" si="47"/>
        <v>-2985427.2098571421</v>
      </c>
    </row>
    <row r="165" spans="2:21" ht="12.75" hidden="1" customHeight="1" x14ac:dyDescent="0.2">
      <c r="B165" s="25">
        <v>36870</v>
      </c>
      <c r="C165" s="26">
        <v>0</v>
      </c>
      <c r="D165" s="27">
        <v>55.048999999999999</v>
      </c>
      <c r="E165" s="27">
        <v>55.051000000000002</v>
      </c>
      <c r="F165" s="225">
        <f t="shared" si="42"/>
        <v>52.84894308833821</v>
      </c>
      <c r="G165" s="159" t="s">
        <v>18</v>
      </c>
      <c r="H165" s="4">
        <v>22216020</v>
      </c>
      <c r="I165" s="4">
        <f t="shared" si="53"/>
        <v>528952.85714285716</v>
      </c>
      <c r="J165" s="4">
        <f t="shared" si="50"/>
        <v>2969852.8932328569</v>
      </c>
      <c r="K165" s="4">
        <f t="shared" si="43"/>
        <v>84096.786834301136</v>
      </c>
      <c r="L165" s="4">
        <f t="shared" si="48"/>
        <v>1901021.2377784839</v>
      </c>
      <c r="N165" s="4">
        <f t="shared" si="45"/>
        <v>-732150</v>
      </c>
      <c r="O165" s="33">
        <f t="shared" si="51"/>
        <v>-17432.142857142859</v>
      </c>
      <c r="P165" s="33">
        <f t="shared" si="52"/>
        <v>-97874.317532142857</v>
      </c>
      <c r="Q165" s="34">
        <f t="shared" si="44"/>
        <v>-2771.4893343062158</v>
      </c>
      <c r="R165" s="55">
        <f t="shared" si="49"/>
        <v>-62651.12142857143</v>
      </c>
      <c r="T165" s="36">
        <f t="shared" si="46"/>
        <v>-35620281</v>
      </c>
      <c r="U165" s="35">
        <f t="shared" si="47"/>
        <v>-3048078.3312857137</v>
      </c>
    </row>
    <row r="166" spans="2:21" ht="12.75" hidden="1" customHeight="1" x14ac:dyDescent="0.2">
      <c r="B166" s="25">
        <v>36871</v>
      </c>
      <c r="C166" s="26">
        <v>0</v>
      </c>
      <c r="D166" s="27">
        <v>52.899000000000001</v>
      </c>
      <c r="E166" s="27">
        <v>52.899000000000001</v>
      </c>
      <c r="F166" s="225">
        <f t="shared" si="42"/>
        <v>50.783023749432402</v>
      </c>
      <c r="G166" s="159" t="s">
        <v>18</v>
      </c>
      <c r="H166" s="4">
        <v>21349280</v>
      </c>
      <c r="I166" s="4">
        <f t="shared" si="53"/>
        <v>508316.19047619047</v>
      </c>
      <c r="J166" s="4">
        <f t="shared" si="50"/>
        <v>2853986.4915695237</v>
      </c>
      <c r="K166" s="4">
        <f t="shared" si="43"/>
        <v>80815.818910219226</v>
      </c>
      <c r="L166" s="4">
        <f t="shared" si="48"/>
        <v>1826854.4361807124</v>
      </c>
      <c r="N166" s="4">
        <f t="shared" si="45"/>
        <v>-866740</v>
      </c>
      <c r="O166" s="33">
        <f t="shared" si="51"/>
        <v>-20636.666666666668</v>
      </c>
      <c r="P166" s="33">
        <f t="shared" si="52"/>
        <v>-115866.40166333334</v>
      </c>
      <c r="Q166" s="34">
        <f t="shared" si="44"/>
        <v>-3280.9679240819091</v>
      </c>
      <c r="R166" s="55">
        <f t="shared" si="49"/>
        <v>-74168.180000000008</v>
      </c>
      <c r="T166" s="36">
        <f t="shared" si="46"/>
        <v>-36487021</v>
      </c>
      <c r="U166" s="35">
        <f t="shared" si="47"/>
        <v>-3122246.5112857139</v>
      </c>
    </row>
    <row r="167" spans="2:21" ht="12.75" hidden="1" customHeight="1" x14ac:dyDescent="0.2">
      <c r="B167" s="25">
        <v>36872</v>
      </c>
      <c r="C167" s="26">
        <v>0</v>
      </c>
      <c r="D167" s="27">
        <v>50.636000000000003</v>
      </c>
      <c r="E167" s="27">
        <v>50.637999999999998</v>
      </c>
      <c r="F167" s="225">
        <f t="shared" si="42"/>
        <v>48.612464444011373</v>
      </c>
      <c r="G167" s="159" t="s">
        <v>18</v>
      </c>
      <c r="H167" s="4">
        <v>20406870</v>
      </c>
      <c r="I167" s="4">
        <f t="shared" si="53"/>
        <v>485877.85714285716</v>
      </c>
      <c r="J167" s="4">
        <f t="shared" si="50"/>
        <v>2728004.4720578571</v>
      </c>
      <c r="K167" s="4">
        <f t="shared" si="43"/>
        <v>77248.408866452897</v>
      </c>
      <c r="L167" s="4">
        <f t="shared" si="48"/>
        <v>1746212.5649231775</v>
      </c>
      <c r="N167" s="4">
        <f t="shared" si="45"/>
        <v>-942410</v>
      </c>
      <c r="O167" s="33">
        <f t="shared" si="51"/>
        <v>-22438.333333333332</v>
      </c>
      <c r="P167" s="33">
        <f t="shared" si="52"/>
        <v>-125982.01951166666</v>
      </c>
      <c r="Q167" s="34">
        <f t="shared" si="44"/>
        <v>-3567.4100437663333</v>
      </c>
      <c r="R167" s="55">
        <f t="shared" si="49"/>
        <v>-80643.37</v>
      </c>
      <c r="T167" s="36">
        <f t="shared" si="46"/>
        <v>-37429431</v>
      </c>
      <c r="U167" s="35">
        <f t="shared" si="47"/>
        <v>-3202889.881285714</v>
      </c>
    </row>
    <row r="168" spans="2:21" ht="12.75" hidden="1" customHeight="1" x14ac:dyDescent="0.2">
      <c r="B168" s="25">
        <v>36873</v>
      </c>
      <c r="C168" s="26">
        <v>0</v>
      </c>
      <c r="D168" s="27">
        <v>48.323999999999998</v>
      </c>
      <c r="E168" s="27">
        <v>48.323999999999998</v>
      </c>
      <c r="F168" s="225">
        <f t="shared" si="42"/>
        <v>46.391025154871947</v>
      </c>
      <c r="G168" s="159" t="s">
        <v>18</v>
      </c>
      <c r="H168" s="4">
        <v>19498190</v>
      </c>
      <c r="I168" s="4">
        <f t="shared" si="53"/>
        <v>464242.61904761905</v>
      </c>
      <c r="J168" s="4">
        <f t="shared" si="50"/>
        <v>2606531.5022359523</v>
      </c>
      <c r="K168" s="4">
        <f t="shared" si="43"/>
        <v>73808.680766613557</v>
      </c>
      <c r="L168" s="4">
        <f t="shared" si="48"/>
        <v>1668456.9643095413</v>
      </c>
      <c r="N168" s="4">
        <f t="shared" si="45"/>
        <v>-908680</v>
      </c>
      <c r="O168" s="33">
        <f t="shared" si="51"/>
        <v>-21635.238095238095</v>
      </c>
      <c r="P168" s="33">
        <f t="shared" si="52"/>
        <v>-121472.96982190476</v>
      </c>
      <c r="Q168" s="34">
        <f t="shared" si="44"/>
        <v>-3439.7280998393394</v>
      </c>
      <c r="R168" s="55">
        <f t="shared" si="49"/>
        <v>-77757.045714285705</v>
      </c>
      <c r="T168" s="36">
        <f t="shared" si="46"/>
        <v>-38338111</v>
      </c>
      <c r="U168" s="35">
        <f t="shared" si="47"/>
        <v>-3280646.9269999997</v>
      </c>
    </row>
    <row r="169" spans="2:21" ht="12.75" hidden="1" customHeight="1" x14ac:dyDescent="0.2">
      <c r="B169" s="25">
        <v>36874</v>
      </c>
      <c r="C169" s="26">
        <v>0</v>
      </c>
      <c r="D169" s="27">
        <v>45.970999999999997</v>
      </c>
      <c r="E169" s="27">
        <v>45.972000000000001</v>
      </c>
      <c r="F169" s="225">
        <f t="shared" si="42"/>
        <v>44.133105877406123</v>
      </c>
      <c r="G169" s="159" t="s">
        <v>18</v>
      </c>
      <c r="H169" s="4">
        <v>18555920</v>
      </c>
      <c r="I169" s="4">
        <f t="shared" si="53"/>
        <v>441807.61904761905</v>
      </c>
      <c r="J169" s="4">
        <f t="shared" si="50"/>
        <v>2480568.1980209523</v>
      </c>
      <c r="K169" s="4">
        <f t="shared" si="43"/>
        <v>70241.800680515458</v>
      </c>
      <c r="L169" s="4">
        <f t="shared" si="48"/>
        <v>1587827.0728293601</v>
      </c>
      <c r="N169" s="4">
        <f t="shared" si="45"/>
        <v>-942270</v>
      </c>
      <c r="O169" s="33">
        <f t="shared" si="51"/>
        <v>-22435</v>
      </c>
      <c r="P169" s="33">
        <f t="shared" si="52"/>
        <v>-125963.304215</v>
      </c>
      <c r="Q169" s="34">
        <f t="shared" si="44"/>
        <v>-3566.8800860980919</v>
      </c>
      <c r="R169" s="55">
        <f t="shared" si="49"/>
        <v>-80631.39</v>
      </c>
      <c r="T169" s="36">
        <f t="shared" si="46"/>
        <v>-39280381</v>
      </c>
      <c r="U169" s="35">
        <f t="shared" si="47"/>
        <v>-3361278.3169999998</v>
      </c>
    </row>
    <row r="170" spans="2:21" ht="12.75" hidden="1" customHeight="1" x14ac:dyDescent="0.2">
      <c r="B170" s="25">
        <v>36875</v>
      </c>
      <c r="C170" s="26">
        <v>0</v>
      </c>
      <c r="D170" s="27">
        <v>43.683999999999997</v>
      </c>
      <c r="E170" s="27">
        <v>43.688000000000002</v>
      </c>
      <c r="F170" s="225">
        <f t="shared" si="42"/>
        <v>41.940466579050693</v>
      </c>
      <c r="G170" s="159" t="s">
        <v>18</v>
      </c>
      <c r="H170" s="4">
        <v>17630540</v>
      </c>
      <c r="I170" s="4">
        <f t="shared" si="53"/>
        <v>419774.76190476189</v>
      </c>
      <c r="J170" s="4">
        <f t="shared" si="50"/>
        <v>2356862.7606680952</v>
      </c>
      <c r="K170" s="4">
        <f t="shared" si="43"/>
        <v>66738.856201678776</v>
      </c>
      <c r="L170" s="4">
        <f t="shared" si="48"/>
        <v>1508642.4559170848</v>
      </c>
      <c r="N170" s="4">
        <f t="shared" si="45"/>
        <v>-925380</v>
      </c>
      <c r="O170" s="33">
        <f t="shared" si="51"/>
        <v>-22032.857142857141</v>
      </c>
      <c r="P170" s="33">
        <f t="shared" si="52"/>
        <v>-123705.43735285713</v>
      </c>
      <c r="Q170" s="34">
        <f t="shared" si="44"/>
        <v>-3502.9444788366945</v>
      </c>
      <c r="R170" s="55">
        <f t="shared" si="49"/>
        <v>-79186.088571428569</v>
      </c>
      <c r="T170" s="36">
        <f t="shared" si="46"/>
        <v>-40205761</v>
      </c>
      <c r="U170" s="35">
        <f t="shared" si="47"/>
        <v>-3440464.4055714286</v>
      </c>
    </row>
    <row r="171" spans="2:21" ht="12.75" hidden="1" customHeight="1" x14ac:dyDescent="0.2">
      <c r="B171" s="25">
        <v>36876</v>
      </c>
      <c r="C171" s="26">
        <v>0</v>
      </c>
      <c r="D171" s="27">
        <v>41.59</v>
      </c>
      <c r="E171" s="27">
        <v>41.51</v>
      </c>
      <c r="F171" s="225">
        <f t="shared" si="42"/>
        <v>39.849587248132082</v>
      </c>
      <c r="G171" s="159" t="s">
        <v>18</v>
      </c>
      <c r="H171" s="4">
        <v>16747290</v>
      </c>
      <c r="I171" s="4">
        <f t="shared" si="53"/>
        <v>398745</v>
      </c>
      <c r="J171" s="4">
        <f t="shared" si="50"/>
        <v>2238789.2908049999</v>
      </c>
      <c r="K171" s="4">
        <f t="shared" si="43"/>
        <v>63395.391126863549</v>
      </c>
      <c r="L171" s="4">
        <f t="shared" si="48"/>
        <v>1433062.8962899398</v>
      </c>
      <c r="N171" s="4">
        <f t="shared" si="45"/>
        <v>-883250</v>
      </c>
      <c r="O171" s="33">
        <f t="shared" si="51"/>
        <v>-21029.761904761905</v>
      </c>
      <c r="P171" s="33">
        <f t="shared" si="52"/>
        <v>-118073.46986309523</v>
      </c>
      <c r="Q171" s="34">
        <f t="shared" si="44"/>
        <v>-3343.4650748152226</v>
      </c>
      <c r="R171" s="55">
        <f t="shared" si="49"/>
        <v>-75580.964285714275</v>
      </c>
      <c r="T171" s="36">
        <f t="shared" si="46"/>
        <v>-41089011</v>
      </c>
      <c r="U171" s="35">
        <f t="shared" si="47"/>
        <v>-3516045.3698571427</v>
      </c>
    </row>
    <row r="172" spans="2:21" ht="12.75" hidden="1" customHeight="1" x14ac:dyDescent="0.2">
      <c r="B172" s="25">
        <v>36877</v>
      </c>
      <c r="C172" s="26">
        <v>0</v>
      </c>
      <c r="D172" s="27">
        <v>39.677</v>
      </c>
      <c r="E172" s="27">
        <v>39.674999999999997</v>
      </c>
      <c r="F172" s="225">
        <f t="shared" si="42"/>
        <v>38.087987811843895</v>
      </c>
      <c r="G172" s="159" t="s">
        <v>18</v>
      </c>
      <c r="H172" s="4">
        <v>16007090</v>
      </c>
      <c r="I172" s="4">
        <f t="shared" si="53"/>
        <v>381121.19047619047</v>
      </c>
      <c r="J172" s="4">
        <f t="shared" si="50"/>
        <v>2139838.8437145236</v>
      </c>
      <c r="K172" s="4">
        <f t="shared" si="43"/>
        <v>60593.429226633452</v>
      </c>
      <c r="L172" s="4">
        <f t="shared" si="48"/>
        <v>1369724.1020232963</v>
      </c>
      <c r="N172" s="4">
        <f t="shared" si="45"/>
        <v>-740200</v>
      </c>
      <c r="O172" s="33">
        <f t="shared" si="51"/>
        <v>-17623.809523809523</v>
      </c>
      <c r="P172" s="33">
        <f t="shared" si="52"/>
        <v>-98950.447090476184</v>
      </c>
      <c r="Q172" s="34">
        <f t="shared" si="44"/>
        <v>-2801.9619002300906</v>
      </c>
      <c r="R172" s="55">
        <f t="shared" si="49"/>
        <v>-63339.971428571422</v>
      </c>
      <c r="T172" s="36">
        <f t="shared" si="46"/>
        <v>-41829211</v>
      </c>
      <c r="U172" s="35">
        <f t="shared" si="47"/>
        <v>-3579385.3412857139</v>
      </c>
    </row>
    <row r="173" spans="2:21" ht="12.75" hidden="1" customHeight="1" x14ac:dyDescent="0.2">
      <c r="B173" s="25">
        <v>36878</v>
      </c>
      <c r="C173" s="26">
        <v>0</v>
      </c>
      <c r="D173" s="27">
        <v>37.299999999999997</v>
      </c>
      <c r="E173" s="27">
        <v>37.302</v>
      </c>
      <c r="F173" s="225">
        <f t="shared" si="42"/>
        <v>35.809908540829269</v>
      </c>
      <c r="G173" s="159" t="s">
        <v>18</v>
      </c>
      <c r="H173" s="4">
        <v>15140760</v>
      </c>
      <c r="I173" s="4">
        <f t="shared" si="53"/>
        <v>360494.28571428574</v>
      </c>
      <c r="J173" s="4">
        <f t="shared" si="50"/>
        <v>2024027.2511342857</v>
      </c>
      <c r="K173" s="4">
        <f t="shared" si="43"/>
        <v>57314.013321437116</v>
      </c>
      <c r="L173" s="4">
        <f t="shared" si="48"/>
        <v>1295592.3840592043</v>
      </c>
      <c r="N173" s="4">
        <f t="shared" si="45"/>
        <v>-866330</v>
      </c>
      <c r="O173" s="33">
        <f t="shared" si="51"/>
        <v>-20626.904761904763</v>
      </c>
      <c r="P173" s="33">
        <f t="shared" si="52"/>
        <v>-115811.5925802381</v>
      </c>
      <c r="Q173" s="34">
        <f t="shared" si="44"/>
        <v>-3279.4159051963452</v>
      </c>
      <c r="R173" s="55">
        <f t="shared" si="49"/>
        <v>-74133.095714285722</v>
      </c>
      <c r="T173" s="36">
        <f t="shared" si="46"/>
        <v>-42695541</v>
      </c>
      <c r="U173" s="35">
        <f t="shared" si="47"/>
        <v>-3653518.4369999995</v>
      </c>
    </row>
    <row r="174" spans="2:21" ht="12.75" hidden="1" customHeight="1" x14ac:dyDescent="0.2">
      <c r="B174" s="25">
        <v>36879</v>
      </c>
      <c r="C174" s="26">
        <v>0</v>
      </c>
      <c r="D174" s="27">
        <v>35.912999999999997</v>
      </c>
      <c r="E174" s="27">
        <v>35.917999999999999</v>
      </c>
      <c r="F174" s="225">
        <f t="shared" si="42"/>
        <v>34.481268965993927</v>
      </c>
      <c r="G174" s="159" t="s">
        <v>18</v>
      </c>
      <c r="H174" s="4">
        <v>14493150</v>
      </c>
      <c r="I174" s="4">
        <f t="shared" si="53"/>
        <v>345075</v>
      </c>
      <c r="J174" s="4">
        <f t="shared" si="50"/>
        <v>1937454.2991749998</v>
      </c>
      <c r="K174" s="4">
        <f t="shared" si="43"/>
        <v>54862.542710510323</v>
      </c>
      <c r="L174" s="4">
        <f t="shared" si="48"/>
        <v>1240176.5011153768</v>
      </c>
      <c r="N174" s="4">
        <f t="shared" si="45"/>
        <v>-647610</v>
      </c>
      <c r="O174" s="33">
        <f t="shared" si="51"/>
        <v>-15419.285714285714</v>
      </c>
      <c r="P174" s="33">
        <f t="shared" si="52"/>
        <v>-86572.95195928571</v>
      </c>
      <c r="Q174" s="34">
        <f t="shared" si="44"/>
        <v>-2451.470610926789</v>
      </c>
      <c r="R174" s="55">
        <f t="shared" si="49"/>
        <v>-55416.912857142852</v>
      </c>
      <c r="T174" s="36">
        <f t="shared" si="46"/>
        <v>-43343151</v>
      </c>
      <c r="U174" s="35">
        <f t="shared" si="47"/>
        <v>-3708935.3498571422</v>
      </c>
    </row>
    <row r="175" spans="2:21" ht="12.75" hidden="1" customHeight="1" x14ac:dyDescent="0.2">
      <c r="B175" s="25">
        <v>36880</v>
      </c>
      <c r="C175" s="26">
        <v>0</v>
      </c>
      <c r="D175" s="27">
        <v>34.667000000000002</v>
      </c>
      <c r="E175" s="27">
        <v>34.670999999999999</v>
      </c>
      <c r="F175" s="225">
        <f t="shared" si="42"/>
        <v>33.284149349072209</v>
      </c>
      <c r="G175" s="159" t="s">
        <v>18</v>
      </c>
      <c r="H175" s="4">
        <v>13988540</v>
      </c>
      <c r="I175" s="4">
        <f t="shared" si="53"/>
        <v>333060.47619047621</v>
      </c>
      <c r="J175" s="4">
        <f t="shared" si="50"/>
        <v>1869997.6859538094</v>
      </c>
      <c r="K175" s="4">
        <f t="shared" si="43"/>
        <v>52952.386003572865</v>
      </c>
      <c r="L175" s="4">
        <f t="shared" si="48"/>
        <v>1196997.1050401393</v>
      </c>
      <c r="N175" s="4">
        <f t="shared" si="45"/>
        <v>-504610</v>
      </c>
      <c r="O175" s="33">
        <f t="shared" si="51"/>
        <v>-12014.523809523809</v>
      </c>
      <c r="P175" s="33">
        <f t="shared" si="52"/>
        <v>-67456.613221190462</v>
      </c>
      <c r="Q175" s="34">
        <f t="shared" si="44"/>
        <v>-1910.1567069374573</v>
      </c>
      <c r="R175" s="55">
        <f t="shared" si="49"/>
        <v>-43180.198571428569</v>
      </c>
      <c r="T175" s="36">
        <f t="shared" si="46"/>
        <v>-43847761</v>
      </c>
      <c r="U175" s="35">
        <f t="shared" si="47"/>
        <v>-3752115.5484285709</v>
      </c>
    </row>
    <row r="176" spans="2:21" ht="12.75" hidden="1" customHeight="1" x14ac:dyDescent="0.2">
      <c r="B176" s="25">
        <v>36881</v>
      </c>
      <c r="C176" s="26">
        <v>0</v>
      </c>
      <c r="D176" s="27">
        <v>33.277999999999999</v>
      </c>
      <c r="E176" s="27">
        <v>33.279000000000003</v>
      </c>
      <c r="F176" s="225">
        <f t="shared" si="42"/>
        <v>31.947829776694476</v>
      </c>
      <c r="G176" s="159" t="s">
        <v>18</v>
      </c>
      <c r="H176" s="4">
        <v>13425070</v>
      </c>
      <c r="I176" s="4">
        <f t="shared" si="53"/>
        <v>319644.52380952379</v>
      </c>
      <c r="J176" s="4">
        <f t="shared" si="50"/>
        <v>1794672.6272911902</v>
      </c>
      <c r="K176" s="4">
        <f t="shared" si="43"/>
        <v>50819.419951259093</v>
      </c>
      <c r="L176" s="4">
        <f t="shared" si="48"/>
        <v>1148781.068285984</v>
      </c>
      <c r="N176" s="4">
        <f t="shared" si="45"/>
        <v>-563470</v>
      </c>
      <c r="O176" s="33">
        <f t="shared" si="51"/>
        <v>-13415.952380952382</v>
      </c>
      <c r="P176" s="33">
        <f t="shared" si="52"/>
        <v>-75325.058662619049</v>
      </c>
      <c r="Q176" s="34">
        <f t="shared" si="44"/>
        <v>-2132.9660523137659</v>
      </c>
      <c r="R176" s="55">
        <f t="shared" si="49"/>
        <v>-48216.932857142856</v>
      </c>
      <c r="T176" s="36">
        <f t="shared" si="46"/>
        <v>-44411231</v>
      </c>
      <c r="U176" s="35">
        <f t="shared" si="47"/>
        <v>-3800332.4812857136</v>
      </c>
    </row>
    <row r="177" spans="2:33" ht="12.75" hidden="1" customHeight="1" x14ac:dyDescent="0.2">
      <c r="B177" s="25">
        <v>36882</v>
      </c>
      <c r="C177" s="26">
        <v>0</v>
      </c>
      <c r="D177" s="27">
        <v>31.890999999999998</v>
      </c>
      <c r="E177" s="27">
        <v>31.888999999999999</v>
      </c>
      <c r="F177" s="225">
        <f t="shared" si="42"/>
        <v>30.613430203702329</v>
      </c>
      <c r="G177" s="159" t="s">
        <v>18</v>
      </c>
      <c r="H177" s="4">
        <v>12861630</v>
      </c>
      <c r="I177" s="4">
        <f t="shared" si="53"/>
        <v>306229.28571428574</v>
      </c>
      <c r="J177" s="4">
        <f t="shared" si="50"/>
        <v>1719351.5790492857</v>
      </c>
      <c r="K177" s="4">
        <f t="shared" si="43"/>
        <v>48686.567461302817</v>
      </c>
      <c r="L177" s="4">
        <f t="shared" si="48"/>
        <v>1100567.5986269766</v>
      </c>
      <c r="N177" s="4">
        <f t="shared" si="45"/>
        <v>-563440</v>
      </c>
      <c r="O177" s="33">
        <f t="shared" si="51"/>
        <v>-13415.238095238095</v>
      </c>
      <c r="P177" s="33">
        <f t="shared" si="52"/>
        <v>-75321.048241904762</v>
      </c>
      <c r="Q177" s="34">
        <f t="shared" si="44"/>
        <v>-2132.8524899562854</v>
      </c>
      <c r="R177" s="55">
        <f t="shared" si="49"/>
        <v>-48214.365714285712</v>
      </c>
      <c r="T177" s="36">
        <f t="shared" si="46"/>
        <v>-44974671</v>
      </c>
      <c r="U177" s="35">
        <f t="shared" si="47"/>
        <v>-3848546.8469999991</v>
      </c>
    </row>
    <row r="178" spans="2:33" ht="12.75" hidden="1" customHeight="1" x14ac:dyDescent="0.2">
      <c r="B178" s="25">
        <v>36883</v>
      </c>
      <c r="C178" s="26">
        <v>0</v>
      </c>
      <c r="D178" s="27">
        <v>30.462</v>
      </c>
      <c r="E178" s="27">
        <v>30.466999999999999</v>
      </c>
      <c r="F178" s="225">
        <f t="shared" si="42"/>
        <v>29.248310640540591</v>
      </c>
      <c r="G178" s="159" t="s">
        <v>18</v>
      </c>
      <c r="H178" s="4">
        <v>12289800</v>
      </c>
      <c r="I178" s="4">
        <f t="shared" si="53"/>
        <v>292614.28571428574</v>
      </c>
      <c r="J178" s="4">
        <f t="shared" si="50"/>
        <v>1642908.9498142859</v>
      </c>
      <c r="K178" s="4">
        <f t="shared" si="43"/>
        <v>46521.955365371214</v>
      </c>
      <c r="L178" s="4">
        <f t="shared" si="48"/>
        <v>1051636.1980251195</v>
      </c>
      <c r="N178" s="4">
        <f t="shared" si="45"/>
        <v>-571830</v>
      </c>
      <c r="O178" s="33">
        <f t="shared" si="51"/>
        <v>-13615</v>
      </c>
      <c r="P178" s="33">
        <f t="shared" si="52"/>
        <v>-76442.629235</v>
      </c>
      <c r="Q178" s="34">
        <f t="shared" si="44"/>
        <v>-2164.6120959316036</v>
      </c>
      <c r="R178" s="55">
        <f t="shared" si="49"/>
        <v>-48932.31</v>
      </c>
      <c r="T178" s="36">
        <f t="shared" si="46"/>
        <v>-45546501</v>
      </c>
      <c r="U178" s="35">
        <f t="shared" si="47"/>
        <v>-3897479.1569999992</v>
      </c>
    </row>
    <row r="179" spans="2:33" ht="12.75" hidden="1" customHeight="1" x14ac:dyDescent="0.2">
      <c r="B179" s="25">
        <v>36884</v>
      </c>
      <c r="C179" s="26">
        <v>0</v>
      </c>
      <c r="D179" s="27">
        <v>29.128</v>
      </c>
      <c r="E179" s="27">
        <v>29.132999999999999</v>
      </c>
      <c r="F179" s="225">
        <f t="shared" si="42"/>
        <v>27.96767105034526</v>
      </c>
      <c r="G179" s="159" t="s">
        <v>18</v>
      </c>
      <c r="H179" s="4">
        <v>11751630</v>
      </c>
      <c r="I179" s="4">
        <f t="shared" si="53"/>
        <v>279800.71428571426</v>
      </c>
      <c r="J179" s="4">
        <f t="shared" si="50"/>
        <v>1570966.012620714</v>
      </c>
      <c r="K179" s="4">
        <f t="shared" si="43"/>
        <v>44484.760234532478</v>
      </c>
      <c r="L179" s="4">
        <f t="shared" si="48"/>
        <v>1005585.078178484</v>
      </c>
      <c r="N179" s="4">
        <f t="shared" si="45"/>
        <v>-538170</v>
      </c>
      <c r="O179" s="33">
        <f t="shared" si="51"/>
        <v>-12813.571428571429</v>
      </c>
      <c r="P179" s="33">
        <f t="shared" si="52"/>
        <v>-71942.93719357143</v>
      </c>
      <c r="Q179" s="34">
        <f t="shared" si="44"/>
        <v>-2037.1951308387302</v>
      </c>
      <c r="R179" s="55">
        <f t="shared" si="49"/>
        <v>-46051.975714285712</v>
      </c>
      <c r="T179" s="36">
        <f t="shared" si="46"/>
        <v>-46084671</v>
      </c>
      <c r="U179" s="35">
        <f t="shared" si="47"/>
        <v>-3943531.132714285</v>
      </c>
    </row>
    <row r="180" spans="2:33" ht="12.75" hidden="1" customHeight="1" x14ac:dyDescent="0.2">
      <c r="B180" s="25">
        <v>36885</v>
      </c>
      <c r="C180" s="26">
        <v>0</v>
      </c>
      <c r="D180" s="27">
        <v>27.712</v>
      </c>
      <c r="E180" s="27">
        <v>27.713999999999999</v>
      </c>
      <c r="F180" s="225">
        <f t="shared" si="42"/>
        <v>26.605431486261921</v>
      </c>
      <c r="G180" s="159" t="s">
        <v>18</v>
      </c>
      <c r="H180" s="4">
        <v>11179830</v>
      </c>
      <c r="I180" s="4">
        <f t="shared" si="53"/>
        <v>266186.42857142858</v>
      </c>
      <c r="J180" s="4">
        <f t="shared" si="50"/>
        <v>1494527.3938064284</v>
      </c>
      <c r="K180" s="4">
        <f t="shared" si="43"/>
        <v>42320.261700958356</v>
      </c>
      <c r="L180" s="4">
        <f t="shared" si="48"/>
        <v>956656.2446717741</v>
      </c>
      <c r="N180" s="4">
        <f t="shared" si="45"/>
        <v>-571800</v>
      </c>
      <c r="O180" s="33">
        <f t="shared" si="51"/>
        <v>-13614.285714285714</v>
      </c>
      <c r="P180" s="33">
        <f t="shared" si="52"/>
        <v>-76438.618814285699</v>
      </c>
      <c r="Q180" s="34">
        <f t="shared" si="44"/>
        <v>-2164.4985335741226</v>
      </c>
      <c r="R180" s="55">
        <f t="shared" si="49"/>
        <v>-48929.742857142854</v>
      </c>
      <c r="T180" s="36">
        <f t="shared" si="46"/>
        <v>-46656471</v>
      </c>
      <c r="U180" s="35">
        <f t="shared" si="47"/>
        <v>-3992460.8755714279</v>
      </c>
    </row>
    <row r="181" spans="2:33" ht="12.75" hidden="1" customHeight="1" x14ac:dyDescent="0.2">
      <c r="B181" s="25">
        <v>36886</v>
      </c>
      <c r="C181" s="26">
        <v>0</v>
      </c>
      <c r="D181" s="27">
        <v>26.239000000000001</v>
      </c>
      <c r="E181" s="27">
        <v>26.24</v>
      </c>
      <c r="F181" s="225">
        <f t="shared" si="42"/>
        <v>25.190391939074573</v>
      </c>
      <c r="G181" s="159" t="s">
        <v>18</v>
      </c>
      <c r="H181" s="4">
        <v>10582840</v>
      </c>
      <c r="I181" s="4">
        <f t="shared" si="53"/>
        <v>251972.38095238095</v>
      </c>
      <c r="J181" s="4">
        <f t="shared" si="50"/>
        <v>1414721.3583990475</v>
      </c>
      <c r="K181" s="4">
        <f t="shared" si="43"/>
        <v>40060.408641219961</v>
      </c>
      <c r="L181" s="4">
        <f t="shared" si="48"/>
        <v>905571.90693975124</v>
      </c>
      <c r="N181" s="4">
        <f t="shared" si="45"/>
        <v>-596990</v>
      </c>
      <c r="O181" s="33">
        <f t="shared" si="51"/>
        <v>-14214.047619047618</v>
      </c>
      <c r="P181" s="33">
        <f t="shared" si="52"/>
        <v>-79806.035407380943</v>
      </c>
      <c r="Q181" s="34">
        <f t="shared" si="44"/>
        <v>-2259.8530597383974</v>
      </c>
      <c r="R181" s="55">
        <f t="shared" si="49"/>
        <v>-51085.287142857138</v>
      </c>
      <c r="T181" s="36">
        <f t="shared" si="46"/>
        <v>-47253461</v>
      </c>
      <c r="U181" s="35">
        <f t="shared" si="47"/>
        <v>-4043546.1627142848</v>
      </c>
    </row>
    <row r="182" spans="2:33" ht="12.75" hidden="1" customHeight="1" x14ac:dyDescent="0.2">
      <c r="B182" s="25">
        <v>36887</v>
      </c>
      <c r="C182" s="26">
        <v>0</v>
      </c>
      <c r="D182" s="27">
        <v>24.786999999999999</v>
      </c>
      <c r="E182" s="27">
        <v>24.792000000000002</v>
      </c>
      <c r="F182" s="225">
        <f t="shared" si="42"/>
        <v>23.800312383900039</v>
      </c>
      <c r="G182" s="159" t="s">
        <v>18</v>
      </c>
      <c r="H182" s="4">
        <v>10002680</v>
      </c>
      <c r="I182" s="4">
        <f t="shared" si="53"/>
        <v>238159.04761904763</v>
      </c>
      <c r="J182" s="4">
        <f t="shared" si="50"/>
        <v>1337165.169012381</v>
      </c>
      <c r="K182" s="4">
        <f t="shared" si="43"/>
        <v>37864.264064028001</v>
      </c>
      <c r="L182" s="4">
        <f t="shared" si="48"/>
        <v>855927.70958533918</v>
      </c>
      <c r="N182" s="4">
        <f t="shared" si="45"/>
        <v>-580160</v>
      </c>
      <c r="O182" s="33">
        <f t="shared" si="51"/>
        <v>-13813.333333333334</v>
      </c>
      <c r="P182" s="33">
        <f t="shared" si="52"/>
        <v>-77556.189386666665</v>
      </c>
      <c r="Q182" s="34">
        <f t="shared" si="44"/>
        <v>-2196.1445771919612</v>
      </c>
      <c r="R182" s="55">
        <f t="shared" si="49"/>
        <v>-49645.120000000003</v>
      </c>
      <c r="T182" s="36">
        <f t="shared" si="46"/>
        <v>-47833621</v>
      </c>
      <c r="U182" s="35">
        <f t="shared" si="47"/>
        <v>-4093191.282714285</v>
      </c>
    </row>
    <row r="183" spans="2:33" ht="12.75" hidden="1" customHeight="1" x14ac:dyDescent="0.2">
      <c r="B183" s="25">
        <v>36888</v>
      </c>
      <c r="C183" s="26">
        <v>0</v>
      </c>
      <c r="D183" s="27">
        <v>23.375</v>
      </c>
      <c r="E183" s="27">
        <v>23.378</v>
      </c>
      <c r="F183" s="225">
        <f t="shared" si="42"/>
        <v>22.442872818280694</v>
      </c>
      <c r="G183" s="159" t="s">
        <v>18</v>
      </c>
      <c r="H183" s="4">
        <v>9439360</v>
      </c>
      <c r="I183" s="4">
        <f t="shared" si="53"/>
        <v>224746.66666666666</v>
      </c>
      <c r="J183" s="4">
        <f t="shared" si="50"/>
        <v>1261860.1624533331</v>
      </c>
      <c r="K183" s="4">
        <f t="shared" si="43"/>
        <v>35731.865823501634</v>
      </c>
      <c r="L183" s="4">
        <f t="shared" si="48"/>
        <v>807724.50830692041</v>
      </c>
      <c r="N183" s="4">
        <f t="shared" si="45"/>
        <v>-563320</v>
      </c>
      <c r="O183" s="33">
        <f t="shared" si="51"/>
        <v>-13412.380952380952</v>
      </c>
      <c r="P183" s="33">
        <f t="shared" si="52"/>
        <v>-75305.006559047615</v>
      </c>
      <c r="Q183" s="34">
        <f t="shared" si="44"/>
        <v>-2132.3982405263641</v>
      </c>
      <c r="R183" s="55">
        <f t="shared" si="49"/>
        <v>-48204.097142857143</v>
      </c>
      <c r="T183" s="36">
        <f t="shared" si="46"/>
        <v>-48396941</v>
      </c>
      <c r="U183" s="35">
        <f t="shared" si="47"/>
        <v>-4141395.379857142</v>
      </c>
    </row>
    <row r="184" spans="2:33" s="37" customFormat="1" ht="12.75" hidden="1" customHeight="1" x14ac:dyDescent="0.2">
      <c r="B184" s="38">
        <v>36889</v>
      </c>
      <c r="C184" s="39">
        <v>0</v>
      </c>
      <c r="D184" s="40"/>
      <c r="E184" s="40"/>
      <c r="F184" s="228">
        <f t="shared" si="42"/>
        <v>0</v>
      </c>
      <c r="G184" s="161" t="s">
        <v>18</v>
      </c>
      <c r="H184" s="41">
        <f>H183-($AP$2*0.65)</f>
        <v>8923260</v>
      </c>
      <c r="I184" s="41">
        <f t="shared" si="53"/>
        <v>212458.57142857142</v>
      </c>
      <c r="J184" s="41">
        <f t="shared" si="50"/>
        <v>1192867.5580985714</v>
      </c>
      <c r="K184" s="41">
        <f t="shared" si="43"/>
        <v>33778.214733649227</v>
      </c>
      <c r="L184" s="41">
        <f t="shared" si="48"/>
        <v>763561.91479028342</v>
      </c>
      <c r="N184" s="41">
        <f t="shared" si="45"/>
        <v>-516100</v>
      </c>
      <c r="O184" s="42">
        <f t="shared" si="51"/>
        <v>-12288.095238095239</v>
      </c>
      <c r="P184" s="42">
        <f t="shared" si="52"/>
        <v>-68992.604354761905</v>
      </c>
      <c r="Q184" s="43">
        <f t="shared" si="44"/>
        <v>-1953.6510898524045</v>
      </c>
      <c r="R184" s="233">
        <f t="shared" si="49"/>
        <v>-44163.414285714287</v>
      </c>
      <c r="T184" s="45">
        <f t="shared" si="46"/>
        <v>-48913041</v>
      </c>
      <c r="U184" s="44">
        <f t="shared" si="47"/>
        <v>-4185558.7941428563</v>
      </c>
    </row>
    <row r="185" spans="2:33" ht="12.75" hidden="1" customHeight="1" x14ac:dyDescent="0.2">
      <c r="B185" s="25">
        <v>36890</v>
      </c>
      <c r="C185" s="26">
        <v>0</v>
      </c>
      <c r="D185" s="27">
        <v>100.0775</v>
      </c>
      <c r="E185" s="27">
        <v>100.06699999999999</v>
      </c>
      <c r="F185" s="225">
        <f t="shared" si="42"/>
        <v>96.064289259427426</v>
      </c>
      <c r="G185" s="159" t="s">
        <v>18</v>
      </c>
      <c r="H185" s="4">
        <v>40419420</v>
      </c>
      <c r="I185" s="4">
        <f t="shared" si="53"/>
        <v>962367.14285714284</v>
      </c>
      <c r="J185" s="4">
        <f t="shared" si="50"/>
        <v>5403295.9742471427</v>
      </c>
      <c r="K185" s="4">
        <f t="shared" si="43"/>
        <v>153004.15410618501</v>
      </c>
      <c r="L185" s="4">
        <f t="shared" si="48"/>
        <v>3458683.2312308154</v>
      </c>
      <c r="N185" s="4">
        <f>H185-H184-32252366</f>
        <v>-756206</v>
      </c>
      <c r="O185" s="33">
        <f t="shared" si="51"/>
        <v>-18004.904761904763</v>
      </c>
      <c r="P185" s="33">
        <f t="shared" si="52"/>
        <v>-101090.1402222381</v>
      </c>
      <c r="Q185" s="34">
        <f t="shared" si="44"/>
        <v>-2862.5512033577361</v>
      </c>
      <c r="R185" s="55">
        <f t="shared" si="49"/>
        <v>-64709.627714285714</v>
      </c>
      <c r="T185" s="36">
        <f t="shared" si="46"/>
        <v>-49669247</v>
      </c>
      <c r="U185" s="35">
        <f t="shared" si="47"/>
        <v>-4250268.4218571419</v>
      </c>
    </row>
    <row r="186" spans="2:33" ht="13.5" hidden="1" customHeight="1" thickBot="1" x14ac:dyDescent="0.25">
      <c r="B186" s="28">
        <v>36891</v>
      </c>
      <c r="C186" s="29">
        <v>0</v>
      </c>
      <c r="D186" s="30">
        <v>98.188000000000002</v>
      </c>
      <c r="E186" s="30">
        <v>98.188000000000002</v>
      </c>
      <c r="F186" s="226">
        <f t="shared" si="42"/>
        <v>94.260449836656051</v>
      </c>
      <c r="G186" s="159" t="s">
        <v>18</v>
      </c>
      <c r="H186" s="4">
        <v>39660460</v>
      </c>
      <c r="I186" s="4">
        <f t="shared" si="53"/>
        <v>944296.66666666663</v>
      </c>
      <c r="J186" s="4">
        <f t="shared" si="50"/>
        <v>5301837.6774033327</v>
      </c>
      <c r="K186" s="4">
        <f t="shared" si="43"/>
        <v>150131.17787841056</v>
      </c>
      <c r="L186" s="4">
        <f t="shared" si="48"/>
        <v>3393739.1467987532</v>
      </c>
      <c r="N186" s="4">
        <f>H186-H185</f>
        <v>-758960</v>
      </c>
      <c r="O186" s="33">
        <f t="shared" si="51"/>
        <v>-18070.476190476191</v>
      </c>
      <c r="P186" s="33">
        <f t="shared" si="52"/>
        <v>-101458.29684380951</v>
      </c>
      <c r="Q186" s="34">
        <f t="shared" si="44"/>
        <v>-2872.9762277744253</v>
      </c>
      <c r="R186" s="55">
        <f t="shared" si="49"/>
        <v>-64945.291428571429</v>
      </c>
      <c r="T186" s="36">
        <f t="shared" si="46"/>
        <v>-50428207</v>
      </c>
      <c r="U186" s="35">
        <f t="shared" si="47"/>
        <v>-4315213.7132857135</v>
      </c>
    </row>
    <row r="187" spans="2:33" ht="13.5" hidden="1" customHeight="1" x14ac:dyDescent="0.2">
      <c r="G187" s="159" t="s">
        <v>18</v>
      </c>
      <c r="K187" s="36"/>
      <c r="L187" s="36"/>
      <c r="M187" s="4"/>
      <c r="O187" s="4"/>
      <c r="P187" s="4"/>
      <c r="Q187" s="4"/>
      <c r="R187" s="196"/>
    </row>
    <row r="188" spans="2:33" ht="18.75" hidden="1" customHeight="1" thickBot="1" x14ac:dyDescent="0.3">
      <c r="B188" s="234" t="s">
        <v>29</v>
      </c>
      <c r="G188" s="159" t="s">
        <v>18</v>
      </c>
      <c r="K188" s="36"/>
      <c r="L188" s="36"/>
      <c r="M188" s="4"/>
      <c r="O188" s="4"/>
      <c r="P188" s="4"/>
      <c r="Q188" s="4"/>
      <c r="R188" s="196"/>
      <c r="AF188" s="4">
        <f>150131-9230</f>
        <v>140901</v>
      </c>
      <c r="AG188" t="s">
        <v>71</v>
      </c>
    </row>
    <row r="189" spans="2:33" ht="12.75" hidden="1" customHeight="1" x14ac:dyDescent="0.2">
      <c r="B189" s="22">
        <v>36892</v>
      </c>
      <c r="C189" s="23">
        <v>1</v>
      </c>
      <c r="D189" s="24">
        <v>96.361000000000004</v>
      </c>
      <c r="E189" s="24">
        <v>96.350999999999999</v>
      </c>
      <c r="F189" s="224">
        <f t="shared" ref="F189:F219" si="54">E189/104.1667*100</f>
        <v>92.496930400982265</v>
      </c>
      <c r="G189" s="159" t="s">
        <v>18</v>
      </c>
      <c r="H189" s="4">
        <v>38918430</v>
      </c>
      <c r="I189" s="4">
        <f t="shared" ref="I189:I219" si="55">H189/42</f>
        <v>926629.28571428568</v>
      </c>
      <c r="J189" s="4">
        <f>I189*$J$4</f>
        <v>5202642.5946492851</v>
      </c>
      <c r="K189" s="4">
        <f t="shared" ref="K189:K219" si="56">J189*$K$1</f>
        <v>147322.28867437417</v>
      </c>
      <c r="L189" s="4">
        <f>K189*$L$1</f>
        <v>3330243.7597281272</v>
      </c>
      <c r="M189" s="4"/>
      <c r="N189" s="4">
        <f>H189-H186</f>
        <v>-742030</v>
      </c>
      <c r="O189" s="4">
        <f>N189/42</f>
        <v>-17667.380952380954</v>
      </c>
      <c r="P189" s="4">
        <f t="shared" ref="P189:P219" si="57">O189*$J$4</f>
        <v>-99195.082754047617</v>
      </c>
      <c r="Q189" s="4">
        <f t="shared" ref="Q189:Q219" si="58">P189*$K$1</f>
        <v>-2808.889204036388</v>
      </c>
      <c r="R189" s="50">
        <f t="shared" ref="R189:R219" si="59">O189*3.594</f>
        <v>-63496.567142857144</v>
      </c>
      <c r="T189" s="35">
        <f>T188+N189</f>
        <v>-742030</v>
      </c>
      <c r="U189" s="35">
        <f>U188+R189</f>
        <v>-63496.567142857144</v>
      </c>
      <c r="X189" s="235">
        <f t="shared" ref="X189:X219" si="60">B189</f>
        <v>36892</v>
      </c>
      <c r="Y189" s="236">
        <f>IF(AF188&lt;0,"0",AF188)</f>
        <v>140901</v>
      </c>
      <c r="Z189" s="236"/>
      <c r="AA189" s="237">
        <f t="shared" ref="AA189:AA219" si="61">Q189*-1</f>
        <v>2808.889204036388</v>
      </c>
      <c r="AB189" s="238">
        <f>$AA$3-Y189</f>
        <v>5020.2000000000116</v>
      </c>
      <c r="AC189" s="239" t="str">
        <f>+IF(AF189&gt;$D$3,"*","")</f>
        <v>*</v>
      </c>
      <c r="AD189" s="154"/>
      <c r="AE189" s="240"/>
      <c r="AF189" s="241">
        <f>Y189+AE189-AA189</f>
        <v>138092.11079596361</v>
      </c>
    </row>
    <row r="190" spans="2:33" ht="12.75" hidden="1" customHeight="1" x14ac:dyDescent="0.2">
      <c r="B190" s="25">
        <v>36893</v>
      </c>
      <c r="C190" s="26">
        <v>0</v>
      </c>
      <c r="D190" s="27">
        <v>94.617999999999995</v>
      </c>
      <c r="E190" s="27">
        <v>94.611000000000004</v>
      </c>
      <c r="F190" s="225">
        <f t="shared" si="54"/>
        <v>90.826530935510092</v>
      </c>
      <c r="G190" s="159" t="s">
        <v>18</v>
      </c>
      <c r="H190" s="4">
        <v>38210190</v>
      </c>
      <c r="I190" s="4">
        <f t="shared" si="55"/>
        <v>909766.42857142852</v>
      </c>
      <c r="J190" s="4">
        <f t="shared" ref="J190:J219" si="62">I190*$J$4</f>
        <v>5107964.5824264279</v>
      </c>
      <c r="K190" s="4">
        <f t="shared" si="56"/>
        <v>144641.30853897973</v>
      </c>
      <c r="L190" s="4">
        <f t="shared" ref="L190:L219" si="63">K190*$L$1</f>
        <v>3269639.7774916948</v>
      </c>
      <c r="M190" s="4"/>
      <c r="N190" s="4">
        <f t="shared" ref="N190:N219" si="64">H190-H189</f>
        <v>-708240</v>
      </c>
      <c r="O190" s="4">
        <f t="shared" ref="O190:O219" si="65">N190/42</f>
        <v>-16862.857142857141</v>
      </c>
      <c r="P190" s="4">
        <f t="shared" si="57"/>
        <v>-94678.012222857127</v>
      </c>
      <c r="Q190" s="4">
        <f t="shared" si="58"/>
        <v>-2680.9801353944331</v>
      </c>
      <c r="R190" s="196">
        <f t="shared" si="59"/>
        <v>-60605.108571428565</v>
      </c>
      <c r="S190" s="34"/>
      <c r="T190" s="34">
        <f>T189+N190</f>
        <v>-1450270</v>
      </c>
      <c r="U190" s="34">
        <f>U189+R190</f>
        <v>-124101.67571428571</v>
      </c>
      <c r="X190" s="235">
        <f t="shared" si="60"/>
        <v>36893</v>
      </c>
      <c r="Y190" s="236">
        <f>IF(AF189&lt;0,"0",AF189)</f>
        <v>138092.11079596361</v>
      </c>
      <c r="Z190" s="236"/>
      <c r="AA190" s="237">
        <f t="shared" si="61"/>
        <v>2680.9801353944331</v>
      </c>
      <c r="AB190" s="238">
        <f t="shared" ref="AB190:AB219" si="66">$AA$3-Y190</f>
        <v>7829.0892040363979</v>
      </c>
      <c r="AC190" s="239" t="str">
        <f t="shared" ref="AC190:AC219" si="67">+IF(AF190&gt;$D$3,"*","")</f>
        <v>*</v>
      </c>
      <c r="AD190" s="154"/>
      <c r="AE190" s="240"/>
      <c r="AF190" s="241">
        <f t="shared" ref="AF190:AF219" si="68">Y190+AE190-AA190</f>
        <v>135411.13066056918</v>
      </c>
    </row>
    <row r="191" spans="2:33" ht="12.75" hidden="1" customHeight="1" x14ac:dyDescent="0.2">
      <c r="B191" s="25">
        <v>36894</v>
      </c>
      <c r="C191" s="26">
        <v>0</v>
      </c>
      <c r="D191" s="27">
        <v>92.468000000000004</v>
      </c>
      <c r="E191" s="27">
        <v>92.444999999999993</v>
      </c>
      <c r="F191" s="225">
        <f t="shared" si="54"/>
        <v>88.747171600905077</v>
      </c>
      <c r="G191" s="159" t="s">
        <v>18</v>
      </c>
      <c r="H191" s="4">
        <v>37333420</v>
      </c>
      <c r="I191" s="4">
        <f t="shared" si="55"/>
        <v>888890.95238095243</v>
      </c>
      <c r="J191" s="4">
        <f t="shared" si="62"/>
        <v>4990757.3634376191</v>
      </c>
      <c r="K191" s="4">
        <f t="shared" si="56"/>
        <v>141322.37293338028</v>
      </c>
      <c r="L191" s="4">
        <f t="shared" si="63"/>
        <v>3194614.7104163575</v>
      </c>
      <c r="M191" s="4"/>
      <c r="N191" s="4">
        <f t="shared" si="64"/>
        <v>-876770</v>
      </c>
      <c r="O191" s="4">
        <f t="shared" si="65"/>
        <v>-20875.476190476191</v>
      </c>
      <c r="P191" s="4">
        <f>O191*$J$4</f>
        <v>-117207.21898880952</v>
      </c>
      <c r="Q191" s="4">
        <f t="shared" si="58"/>
        <v>-3318.9356055994822</v>
      </c>
      <c r="R191" s="196">
        <f t="shared" si="59"/>
        <v>-75026.46142857142</v>
      </c>
      <c r="S191" s="34"/>
      <c r="T191" s="34">
        <f t="shared" ref="T191:T219" si="69">T190+N191</f>
        <v>-2327040</v>
      </c>
      <c r="U191" s="34">
        <f t="shared" ref="U191:U219" si="70">U190+R191</f>
        <v>-199128.13714285713</v>
      </c>
      <c r="X191" s="235">
        <f t="shared" si="60"/>
        <v>36894</v>
      </c>
      <c r="Y191" s="236">
        <f t="shared" ref="Y191:Y219" si="71">IF(AF190&lt;0,"0",AF190)</f>
        <v>135411.13066056918</v>
      </c>
      <c r="Z191" s="236"/>
      <c r="AA191" s="237">
        <f t="shared" si="61"/>
        <v>3318.9356055994822</v>
      </c>
      <c r="AB191" s="238">
        <f t="shared" si="66"/>
        <v>10510.069339430833</v>
      </c>
      <c r="AC191" s="239" t="str">
        <f t="shared" si="67"/>
        <v>*</v>
      </c>
      <c r="AD191" s="154"/>
      <c r="AE191" s="240"/>
      <c r="AF191" s="241">
        <f t="shared" si="68"/>
        <v>132092.19505496969</v>
      </c>
    </row>
    <row r="192" spans="2:33" ht="12.75" hidden="1" customHeight="1" x14ac:dyDescent="0.2">
      <c r="B192" s="25">
        <v>36895</v>
      </c>
      <c r="C192" s="26">
        <v>0</v>
      </c>
      <c r="D192" s="27">
        <v>90.201999999999998</v>
      </c>
      <c r="E192" s="27">
        <v>90.179000000000002</v>
      </c>
      <c r="F192" s="225">
        <f t="shared" si="54"/>
        <v>86.57181229702006</v>
      </c>
      <c r="G192" s="159" t="s">
        <v>18</v>
      </c>
      <c r="H192" s="4">
        <v>36414600</v>
      </c>
      <c r="I192" s="4">
        <f t="shared" si="55"/>
        <v>867014.28571428568</v>
      </c>
      <c r="J192" s="4">
        <f t="shared" si="62"/>
        <v>4867928.8714142852</v>
      </c>
      <c r="K192" s="4">
        <f t="shared" si="56"/>
        <v>137844.26075671258</v>
      </c>
      <c r="L192" s="4">
        <f t="shared" si="63"/>
        <v>3115991.4316429482</v>
      </c>
      <c r="M192" s="4"/>
      <c r="N192" s="4">
        <f t="shared" si="64"/>
        <v>-918820</v>
      </c>
      <c r="O192" s="4">
        <f t="shared" si="65"/>
        <v>-21876.666666666668</v>
      </c>
      <c r="P192" s="4">
        <f t="shared" si="57"/>
        <v>-122828.49202333333</v>
      </c>
      <c r="Q192" s="4">
        <f t="shared" si="58"/>
        <v>-3478.1121766676733</v>
      </c>
      <c r="R192" s="196">
        <f t="shared" si="59"/>
        <v>-78624.740000000005</v>
      </c>
      <c r="S192" s="34"/>
      <c r="T192" s="34">
        <f t="shared" si="69"/>
        <v>-3245860</v>
      </c>
      <c r="U192" s="34">
        <f t="shared" si="70"/>
        <v>-277752.87714285712</v>
      </c>
      <c r="X192" s="235">
        <f t="shared" si="60"/>
        <v>36895</v>
      </c>
      <c r="Y192" s="236">
        <f t="shared" si="71"/>
        <v>132092.19505496969</v>
      </c>
      <c r="Z192" s="236"/>
      <c r="AA192" s="237">
        <f t="shared" si="61"/>
        <v>3478.1121766676733</v>
      </c>
      <c r="AB192" s="238">
        <f t="shared" si="66"/>
        <v>13829.00494503032</v>
      </c>
      <c r="AC192" s="239" t="str">
        <f t="shared" si="67"/>
        <v>*</v>
      </c>
      <c r="AD192" s="154"/>
      <c r="AE192" s="240"/>
      <c r="AF192" s="241">
        <f t="shared" si="68"/>
        <v>128614.08287830203</v>
      </c>
    </row>
    <row r="193" spans="2:32" ht="12.75" hidden="1" customHeight="1" x14ac:dyDescent="0.2">
      <c r="B193" s="25">
        <v>36896</v>
      </c>
      <c r="C193" s="26">
        <v>0</v>
      </c>
      <c r="D193" s="27">
        <v>88.203999999999994</v>
      </c>
      <c r="E193" s="27">
        <v>88.176000000000002</v>
      </c>
      <c r="F193" s="225">
        <f t="shared" si="54"/>
        <v>84.648932912341465</v>
      </c>
      <c r="G193" s="159" t="s">
        <v>18</v>
      </c>
      <c r="H193" s="4">
        <v>35605470</v>
      </c>
      <c r="I193" s="4">
        <f t="shared" si="55"/>
        <v>847749.28571428568</v>
      </c>
      <c r="J193" s="4">
        <f t="shared" si="62"/>
        <v>4759763.8143292852</v>
      </c>
      <c r="K193" s="4">
        <f t="shared" si="56"/>
        <v>134781.37041311199</v>
      </c>
      <c r="L193" s="4">
        <f t="shared" si="63"/>
        <v>3046754.3084262921</v>
      </c>
      <c r="M193" s="4"/>
      <c r="N193" s="4">
        <f t="shared" si="64"/>
        <v>-809130</v>
      </c>
      <c r="O193" s="4">
        <f t="shared" si="65"/>
        <v>-19265</v>
      </c>
      <c r="P193" s="4">
        <f t="shared" si="57"/>
        <v>-108165.05708499999</v>
      </c>
      <c r="Q193" s="4">
        <f t="shared" si="58"/>
        <v>-3062.8903436006126</v>
      </c>
      <c r="R193" s="196">
        <f t="shared" si="59"/>
        <v>-69238.41</v>
      </c>
      <c r="S193" s="34"/>
      <c r="T193" s="34">
        <f t="shared" si="69"/>
        <v>-4054990</v>
      </c>
      <c r="U193" s="34">
        <f t="shared" si="70"/>
        <v>-346991.28714285709</v>
      </c>
      <c r="X193" s="235">
        <f t="shared" si="60"/>
        <v>36896</v>
      </c>
      <c r="Y193" s="236">
        <f t="shared" si="71"/>
        <v>128614.08287830203</v>
      </c>
      <c r="Z193" s="236"/>
      <c r="AA193" s="237">
        <f t="shared" si="61"/>
        <v>3062.8903436006126</v>
      </c>
      <c r="AB193" s="238">
        <f t="shared" si="66"/>
        <v>17307.117121697986</v>
      </c>
      <c r="AC193" s="239" t="str">
        <f t="shared" si="67"/>
        <v>*</v>
      </c>
      <c r="AD193" s="154"/>
      <c r="AE193" s="240"/>
      <c r="AF193" s="241">
        <f t="shared" si="68"/>
        <v>125551.19253470142</v>
      </c>
    </row>
    <row r="194" spans="2:32" ht="12.75" hidden="1" customHeight="1" x14ac:dyDescent="0.2">
      <c r="B194" s="25">
        <v>36897</v>
      </c>
      <c r="C194" s="26">
        <v>0</v>
      </c>
      <c r="D194" s="27">
        <v>86.563999999999993</v>
      </c>
      <c r="E194" s="27">
        <v>86.536000000000001</v>
      </c>
      <c r="F194" s="225">
        <f t="shared" si="54"/>
        <v>83.074533416149293</v>
      </c>
      <c r="G194" s="159" t="s">
        <v>18</v>
      </c>
      <c r="H194" s="4">
        <v>34948120</v>
      </c>
      <c r="I194" s="4">
        <f t="shared" si="55"/>
        <v>832098.09523809527</v>
      </c>
      <c r="J194" s="4">
        <f t="shared" si="62"/>
        <v>4671888.8124447614</v>
      </c>
      <c r="K194" s="4">
        <f t="shared" si="56"/>
        <v>132293.02989012326</v>
      </c>
      <c r="L194" s="4">
        <f t="shared" si="63"/>
        <v>2990504.975257989</v>
      </c>
      <c r="M194" s="4"/>
      <c r="N194" s="4">
        <f t="shared" si="64"/>
        <v>-657350</v>
      </c>
      <c r="O194" s="4">
        <f t="shared" si="65"/>
        <v>-15651.190476190477</v>
      </c>
      <c r="P194" s="4">
        <f t="shared" si="57"/>
        <v>-87875.001884523808</v>
      </c>
      <c r="Q194" s="4">
        <f t="shared" si="58"/>
        <v>-2488.3405229887194</v>
      </c>
      <c r="R194" s="196">
        <f t="shared" si="59"/>
        <v>-56250.37857142857</v>
      </c>
      <c r="S194" s="34"/>
      <c r="T194" s="34">
        <f t="shared" si="69"/>
        <v>-4712340</v>
      </c>
      <c r="U194" s="34">
        <f t="shared" si="70"/>
        <v>-403241.66571428569</v>
      </c>
      <c r="X194" s="235">
        <f t="shared" si="60"/>
        <v>36897</v>
      </c>
      <c r="Y194" s="236">
        <f t="shared" si="71"/>
        <v>125551.19253470142</v>
      </c>
      <c r="Z194" s="236"/>
      <c r="AA194" s="237">
        <f t="shared" si="61"/>
        <v>2488.3405229887194</v>
      </c>
      <c r="AB194" s="238">
        <f t="shared" si="66"/>
        <v>20370.007465298593</v>
      </c>
      <c r="AC194" s="239" t="str">
        <f t="shared" si="67"/>
        <v>*</v>
      </c>
      <c r="AD194" s="154"/>
      <c r="AE194" s="240"/>
      <c r="AF194" s="241">
        <f t="shared" si="68"/>
        <v>123062.8520117127</v>
      </c>
    </row>
    <row r="195" spans="2:32" ht="12.75" hidden="1" customHeight="1" x14ac:dyDescent="0.2">
      <c r="B195" s="25">
        <v>36898</v>
      </c>
      <c r="C195" s="26">
        <v>0</v>
      </c>
      <c r="D195" s="27">
        <v>84.691999999999993</v>
      </c>
      <c r="E195" s="27">
        <v>84.6</v>
      </c>
      <c r="F195" s="225">
        <f t="shared" si="54"/>
        <v>81.215974010888303</v>
      </c>
      <c r="G195" s="159" t="s">
        <v>18</v>
      </c>
      <c r="H195" s="4">
        <v>34164440</v>
      </c>
      <c r="I195" s="4">
        <f t="shared" si="55"/>
        <v>813439.04761904757</v>
      </c>
      <c r="J195" s="4">
        <f t="shared" si="62"/>
        <v>4567125.9289323799</v>
      </c>
      <c r="K195" s="4">
        <f t="shared" si="56"/>
        <v>129326.47827978506</v>
      </c>
      <c r="L195" s="4">
        <f t="shared" si="63"/>
        <v>2923445.6044245879</v>
      </c>
      <c r="M195" s="4"/>
      <c r="N195" s="4">
        <f t="shared" si="64"/>
        <v>-783680</v>
      </c>
      <c r="O195" s="4">
        <f t="shared" si="65"/>
        <v>-18659.047619047618</v>
      </c>
      <c r="P195" s="4">
        <f t="shared" si="57"/>
        <v>-104762.88351238094</v>
      </c>
      <c r="Q195" s="4">
        <f t="shared" si="58"/>
        <v>-2966.5516103381751</v>
      </c>
      <c r="R195" s="196">
        <f t="shared" si="59"/>
        <v>-67060.61714285714</v>
      </c>
      <c r="S195" s="34"/>
      <c r="T195" s="34">
        <f t="shared" si="69"/>
        <v>-5496020</v>
      </c>
      <c r="U195" s="34">
        <f t="shared" si="70"/>
        <v>-470302.28285714285</v>
      </c>
      <c r="X195" s="235">
        <f t="shared" si="60"/>
        <v>36898</v>
      </c>
      <c r="Y195" s="236">
        <f t="shared" si="71"/>
        <v>123062.8520117127</v>
      </c>
      <c r="Z195" s="236"/>
      <c r="AA195" s="237">
        <f t="shared" si="61"/>
        <v>2966.5516103381751</v>
      </c>
      <c r="AB195" s="238">
        <f t="shared" si="66"/>
        <v>22858.347988287307</v>
      </c>
      <c r="AC195" s="239" t="str">
        <f t="shared" si="67"/>
        <v>*</v>
      </c>
      <c r="AD195" s="154"/>
      <c r="AE195" s="240"/>
      <c r="AF195" s="241">
        <f t="shared" si="68"/>
        <v>120096.30040137452</v>
      </c>
    </row>
    <row r="196" spans="2:32" ht="12.75" hidden="1" customHeight="1" x14ac:dyDescent="0.2">
      <c r="B196" s="25">
        <v>36899</v>
      </c>
      <c r="C196" s="26">
        <v>0</v>
      </c>
      <c r="D196" s="27">
        <v>82.67</v>
      </c>
      <c r="E196" s="27">
        <v>82.591999999999999</v>
      </c>
      <c r="F196" s="225">
        <f t="shared" si="54"/>
        <v>79.288294627745714</v>
      </c>
      <c r="G196" s="159" t="s">
        <v>18</v>
      </c>
      <c r="H196" s="4">
        <v>33347140</v>
      </c>
      <c r="I196" s="4">
        <f t="shared" si="55"/>
        <v>793979.52380952379</v>
      </c>
      <c r="J196" s="4">
        <f t="shared" si="62"/>
        <v>4457868.7006061897</v>
      </c>
      <c r="K196" s="4">
        <f t="shared" si="56"/>
        <v>126232.66112083066</v>
      </c>
      <c r="L196" s="4">
        <f t="shared" si="63"/>
        <v>2853509.3756294954</v>
      </c>
      <c r="M196" s="4"/>
      <c r="N196" s="4">
        <f t="shared" si="64"/>
        <v>-817300</v>
      </c>
      <c r="O196" s="4">
        <f t="shared" si="65"/>
        <v>-19459.523809523809</v>
      </c>
      <c r="P196" s="4">
        <f t="shared" si="57"/>
        <v>-109257.22832619047</v>
      </c>
      <c r="Q196" s="4">
        <f t="shared" si="58"/>
        <v>-3093.8171589544086</v>
      </c>
      <c r="R196" s="196">
        <f t="shared" si="59"/>
        <v>-69937.528571428571</v>
      </c>
      <c r="S196" s="34"/>
      <c r="T196" s="34">
        <f t="shared" si="69"/>
        <v>-6313320</v>
      </c>
      <c r="U196" s="34">
        <f t="shared" si="70"/>
        <v>-540239.81142857147</v>
      </c>
      <c r="X196" s="235">
        <f t="shared" si="60"/>
        <v>36899</v>
      </c>
      <c r="Y196" s="236">
        <f t="shared" si="71"/>
        <v>120096.30040137452</v>
      </c>
      <c r="Z196" s="236"/>
      <c r="AA196" s="237">
        <f t="shared" si="61"/>
        <v>3093.8171589544086</v>
      </c>
      <c r="AB196" s="238">
        <f t="shared" si="66"/>
        <v>25824.899598625489</v>
      </c>
      <c r="AC196" s="239" t="str">
        <f t="shared" si="67"/>
        <v>*</v>
      </c>
      <c r="AD196" s="154"/>
      <c r="AE196" s="240"/>
      <c r="AF196" s="241">
        <f t="shared" si="68"/>
        <v>117002.48324242012</v>
      </c>
    </row>
    <row r="197" spans="2:32" ht="12.75" hidden="1" customHeight="1" x14ac:dyDescent="0.2">
      <c r="B197" s="25">
        <v>36900</v>
      </c>
      <c r="C197" s="26">
        <v>0</v>
      </c>
      <c r="D197" s="27">
        <v>80.652000000000001</v>
      </c>
      <c r="E197" s="27">
        <v>80.653000000000006</v>
      </c>
      <c r="F197" s="225">
        <f t="shared" si="54"/>
        <v>77.426855223406335</v>
      </c>
      <c r="G197" s="159" t="s">
        <v>18</v>
      </c>
      <c r="H197" s="4">
        <v>32580470</v>
      </c>
      <c r="I197" s="4">
        <f t="shared" si="55"/>
        <v>775725.47619047621</v>
      </c>
      <c r="J197" s="4">
        <f t="shared" si="62"/>
        <v>4355379.7256388096</v>
      </c>
      <c r="K197" s="4">
        <f t="shared" si="56"/>
        <v>123330.49936718383</v>
      </c>
      <c r="L197" s="4">
        <f t="shared" si="63"/>
        <v>2787905.5477445899</v>
      </c>
      <c r="M197" s="4"/>
      <c r="N197" s="4">
        <f t="shared" si="64"/>
        <v>-766670</v>
      </c>
      <c r="O197" s="4">
        <f t="shared" si="65"/>
        <v>-18254.047619047618</v>
      </c>
      <c r="P197" s="4">
        <f t="shared" si="57"/>
        <v>-102488.97496738094</v>
      </c>
      <c r="Q197" s="4">
        <f t="shared" si="58"/>
        <v>-2902.1617536468571</v>
      </c>
      <c r="R197" s="196">
        <f t="shared" si="59"/>
        <v>-65605.047142857133</v>
      </c>
      <c r="S197" s="34"/>
      <c r="T197" s="34">
        <f t="shared" si="69"/>
        <v>-7079990</v>
      </c>
      <c r="U197" s="34">
        <f t="shared" si="70"/>
        <v>-605844.85857142857</v>
      </c>
      <c r="X197" s="235">
        <f t="shared" si="60"/>
        <v>36900</v>
      </c>
      <c r="Y197" s="236">
        <f t="shared" si="71"/>
        <v>117002.48324242012</v>
      </c>
      <c r="Z197" s="236"/>
      <c r="AA197" s="237">
        <f t="shared" si="61"/>
        <v>2902.1617536468571</v>
      </c>
      <c r="AB197" s="238">
        <f t="shared" si="66"/>
        <v>28918.716757579896</v>
      </c>
      <c r="AC197" s="239" t="str">
        <f t="shared" si="67"/>
        <v>*</v>
      </c>
      <c r="AD197" s="154"/>
      <c r="AE197" s="240"/>
      <c r="AF197" s="241">
        <f t="shared" si="68"/>
        <v>114100.32148877326</v>
      </c>
    </row>
    <row r="198" spans="2:32" ht="12.75" hidden="1" customHeight="1" x14ac:dyDescent="0.2">
      <c r="B198" s="25">
        <v>36901</v>
      </c>
      <c r="C198" s="26">
        <v>0</v>
      </c>
      <c r="D198" s="27">
        <v>78.784999999999997</v>
      </c>
      <c r="E198" s="27">
        <v>78.75</v>
      </c>
      <c r="F198" s="225">
        <f t="shared" si="54"/>
        <v>75.599975808007741</v>
      </c>
      <c r="G198" s="159" t="s">
        <v>18</v>
      </c>
      <c r="H198" s="4">
        <v>31797040</v>
      </c>
      <c r="I198" s="4">
        <f t="shared" si="55"/>
        <v>757072.38095238095</v>
      </c>
      <c r="J198" s="4">
        <f t="shared" si="62"/>
        <v>4250650.2622990469</v>
      </c>
      <c r="K198" s="4">
        <f t="shared" si="56"/>
        <v>120364.89410982463</v>
      </c>
      <c r="L198" s="4">
        <f t="shared" si="63"/>
        <v>2720867.5693707494</v>
      </c>
      <c r="M198" s="4"/>
      <c r="N198" s="4">
        <f t="shared" si="64"/>
        <v>-783430</v>
      </c>
      <c r="O198" s="4">
        <f t="shared" si="65"/>
        <v>-18653.095238095237</v>
      </c>
      <c r="P198" s="4">
        <f t="shared" si="57"/>
        <v>-104729.46333976189</v>
      </c>
      <c r="Q198" s="4">
        <f t="shared" si="58"/>
        <v>-2965.6052573591728</v>
      </c>
      <c r="R198" s="196">
        <f t="shared" si="59"/>
        <v>-67039.224285714285</v>
      </c>
      <c r="S198" s="34"/>
      <c r="T198" s="34">
        <f t="shared" si="69"/>
        <v>-7863420</v>
      </c>
      <c r="U198" s="34">
        <f t="shared" si="70"/>
        <v>-672884.0828571429</v>
      </c>
      <c r="X198" s="235">
        <f t="shared" si="60"/>
        <v>36901</v>
      </c>
      <c r="Y198" s="236">
        <f t="shared" si="71"/>
        <v>114100.32148877326</v>
      </c>
      <c r="Z198" s="236"/>
      <c r="AA198" s="237">
        <f t="shared" si="61"/>
        <v>2965.6052573591728</v>
      </c>
      <c r="AB198" s="238">
        <f t="shared" si="66"/>
        <v>31820.878511226751</v>
      </c>
      <c r="AC198" s="239" t="str">
        <f t="shared" si="67"/>
        <v>*</v>
      </c>
      <c r="AD198" s="154"/>
      <c r="AE198" s="240"/>
      <c r="AF198" s="241">
        <f t="shared" si="68"/>
        <v>111134.71623141409</v>
      </c>
    </row>
    <row r="199" spans="2:32" ht="12.75" hidden="1" customHeight="1" x14ac:dyDescent="0.2">
      <c r="B199" s="25">
        <v>36902</v>
      </c>
      <c r="C199" s="26">
        <v>0</v>
      </c>
      <c r="D199" s="27">
        <v>76.872</v>
      </c>
      <c r="E199" s="27">
        <v>76.878</v>
      </c>
      <c r="F199" s="225">
        <f t="shared" si="54"/>
        <v>73.802856383085953</v>
      </c>
      <c r="G199" s="159" t="s">
        <v>18</v>
      </c>
      <c r="H199" s="4">
        <v>31038950</v>
      </c>
      <c r="I199" s="4">
        <f t="shared" si="55"/>
        <v>739022.61904761905</v>
      </c>
      <c r="J199" s="4">
        <f t="shared" si="62"/>
        <v>4149308.2676559519</v>
      </c>
      <c r="K199" s="4">
        <f t="shared" si="56"/>
        <v>117495.21119041715</v>
      </c>
      <c r="L199" s="4">
        <f t="shared" si="63"/>
        <v>2655997.9306979589</v>
      </c>
      <c r="M199" s="4"/>
      <c r="N199" s="4">
        <f t="shared" si="64"/>
        <v>-758090</v>
      </c>
      <c r="O199" s="4">
        <f t="shared" si="65"/>
        <v>-18049.761904761905</v>
      </c>
      <c r="P199" s="4">
        <f t="shared" si="57"/>
        <v>-101341.99464309523</v>
      </c>
      <c r="Q199" s="4">
        <f t="shared" si="58"/>
        <v>-2869.6829194074971</v>
      </c>
      <c r="R199" s="196">
        <f t="shared" si="59"/>
        <v>-64870.84428571428</v>
      </c>
      <c r="S199" s="34"/>
      <c r="T199" s="34">
        <f t="shared" si="69"/>
        <v>-8621510</v>
      </c>
      <c r="U199" s="34">
        <f t="shared" si="70"/>
        <v>-737754.92714285722</v>
      </c>
      <c r="X199" s="235">
        <f t="shared" si="60"/>
        <v>36902</v>
      </c>
      <c r="Y199" s="236">
        <f t="shared" si="71"/>
        <v>111134.71623141409</v>
      </c>
      <c r="Z199" s="236"/>
      <c r="AA199" s="237">
        <f t="shared" si="61"/>
        <v>2869.6829194074971</v>
      </c>
      <c r="AB199" s="238">
        <f t="shared" si="66"/>
        <v>34786.483768585924</v>
      </c>
      <c r="AC199" s="239" t="str">
        <f t="shared" si="67"/>
        <v>*</v>
      </c>
      <c r="AD199" s="154"/>
      <c r="AE199" s="240"/>
      <c r="AF199" s="241">
        <f t="shared" si="68"/>
        <v>108265.03331200659</v>
      </c>
    </row>
    <row r="200" spans="2:32" ht="12.75" hidden="1" customHeight="1" x14ac:dyDescent="0.2">
      <c r="B200" s="25">
        <v>36903</v>
      </c>
      <c r="C200" s="26">
        <v>0</v>
      </c>
      <c r="D200" s="27">
        <v>74.884</v>
      </c>
      <c r="E200" s="27">
        <v>74.882000000000005</v>
      </c>
      <c r="F200" s="225">
        <f t="shared" si="54"/>
        <v>71.886696996256958</v>
      </c>
      <c r="G200" s="159" t="s">
        <v>18</v>
      </c>
      <c r="H200" s="4">
        <v>30230400</v>
      </c>
      <c r="I200" s="4">
        <f t="shared" si="55"/>
        <v>719771.42857142852</v>
      </c>
      <c r="J200" s="4">
        <f t="shared" si="62"/>
        <v>4041220.7453714279</v>
      </c>
      <c r="K200" s="4">
        <f t="shared" si="56"/>
        <v>114434.51638572781</v>
      </c>
      <c r="L200" s="4">
        <f t="shared" si="63"/>
        <v>2586810.4379874826</v>
      </c>
      <c r="M200" s="4"/>
      <c r="N200" s="4">
        <f t="shared" si="64"/>
        <v>-808550</v>
      </c>
      <c r="O200" s="4">
        <f t="shared" si="65"/>
        <v>-19251.190476190477</v>
      </c>
      <c r="P200" s="4">
        <f t="shared" si="57"/>
        <v>-108087.5222845238</v>
      </c>
      <c r="Q200" s="4">
        <f t="shared" si="58"/>
        <v>-3060.6948046893272</v>
      </c>
      <c r="R200" s="196">
        <f t="shared" si="59"/>
        <v>-69188.778571428571</v>
      </c>
      <c r="S200" s="34"/>
      <c r="T200" s="34">
        <f t="shared" si="69"/>
        <v>-9430060</v>
      </c>
      <c r="U200" s="34">
        <f t="shared" si="70"/>
        <v>-806943.70571428584</v>
      </c>
      <c r="X200" s="235">
        <f t="shared" si="60"/>
        <v>36903</v>
      </c>
      <c r="Y200" s="236">
        <f t="shared" si="71"/>
        <v>108265.03331200659</v>
      </c>
      <c r="Z200" s="236"/>
      <c r="AA200" s="237">
        <f t="shared" si="61"/>
        <v>3060.6948046893272</v>
      </c>
      <c r="AB200" s="238">
        <f t="shared" si="66"/>
        <v>37656.16668799342</v>
      </c>
      <c r="AC200" s="239" t="str">
        <f t="shared" si="67"/>
        <v>*</v>
      </c>
      <c r="AD200" s="154"/>
      <c r="AE200" s="240"/>
      <c r="AF200" s="241">
        <f t="shared" si="68"/>
        <v>105204.33850731727</v>
      </c>
    </row>
    <row r="201" spans="2:32" ht="12.75" hidden="1" customHeight="1" x14ac:dyDescent="0.2">
      <c r="B201" s="25">
        <v>36904</v>
      </c>
      <c r="C201" s="26">
        <v>0</v>
      </c>
      <c r="D201" s="27">
        <v>73.081999999999994</v>
      </c>
      <c r="E201" s="27">
        <v>73.84</v>
      </c>
      <c r="F201" s="225">
        <f t="shared" si="54"/>
        <v>70.886377316359258</v>
      </c>
      <c r="G201" s="159" t="s">
        <v>18</v>
      </c>
      <c r="H201" s="4">
        <v>29809310</v>
      </c>
      <c r="I201" s="4">
        <f t="shared" si="55"/>
        <v>709745.47619047621</v>
      </c>
      <c r="J201" s="4">
        <f t="shared" si="62"/>
        <v>3984929.1434188094</v>
      </c>
      <c r="K201" s="4">
        <f t="shared" si="56"/>
        <v>112840.51728201547</v>
      </c>
      <c r="L201" s="4">
        <f t="shared" si="63"/>
        <v>2550777.8348022075</v>
      </c>
      <c r="M201" s="4"/>
      <c r="N201" s="4">
        <f t="shared" si="64"/>
        <v>-421090</v>
      </c>
      <c r="O201" s="4">
        <f t="shared" si="65"/>
        <v>-10025.952380952382</v>
      </c>
      <c r="P201" s="4">
        <f t="shared" si="57"/>
        <v>-56291.60195261905</v>
      </c>
      <c r="Q201" s="4">
        <f t="shared" si="58"/>
        <v>-1593.9991037123602</v>
      </c>
      <c r="R201" s="196">
        <f t="shared" si="59"/>
        <v>-36033.27285714286</v>
      </c>
      <c r="S201" s="34"/>
      <c r="T201" s="34">
        <f t="shared" si="69"/>
        <v>-9851150</v>
      </c>
      <c r="U201" s="34">
        <f t="shared" si="70"/>
        <v>-842976.97857142868</v>
      </c>
      <c r="X201" s="235">
        <f t="shared" si="60"/>
        <v>36904</v>
      </c>
      <c r="Y201" s="236">
        <f t="shared" si="71"/>
        <v>105204.33850731727</v>
      </c>
      <c r="Z201" s="236"/>
      <c r="AA201" s="237">
        <f t="shared" si="61"/>
        <v>1593.9991037123602</v>
      </c>
      <c r="AB201" s="238">
        <f t="shared" si="66"/>
        <v>40716.861492682743</v>
      </c>
      <c r="AC201" s="239" t="str">
        <f t="shared" si="67"/>
        <v>*</v>
      </c>
      <c r="AD201" s="154"/>
      <c r="AE201" s="240"/>
      <c r="AF201" s="241">
        <f t="shared" si="68"/>
        <v>103610.33940360491</v>
      </c>
    </row>
    <row r="202" spans="2:32" ht="12.75" hidden="1" customHeight="1" x14ac:dyDescent="0.2">
      <c r="B202" s="25">
        <v>36905</v>
      </c>
      <c r="C202" s="26">
        <v>0</v>
      </c>
      <c r="D202" s="27">
        <v>72.97</v>
      </c>
      <c r="E202" s="27">
        <v>71.405000000000001</v>
      </c>
      <c r="F202" s="225">
        <f t="shared" si="54"/>
        <v>68.548778064391016</v>
      </c>
      <c r="G202" s="159" t="s">
        <v>18</v>
      </c>
      <c r="H202" s="4">
        <v>28824040</v>
      </c>
      <c r="I202" s="4">
        <f t="shared" si="55"/>
        <v>686286.66666666663</v>
      </c>
      <c r="J202" s="4">
        <f t="shared" si="62"/>
        <v>3853217.569513333</v>
      </c>
      <c r="K202" s="4">
        <f t="shared" si="56"/>
        <v>109110.86448352897</v>
      </c>
      <c r="L202" s="4">
        <f t="shared" si="63"/>
        <v>2466468.4402776253</v>
      </c>
      <c r="M202" s="4"/>
      <c r="N202" s="4">
        <f t="shared" si="64"/>
        <v>-985270</v>
      </c>
      <c r="O202" s="4">
        <f t="shared" si="65"/>
        <v>-23458.809523809523</v>
      </c>
      <c r="P202" s="4">
        <f t="shared" si="57"/>
        <v>-131711.57390547617</v>
      </c>
      <c r="Q202" s="4">
        <f t="shared" si="58"/>
        <v>-3729.6527984864915</v>
      </c>
      <c r="R202" s="196">
        <f t="shared" si="59"/>
        <v>-84310.96142857142</v>
      </c>
      <c r="S202" s="34"/>
      <c r="T202" s="34">
        <f t="shared" si="69"/>
        <v>-10836420</v>
      </c>
      <c r="U202" s="34">
        <f t="shared" si="70"/>
        <v>-927287.94000000006</v>
      </c>
      <c r="X202" s="235">
        <f t="shared" si="60"/>
        <v>36905</v>
      </c>
      <c r="Y202" s="236">
        <f t="shared" si="71"/>
        <v>103610.33940360491</v>
      </c>
      <c r="Z202" s="236"/>
      <c r="AA202" s="237">
        <f t="shared" si="61"/>
        <v>3729.6527984864915</v>
      </c>
      <c r="AB202" s="238">
        <f t="shared" si="66"/>
        <v>42310.860596395098</v>
      </c>
      <c r="AC202" s="239" t="str">
        <f t="shared" si="67"/>
        <v>*</v>
      </c>
      <c r="AD202" s="154"/>
      <c r="AE202" s="240"/>
      <c r="AF202" s="241">
        <f t="shared" si="68"/>
        <v>99880.686605118419</v>
      </c>
    </row>
    <row r="203" spans="2:32" ht="12.75" hidden="1" customHeight="1" x14ac:dyDescent="0.2">
      <c r="B203" s="25">
        <v>36906</v>
      </c>
      <c r="C203" s="26">
        <v>0</v>
      </c>
      <c r="D203" s="27">
        <v>69.566999999999993</v>
      </c>
      <c r="E203" s="242">
        <v>69.566999999999993</v>
      </c>
      <c r="F203" s="225">
        <f t="shared" si="54"/>
        <v>66.784298629024434</v>
      </c>
      <c r="G203" s="159" t="s">
        <v>18</v>
      </c>
      <c r="H203" s="4">
        <v>28083050</v>
      </c>
      <c r="I203" s="4">
        <f t="shared" si="55"/>
        <v>668644.04761904757</v>
      </c>
      <c r="J203" s="4">
        <f t="shared" si="62"/>
        <v>3754161.5146773802</v>
      </c>
      <c r="K203" s="4">
        <f t="shared" si="56"/>
        <v>106305.91210788522</v>
      </c>
      <c r="L203" s="4">
        <f t="shared" si="63"/>
        <v>2403062.0458387705</v>
      </c>
      <c r="M203" s="4"/>
      <c r="N203" s="4">
        <f t="shared" si="64"/>
        <v>-740990</v>
      </c>
      <c r="O203" s="4">
        <f t="shared" si="65"/>
        <v>-17642.619047619046</v>
      </c>
      <c r="P203" s="4">
        <f t="shared" si="57"/>
        <v>-99056.054835952367</v>
      </c>
      <c r="Q203" s="4">
        <f t="shared" si="58"/>
        <v>-2804.9523756437379</v>
      </c>
      <c r="R203" s="196">
        <f t="shared" si="59"/>
        <v>-63407.572857142848</v>
      </c>
      <c r="S203" s="34"/>
      <c r="T203" s="34">
        <f t="shared" si="69"/>
        <v>-11577410</v>
      </c>
      <c r="U203" s="34">
        <f t="shared" si="70"/>
        <v>-990695.51285714295</v>
      </c>
      <c r="X203" s="235">
        <f t="shared" si="60"/>
        <v>36906</v>
      </c>
      <c r="Y203" s="236">
        <f t="shared" si="71"/>
        <v>99880.686605118419</v>
      </c>
      <c r="Z203" s="236"/>
      <c r="AA203" s="237">
        <f t="shared" si="61"/>
        <v>2804.9523756437379</v>
      </c>
      <c r="AB203" s="238">
        <f t="shared" si="66"/>
        <v>46040.513394881593</v>
      </c>
      <c r="AC203" s="239" t="str">
        <f t="shared" si="67"/>
        <v>*</v>
      </c>
      <c r="AD203" s="154"/>
      <c r="AE203" s="240"/>
      <c r="AF203" s="241">
        <f t="shared" si="68"/>
        <v>97075.734229474678</v>
      </c>
    </row>
    <row r="204" spans="2:32" ht="12.75" hidden="1" customHeight="1" x14ac:dyDescent="0.2">
      <c r="B204" s="25">
        <v>36907</v>
      </c>
      <c r="C204" s="26">
        <v>0</v>
      </c>
      <c r="D204" s="27">
        <v>67.763000000000005</v>
      </c>
      <c r="E204" s="27">
        <v>67.772000000000006</v>
      </c>
      <c r="F204" s="225">
        <f t="shared" si="54"/>
        <v>65.061099180448267</v>
      </c>
      <c r="G204" s="159" t="s">
        <v>18</v>
      </c>
      <c r="H204" s="4">
        <v>27257930</v>
      </c>
      <c r="I204" s="4">
        <f t="shared" si="55"/>
        <v>648998.33333333337</v>
      </c>
      <c r="J204" s="4">
        <f t="shared" si="62"/>
        <v>3643858.9033516664</v>
      </c>
      <c r="K204" s="4">
        <f t="shared" si="56"/>
        <v>103182.49302774764</v>
      </c>
      <c r="L204" s="4">
        <f t="shared" si="63"/>
        <v>2332456.6609086269</v>
      </c>
      <c r="M204" s="4"/>
      <c r="N204" s="4">
        <f t="shared" si="64"/>
        <v>-825120</v>
      </c>
      <c r="O204" s="4">
        <f t="shared" si="65"/>
        <v>-19645.714285714286</v>
      </c>
      <c r="P204" s="4">
        <f t="shared" si="57"/>
        <v>-110302.61132571429</v>
      </c>
      <c r="Q204" s="4">
        <f t="shared" si="58"/>
        <v>-3123.4190801376017</v>
      </c>
      <c r="R204" s="196">
        <f t="shared" si="59"/>
        <v>-70606.697142857141</v>
      </c>
      <c r="S204" s="34"/>
      <c r="T204" s="34">
        <f t="shared" si="69"/>
        <v>-12402530</v>
      </c>
      <c r="U204" s="34">
        <f t="shared" si="70"/>
        <v>-1061302.2100000002</v>
      </c>
      <c r="X204" s="235">
        <f t="shared" si="60"/>
        <v>36907</v>
      </c>
      <c r="Y204" s="236">
        <f t="shared" si="71"/>
        <v>97075.734229474678</v>
      </c>
      <c r="Z204" s="236"/>
      <c r="AA204" s="237">
        <f t="shared" si="61"/>
        <v>3123.4190801376017</v>
      </c>
      <c r="AB204" s="238">
        <f t="shared" si="66"/>
        <v>48845.465770525334</v>
      </c>
      <c r="AC204" s="239" t="str">
        <f t="shared" si="67"/>
        <v>*</v>
      </c>
      <c r="AD204" s="154"/>
      <c r="AE204" s="240"/>
      <c r="AF204" s="241">
        <f t="shared" si="68"/>
        <v>93952.315149337082</v>
      </c>
    </row>
    <row r="205" spans="2:32" ht="12.75" hidden="1" customHeight="1" x14ac:dyDescent="0.2">
      <c r="B205" s="25">
        <v>36908</v>
      </c>
      <c r="C205" s="26">
        <v>0</v>
      </c>
      <c r="D205" s="27">
        <v>66.210999999999999</v>
      </c>
      <c r="E205" s="27">
        <v>66.218000000000004</v>
      </c>
      <c r="F205" s="225">
        <f t="shared" si="54"/>
        <v>63.569259657836909</v>
      </c>
      <c r="G205" s="159" t="s">
        <v>18</v>
      </c>
      <c r="H205" s="4">
        <v>26727530</v>
      </c>
      <c r="I205" s="4">
        <f t="shared" si="55"/>
        <v>636369.76190476189</v>
      </c>
      <c r="J205" s="4">
        <f t="shared" si="62"/>
        <v>3572954.6651230948</v>
      </c>
      <c r="K205" s="4">
        <f t="shared" si="56"/>
        <v>101174.71054749629</v>
      </c>
      <c r="L205" s="4">
        <f t="shared" si="63"/>
        <v>2287070.4187051305</v>
      </c>
      <c r="M205" s="4"/>
      <c r="N205" s="4">
        <f t="shared" si="64"/>
        <v>-530400</v>
      </c>
      <c r="O205" s="4">
        <f t="shared" si="65"/>
        <v>-12628.571428571429</v>
      </c>
      <c r="P205" s="4">
        <f t="shared" si="57"/>
        <v>-70904.238228571427</v>
      </c>
      <c r="Q205" s="4">
        <f t="shared" si="58"/>
        <v>-2007.7824802513378</v>
      </c>
      <c r="R205" s="196">
        <f t="shared" si="59"/>
        <v>-45387.085714285713</v>
      </c>
      <c r="S205" s="34"/>
      <c r="T205" s="34">
        <f t="shared" si="69"/>
        <v>-12932930</v>
      </c>
      <c r="U205" s="34">
        <f t="shared" si="70"/>
        <v>-1106689.2957142859</v>
      </c>
      <c r="X205" s="235">
        <f t="shared" si="60"/>
        <v>36908</v>
      </c>
      <c r="Y205" s="236">
        <f t="shared" si="71"/>
        <v>93952.315149337082</v>
      </c>
      <c r="Z205" s="236"/>
      <c r="AA205" s="237">
        <f t="shared" si="61"/>
        <v>2007.7824802513378</v>
      </c>
      <c r="AB205" s="238">
        <f t="shared" si="66"/>
        <v>51968.884850662929</v>
      </c>
      <c r="AC205" s="239" t="str">
        <f t="shared" si="67"/>
        <v>*</v>
      </c>
      <c r="AD205" s="154"/>
      <c r="AE205" s="240"/>
      <c r="AF205" s="241">
        <f t="shared" si="68"/>
        <v>91944.532669085747</v>
      </c>
    </row>
    <row r="206" spans="2:32" ht="12.75" hidden="1" customHeight="1" x14ac:dyDescent="0.2">
      <c r="B206" s="25">
        <v>36909</v>
      </c>
      <c r="C206" s="26">
        <v>0</v>
      </c>
      <c r="D206" s="27">
        <v>65.165000000000006</v>
      </c>
      <c r="E206" s="27">
        <v>65.17</v>
      </c>
      <c r="F206" s="225">
        <f t="shared" si="54"/>
        <v>62.563179979782404</v>
      </c>
      <c r="G206" s="159" t="s">
        <v>18</v>
      </c>
      <c r="H206" s="4">
        <v>26306600</v>
      </c>
      <c r="I206" s="4">
        <f t="shared" si="55"/>
        <v>626347.61904761905</v>
      </c>
      <c r="J206" s="4">
        <f t="shared" si="62"/>
        <v>3516684.452080952</v>
      </c>
      <c r="K206" s="4">
        <f t="shared" si="56"/>
        <v>99581.317109690484</v>
      </c>
      <c r="L206" s="4">
        <f t="shared" si="63"/>
        <v>2251051.5066939737</v>
      </c>
      <c r="M206" s="4"/>
      <c r="N206" s="4">
        <f t="shared" si="64"/>
        <v>-420930</v>
      </c>
      <c r="O206" s="4">
        <f t="shared" si="65"/>
        <v>-10022.142857142857</v>
      </c>
      <c r="P206" s="4">
        <f t="shared" si="57"/>
        <v>-56270.213042142852</v>
      </c>
      <c r="Q206" s="4">
        <f t="shared" si="58"/>
        <v>-1593.3934378057986</v>
      </c>
      <c r="R206" s="196">
        <f t="shared" si="59"/>
        <v>-36019.58142857143</v>
      </c>
      <c r="S206" s="34"/>
      <c r="T206" s="34">
        <f t="shared" si="69"/>
        <v>-13353860</v>
      </c>
      <c r="U206" s="34">
        <f t="shared" si="70"/>
        <v>-1142708.8771428573</v>
      </c>
      <c r="X206" s="235">
        <f t="shared" si="60"/>
        <v>36909</v>
      </c>
      <c r="Y206" s="236">
        <f t="shared" si="71"/>
        <v>91944.532669085747</v>
      </c>
      <c r="Z206" s="236"/>
      <c r="AA206" s="237">
        <f t="shared" si="61"/>
        <v>1593.3934378057986</v>
      </c>
      <c r="AB206" s="238">
        <f t="shared" si="66"/>
        <v>53976.667330914264</v>
      </c>
      <c r="AC206" s="239" t="str">
        <f t="shared" si="67"/>
        <v>*</v>
      </c>
      <c r="AD206" s="154"/>
      <c r="AE206" s="240"/>
      <c r="AF206" s="241">
        <f t="shared" si="68"/>
        <v>90351.139231279943</v>
      </c>
    </row>
    <row r="207" spans="2:32" ht="12.75" hidden="1" customHeight="1" x14ac:dyDescent="0.2">
      <c r="B207" s="25">
        <v>36910</v>
      </c>
      <c r="C207" s="26">
        <v>0</v>
      </c>
      <c r="D207" s="27">
        <v>64.11</v>
      </c>
      <c r="E207" s="27">
        <v>64.113</v>
      </c>
      <c r="F207" s="225">
        <f t="shared" si="54"/>
        <v>61.5484603044927</v>
      </c>
      <c r="G207" s="159" t="s">
        <v>18</v>
      </c>
      <c r="H207" s="4">
        <v>25877270</v>
      </c>
      <c r="I207" s="4">
        <f t="shared" si="55"/>
        <v>616125.47619047621</v>
      </c>
      <c r="J207" s="4">
        <f t="shared" si="62"/>
        <v>3459291.3212388093</v>
      </c>
      <c r="K207" s="4">
        <f t="shared" si="56"/>
        <v>97956.126211790222</v>
      </c>
      <c r="L207" s="4">
        <f t="shared" si="63"/>
        <v>2214313.8080415856</v>
      </c>
      <c r="M207" s="4"/>
      <c r="N207" s="4">
        <f t="shared" si="64"/>
        <v>-429330</v>
      </c>
      <c r="O207" s="4">
        <f t="shared" si="65"/>
        <v>-10222.142857142857</v>
      </c>
      <c r="P207" s="4">
        <f t="shared" si="57"/>
        <v>-57393.130842142855</v>
      </c>
      <c r="Q207" s="4">
        <f t="shared" si="58"/>
        <v>-1625.1908979002767</v>
      </c>
      <c r="R207" s="196">
        <f t="shared" si="59"/>
        <v>-36738.381428571425</v>
      </c>
      <c r="S207" s="34"/>
      <c r="T207" s="34">
        <f t="shared" si="69"/>
        <v>-13783190</v>
      </c>
      <c r="U207" s="34">
        <f t="shared" si="70"/>
        <v>-1179447.2585714287</v>
      </c>
      <c r="X207" s="235">
        <f t="shared" si="60"/>
        <v>36910</v>
      </c>
      <c r="Y207" s="236">
        <f t="shared" si="71"/>
        <v>90351.139231279943</v>
      </c>
      <c r="Z207" s="236"/>
      <c r="AA207" s="237">
        <f t="shared" si="61"/>
        <v>1625.1908979002767</v>
      </c>
      <c r="AB207" s="238">
        <f t="shared" si="66"/>
        <v>55570.060768720068</v>
      </c>
      <c r="AC207" s="239" t="str">
        <f t="shared" si="67"/>
        <v>*</v>
      </c>
      <c r="AD207" s="154"/>
      <c r="AE207" s="240"/>
      <c r="AF207" s="241">
        <f t="shared" si="68"/>
        <v>88725.948333379667</v>
      </c>
    </row>
    <row r="208" spans="2:32" ht="12.75" hidden="1" customHeight="1" x14ac:dyDescent="0.2">
      <c r="B208" s="25">
        <v>36911</v>
      </c>
      <c r="C208" s="26">
        <v>0</v>
      </c>
      <c r="D208" s="27">
        <v>62.136000000000003</v>
      </c>
      <c r="E208" s="27">
        <v>62.05</v>
      </c>
      <c r="F208" s="225">
        <f t="shared" si="54"/>
        <v>59.567980938246087</v>
      </c>
      <c r="G208" s="159" t="s">
        <v>18</v>
      </c>
      <c r="H208" s="4">
        <v>25043910</v>
      </c>
      <c r="I208" s="4">
        <f t="shared" si="55"/>
        <v>596283.57142857148</v>
      </c>
      <c r="J208" s="4">
        <f t="shared" si="62"/>
        <v>3347887.1810235716</v>
      </c>
      <c r="K208" s="4">
        <f t="shared" si="56"/>
        <v>94801.51533746472</v>
      </c>
      <c r="L208" s="4">
        <f t="shared" si="63"/>
        <v>2143003.3276443286</v>
      </c>
      <c r="M208" s="4"/>
      <c r="N208" s="4">
        <f t="shared" si="64"/>
        <v>-833360</v>
      </c>
      <c r="O208" s="4">
        <f t="shared" si="65"/>
        <v>-19841.904761904763</v>
      </c>
      <c r="P208" s="4">
        <f t="shared" si="57"/>
        <v>-111404.14021523809</v>
      </c>
      <c r="Q208" s="4">
        <f t="shared" si="58"/>
        <v>-3154.6108743255181</v>
      </c>
      <c r="R208" s="196">
        <f t="shared" si="59"/>
        <v>-71311.805714285714</v>
      </c>
      <c r="S208" s="34"/>
      <c r="T208" s="34">
        <f t="shared" si="69"/>
        <v>-14616550</v>
      </c>
      <c r="U208" s="34">
        <f t="shared" si="70"/>
        <v>-1250759.0642857144</v>
      </c>
      <c r="X208" s="235">
        <f t="shared" si="60"/>
        <v>36911</v>
      </c>
      <c r="Y208" s="236">
        <f t="shared" si="71"/>
        <v>88725.948333379667</v>
      </c>
      <c r="Z208" s="236"/>
      <c r="AA208" s="237">
        <f t="shared" si="61"/>
        <v>3154.6108743255181</v>
      </c>
      <c r="AB208" s="238">
        <f t="shared" si="66"/>
        <v>57195.251666620345</v>
      </c>
      <c r="AC208" s="239" t="str">
        <f t="shared" si="67"/>
        <v>*</v>
      </c>
      <c r="AD208" s="154"/>
      <c r="AE208" s="240"/>
      <c r="AF208" s="241">
        <f t="shared" si="68"/>
        <v>85571.33745905415</v>
      </c>
    </row>
    <row r="209" spans="1:32" ht="12.75" hidden="1" customHeight="1" x14ac:dyDescent="0.2">
      <c r="B209" s="25">
        <v>36912</v>
      </c>
      <c r="C209" s="26">
        <v>0</v>
      </c>
      <c r="D209" s="27">
        <v>60.396999999999998</v>
      </c>
      <c r="E209" s="27">
        <v>60.405000000000001</v>
      </c>
      <c r="F209" s="225">
        <f t="shared" si="54"/>
        <v>57.988781443589929</v>
      </c>
      <c r="G209" s="159" t="s">
        <v>18</v>
      </c>
      <c r="H209" s="4">
        <v>24378950</v>
      </c>
      <c r="I209" s="4">
        <f t="shared" si="55"/>
        <v>580451.19047619053</v>
      </c>
      <c r="J209" s="4">
        <f t="shared" si="62"/>
        <v>3258994.869084524</v>
      </c>
      <c r="K209" s="4">
        <f t="shared" si="56"/>
        <v>92284.367829795156</v>
      </c>
      <c r="L209" s="4">
        <f t="shared" si="63"/>
        <v>2086102.8080070044</v>
      </c>
      <c r="M209" s="4"/>
      <c r="N209" s="4">
        <f t="shared" si="64"/>
        <v>-664960</v>
      </c>
      <c r="O209" s="4">
        <f t="shared" si="65"/>
        <v>-15832.380952380952</v>
      </c>
      <c r="P209" s="4">
        <f t="shared" si="57"/>
        <v>-88892.311939047606</v>
      </c>
      <c r="Q209" s="4">
        <f t="shared" si="58"/>
        <v>-2517.1475076695501</v>
      </c>
      <c r="R209" s="196">
        <f t="shared" si="59"/>
        <v>-56901.577142857139</v>
      </c>
      <c r="S209" s="34"/>
      <c r="T209" s="34">
        <f t="shared" si="69"/>
        <v>-15281510</v>
      </c>
      <c r="U209" s="34">
        <f t="shared" si="70"/>
        <v>-1307660.6414285717</v>
      </c>
      <c r="X209" s="235">
        <f t="shared" si="60"/>
        <v>36912</v>
      </c>
      <c r="Y209" s="236">
        <f t="shared" si="71"/>
        <v>85571.33745905415</v>
      </c>
      <c r="Z209" s="236"/>
      <c r="AA209" s="237">
        <f t="shared" si="61"/>
        <v>2517.1475076695501</v>
      </c>
      <c r="AB209" s="238">
        <f t="shared" si="66"/>
        <v>60349.862540945862</v>
      </c>
      <c r="AC209" s="239" t="str">
        <f t="shared" si="67"/>
        <v>*</v>
      </c>
      <c r="AD209" s="154"/>
      <c r="AE209" s="240"/>
      <c r="AF209" s="241">
        <f t="shared" si="68"/>
        <v>83054.1899513846</v>
      </c>
    </row>
    <row r="210" spans="1:32" ht="12.75" hidden="1" customHeight="1" x14ac:dyDescent="0.2">
      <c r="B210" s="25">
        <v>36913</v>
      </c>
      <c r="C210" s="26">
        <v>0</v>
      </c>
      <c r="D210" s="27">
        <v>58.636000000000003</v>
      </c>
      <c r="E210" s="27">
        <v>58.55</v>
      </c>
      <c r="F210" s="225">
        <f t="shared" si="54"/>
        <v>56.207982013445744</v>
      </c>
      <c r="G210" s="159" t="s">
        <v>18</v>
      </c>
      <c r="H210" s="4">
        <v>23596210</v>
      </c>
      <c r="I210" s="4">
        <f t="shared" si="55"/>
        <v>561814.52380952379</v>
      </c>
      <c r="J210" s="4">
        <f t="shared" si="62"/>
        <v>3154357.6454211902</v>
      </c>
      <c r="K210" s="4">
        <f t="shared" si="56"/>
        <v>89321.374506658016</v>
      </c>
      <c r="L210" s="4">
        <f t="shared" si="63"/>
        <v>2019123.872821551</v>
      </c>
      <c r="M210" s="4"/>
      <c r="N210" s="4">
        <f t="shared" si="64"/>
        <v>-782740</v>
      </c>
      <c r="O210" s="4">
        <f t="shared" si="65"/>
        <v>-18636.666666666668</v>
      </c>
      <c r="P210" s="4">
        <f t="shared" si="57"/>
        <v>-104637.22366333334</v>
      </c>
      <c r="Q210" s="4">
        <f t="shared" si="58"/>
        <v>-2962.9933231371269</v>
      </c>
      <c r="R210" s="196">
        <f t="shared" si="59"/>
        <v>-66980.180000000008</v>
      </c>
      <c r="S210" s="34"/>
      <c r="T210" s="34">
        <f t="shared" si="69"/>
        <v>-16064250</v>
      </c>
      <c r="U210" s="34">
        <f t="shared" si="70"/>
        <v>-1374640.8214285716</v>
      </c>
      <c r="X210" s="235">
        <f t="shared" si="60"/>
        <v>36913</v>
      </c>
      <c r="Y210" s="236">
        <f t="shared" si="71"/>
        <v>83054.1899513846</v>
      </c>
      <c r="Z210" s="236"/>
      <c r="AA210" s="237">
        <f t="shared" si="61"/>
        <v>2962.9933231371269</v>
      </c>
      <c r="AB210" s="238">
        <f t="shared" si="66"/>
        <v>62867.010048615412</v>
      </c>
      <c r="AC210" s="239" t="str">
        <f t="shared" si="67"/>
        <v>*</v>
      </c>
      <c r="AD210" s="154"/>
      <c r="AE210" s="240"/>
      <c r="AF210" s="241">
        <f t="shared" si="68"/>
        <v>80091.196628247475</v>
      </c>
    </row>
    <row r="211" spans="1:32" ht="12.75" hidden="1" customHeight="1" x14ac:dyDescent="0.2">
      <c r="B211" s="25">
        <v>36914</v>
      </c>
      <c r="C211" s="26">
        <v>0</v>
      </c>
      <c r="D211" s="27">
        <v>57.210999999999999</v>
      </c>
      <c r="E211" s="27">
        <v>57.213000000000001</v>
      </c>
      <c r="F211" s="225">
        <f t="shared" si="54"/>
        <v>54.924462424172027</v>
      </c>
      <c r="G211" s="159" t="s">
        <v>18</v>
      </c>
      <c r="H211" s="4">
        <v>23091240</v>
      </c>
      <c r="I211" s="4">
        <f t="shared" si="55"/>
        <v>549791.42857142852</v>
      </c>
      <c r="J211" s="4">
        <f t="shared" si="62"/>
        <v>3086852.9071514281</v>
      </c>
      <c r="K211" s="4">
        <f t="shared" si="56"/>
        <v>87409.855051430801</v>
      </c>
      <c r="L211" s="4">
        <f t="shared" si="63"/>
        <v>1975913.6716045465</v>
      </c>
      <c r="M211" s="4"/>
      <c r="N211" s="4">
        <f t="shared" si="64"/>
        <v>-504970</v>
      </c>
      <c r="O211" s="4">
        <f t="shared" si="65"/>
        <v>-12023.095238095239</v>
      </c>
      <c r="P211" s="4">
        <f t="shared" si="57"/>
        <v>-67504.738269761903</v>
      </c>
      <c r="Q211" s="4">
        <f t="shared" si="58"/>
        <v>-1911.519455227221</v>
      </c>
      <c r="R211" s="4">
        <f t="shared" si="59"/>
        <v>-43211.004285714283</v>
      </c>
      <c r="S211" s="34"/>
      <c r="T211" s="34">
        <f t="shared" si="69"/>
        <v>-16569220</v>
      </c>
      <c r="U211" s="34">
        <f t="shared" si="70"/>
        <v>-1417851.825714286</v>
      </c>
      <c r="X211" s="235">
        <f t="shared" si="60"/>
        <v>36914</v>
      </c>
      <c r="Y211" s="236">
        <f t="shared" si="71"/>
        <v>80091.196628247475</v>
      </c>
      <c r="Z211" s="236"/>
      <c r="AA211" s="237">
        <f t="shared" si="61"/>
        <v>1911.519455227221</v>
      </c>
      <c r="AB211" s="238">
        <f t="shared" si="66"/>
        <v>65830.003371752537</v>
      </c>
      <c r="AC211" s="239" t="str">
        <f t="shared" si="67"/>
        <v>*</v>
      </c>
      <c r="AD211" s="154"/>
      <c r="AE211" s="240"/>
      <c r="AF211" s="241">
        <f t="shared" si="68"/>
        <v>78179.67717302026</v>
      </c>
    </row>
    <row r="212" spans="1:32" ht="12.75" hidden="1" customHeight="1" x14ac:dyDescent="0.2">
      <c r="B212" s="25">
        <v>36915</v>
      </c>
      <c r="C212" s="26">
        <v>0</v>
      </c>
      <c r="D212" s="27">
        <v>55.402000000000001</v>
      </c>
      <c r="E212" s="27">
        <v>55.402999999999999</v>
      </c>
      <c r="F212" s="225">
        <f t="shared" si="54"/>
        <v>53.186862980203841</v>
      </c>
      <c r="G212" s="159" t="s">
        <v>18</v>
      </c>
      <c r="H212" s="4">
        <v>22359080</v>
      </c>
      <c r="I212" s="4">
        <f t="shared" si="55"/>
        <v>532359.04761904757</v>
      </c>
      <c r="J212" s="4">
        <f t="shared" si="62"/>
        <v>2988977.2528123804</v>
      </c>
      <c r="K212" s="4">
        <f t="shared" si="56"/>
        <v>84638.327863005412</v>
      </c>
      <c r="L212" s="4">
        <f t="shared" si="63"/>
        <v>1913262.8588373675</v>
      </c>
      <c r="M212" s="4"/>
      <c r="N212" s="4">
        <f t="shared" si="64"/>
        <v>-732160</v>
      </c>
      <c r="O212" s="4">
        <f t="shared" si="65"/>
        <v>-17432.380952380954</v>
      </c>
      <c r="P212" s="4">
        <f t="shared" si="57"/>
        <v>-97875.654339047629</v>
      </c>
      <c r="Q212" s="4">
        <f t="shared" si="58"/>
        <v>-2771.5271884253762</v>
      </c>
      <c r="R212" s="4">
        <f t="shared" si="59"/>
        <v>-62651.977142857148</v>
      </c>
      <c r="S212" s="34"/>
      <c r="T212" s="34">
        <f t="shared" si="69"/>
        <v>-17301380</v>
      </c>
      <c r="U212" s="34">
        <f t="shared" si="70"/>
        <v>-1480503.8028571431</v>
      </c>
      <c r="X212" s="235">
        <f t="shared" si="60"/>
        <v>36915</v>
      </c>
      <c r="Y212" s="236">
        <f t="shared" si="71"/>
        <v>78179.67717302026</v>
      </c>
      <c r="Z212" s="236"/>
      <c r="AA212" s="237">
        <f t="shared" si="61"/>
        <v>2771.5271884253762</v>
      </c>
      <c r="AB212" s="238">
        <f t="shared" si="66"/>
        <v>67741.522826979752</v>
      </c>
      <c r="AC212" s="239" t="str">
        <f t="shared" si="67"/>
        <v>*</v>
      </c>
      <c r="AD212" s="154"/>
      <c r="AE212" s="240"/>
      <c r="AF212" s="241">
        <f t="shared" si="68"/>
        <v>75408.149984594886</v>
      </c>
    </row>
    <row r="213" spans="1:32" ht="12.75" hidden="1" customHeight="1" x14ac:dyDescent="0.2">
      <c r="B213" s="25">
        <v>36916</v>
      </c>
      <c r="C213" s="26">
        <v>0</v>
      </c>
      <c r="D213" s="27">
        <v>53.338999999999999</v>
      </c>
      <c r="E213" s="27">
        <v>53.344999999999999</v>
      </c>
      <c r="F213" s="225">
        <f t="shared" si="54"/>
        <v>51.211183612421237</v>
      </c>
      <c r="G213" s="159" t="s">
        <v>18</v>
      </c>
      <c r="H213" s="4">
        <v>21525980</v>
      </c>
      <c r="I213" s="4">
        <f t="shared" si="55"/>
        <v>512523.33333333331</v>
      </c>
      <c r="J213" s="4">
        <f t="shared" si="62"/>
        <v>2877607.8695766665</v>
      </c>
      <c r="K213" s="4">
        <f t="shared" si="56"/>
        <v>81484.701195778078</v>
      </c>
      <c r="L213" s="4">
        <f t="shared" si="63"/>
        <v>1841974.6265980536</v>
      </c>
      <c r="M213" s="4"/>
      <c r="N213" s="4">
        <f t="shared" si="64"/>
        <v>-833100</v>
      </c>
      <c r="O213" s="4">
        <f t="shared" si="65"/>
        <v>-19835.714285714286</v>
      </c>
      <c r="P213" s="4">
        <f t="shared" si="57"/>
        <v>-111369.38323571428</v>
      </c>
      <c r="Q213" s="4">
        <f t="shared" si="58"/>
        <v>-3153.6266672273555</v>
      </c>
      <c r="R213" s="4">
        <f t="shared" si="59"/>
        <v>-71289.557142857142</v>
      </c>
      <c r="S213" s="34"/>
      <c r="T213" s="34">
        <f t="shared" si="69"/>
        <v>-18134480</v>
      </c>
      <c r="U213" s="34">
        <f t="shared" si="70"/>
        <v>-1551793.3600000003</v>
      </c>
      <c r="X213" s="235">
        <f t="shared" si="60"/>
        <v>36916</v>
      </c>
      <c r="Y213" s="236">
        <f t="shared" si="71"/>
        <v>75408.149984594886</v>
      </c>
      <c r="Z213" s="236"/>
      <c r="AA213" s="237">
        <f t="shared" si="61"/>
        <v>3153.6266672273555</v>
      </c>
      <c r="AB213" s="238">
        <f t="shared" si="66"/>
        <v>70513.050015405126</v>
      </c>
      <c r="AC213" s="239" t="str">
        <f t="shared" si="67"/>
        <v>*</v>
      </c>
      <c r="AD213" s="154"/>
      <c r="AE213" s="240"/>
      <c r="AF213" s="241">
        <f t="shared" si="68"/>
        <v>72254.523317367537</v>
      </c>
    </row>
    <row r="214" spans="1:32" ht="12.75" hidden="1" customHeight="1" x14ac:dyDescent="0.2">
      <c r="B214" s="25">
        <v>36917</v>
      </c>
      <c r="C214" s="26">
        <v>0</v>
      </c>
      <c r="D214" s="27">
        <v>51.435000000000002</v>
      </c>
      <c r="E214" s="27">
        <v>51.442</v>
      </c>
      <c r="F214" s="225">
        <f t="shared" si="54"/>
        <v>49.384304197022658</v>
      </c>
      <c r="G214" s="159" t="s">
        <v>18</v>
      </c>
      <c r="H214" s="4">
        <v>20760260</v>
      </c>
      <c r="I214" s="4">
        <f t="shared" si="55"/>
        <v>494291.90476190473</v>
      </c>
      <c r="J214" s="4">
        <f t="shared" si="62"/>
        <v>2775245.8912652377</v>
      </c>
      <c r="K214" s="4">
        <f t="shared" si="56"/>
        <v>78586.135583451411</v>
      </c>
      <c r="L214" s="4">
        <f t="shared" si="63"/>
        <v>1776452.0900594769</v>
      </c>
      <c r="M214" s="4"/>
      <c r="N214" s="4">
        <f t="shared" si="64"/>
        <v>-765720</v>
      </c>
      <c r="O214" s="4">
        <f t="shared" si="65"/>
        <v>-18231.428571428572</v>
      </c>
      <c r="P214" s="4">
        <f t="shared" si="57"/>
        <v>-102361.97831142857</v>
      </c>
      <c r="Q214" s="4">
        <f t="shared" si="58"/>
        <v>-2898.5656123266485</v>
      </c>
      <c r="R214" s="4">
        <f t="shared" si="59"/>
        <v>-65523.754285714283</v>
      </c>
      <c r="S214" s="34"/>
      <c r="T214" s="34">
        <f t="shared" si="69"/>
        <v>-18900200</v>
      </c>
      <c r="U214" s="34">
        <f t="shared" si="70"/>
        <v>-1617317.1142857147</v>
      </c>
      <c r="X214" s="235">
        <f t="shared" si="60"/>
        <v>36917</v>
      </c>
      <c r="Y214" s="236">
        <f t="shared" si="71"/>
        <v>72254.523317367537</v>
      </c>
      <c r="Z214" s="236"/>
      <c r="AA214" s="237">
        <f t="shared" si="61"/>
        <v>2898.5656123266485</v>
      </c>
      <c r="AB214" s="238">
        <f t="shared" si="66"/>
        <v>73666.676682632475</v>
      </c>
      <c r="AC214" s="239" t="str">
        <f t="shared" si="67"/>
        <v>*</v>
      </c>
      <c r="AD214" s="154"/>
      <c r="AE214" s="240"/>
      <c r="AF214" s="241">
        <f t="shared" si="68"/>
        <v>69355.957705040884</v>
      </c>
    </row>
    <row r="215" spans="1:32" ht="12.75" hidden="1" customHeight="1" x14ac:dyDescent="0.2">
      <c r="B215" s="25">
        <v>36918</v>
      </c>
      <c r="C215" s="26">
        <v>0</v>
      </c>
      <c r="D215" s="27">
        <v>49.055999999999997</v>
      </c>
      <c r="E215" s="27">
        <v>49.101999999999997</v>
      </c>
      <c r="F215" s="225">
        <f t="shared" si="54"/>
        <v>47.137904915870422</v>
      </c>
      <c r="G215" s="159" t="s">
        <v>18</v>
      </c>
      <c r="H215" s="4">
        <v>19817900</v>
      </c>
      <c r="I215" s="4">
        <f t="shared" si="55"/>
        <v>471854.76190476189</v>
      </c>
      <c r="J215" s="4">
        <f t="shared" si="62"/>
        <v>2649270.5557880951</v>
      </c>
      <c r="K215" s="4">
        <f t="shared" si="56"/>
        <v>75018.914810280898</v>
      </c>
      <c r="L215" s="4">
        <f t="shared" si="63"/>
        <v>1695814.4972938546</v>
      </c>
      <c r="M215" s="4"/>
      <c r="N215" s="4">
        <f t="shared" si="64"/>
        <v>-942360</v>
      </c>
      <c r="O215" s="4">
        <f t="shared" si="65"/>
        <v>-22437.142857142859</v>
      </c>
      <c r="P215" s="4">
        <f t="shared" si="57"/>
        <v>-125975.33547714286</v>
      </c>
      <c r="Q215" s="4">
        <f t="shared" si="58"/>
        <v>-3567.220773170533</v>
      </c>
      <c r="R215" s="4">
        <f t="shared" si="59"/>
        <v>-80639.091428571424</v>
      </c>
      <c r="S215" s="34"/>
      <c r="T215" s="34">
        <f t="shared" si="69"/>
        <v>-19842560</v>
      </c>
      <c r="U215" s="34">
        <f t="shared" si="70"/>
        <v>-1697956.2057142861</v>
      </c>
      <c r="X215" s="235">
        <f t="shared" si="60"/>
        <v>36918</v>
      </c>
      <c r="Y215" s="236">
        <f t="shared" si="71"/>
        <v>69355.957705040884</v>
      </c>
      <c r="Z215" s="236"/>
      <c r="AA215" s="237">
        <f t="shared" si="61"/>
        <v>3567.220773170533</v>
      </c>
      <c r="AB215" s="238">
        <f t="shared" si="66"/>
        <v>76565.242294959127</v>
      </c>
      <c r="AC215" s="239" t="str">
        <f t="shared" si="67"/>
        <v>*</v>
      </c>
      <c r="AD215" s="154"/>
      <c r="AE215" s="240"/>
      <c r="AF215" s="241">
        <f t="shared" si="68"/>
        <v>65788.736931870357</v>
      </c>
    </row>
    <row r="216" spans="1:32" ht="12.75" hidden="1" customHeight="1" x14ac:dyDescent="0.2">
      <c r="B216" s="25">
        <v>36919</v>
      </c>
      <c r="C216" s="26">
        <v>0</v>
      </c>
      <c r="D216" s="27">
        <v>47.378</v>
      </c>
      <c r="E216" s="27">
        <v>47.375999999999998</v>
      </c>
      <c r="F216" s="225">
        <f t="shared" si="54"/>
        <v>45.480945446097451</v>
      </c>
      <c r="G216" s="159" t="s">
        <v>18</v>
      </c>
      <c r="H216" s="4">
        <v>19153240</v>
      </c>
      <c r="I216" s="4">
        <f t="shared" si="55"/>
        <v>456029.52380952379</v>
      </c>
      <c r="J216" s="4">
        <f t="shared" si="62"/>
        <v>2560418.3480561902</v>
      </c>
      <c r="K216" s="4">
        <f t="shared" si="56"/>
        <v>72502.902926186143</v>
      </c>
      <c r="L216" s="4">
        <f t="shared" si="63"/>
        <v>1638939.648608003</v>
      </c>
      <c r="M216" s="4"/>
      <c r="N216" s="4">
        <f t="shared" si="64"/>
        <v>-664660</v>
      </c>
      <c r="O216" s="4">
        <f t="shared" si="65"/>
        <v>-15825.238095238095</v>
      </c>
      <c r="P216" s="4">
        <f t="shared" si="57"/>
        <v>-88852.207731904753</v>
      </c>
      <c r="Q216" s="4">
        <f t="shared" si="58"/>
        <v>-2516.0118840947475</v>
      </c>
      <c r="R216" s="4">
        <f t="shared" si="59"/>
        <v>-56875.905714285713</v>
      </c>
      <c r="S216" s="34"/>
      <c r="T216" s="34">
        <f t="shared" si="69"/>
        <v>-20507220</v>
      </c>
      <c r="U216" s="34">
        <f t="shared" si="70"/>
        <v>-1754832.1114285719</v>
      </c>
      <c r="X216" s="235">
        <f t="shared" si="60"/>
        <v>36919</v>
      </c>
      <c r="Y216" s="236">
        <f t="shared" si="71"/>
        <v>65788.736931870357</v>
      </c>
      <c r="Z216" s="236"/>
      <c r="AA216" s="237">
        <f t="shared" si="61"/>
        <v>2516.0118840947475</v>
      </c>
      <c r="AB216" s="238">
        <f t="shared" si="66"/>
        <v>80132.463068129655</v>
      </c>
      <c r="AC216" s="239" t="str">
        <f t="shared" si="67"/>
        <v>*</v>
      </c>
      <c r="AD216" s="154"/>
      <c r="AE216" s="240"/>
      <c r="AF216" s="241">
        <f t="shared" si="68"/>
        <v>63272.72504777561</v>
      </c>
    </row>
    <row r="217" spans="1:32" ht="12.75" hidden="1" customHeight="1" x14ac:dyDescent="0.2">
      <c r="B217" s="25">
        <v>36920</v>
      </c>
      <c r="C217" s="26">
        <v>0</v>
      </c>
      <c r="D217" s="27">
        <v>45.545499999999997</v>
      </c>
      <c r="E217" s="27">
        <v>45.545999999999999</v>
      </c>
      <c r="F217" s="225">
        <f t="shared" si="54"/>
        <v>43.724146008273273</v>
      </c>
      <c r="G217" s="159" t="s">
        <v>18</v>
      </c>
      <c r="H217" s="4">
        <v>18379250</v>
      </c>
      <c r="I217" s="4">
        <f t="shared" si="55"/>
        <v>437601.19047619047</v>
      </c>
      <c r="J217" s="4">
        <f t="shared" si="62"/>
        <v>2456950.8304345235</v>
      </c>
      <c r="K217" s="4">
        <f t="shared" si="56"/>
        <v>69573.031957314088</v>
      </c>
      <c r="L217" s="4">
        <f t="shared" si="63"/>
        <v>1572709.4495071662</v>
      </c>
      <c r="M217" s="4"/>
      <c r="N217" s="4">
        <f t="shared" si="64"/>
        <v>-773990</v>
      </c>
      <c r="O217" s="4">
        <f t="shared" si="65"/>
        <v>-18428.333333333332</v>
      </c>
      <c r="P217" s="4">
        <f t="shared" si="57"/>
        <v>-103467.51762166666</v>
      </c>
      <c r="Q217" s="4">
        <f t="shared" si="58"/>
        <v>-2929.8709688720451</v>
      </c>
      <c r="R217" s="4">
        <f t="shared" si="59"/>
        <v>-66231.429999999993</v>
      </c>
      <c r="S217" s="34"/>
      <c r="T217" s="34">
        <f t="shared" si="69"/>
        <v>-21281210</v>
      </c>
      <c r="U217" s="34">
        <f t="shared" si="70"/>
        <v>-1821063.5414285718</v>
      </c>
      <c r="X217" s="235">
        <f t="shared" si="60"/>
        <v>36920</v>
      </c>
      <c r="Y217" s="236">
        <f t="shared" si="71"/>
        <v>63272.72504777561</v>
      </c>
      <c r="Z217" s="236"/>
      <c r="AA217" s="237">
        <f t="shared" si="61"/>
        <v>2929.8709688720451</v>
      </c>
      <c r="AB217" s="238">
        <f t="shared" si="66"/>
        <v>82648.474952224409</v>
      </c>
      <c r="AC217" s="239" t="str">
        <f t="shared" si="67"/>
        <v>*</v>
      </c>
      <c r="AD217" s="154"/>
      <c r="AE217" s="240"/>
      <c r="AF217" s="241">
        <f t="shared" si="68"/>
        <v>60342.854078903561</v>
      </c>
    </row>
    <row r="218" spans="1:32" ht="12.75" hidden="1" customHeight="1" x14ac:dyDescent="0.2">
      <c r="B218" s="25">
        <v>36921</v>
      </c>
      <c r="C218" s="26">
        <v>0</v>
      </c>
      <c r="D218" s="27">
        <v>43.825000000000003</v>
      </c>
      <c r="E218" s="27">
        <v>43.826000000000001</v>
      </c>
      <c r="F218" s="225">
        <f t="shared" si="54"/>
        <v>42.072946536657106</v>
      </c>
      <c r="G218" s="159" t="s">
        <v>18</v>
      </c>
      <c r="H218" s="4">
        <v>17655780</v>
      </c>
      <c r="I218" s="4">
        <f t="shared" si="55"/>
        <v>420375.71428571426</v>
      </c>
      <c r="J218" s="4">
        <f t="shared" si="62"/>
        <v>2360236.861295714</v>
      </c>
      <c r="K218" s="4">
        <f t="shared" si="56"/>
        <v>66834.399998438836</v>
      </c>
      <c r="L218" s="4">
        <f t="shared" si="63"/>
        <v>1510802.2386343097</v>
      </c>
      <c r="M218" s="4"/>
      <c r="N218" s="4">
        <f t="shared" si="64"/>
        <v>-723470</v>
      </c>
      <c r="O218" s="4">
        <f t="shared" si="65"/>
        <v>-17225.476190476191</v>
      </c>
      <c r="P218" s="4">
        <f t="shared" si="57"/>
        <v>-96713.969138809523</v>
      </c>
      <c r="Q218" s="4">
        <f t="shared" si="58"/>
        <v>-2738.6319588752553</v>
      </c>
      <c r="R218" s="4">
        <f t="shared" si="59"/>
        <v>-61908.361428571428</v>
      </c>
      <c r="S218" s="34"/>
      <c r="T218" s="34">
        <f t="shared" si="69"/>
        <v>-22004680</v>
      </c>
      <c r="U218" s="34">
        <f t="shared" si="70"/>
        <v>-1882971.9028571432</v>
      </c>
      <c r="X218" s="235">
        <f t="shared" si="60"/>
        <v>36921</v>
      </c>
      <c r="Y218" s="236">
        <f t="shared" si="71"/>
        <v>60342.854078903561</v>
      </c>
      <c r="Z218" s="236"/>
      <c r="AA218" s="237">
        <f t="shared" si="61"/>
        <v>2738.6319588752553</v>
      </c>
      <c r="AB218" s="238">
        <f t="shared" si="66"/>
        <v>85578.34592109645</v>
      </c>
      <c r="AC218" s="239" t="str">
        <f t="shared" si="67"/>
        <v>*</v>
      </c>
      <c r="AD218" s="154"/>
      <c r="AE218" s="240"/>
      <c r="AF218" s="241">
        <f t="shared" si="68"/>
        <v>57604.222120028309</v>
      </c>
    </row>
    <row r="219" spans="1:32" ht="13.5" hidden="1" customHeight="1" thickBot="1" x14ac:dyDescent="0.25">
      <c r="B219" s="28">
        <v>36922</v>
      </c>
      <c r="C219" s="29">
        <v>0</v>
      </c>
      <c r="D219" s="30">
        <v>42.057000000000002</v>
      </c>
      <c r="E219" s="30">
        <v>42.052</v>
      </c>
      <c r="F219" s="226">
        <f t="shared" si="54"/>
        <v>40.369907081629734</v>
      </c>
      <c r="G219" s="159" t="s">
        <v>18</v>
      </c>
      <c r="H219" s="4">
        <v>16966000</v>
      </c>
      <c r="I219" s="4">
        <f t="shared" si="55"/>
        <v>403952.38095238095</v>
      </c>
      <c r="J219" s="4">
        <f t="shared" si="62"/>
        <v>2268026.5946190474</v>
      </c>
      <c r="K219" s="4">
        <f t="shared" si="56"/>
        <v>64223.298567013939</v>
      </c>
      <c r="L219" s="4">
        <f t="shared" si="63"/>
        <v>1451777.8756118224</v>
      </c>
      <c r="M219" s="4"/>
      <c r="N219" s="4">
        <f t="shared" si="64"/>
        <v>-689780</v>
      </c>
      <c r="O219" s="4">
        <f t="shared" si="65"/>
        <v>-16423.333333333332</v>
      </c>
      <c r="P219" s="4">
        <f t="shared" si="57"/>
        <v>-92210.266676666652</v>
      </c>
      <c r="Q219" s="4">
        <f t="shared" si="58"/>
        <v>-2611.101431424901</v>
      </c>
      <c r="R219" s="4">
        <f t="shared" si="59"/>
        <v>-59025.459999999992</v>
      </c>
      <c r="S219" s="34"/>
      <c r="T219" s="34">
        <f t="shared" si="69"/>
        <v>-22694460</v>
      </c>
      <c r="U219" s="34">
        <f t="shared" si="70"/>
        <v>-1941997.3628571432</v>
      </c>
      <c r="X219" s="235">
        <f t="shared" si="60"/>
        <v>36922</v>
      </c>
      <c r="Y219" s="236">
        <f t="shared" si="71"/>
        <v>57604.222120028309</v>
      </c>
      <c r="Z219" s="236"/>
      <c r="AA219" s="237">
        <f t="shared" si="61"/>
        <v>2611.101431424901</v>
      </c>
      <c r="AB219" s="238">
        <f t="shared" si="66"/>
        <v>88316.977879971702</v>
      </c>
      <c r="AC219" s="239" t="str">
        <f t="shared" si="67"/>
        <v>*</v>
      </c>
      <c r="AD219" s="154"/>
      <c r="AE219" s="240"/>
      <c r="AF219" s="241">
        <f t="shared" si="68"/>
        <v>54993.120688603405</v>
      </c>
    </row>
    <row r="220" spans="1:32" hidden="1" x14ac:dyDescent="0.2">
      <c r="G220" s="159" t="s">
        <v>18</v>
      </c>
      <c r="K220" s="36"/>
      <c r="L220" s="4"/>
      <c r="M220" s="4"/>
      <c r="O220" s="4"/>
      <c r="P220" s="4"/>
      <c r="Q220" s="4"/>
      <c r="R220" s="4"/>
      <c r="Z220" s="36"/>
    </row>
    <row r="221" spans="1:32" ht="18.75" hidden="1" thickBot="1" x14ac:dyDescent="0.3">
      <c r="A221" s="197" t="s">
        <v>30</v>
      </c>
      <c r="G221" s="159" t="s">
        <v>18</v>
      </c>
      <c r="K221" s="36"/>
      <c r="L221" s="36"/>
      <c r="M221" s="4"/>
      <c r="O221" s="4"/>
      <c r="P221" s="4"/>
      <c r="Q221" s="4"/>
      <c r="R221" s="4"/>
      <c r="Z221" s="36"/>
    </row>
    <row r="222" spans="1:32" hidden="1" x14ac:dyDescent="0.2">
      <c r="B222" s="22">
        <v>36923</v>
      </c>
      <c r="C222" s="23">
        <v>0</v>
      </c>
      <c r="D222" s="24">
        <v>40.176000000000002</v>
      </c>
      <c r="E222" s="24">
        <v>40.180999999999997</v>
      </c>
      <c r="F222" s="224">
        <f t="shared" ref="F222:F249" si="72">E222/104.1667*100</f>
        <v>38.573747656400748</v>
      </c>
      <c r="G222" s="159" t="s">
        <v>18</v>
      </c>
      <c r="H222" s="4">
        <v>16200540</v>
      </c>
      <c r="I222" s="4">
        <f t="shared" ref="I222:I249" si="73">H222/42</f>
        <v>385727.14285714284</v>
      </c>
      <c r="J222" s="4">
        <f t="shared" ref="J222:J249" si="74">I222*$J$4</f>
        <v>2165699.3732871427</v>
      </c>
      <c r="K222" s="4">
        <f t="shared" ref="K222:K249" si="75">J222*$K$1</f>
        <v>61325.717161785455</v>
      </c>
      <c r="L222" s="4">
        <f>K222*$L$1</f>
        <v>1386277.587231189</v>
      </c>
      <c r="M222" s="4"/>
      <c r="N222" s="4">
        <f>H222-H219</f>
        <v>-765460</v>
      </c>
      <c r="O222" s="4">
        <f>N222/42</f>
        <v>-18225.238095238095</v>
      </c>
      <c r="P222" s="4">
        <f t="shared" ref="P222:P249" si="76">O222*$J$4</f>
        <v>-102327.22133190476</v>
      </c>
      <c r="Q222" s="4">
        <f t="shared" ref="Q222:Q249" si="77">P222*$K$1</f>
        <v>-2897.5814052284859</v>
      </c>
      <c r="R222" s="50">
        <f t="shared" ref="R222:R249" si="78">O222*3.594</f>
        <v>-65501.505714285711</v>
      </c>
      <c r="X222" s="235">
        <f>B222</f>
        <v>36923</v>
      </c>
      <c r="Y222" s="236">
        <f>IF(AF219&lt;0,"0",AF219)</f>
        <v>54993.120688603405</v>
      </c>
      <c r="Z222" s="236"/>
      <c r="AA222" s="237">
        <f t="shared" ref="AA222:AA249" si="79">Q222*-1</f>
        <v>2897.5814052284859</v>
      </c>
      <c r="AB222" s="238">
        <f t="shared" ref="AB222:AB249" si="80">$AA$3-Y222</f>
        <v>90928.079311396606</v>
      </c>
      <c r="AC222" s="239" t="str">
        <f t="shared" ref="AC222:AC249" si="81">+IF(AF222&gt;$D$3,"*","")</f>
        <v>*</v>
      </c>
      <c r="AD222" s="154"/>
      <c r="AE222" s="240"/>
      <c r="AF222" s="241">
        <f t="shared" ref="AF222:AF249" si="82">Y222+AE222-AA222</f>
        <v>52095.539283374921</v>
      </c>
    </row>
    <row r="223" spans="1:32" hidden="1" x14ac:dyDescent="0.2">
      <c r="B223" s="25">
        <v>36924</v>
      </c>
      <c r="C223" s="26">
        <v>0</v>
      </c>
      <c r="D223" s="27">
        <v>38.526000000000003</v>
      </c>
      <c r="E223" s="27">
        <v>38.523000000000003</v>
      </c>
      <c r="F223" s="225">
        <f t="shared" si="72"/>
        <v>36.982068165738184</v>
      </c>
      <c r="G223" s="159" t="s">
        <v>18</v>
      </c>
      <c r="H223" s="4">
        <v>15544480</v>
      </c>
      <c r="I223" s="4">
        <f t="shared" si="73"/>
        <v>370106.66666666669</v>
      </c>
      <c r="J223" s="4">
        <f t="shared" si="74"/>
        <v>2077996.8194933333</v>
      </c>
      <c r="K223" s="4">
        <f t="shared" si="75"/>
        <v>58842.259820168394</v>
      </c>
      <c r="L223" s="4">
        <f t="shared" ref="L223:L249" si="83">K223*$L$1</f>
        <v>1330138.6391542179</v>
      </c>
      <c r="M223" s="4"/>
      <c r="N223" s="4">
        <f t="shared" ref="N223:N249" si="84">H223-H222</f>
        <v>-656060</v>
      </c>
      <c r="O223" s="4">
        <f t="shared" ref="O223:O249" si="85">N223/42</f>
        <v>-15620.476190476191</v>
      </c>
      <c r="P223" s="4">
        <f t="shared" si="76"/>
        <v>-87702.553793809522</v>
      </c>
      <c r="Q223" s="4">
        <f t="shared" si="77"/>
        <v>-2483.4573416170674</v>
      </c>
      <c r="R223" s="196">
        <f t="shared" si="78"/>
        <v>-56139.991428571426</v>
      </c>
      <c r="X223" s="235">
        <f t="shared" ref="X223:X282" si="86">B223</f>
        <v>36924</v>
      </c>
      <c r="Y223" s="236">
        <f t="shared" ref="Y223:Y249" si="87">IF(AF222&lt;0,"0",AF222)</f>
        <v>52095.539283374921</v>
      </c>
      <c r="Z223" s="236"/>
      <c r="AA223" s="237">
        <f t="shared" si="79"/>
        <v>2483.4573416170674</v>
      </c>
      <c r="AB223" s="238">
        <f t="shared" si="80"/>
        <v>93825.660716625091</v>
      </c>
      <c r="AC223" s="239" t="str">
        <f t="shared" si="81"/>
        <v>*</v>
      </c>
      <c r="AD223" s="154"/>
      <c r="AE223" s="240"/>
      <c r="AF223" s="241">
        <f t="shared" si="82"/>
        <v>49612.081941757853</v>
      </c>
    </row>
    <row r="224" spans="1:32" hidden="1" x14ac:dyDescent="0.2">
      <c r="B224" s="25">
        <v>36925</v>
      </c>
      <c r="C224" s="26">
        <v>0</v>
      </c>
      <c r="D224" s="27">
        <v>36.874000000000002</v>
      </c>
      <c r="E224" s="27">
        <v>36.869999999999997</v>
      </c>
      <c r="F224" s="225">
        <f t="shared" si="72"/>
        <v>35.395188673539622</v>
      </c>
      <c r="G224" s="159" t="s">
        <v>18</v>
      </c>
      <c r="H224" s="4">
        <v>14880030</v>
      </c>
      <c r="I224" s="4">
        <f t="shared" si="73"/>
        <v>354286.42857142858</v>
      </c>
      <c r="J224" s="4">
        <f t="shared" si="74"/>
        <v>1989172.6847064286</v>
      </c>
      <c r="K224" s="4">
        <f t="shared" si="75"/>
        <v>56327.042872576007</v>
      </c>
      <c r="L224" s="4">
        <f t="shared" si="83"/>
        <v>1273281.7601343973</v>
      </c>
      <c r="M224" s="4"/>
      <c r="N224" s="4">
        <f t="shared" si="84"/>
        <v>-664450</v>
      </c>
      <c r="O224" s="4">
        <f t="shared" si="85"/>
        <v>-15820.238095238095</v>
      </c>
      <c r="P224" s="4">
        <f>O224*$J$4</f>
        <v>-88824.13478690476</v>
      </c>
      <c r="Q224" s="4">
        <f t="shared" si="77"/>
        <v>-2515.2169475923856</v>
      </c>
      <c r="R224" s="196">
        <f t="shared" si="78"/>
        <v>-56857.935714285712</v>
      </c>
      <c r="X224" s="235">
        <f t="shared" si="86"/>
        <v>36925</v>
      </c>
      <c r="Y224" s="236">
        <f t="shared" si="87"/>
        <v>49612.081941757853</v>
      </c>
      <c r="Z224" s="236"/>
      <c r="AA224" s="237">
        <f t="shared" si="79"/>
        <v>2515.2169475923856</v>
      </c>
      <c r="AB224" s="238">
        <f t="shared" si="80"/>
        <v>96309.118058242166</v>
      </c>
      <c r="AC224" s="239" t="str">
        <f t="shared" si="81"/>
        <v>*</v>
      </c>
      <c r="AD224" s="154"/>
      <c r="AE224" s="240"/>
      <c r="AF224" s="241">
        <f t="shared" si="82"/>
        <v>47096.864994165466</v>
      </c>
    </row>
    <row r="225" spans="2:32" hidden="1" x14ac:dyDescent="0.2">
      <c r="B225" s="25">
        <v>36926</v>
      </c>
      <c r="C225" s="26">
        <v>0</v>
      </c>
      <c r="D225" s="27">
        <v>35.066000000000003</v>
      </c>
      <c r="E225" s="27">
        <v>35.067</v>
      </c>
      <c r="F225" s="225">
        <f t="shared" si="72"/>
        <v>33.664309227421043</v>
      </c>
      <c r="G225" s="159" t="s">
        <v>18</v>
      </c>
      <c r="H225" s="4">
        <v>14392220</v>
      </c>
      <c r="I225" s="4">
        <f t="shared" si="73"/>
        <v>342671.90476190473</v>
      </c>
      <c r="J225" s="4">
        <f t="shared" si="74"/>
        <v>1923961.9070852378</v>
      </c>
      <c r="K225" s="4">
        <f t="shared" si="75"/>
        <v>54480.481085827494</v>
      </c>
      <c r="L225" s="4">
        <f t="shared" si="83"/>
        <v>1231539.9373416232</v>
      </c>
      <c r="M225" s="4"/>
      <c r="N225" s="4">
        <f t="shared" si="84"/>
        <v>-487810</v>
      </c>
      <c r="O225" s="4">
        <f t="shared" si="85"/>
        <v>-11614.523809523809</v>
      </c>
      <c r="P225" s="4">
        <f t="shared" si="76"/>
        <v>-65210.777621190471</v>
      </c>
      <c r="Q225" s="4">
        <f t="shared" si="77"/>
        <v>-1846.5617867485012</v>
      </c>
      <c r="R225" s="196">
        <f t="shared" si="78"/>
        <v>-41742.598571428571</v>
      </c>
      <c r="X225" s="235">
        <f t="shared" si="86"/>
        <v>36926</v>
      </c>
      <c r="Y225" s="236">
        <f t="shared" si="87"/>
        <v>47096.864994165466</v>
      </c>
      <c r="Z225" s="236"/>
      <c r="AA225" s="237">
        <f t="shared" si="79"/>
        <v>1846.5617867485012</v>
      </c>
      <c r="AB225" s="238">
        <f t="shared" si="80"/>
        <v>98824.335005834553</v>
      </c>
      <c r="AC225" s="239" t="str">
        <f t="shared" si="81"/>
        <v>*</v>
      </c>
      <c r="AD225" s="154"/>
      <c r="AE225" s="240"/>
      <c r="AF225" s="241">
        <f t="shared" si="82"/>
        <v>45250.303207416968</v>
      </c>
    </row>
    <row r="226" spans="2:32" s="243" customFormat="1" hidden="1" x14ac:dyDescent="0.2">
      <c r="B226" s="244">
        <v>36927</v>
      </c>
      <c r="C226" s="245">
        <v>0</v>
      </c>
      <c r="D226" s="246"/>
      <c r="E226" s="246"/>
      <c r="F226" s="247">
        <f t="shared" si="72"/>
        <v>0</v>
      </c>
      <c r="G226" s="261" t="s">
        <v>18</v>
      </c>
      <c r="H226" s="248">
        <f>H225-695323</f>
        <v>13696897</v>
      </c>
      <c r="I226" s="248">
        <f t="shared" si="73"/>
        <v>326116.59523809527</v>
      </c>
      <c r="J226" s="248">
        <f t="shared" si="74"/>
        <v>1831010.648341262</v>
      </c>
      <c r="K226" s="248">
        <f t="shared" si="75"/>
        <v>51848.397116152169</v>
      </c>
      <c r="L226" s="248">
        <f t="shared" si="83"/>
        <v>1172041.2607057614</v>
      </c>
      <c r="M226" s="248"/>
      <c r="N226" s="248">
        <f t="shared" si="84"/>
        <v>-695323</v>
      </c>
      <c r="O226" s="248">
        <f t="shared" si="85"/>
        <v>-16555.309523809523</v>
      </c>
      <c r="P226" s="248">
        <f t="shared" si="76"/>
        <v>-92951.258743976185</v>
      </c>
      <c r="Q226" s="248">
        <f t="shared" si="77"/>
        <v>-2632.083969675341</v>
      </c>
      <c r="R226" s="249">
        <f t="shared" si="78"/>
        <v>-59499.782428571423</v>
      </c>
      <c r="X226" s="250">
        <f t="shared" si="86"/>
        <v>36927</v>
      </c>
      <c r="Y226" s="251">
        <f t="shared" si="87"/>
        <v>45250.303207416968</v>
      </c>
      <c r="Z226" s="251"/>
      <c r="AA226" s="252">
        <f t="shared" si="79"/>
        <v>2632.083969675341</v>
      </c>
      <c r="AB226" s="253">
        <f t="shared" si="80"/>
        <v>100670.89679258305</v>
      </c>
      <c r="AC226" s="254" t="str">
        <f t="shared" si="81"/>
        <v>*</v>
      </c>
      <c r="AD226" s="255"/>
      <c r="AE226" s="253">
        <v>63075.678999999996</v>
      </c>
      <c r="AF226" s="251">
        <f>Y226+AE226-AA226</f>
        <v>105693.89823774163</v>
      </c>
    </row>
    <row r="227" spans="2:32" hidden="1" x14ac:dyDescent="0.2">
      <c r="B227" s="25">
        <v>36928</v>
      </c>
      <c r="C227" s="26">
        <v>0</v>
      </c>
      <c r="D227" s="27">
        <v>72.569999999999993</v>
      </c>
      <c r="E227" s="27">
        <v>72.591999999999999</v>
      </c>
      <c r="F227" s="225">
        <f t="shared" si="72"/>
        <v>69.688297699744723</v>
      </c>
      <c r="G227" s="159" t="s">
        <v>18</v>
      </c>
      <c r="H227" s="4">
        <v>29304030</v>
      </c>
      <c r="I227" s="4">
        <f t="shared" si="73"/>
        <v>697715</v>
      </c>
      <c r="J227" s="4">
        <f t="shared" si="74"/>
        <v>3917382.9641349996</v>
      </c>
      <c r="K227" s="4">
        <f t="shared" si="75"/>
        <v>110927.82434909427</v>
      </c>
      <c r="L227" s="4">
        <f t="shared" si="83"/>
        <v>2507541.1069353474</v>
      </c>
      <c r="M227" s="4"/>
      <c r="N227" s="4">
        <f>(H227-H226-14911810)*-1</f>
        <v>-695323</v>
      </c>
      <c r="O227" s="4">
        <f t="shared" si="85"/>
        <v>-16555.309523809523</v>
      </c>
      <c r="P227" s="4">
        <f t="shared" si="76"/>
        <v>-92951.258743976185</v>
      </c>
      <c r="Q227" s="4">
        <f t="shared" si="77"/>
        <v>-2632.083969675341</v>
      </c>
      <c r="R227" s="196">
        <f t="shared" si="78"/>
        <v>-59499.782428571423</v>
      </c>
      <c r="X227" s="235">
        <f t="shared" si="86"/>
        <v>36928</v>
      </c>
      <c r="Y227" s="236">
        <f t="shared" si="87"/>
        <v>105693.89823774163</v>
      </c>
      <c r="Z227" s="236"/>
      <c r="AA227" s="237">
        <f t="shared" si="79"/>
        <v>2632.083969675341</v>
      </c>
      <c r="AB227" s="238">
        <f t="shared" si="80"/>
        <v>40227.301762258387</v>
      </c>
      <c r="AC227" s="239" t="str">
        <f t="shared" si="81"/>
        <v>*</v>
      </c>
      <c r="AD227" s="154"/>
      <c r="AE227" s="240"/>
      <c r="AF227" s="241">
        <f t="shared" si="82"/>
        <v>103061.81426806629</v>
      </c>
    </row>
    <row r="228" spans="2:32" hidden="1" x14ac:dyDescent="0.2">
      <c r="B228" s="25">
        <v>36929</v>
      </c>
      <c r="C228" s="26">
        <v>0</v>
      </c>
      <c r="D228" s="27">
        <v>70.712000000000003</v>
      </c>
      <c r="E228" s="27">
        <v>70.727999999999994</v>
      </c>
      <c r="F228" s="225">
        <f t="shared" si="72"/>
        <v>67.898858272365345</v>
      </c>
      <c r="G228" s="159" t="s">
        <v>18</v>
      </c>
      <c r="H228" s="4">
        <v>28554580</v>
      </c>
      <c r="I228" s="4">
        <f t="shared" si="73"/>
        <v>679870.95238095243</v>
      </c>
      <c r="J228" s="4">
        <f t="shared" si="74"/>
        <v>3817195.9706576192</v>
      </c>
      <c r="K228" s="4">
        <f t="shared" si="75"/>
        <v>108090.84738864111</v>
      </c>
      <c r="L228" s="4">
        <f t="shared" si="83"/>
        <v>2443410.7916649673</v>
      </c>
      <c r="M228" s="4"/>
      <c r="N228" s="4">
        <f t="shared" si="84"/>
        <v>-749450</v>
      </c>
      <c r="O228" s="4">
        <f t="shared" si="85"/>
        <v>-17844.047619047618</v>
      </c>
      <c r="P228" s="4">
        <f t="shared" si="76"/>
        <v>-100186.99347738094</v>
      </c>
      <c r="Q228" s="4">
        <f t="shared" si="77"/>
        <v>-2836.9769604531766</v>
      </c>
      <c r="R228" s="196">
        <f t="shared" si="78"/>
        <v>-64131.507142857139</v>
      </c>
      <c r="X228" s="235">
        <f t="shared" si="86"/>
        <v>36929</v>
      </c>
      <c r="Y228" s="236">
        <f t="shared" si="87"/>
        <v>103061.81426806629</v>
      </c>
      <c r="Z228" s="236"/>
      <c r="AA228" s="237">
        <f t="shared" si="79"/>
        <v>2836.9769604531766</v>
      </c>
      <c r="AB228" s="238">
        <f t="shared" si="80"/>
        <v>42859.385731933726</v>
      </c>
      <c r="AC228" s="239" t="str">
        <f t="shared" si="81"/>
        <v>*</v>
      </c>
      <c r="AD228" s="154"/>
      <c r="AE228" s="240"/>
      <c r="AF228" s="241">
        <f t="shared" si="82"/>
        <v>100224.83730761311</v>
      </c>
    </row>
    <row r="229" spans="2:32" s="215" customFormat="1" hidden="1" x14ac:dyDescent="0.2">
      <c r="B229" s="214">
        <v>36930</v>
      </c>
      <c r="C229" s="26">
        <v>0</v>
      </c>
      <c r="D229" s="48">
        <v>68.953000000000003</v>
      </c>
      <c r="E229" s="48">
        <v>68.974000000000004</v>
      </c>
      <c r="F229" s="256">
        <f t="shared" si="72"/>
        <v>66.215018811193985</v>
      </c>
      <c r="G229" s="159" t="s">
        <v>18</v>
      </c>
      <c r="H229" s="169">
        <v>27838870</v>
      </c>
      <c r="I229" s="169">
        <f t="shared" si="73"/>
        <v>662830.23809523811</v>
      </c>
      <c r="J229" s="169">
        <f t="shared" si="74"/>
        <v>3721519.3636769047</v>
      </c>
      <c r="K229" s="169">
        <f t="shared" si="75"/>
        <v>105381.59022623408</v>
      </c>
      <c r="L229" s="169">
        <f t="shared" si="83"/>
        <v>2382167.6027368675</v>
      </c>
      <c r="M229" s="169"/>
      <c r="N229" s="169">
        <f t="shared" si="84"/>
        <v>-715710</v>
      </c>
      <c r="O229" s="169">
        <f t="shared" si="85"/>
        <v>-17040.714285714286</v>
      </c>
      <c r="P229" s="169">
        <f t="shared" si="76"/>
        <v>-95676.606980714278</v>
      </c>
      <c r="Q229" s="169">
        <f t="shared" si="77"/>
        <v>-2709.2571624070229</v>
      </c>
      <c r="R229" s="216">
        <f t="shared" si="78"/>
        <v>-61244.327142857139</v>
      </c>
      <c r="X229" s="257">
        <f t="shared" si="86"/>
        <v>36930</v>
      </c>
      <c r="Y229" s="236">
        <f t="shared" si="87"/>
        <v>100224.83730761311</v>
      </c>
      <c r="Z229" s="236"/>
      <c r="AA229" s="258">
        <f t="shared" si="79"/>
        <v>2709.2571624070229</v>
      </c>
      <c r="AB229" s="238">
        <f t="shared" si="80"/>
        <v>45696.362692386901</v>
      </c>
      <c r="AC229" s="259" t="str">
        <f t="shared" si="81"/>
        <v>*</v>
      </c>
      <c r="AD229" s="260"/>
      <c r="AE229" s="238"/>
      <c r="AF229" s="236">
        <f t="shared" si="82"/>
        <v>97515.580145206084</v>
      </c>
    </row>
    <row r="230" spans="2:32" hidden="1" x14ac:dyDescent="0.2">
      <c r="B230" s="25">
        <v>36931</v>
      </c>
      <c r="C230" s="26">
        <v>0</v>
      </c>
      <c r="D230" s="27">
        <v>67.126000000000005</v>
      </c>
      <c r="E230" s="27">
        <v>67.135999999999996</v>
      </c>
      <c r="F230" s="225">
        <f t="shared" si="72"/>
        <v>64.45053937582739</v>
      </c>
      <c r="G230" s="159" t="s">
        <v>18</v>
      </c>
      <c r="H230" s="4">
        <v>27097960</v>
      </c>
      <c r="I230" s="4">
        <f t="shared" si="73"/>
        <v>645189.52380952379</v>
      </c>
      <c r="J230" s="4">
        <f t="shared" si="74"/>
        <v>3622474.0032961899</v>
      </c>
      <c r="K230" s="4">
        <f t="shared" si="75"/>
        <v>102576.94068354361</v>
      </c>
      <c r="L230" s="4">
        <f t="shared" si="83"/>
        <v>2318768.053885072</v>
      </c>
      <c r="M230" s="4"/>
      <c r="N230" s="4">
        <f t="shared" si="84"/>
        <v>-740910</v>
      </c>
      <c r="O230" s="4">
        <f t="shared" si="85"/>
        <v>-17640.714285714286</v>
      </c>
      <c r="P230" s="4">
        <f t="shared" si="76"/>
        <v>-99045.360380714279</v>
      </c>
      <c r="Q230" s="4">
        <f t="shared" si="77"/>
        <v>-2804.6495426904571</v>
      </c>
      <c r="R230" s="196">
        <f t="shared" si="78"/>
        <v>-63400.72714285714</v>
      </c>
      <c r="X230" s="235">
        <f t="shared" si="86"/>
        <v>36931</v>
      </c>
      <c r="Y230" s="236">
        <f t="shared" si="87"/>
        <v>97515.580145206084</v>
      </c>
      <c r="Z230" s="236"/>
      <c r="AA230" s="237">
        <f t="shared" si="79"/>
        <v>2804.6495426904571</v>
      </c>
      <c r="AB230" s="238">
        <f t="shared" si="80"/>
        <v>48405.619854793928</v>
      </c>
      <c r="AC230" s="239" t="str">
        <f t="shared" si="81"/>
        <v>*</v>
      </c>
      <c r="AD230" s="154"/>
      <c r="AE230" s="240"/>
      <c r="AF230" s="241">
        <f t="shared" si="82"/>
        <v>94710.930602515626</v>
      </c>
    </row>
    <row r="231" spans="2:32" hidden="1" x14ac:dyDescent="0.2">
      <c r="B231" s="25">
        <v>36932</v>
      </c>
      <c r="C231" s="26">
        <v>0</v>
      </c>
      <c r="D231" s="27">
        <v>65.453000000000003</v>
      </c>
      <c r="E231" s="27">
        <v>65.451999999999998</v>
      </c>
      <c r="F231" s="225">
        <f t="shared" si="72"/>
        <v>62.833899893152036</v>
      </c>
      <c r="G231" s="159" t="s">
        <v>18</v>
      </c>
      <c r="H231" s="4">
        <v>26424460</v>
      </c>
      <c r="I231" s="4">
        <f t="shared" si="73"/>
        <v>629153.80952380947</v>
      </c>
      <c r="J231" s="4">
        <f t="shared" si="74"/>
        <v>3532440.0582604758</v>
      </c>
      <c r="K231" s="4">
        <f t="shared" si="75"/>
        <v>100027.46575811134</v>
      </c>
      <c r="L231" s="4">
        <f t="shared" si="83"/>
        <v>2261136.7678291625</v>
      </c>
      <c r="M231" s="4"/>
      <c r="N231" s="4">
        <f t="shared" si="84"/>
        <v>-673500</v>
      </c>
      <c r="O231" s="4">
        <f t="shared" si="85"/>
        <v>-16035.714285714286</v>
      </c>
      <c r="P231" s="4">
        <f t="shared" si="76"/>
        <v>-90033.945035714278</v>
      </c>
      <c r="Q231" s="4">
        <f t="shared" si="77"/>
        <v>-2549.4749254322696</v>
      </c>
      <c r="R231" s="196">
        <f t="shared" si="78"/>
        <v>-57632.357142857145</v>
      </c>
      <c r="X231" s="235">
        <f t="shared" si="86"/>
        <v>36932</v>
      </c>
      <c r="Y231" s="236">
        <f t="shared" si="87"/>
        <v>94710.930602515626</v>
      </c>
      <c r="Z231" s="236"/>
      <c r="AA231" s="237">
        <f t="shared" si="79"/>
        <v>2549.4749254322696</v>
      </c>
      <c r="AB231" s="238">
        <f t="shared" si="80"/>
        <v>51210.269397484386</v>
      </c>
      <c r="AC231" s="239" t="str">
        <f t="shared" si="81"/>
        <v>*</v>
      </c>
      <c r="AD231" s="154"/>
      <c r="AE231" s="240"/>
      <c r="AF231" s="241">
        <f t="shared" si="82"/>
        <v>92161.455677083359</v>
      </c>
    </row>
    <row r="232" spans="2:32" hidden="1" x14ac:dyDescent="0.2">
      <c r="B232" s="25">
        <v>36933</v>
      </c>
      <c r="C232" s="26">
        <v>0</v>
      </c>
      <c r="D232" s="27">
        <v>63.783000000000001</v>
      </c>
      <c r="E232" s="27">
        <v>63.795000000000002</v>
      </c>
      <c r="F232" s="225">
        <f t="shared" si="72"/>
        <v>61.243180402182276</v>
      </c>
      <c r="G232" s="159" t="s">
        <v>18</v>
      </c>
      <c r="H232" s="4">
        <v>25751000</v>
      </c>
      <c r="I232" s="4">
        <f t="shared" si="73"/>
        <v>613119.04761904757</v>
      </c>
      <c r="J232" s="4">
        <f t="shared" si="74"/>
        <v>3442411.4604523806</v>
      </c>
      <c r="K232" s="4">
        <f t="shared" si="75"/>
        <v>97478.142249155717</v>
      </c>
      <c r="L232" s="4">
        <f t="shared" si="83"/>
        <v>2203508.9045667825</v>
      </c>
      <c r="M232" s="4"/>
      <c r="N232" s="4">
        <f t="shared" si="84"/>
        <v>-673460</v>
      </c>
      <c r="O232" s="4">
        <f t="shared" si="85"/>
        <v>-16034.761904761905</v>
      </c>
      <c r="P232" s="4">
        <f t="shared" si="76"/>
        <v>-90028.597808095234</v>
      </c>
      <c r="Q232" s="4">
        <f t="shared" si="77"/>
        <v>-2549.3235089556297</v>
      </c>
      <c r="R232" s="196">
        <f t="shared" si="78"/>
        <v>-57628.934285714284</v>
      </c>
      <c r="X232" s="235">
        <f t="shared" si="86"/>
        <v>36933</v>
      </c>
      <c r="Y232" s="236">
        <f t="shared" si="87"/>
        <v>92161.455677083359</v>
      </c>
      <c r="Z232" s="236"/>
      <c r="AA232" s="237">
        <f t="shared" si="79"/>
        <v>2549.3235089556297</v>
      </c>
      <c r="AB232" s="238">
        <f t="shared" si="80"/>
        <v>53759.744322916653</v>
      </c>
      <c r="AC232" s="239" t="str">
        <f t="shared" si="81"/>
        <v>*</v>
      </c>
      <c r="AD232" s="154"/>
      <c r="AE232" s="240"/>
      <c r="AF232" s="241">
        <f t="shared" si="82"/>
        <v>89612.132168127733</v>
      </c>
    </row>
    <row r="233" spans="2:32" s="262" customFormat="1" hidden="1" x14ac:dyDescent="0.2">
      <c r="B233" s="244">
        <v>36934</v>
      </c>
      <c r="C233" s="263">
        <v>0</v>
      </c>
      <c r="D233" s="264"/>
      <c r="E233" s="264"/>
      <c r="F233" s="265">
        <f t="shared" si="72"/>
        <v>0</v>
      </c>
      <c r="G233" s="261" t="s">
        <v>18</v>
      </c>
      <c r="H233" s="249">
        <f>H232-$AP$2</f>
        <v>24957000</v>
      </c>
      <c r="I233" s="249">
        <f t="shared" si="73"/>
        <v>594214.28571428568</v>
      </c>
      <c r="J233" s="249">
        <f t="shared" si="74"/>
        <v>3336268.9922142853</v>
      </c>
      <c r="K233" s="249">
        <f t="shared" si="75"/>
        <v>94472.525187844323</v>
      </c>
      <c r="L233" s="249">
        <f t="shared" si="83"/>
        <v>2135566.4530027257</v>
      </c>
      <c r="M233" s="249"/>
      <c r="N233" s="249">
        <f t="shared" si="84"/>
        <v>-794000</v>
      </c>
      <c r="O233" s="249">
        <f t="shared" si="85"/>
        <v>-18904.761904761905</v>
      </c>
      <c r="P233" s="249">
        <f t="shared" si="76"/>
        <v>-106142.46823809523</v>
      </c>
      <c r="Q233" s="249">
        <f t="shared" si="77"/>
        <v>-3005.6170613113914</v>
      </c>
      <c r="R233" s="249">
        <f t="shared" si="78"/>
        <v>-67943.714285714275</v>
      </c>
      <c r="X233" s="266">
        <f t="shared" si="86"/>
        <v>36934</v>
      </c>
      <c r="Y233" s="267">
        <f t="shared" si="87"/>
        <v>89612.132168127733</v>
      </c>
      <c r="Z233" s="267"/>
      <c r="AA233" s="268">
        <f t="shared" si="79"/>
        <v>3005.6170613113914</v>
      </c>
      <c r="AB233" s="249">
        <f t="shared" si="80"/>
        <v>56309.067831872278</v>
      </c>
      <c r="AC233" s="269" t="str">
        <f t="shared" si="81"/>
        <v>*</v>
      </c>
      <c r="AD233" s="270"/>
      <c r="AE233" s="249">
        <v>62010.788</v>
      </c>
      <c r="AF233" s="267">
        <f t="shared" si="82"/>
        <v>148617.30310681637</v>
      </c>
    </row>
    <row r="234" spans="2:32" hidden="1" x14ac:dyDescent="0.2">
      <c r="B234" s="25">
        <v>36935</v>
      </c>
      <c r="C234" s="26">
        <v>0</v>
      </c>
      <c r="D234" s="27">
        <v>100.911</v>
      </c>
      <c r="E234" s="27">
        <v>100.91800000000001</v>
      </c>
      <c r="F234" s="225">
        <f t="shared" si="72"/>
        <v>96.881248998000331</v>
      </c>
      <c r="G234" s="159" t="s">
        <v>18</v>
      </c>
      <c r="H234" s="4">
        <v>40765180</v>
      </c>
      <c r="I234" s="4">
        <f t="shared" si="73"/>
        <v>970599.52380952379</v>
      </c>
      <c r="J234" s="4">
        <f t="shared" si="74"/>
        <v>5449517.4097861899</v>
      </c>
      <c r="K234" s="4">
        <f t="shared" si="75"/>
        <v>154312.99813026437</v>
      </c>
      <c r="L234" s="4">
        <f t="shared" si="83"/>
        <v>3488269.8585013291</v>
      </c>
      <c r="M234" s="4"/>
      <c r="N234" s="4">
        <f>(H234-H233)-16381513.88</f>
        <v>-573333.88000000082</v>
      </c>
      <c r="O234" s="4">
        <f t="shared" si="85"/>
        <v>-13650.806666666685</v>
      </c>
      <c r="P234" s="4">
        <f t="shared" si="76"/>
        <v>-76643.668951793428</v>
      </c>
      <c r="Q234" s="4">
        <f t="shared" si="77"/>
        <v>-2170.3049012038541</v>
      </c>
      <c r="R234" s="196">
        <f t="shared" si="78"/>
        <v>-49060.999160000065</v>
      </c>
      <c r="X234" s="235">
        <f t="shared" si="86"/>
        <v>36935</v>
      </c>
      <c r="Y234" s="236">
        <f t="shared" si="87"/>
        <v>148617.30310681637</v>
      </c>
      <c r="Z234" s="236"/>
      <c r="AA234" s="237">
        <f t="shared" si="79"/>
        <v>2170.3049012038541</v>
      </c>
      <c r="AB234" s="238">
        <f t="shared" si="80"/>
        <v>-2696.1031068163575</v>
      </c>
      <c r="AC234" s="239" t="str">
        <f t="shared" si="81"/>
        <v>*</v>
      </c>
      <c r="AD234" s="154"/>
      <c r="AE234" s="240"/>
      <c r="AF234" s="241">
        <f t="shared" si="82"/>
        <v>146446.9982056125</v>
      </c>
    </row>
    <row r="235" spans="2:32" hidden="1" x14ac:dyDescent="0.2">
      <c r="B235" s="25">
        <v>36936</v>
      </c>
      <c r="C235" s="26">
        <v>0</v>
      </c>
      <c r="D235" s="27">
        <v>99.122</v>
      </c>
      <c r="E235" s="27">
        <v>99.131</v>
      </c>
      <c r="F235" s="225">
        <f t="shared" si="72"/>
        <v>95.165729546966531</v>
      </c>
      <c r="G235" s="159" t="s">
        <v>18</v>
      </c>
      <c r="H235" s="4">
        <v>40039940</v>
      </c>
      <c r="I235" s="4">
        <f t="shared" si="73"/>
        <v>953331.90476190473</v>
      </c>
      <c r="J235" s="4">
        <f t="shared" si="74"/>
        <v>5352566.8258252377</v>
      </c>
      <c r="K235" s="4">
        <f t="shared" si="75"/>
        <v>151567.66599229779</v>
      </c>
      <c r="L235" s="4">
        <f t="shared" si="83"/>
        <v>3426211.1890147841</v>
      </c>
      <c r="M235" s="4"/>
      <c r="N235" s="4">
        <f t="shared" si="84"/>
        <v>-725240</v>
      </c>
      <c r="O235" s="4">
        <f t="shared" si="85"/>
        <v>-17267.619047619046</v>
      </c>
      <c r="P235" s="4">
        <f t="shared" si="76"/>
        <v>-96950.583960952368</v>
      </c>
      <c r="Q235" s="4">
        <f t="shared" si="77"/>
        <v>-2745.3321379665913</v>
      </c>
      <c r="R235" s="196">
        <f t="shared" si="78"/>
        <v>-62059.822857142848</v>
      </c>
      <c r="X235" s="235">
        <f t="shared" si="86"/>
        <v>36936</v>
      </c>
      <c r="Y235" s="236">
        <f t="shared" si="87"/>
        <v>146446.9982056125</v>
      </c>
      <c r="Z235" s="236"/>
      <c r="AA235" s="237">
        <f t="shared" si="79"/>
        <v>2745.3321379665913</v>
      </c>
      <c r="AB235" s="238">
        <f t="shared" si="80"/>
        <v>-525.79820561248926</v>
      </c>
      <c r="AC235" s="239" t="str">
        <f t="shared" si="81"/>
        <v>*</v>
      </c>
      <c r="AD235" s="154"/>
      <c r="AE235" s="240"/>
      <c r="AF235" s="241">
        <f t="shared" si="82"/>
        <v>143701.66606764591</v>
      </c>
    </row>
    <row r="236" spans="2:32" hidden="1" x14ac:dyDescent="0.2">
      <c r="B236" s="25">
        <v>36937</v>
      </c>
      <c r="C236" s="26">
        <v>0</v>
      </c>
      <c r="D236" s="27">
        <v>97.284999999999997</v>
      </c>
      <c r="E236" s="27">
        <v>97.283000000000001</v>
      </c>
      <c r="F236" s="225">
        <f t="shared" si="72"/>
        <v>93.391650114671961</v>
      </c>
      <c r="G236" s="159" t="s">
        <v>18</v>
      </c>
      <c r="H236" s="4">
        <v>39306310</v>
      </c>
      <c r="I236" s="4">
        <f t="shared" si="73"/>
        <v>935864.52380952379</v>
      </c>
      <c r="J236" s="4">
        <f t="shared" si="74"/>
        <v>5254494.66087119</v>
      </c>
      <c r="K236" s="4">
        <f t="shared" si="75"/>
        <v>148790.57424835587</v>
      </c>
      <c r="L236" s="4">
        <f t="shared" si="83"/>
        <v>3363434.5885853902</v>
      </c>
      <c r="M236" s="4"/>
      <c r="N236" s="4">
        <f t="shared" si="84"/>
        <v>-733630</v>
      </c>
      <c r="O236" s="4">
        <f t="shared" si="85"/>
        <v>-17467.380952380954</v>
      </c>
      <c r="P236" s="4">
        <f t="shared" si="76"/>
        <v>-98072.164954047621</v>
      </c>
      <c r="Q236" s="4">
        <f t="shared" si="77"/>
        <v>-2777.09174394191</v>
      </c>
      <c r="R236" s="196">
        <f t="shared" si="78"/>
        <v>-62777.767142857148</v>
      </c>
      <c r="X236" s="235">
        <f t="shared" si="86"/>
        <v>36937</v>
      </c>
      <c r="Y236" s="236">
        <f t="shared" si="87"/>
        <v>143701.66606764591</v>
      </c>
      <c r="Z236" s="236"/>
      <c r="AA236" s="237">
        <f t="shared" si="79"/>
        <v>2777.09174394191</v>
      </c>
      <c r="AB236" s="238">
        <f t="shared" si="80"/>
        <v>2219.5339323540975</v>
      </c>
      <c r="AC236" s="239" t="str">
        <f t="shared" si="81"/>
        <v>*</v>
      </c>
      <c r="AD236" s="154"/>
      <c r="AE236" s="240"/>
      <c r="AF236" s="241">
        <f t="shared" si="82"/>
        <v>140924.574323704</v>
      </c>
    </row>
    <row r="237" spans="2:32" hidden="1" x14ac:dyDescent="0.2">
      <c r="B237" s="25">
        <v>36938</v>
      </c>
      <c r="C237" s="26">
        <v>0</v>
      </c>
      <c r="D237" s="27">
        <v>95.653000000000006</v>
      </c>
      <c r="E237" s="27">
        <v>95.656000000000006</v>
      </c>
      <c r="F237" s="225">
        <f t="shared" si="72"/>
        <v>91.829730614486209</v>
      </c>
      <c r="G237" s="159" t="s">
        <v>18</v>
      </c>
      <c r="H237" s="4">
        <v>38631760</v>
      </c>
      <c r="I237" s="4">
        <f t="shared" si="73"/>
        <v>919803.80952380947</v>
      </c>
      <c r="J237" s="4">
        <f t="shared" si="74"/>
        <v>5164320.3511104751</v>
      </c>
      <c r="K237" s="4">
        <f t="shared" si="75"/>
        <v>146237.12464041178</v>
      </c>
      <c r="L237" s="4">
        <f t="shared" si="83"/>
        <v>3305713.4541993262</v>
      </c>
      <c r="M237" s="4"/>
      <c r="N237" s="4">
        <f t="shared" si="84"/>
        <v>-674550</v>
      </c>
      <c r="O237" s="4">
        <f t="shared" si="85"/>
        <v>-16060.714285714286</v>
      </c>
      <c r="P237" s="4">
        <f t="shared" si="76"/>
        <v>-90174.309760714284</v>
      </c>
      <c r="Q237" s="4">
        <f t="shared" si="77"/>
        <v>-2553.4496079440796</v>
      </c>
      <c r="R237" s="196">
        <f t="shared" si="78"/>
        <v>-57722.207142857143</v>
      </c>
      <c r="X237" s="235">
        <f t="shared" si="86"/>
        <v>36938</v>
      </c>
      <c r="Y237" s="236">
        <f t="shared" si="87"/>
        <v>140924.574323704</v>
      </c>
      <c r="Z237" s="236"/>
      <c r="AA237" s="237">
        <f t="shared" si="79"/>
        <v>2553.4496079440796</v>
      </c>
      <c r="AB237" s="238">
        <f t="shared" si="80"/>
        <v>4996.6256762960111</v>
      </c>
      <c r="AC237" s="239" t="str">
        <f t="shared" si="81"/>
        <v>*</v>
      </c>
      <c r="AD237" s="154"/>
      <c r="AE237" s="240"/>
      <c r="AF237" s="241">
        <f t="shared" si="82"/>
        <v>138371.12471575991</v>
      </c>
    </row>
    <row r="238" spans="2:32" hidden="1" x14ac:dyDescent="0.2">
      <c r="B238" s="25">
        <v>36939</v>
      </c>
      <c r="C238" s="26">
        <v>0</v>
      </c>
      <c r="D238" s="27">
        <v>93.741</v>
      </c>
      <c r="E238" s="27">
        <v>93.747</v>
      </c>
      <c r="F238" s="225">
        <f t="shared" si="72"/>
        <v>89.997091200930811</v>
      </c>
      <c r="G238" s="159" t="s">
        <v>18</v>
      </c>
      <c r="H238" s="4">
        <v>37864530</v>
      </c>
      <c r="I238" s="4">
        <f t="shared" si="73"/>
        <v>901536.42857142852</v>
      </c>
      <c r="J238" s="4">
        <f t="shared" si="74"/>
        <v>5061756.5149564277</v>
      </c>
      <c r="K238" s="4">
        <f t="shared" si="75"/>
        <v>143332.84305609195</v>
      </c>
      <c r="L238" s="4">
        <f t="shared" si="83"/>
        <v>3240061.7072050045</v>
      </c>
      <c r="M238" s="4"/>
      <c r="N238" s="4">
        <f t="shared" si="84"/>
        <v>-767230</v>
      </c>
      <c r="O238" s="4">
        <f t="shared" si="85"/>
        <v>-18267.380952380954</v>
      </c>
      <c r="P238" s="4">
        <f t="shared" si="76"/>
        <v>-102563.83615404762</v>
      </c>
      <c r="Q238" s="4">
        <f t="shared" si="77"/>
        <v>-2904.2815843198227</v>
      </c>
      <c r="R238" s="196">
        <f t="shared" si="78"/>
        <v>-65652.967142857146</v>
      </c>
      <c r="X238" s="235">
        <f t="shared" si="86"/>
        <v>36939</v>
      </c>
      <c r="Y238" s="236">
        <f t="shared" si="87"/>
        <v>138371.12471575991</v>
      </c>
      <c r="Z238" s="236"/>
      <c r="AA238" s="237">
        <f t="shared" si="79"/>
        <v>2904.2815843198227</v>
      </c>
      <c r="AB238" s="238">
        <f t="shared" si="80"/>
        <v>7550.075284240098</v>
      </c>
      <c r="AC238" s="239" t="str">
        <f t="shared" si="81"/>
        <v>*</v>
      </c>
      <c r="AD238" s="154"/>
      <c r="AE238" s="240"/>
      <c r="AF238" s="241">
        <f t="shared" si="82"/>
        <v>135466.84313144008</v>
      </c>
    </row>
    <row r="239" spans="2:32" hidden="1" x14ac:dyDescent="0.2">
      <c r="B239" s="25">
        <v>36940</v>
      </c>
      <c r="C239" s="26">
        <v>0</v>
      </c>
      <c r="D239" s="27">
        <v>92.016000000000005</v>
      </c>
      <c r="E239" s="27">
        <v>92.013999999999996</v>
      </c>
      <c r="F239" s="225">
        <f t="shared" si="72"/>
        <v>88.333411733308225</v>
      </c>
      <c r="G239" s="159" t="s">
        <v>18</v>
      </c>
      <c r="H239" s="4">
        <v>37156390</v>
      </c>
      <c r="I239" s="4">
        <f t="shared" si="73"/>
        <v>884675.95238095243</v>
      </c>
      <c r="J239" s="4">
        <f t="shared" si="74"/>
        <v>4967091.8708026186</v>
      </c>
      <c r="K239" s="4">
        <f t="shared" si="75"/>
        <v>140652.24146188915</v>
      </c>
      <c r="L239" s="4">
        <f t="shared" si="83"/>
        <v>3179466.2819523965</v>
      </c>
      <c r="M239" s="4"/>
      <c r="N239" s="4">
        <f t="shared" si="84"/>
        <v>-708140</v>
      </c>
      <c r="O239" s="4">
        <f t="shared" si="85"/>
        <v>-16860.476190476191</v>
      </c>
      <c r="P239" s="4">
        <f t="shared" si="76"/>
        <v>-94664.644153809524</v>
      </c>
      <c r="Q239" s="4">
        <f t="shared" si="77"/>
        <v>-2680.6015942028325</v>
      </c>
      <c r="R239" s="196">
        <f t="shared" si="78"/>
        <v>-60596.551428571431</v>
      </c>
      <c r="X239" s="235">
        <f t="shared" si="86"/>
        <v>36940</v>
      </c>
      <c r="Y239" s="236">
        <f t="shared" si="87"/>
        <v>135466.84313144008</v>
      </c>
      <c r="Z239" s="236"/>
      <c r="AA239" s="237">
        <f t="shared" si="79"/>
        <v>2680.6015942028325</v>
      </c>
      <c r="AB239" s="238">
        <f t="shared" si="80"/>
        <v>10454.356868559931</v>
      </c>
      <c r="AC239" s="239" t="str">
        <f t="shared" si="81"/>
        <v>*</v>
      </c>
      <c r="AD239" s="154"/>
      <c r="AE239" s="240"/>
      <c r="AF239" s="241">
        <f t="shared" si="82"/>
        <v>132786.24153723725</v>
      </c>
    </row>
    <row r="240" spans="2:32" hidden="1" x14ac:dyDescent="0.2">
      <c r="B240" s="25">
        <v>36941</v>
      </c>
      <c r="C240" s="26">
        <v>0</v>
      </c>
      <c r="D240" s="27">
        <v>90.113</v>
      </c>
      <c r="E240" s="27">
        <v>90.114999999999995</v>
      </c>
      <c r="F240" s="225">
        <f t="shared" si="72"/>
        <v>86.510372316680844</v>
      </c>
      <c r="G240" s="159" t="s">
        <v>18</v>
      </c>
      <c r="H240" s="4">
        <v>36389310</v>
      </c>
      <c r="I240" s="4">
        <f t="shared" si="73"/>
        <v>866412.14285714284</v>
      </c>
      <c r="J240" s="4">
        <f t="shared" si="74"/>
        <v>4864548.0867521428</v>
      </c>
      <c r="K240" s="4">
        <f t="shared" si="75"/>
        <v>137748.52768935674</v>
      </c>
      <c r="L240" s="4">
        <f t="shared" si="83"/>
        <v>3113827.3704338116</v>
      </c>
      <c r="M240" s="4"/>
      <c r="N240" s="4">
        <f t="shared" si="84"/>
        <v>-767080</v>
      </c>
      <c r="O240" s="4">
        <f t="shared" si="85"/>
        <v>-18263.809523809523</v>
      </c>
      <c r="P240" s="4">
        <f t="shared" si="76"/>
        <v>-102543.78405047618</v>
      </c>
      <c r="Q240" s="4">
        <f t="shared" si="77"/>
        <v>-2903.713772532421</v>
      </c>
      <c r="R240" s="196">
        <f t="shared" si="78"/>
        <v>-65640.131428571418</v>
      </c>
      <c r="X240" s="235">
        <f t="shared" si="86"/>
        <v>36941</v>
      </c>
      <c r="Y240" s="236">
        <f t="shared" si="87"/>
        <v>132786.24153723725</v>
      </c>
      <c r="Z240" s="236"/>
      <c r="AA240" s="237">
        <f t="shared" si="79"/>
        <v>2903.713772532421</v>
      </c>
      <c r="AB240" s="238">
        <f t="shared" si="80"/>
        <v>13134.958462762763</v>
      </c>
      <c r="AC240" s="239" t="str">
        <f t="shared" si="81"/>
        <v>*</v>
      </c>
      <c r="AD240" s="154"/>
      <c r="AE240" s="240"/>
      <c r="AF240" s="241">
        <f t="shared" si="82"/>
        <v>129882.52776470484</v>
      </c>
    </row>
    <row r="241" spans="2:32" hidden="1" x14ac:dyDescent="0.2">
      <c r="B241" s="25">
        <v>36942</v>
      </c>
      <c r="C241" s="26">
        <v>0</v>
      </c>
      <c r="D241" s="27">
        <v>88.46</v>
      </c>
      <c r="E241" s="27">
        <v>88.45</v>
      </c>
      <c r="F241" s="225">
        <f t="shared" si="72"/>
        <v>84.911972828168686</v>
      </c>
      <c r="G241" s="159" t="s">
        <v>18</v>
      </c>
      <c r="H241" s="4">
        <v>35723460</v>
      </c>
      <c r="I241" s="4">
        <f t="shared" si="73"/>
        <v>850558.57142857148</v>
      </c>
      <c r="J241" s="4">
        <f t="shared" si="74"/>
        <v>4775536.798998571</v>
      </c>
      <c r="K241" s="4">
        <f t="shared" si="75"/>
        <v>135228.01116508193</v>
      </c>
      <c r="L241" s="4">
        <f t="shared" si="83"/>
        <v>3056850.6936404523</v>
      </c>
      <c r="M241" s="4"/>
      <c r="N241" s="4">
        <f t="shared" si="84"/>
        <v>-665850</v>
      </c>
      <c r="O241" s="4">
        <f t="shared" si="85"/>
        <v>-15853.571428571429</v>
      </c>
      <c r="P241" s="4">
        <f t="shared" si="76"/>
        <v>-89011.287753571421</v>
      </c>
      <c r="Q241" s="4">
        <f t="shared" si="77"/>
        <v>-2520.5165242747985</v>
      </c>
      <c r="R241" s="196">
        <f t="shared" si="78"/>
        <v>-56977.735714285714</v>
      </c>
      <c r="X241" s="235">
        <f t="shared" si="86"/>
        <v>36942</v>
      </c>
      <c r="Y241" s="236">
        <f t="shared" si="87"/>
        <v>129882.52776470484</v>
      </c>
      <c r="Z241" s="236"/>
      <c r="AA241" s="237">
        <f t="shared" si="79"/>
        <v>2520.5165242747985</v>
      </c>
      <c r="AB241" s="238">
        <f t="shared" si="80"/>
        <v>16038.672235295177</v>
      </c>
      <c r="AC241" s="239" t="str">
        <f t="shared" si="81"/>
        <v>*</v>
      </c>
      <c r="AD241" s="154"/>
      <c r="AE241" s="240"/>
      <c r="AF241" s="241">
        <f t="shared" si="82"/>
        <v>127362.01124043003</v>
      </c>
    </row>
    <row r="242" spans="2:32" hidden="1" x14ac:dyDescent="0.2">
      <c r="B242" s="25">
        <v>36943</v>
      </c>
      <c r="C242" s="26">
        <v>0</v>
      </c>
      <c r="D242" s="27">
        <v>86.557000000000002</v>
      </c>
      <c r="E242" s="27">
        <v>86.555999999999997</v>
      </c>
      <c r="F242" s="225">
        <f t="shared" si="72"/>
        <v>83.093733410005299</v>
      </c>
      <c r="G242" s="159" t="s">
        <v>18</v>
      </c>
      <c r="H242" s="4">
        <v>34956540</v>
      </c>
      <c r="I242" s="4">
        <f t="shared" si="73"/>
        <v>832298.57142857148</v>
      </c>
      <c r="J242" s="4">
        <f t="shared" si="74"/>
        <v>4673014.4038585713</v>
      </c>
      <c r="K242" s="4">
        <f t="shared" si="75"/>
        <v>132324.90305845605</v>
      </c>
      <c r="L242" s="4">
        <f t="shared" si="83"/>
        <v>2991225.4732959853</v>
      </c>
      <c r="M242" s="4"/>
      <c r="N242" s="4">
        <f t="shared" si="84"/>
        <v>-766920</v>
      </c>
      <c r="O242" s="4">
        <f t="shared" si="85"/>
        <v>-18260</v>
      </c>
      <c r="P242" s="4">
        <f t="shared" si="76"/>
        <v>-102522.39513999999</v>
      </c>
      <c r="Q242" s="4">
        <f t="shared" si="77"/>
        <v>-2903.1081066258594</v>
      </c>
      <c r="R242" s="196">
        <f t="shared" si="78"/>
        <v>-65626.44</v>
      </c>
      <c r="X242" s="235">
        <f t="shared" si="86"/>
        <v>36943</v>
      </c>
      <c r="Y242" s="236">
        <f t="shared" si="87"/>
        <v>127362.01124043003</v>
      </c>
      <c r="Z242" s="236"/>
      <c r="AA242" s="237">
        <f t="shared" si="79"/>
        <v>2903.1081066258594</v>
      </c>
      <c r="AB242" s="238">
        <f t="shared" si="80"/>
        <v>18559.188759569981</v>
      </c>
      <c r="AC242" s="239" t="str">
        <f t="shared" si="81"/>
        <v>*</v>
      </c>
      <c r="AD242" s="154"/>
      <c r="AE242" s="240"/>
      <c r="AF242" s="241">
        <f t="shared" si="82"/>
        <v>124458.90313380417</v>
      </c>
    </row>
    <row r="243" spans="2:32" hidden="1" x14ac:dyDescent="0.2">
      <c r="B243" s="25">
        <v>36944</v>
      </c>
      <c r="C243" s="26">
        <v>0</v>
      </c>
      <c r="D243" s="27">
        <v>85.102000000000004</v>
      </c>
      <c r="E243" s="27">
        <v>85.105000000000004</v>
      </c>
      <c r="F243" s="225">
        <f t="shared" si="72"/>
        <v>81.70077385575236</v>
      </c>
      <c r="G243" s="159" t="s">
        <v>18</v>
      </c>
      <c r="H243" s="4">
        <v>34366670</v>
      </c>
      <c r="I243" s="4">
        <f t="shared" si="73"/>
        <v>818254.04761904757</v>
      </c>
      <c r="J243" s="4">
        <f t="shared" si="74"/>
        <v>4594160.1749673802</v>
      </c>
      <c r="K243" s="4">
        <f t="shared" si="75"/>
        <v>130092.00213155964</v>
      </c>
      <c r="L243" s="4">
        <f t="shared" si="83"/>
        <v>2940750.3928122446</v>
      </c>
      <c r="M243" s="4"/>
      <c r="N243" s="4">
        <f t="shared" si="84"/>
        <v>-589870</v>
      </c>
      <c r="O243" s="4">
        <f t="shared" si="85"/>
        <v>-14044.523809523809</v>
      </c>
      <c r="P243" s="4">
        <f t="shared" si="76"/>
        <v>-78854.228891190462</v>
      </c>
      <c r="Q243" s="4">
        <f t="shared" si="77"/>
        <v>-2232.900926896411</v>
      </c>
      <c r="R243" s="196">
        <f t="shared" si="78"/>
        <v>-50476.018571428569</v>
      </c>
      <c r="X243" s="235">
        <f t="shared" si="86"/>
        <v>36944</v>
      </c>
      <c r="Y243" s="236">
        <f t="shared" si="87"/>
        <v>124458.90313380417</v>
      </c>
      <c r="Z243" s="236"/>
      <c r="AA243" s="237">
        <f t="shared" si="79"/>
        <v>2232.900926896411</v>
      </c>
      <c r="AB243" s="238">
        <f t="shared" si="80"/>
        <v>21462.296866195844</v>
      </c>
      <c r="AC243" s="239" t="str">
        <f t="shared" si="81"/>
        <v>*</v>
      </c>
      <c r="AD243" s="154"/>
      <c r="AE243" s="240"/>
      <c r="AF243" s="241">
        <f t="shared" si="82"/>
        <v>122226.00220690775</v>
      </c>
    </row>
    <row r="244" spans="2:32" hidden="1" x14ac:dyDescent="0.2">
      <c r="B244" s="25">
        <v>36945</v>
      </c>
      <c r="C244" s="26">
        <v>0</v>
      </c>
      <c r="D244" s="27">
        <v>83.22</v>
      </c>
      <c r="E244" s="27">
        <v>83.296999999999997</v>
      </c>
      <c r="F244" s="225">
        <f t="shared" si="72"/>
        <v>79.965094411169773</v>
      </c>
      <c r="G244" s="159" t="s">
        <v>18</v>
      </c>
      <c r="H244" s="4">
        <v>33633600</v>
      </c>
      <c r="I244" s="4">
        <f t="shared" si="73"/>
        <v>800800</v>
      </c>
      <c r="J244" s="4">
        <f t="shared" si="74"/>
        <v>4496162.8711999999</v>
      </c>
      <c r="K244" s="4">
        <f t="shared" si="75"/>
        <v>127317.03021829072</v>
      </c>
      <c r="L244" s="4">
        <f t="shared" si="83"/>
        <v>2878021.7114922665</v>
      </c>
      <c r="M244" s="4"/>
      <c r="N244" s="4">
        <f t="shared" si="84"/>
        <v>-733070</v>
      </c>
      <c r="O244" s="4">
        <f t="shared" si="85"/>
        <v>-17454.047619047618</v>
      </c>
      <c r="P244" s="4">
        <f>O244*$J$4</f>
        <v>-97997.303767380945</v>
      </c>
      <c r="Q244" s="4">
        <f t="shared" si="77"/>
        <v>-2774.9719132689443</v>
      </c>
      <c r="R244" s="4">
        <f t="shared" si="78"/>
        <v>-62729.847142857136</v>
      </c>
      <c r="X244" s="235">
        <f t="shared" si="86"/>
        <v>36945</v>
      </c>
      <c r="Y244" s="236">
        <f t="shared" si="87"/>
        <v>122226.00220690775</v>
      </c>
      <c r="Z244" s="236"/>
      <c r="AA244" s="237">
        <f t="shared" si="79"/>
        <v>2774.9719132689443</v>
      </c>
      <c r="AB244" s="238">
        <f t="shared" si="80"/>
        <v>23695.197793092259</v>
      </c>
      <c r="AC244" s="239" t="str">
        <f t="shared" si="81"/>
        <v>*</v>
      </c>
      <c r="AD244" s="154"/>
      <c r="AE244" s="240"/>
      <c r="AF244" s="241">
        <f t="shared" si="82"/>
        <v>119451.0302936388</v>
      </c>
    </row>
    <row r="245" spans="2:32" hidden="1" x14ac:dyDescent="0.2">
      <c r="B245" s="25">
        <v>36946</v>
      </c>
      <c r="C245" s="26">
        <v>0</v>
      </c>
      <c r="D245" s="27">
        <v>81.947999999999993</v>
      </c>
      <c r="E245" s="27">
        <v>81.959000000000003</v>
      </c>
      <c r="F245" s="225">
        <f t="shared" si="72"/>
        <v>78.680614822203253</v>
      </c>
      <c r="G245" s="159" t="s">
        <v>18</v>
      </c>
      <c r="H245" s="50">
        <v>33094380</v>
      </c>
      <c r="I245" s="4">
        <f t="shared" si="73"/>
        <v>787961.42857142852</v>
      </c>
      <c r="J245" s="4">
        <f t="shared" si="74"/>
        <v>4424079.5692814281</v>
      </c>
      <c r="K245" s="4">
        <f t="shared" si="75"/>
        <v>125275.86040494016</v>
      </c>
      <c r="L245" s="4">
        <f t="shared" si="83"/>
        <v>2831880.7433154769</v>
      </c>
      <c r="M245" s="4"/>
      <c r="N245" s="4">
        <f t="shared" si="84"/>
        <v>-539220</v>
      </c>
      <c r="O245" s="4">
        <f t="shared" si="85"/>
        <v>-12838.571428571429</v>
      </c>
      <c r="P245" s="4">
        <f t="shared" si="76"/>
        <v>-72083.301918571422</v>
      </c>
      <c r="Q245" s="4">
        <f t="shared" si="77"/>
        <v>-2041.1698133505397</v>
      </c>
      <c r="R245" s="4">
        <f t="shared" si="78"/>
        <v>-46141.825714285718</v>
      </c>
      <c r="X245" s="235">
        <f t="shared" si="86"/>
        <v>36946</v>
      </c>
      <c r="Y245" s="236">
        <f t="shared" si="87"/>
        <v>119451.0302936388</v>
      </c>
      <c r="Z245" s="236"/>
      <c r="AA245" s="237">
        <f t="shared" si="79"/>
        <v>2041.1698133505397</v>
      </c>
      <c r="AB245" s="238">
        <f t="shared" si="80"/>
        <v>26470.169706361208</v>
      </c>
      <c r="AC245" s="239" t="str">
        <f t="shared" si="81"/>
        <v>*</v>
      </c>
      <c r="AD245" s="154"/>
      <c r="AE245" s="240"/>
      <c r="AF245" s="241">
        <f t="shared" si="82"/>
        <v>117409.86048028826</v>
      </c>
    </row>
    <row r="246" spans="2:32" hidden="1" x14ac:dyDescent="0.2">
      <c r="B246" s="25">
        <v>36947</v>
      </c>
      <c r="C246" s="26">
        <v>0</v>
      </c>
      <c r="D246" s="27">
        <v>80.656000000000006</v>
      </c>
      <c r="E246" s="27">
        <v>80.668000000000006</v>
      </c>
      <c r="F246" s="225">
        <f t="shared" si="72"/>
        <v>77.441255218798332</v>
      </c>
      <c r="G246" s="159" t="s">
        <v>18</v>
      </c>
      <c r="H246" s="50">
        <v>32572040</v>
      </c>
      <c r="I246" s="4">
        <f t="shared" si="73"/>
        <v>775524.76190476189</v>
      </c>
      <c r="J246" s="4">
        <f t="shared" si="74"/>
        <v>4354252.7974180952</v>
      </c>
      <c r="K246" s="4">
        <f t="shared" si="75"/>
        <v>123298.58834473186</v>
      </c>
      <c r="L246" s="4">
        <f t="shared" si="83"/>
        <v>2787184.1940082107</v>
      </c>
      <c r="M246" s="4"/>
      <c r="N246" s="4">
        <f t="shared" si="84"/>
        <v>-522340</v>
      </c>
      <c r="O246" s="4">
        <f t="shared" si="85"/>
        <v>-12436.666666666666</v>
      </c>
      <c r="P246" s="4">
        <f t="shared" si="76"/>
        <v>-69826.771863333328</v>
      </c>
      <c r="Q246" s="4">
        <f t="shared" si="77"/>
        <v>-1977.2720602083025</v>
      </c>
      <c r="R246" s="4">
        <f t="shared" si="78"/>
        <v>-44697.38</v>
      </c>
      <c r="X246" s="235">
        <f t="shared" si="86"/>
        <v>36947</v>
      </c>
      <c r="Y246" s="236">
        <f t="shared" si="87"/>
        <v>117409.86048028826</v>
      </c>
      <c r="Z246" s="236"/>
      <c r="AA246" s="237">
        <f t="shared" si="79"/>
        <v>1977.2720602083025</v>
      </c>
      <c r="AB246" s="238">
        <f t="shared" si="80"/>
        <v>28511.33951971175</v>
      </c>
      <c r="AC246" s="239" t="str">
        <f t="shared" si="81"/>
        <v>*</v>
      </c>
      <c r="AD246" s="154"/>
      <c r="AE246" s="240"/>
      <c r="AF246" s="241">
        <f t="shared" si="82"/>
        <v>115432.58842007996</v>
      </c>
    </row>
    <row r="247" spans="2:32" hidden="1" x14ac:dyDescent="0.2">
      <c r="B247" s="25">
        <v>36948</v>
      </c>
      <c r="C247" s="26">
        <v>0</v>
      </c>
      <c r="D247" s="27">
        <v>79.331999999999994</v>
      </c>
      <c r="E247" s="27">
        <v>79.346000000000004</v>
      </c>
      <c r="F247" s="225">
        <f t="shared" si="72"/>
        <v>76.172135624916606</v>
      </c>
      <c r="G247" s="159" t="s">
        <v>18</v>
      </c>
      <c r="H247" s="50">
        <v>32032900</v>
      </c>
      <c r="I247" s="4">
        <f t="shared" si="73"/>
        <v>762688.09523809527</v>
      </c>
      <c r="J247" s="4">
        <f t="shared" si="74"/>
        <v>4282180.1899547614</v>
      </c>
      <c r="K247" s="4">
        <f t="shared" si="75"/>
        <v>121257.7213643346</v>
      </c>
      <c r="L247" s="4">
        <f t="shared" si="83"/>
        <v>2741050.0714184805</v>
      </c>
      <c r="M247" s="4"/>
      <c r="N247" s="4">
        <f t="shared" si="84"/>
        <v>-539140</v>
      </c>
      <c r="O247" s="4">
        <f t="shared" si="85"/>
        <v>-12836.666666666666</v>
      </c>
      <c r="P247" s="4">
        <f t="shared" si="76"/>
        <v>-72072.607463333319</v>
      </c>
      <c r="Q247" s="4">
        <f t="shared" si="77"/>
        <v>-2040.8669803972587</v>
      </c>
      <c r="R247" s="4">
        <f t="shared" si="78"/>
        <v>-46134.979999999996</v>
      </c>
      <c r="X247" s="235">
        <f t="shared" si="86"/>
        <v>36948</v>
      </c>
      <c r="Y247" s="236">
        <f t="shared" si="87"/>
        <v>115432.58842007996</v>
      </c>
      <c r="Z247" s="236"/>
      <c r="AA247" s="237">
        <f t="shared" si="79"/>
        <v>2040.8669803972587</v>
      </c>
      <c r="AB247" s="238">
        <f t="shared" si="80"/>
        <v>30488.611579920049</v>
      </c>
      <c r="AC247" s="239" t="str">
        <f t="shared" si="81"/>
        <v>*</v>
      </c>
      <c r="AD247" s="154"/>
      <c r="AE247" s="240"/>
      <c r="AF247" s="241">
        <f t="shared" si="82"/>
        <v>113391.7214396827</v>
      </c>
    </row>
    <row r="248" spans="2:32" hidden="1" x14ac:dyDescent="0.2">
      <c r="B248" s="25">
        <v>36949</v>
      </c>
      <c r="C248" s="26">
        <v>0</v>
      </c>
      <c r="D248" s="27">
        <v>78.069999999999993</v>
      </c>
      <c r="E248" s="27">
        <v>78.085999999999999</v>
      </c>
      <c r="F248" s="225">
        <f t="shared" si="72"/>
        <v>74.962536011988462</v>
      </c>
      <c r="G248" s="159" t="s">
        <v>18</v>
      </c>
      <c r="H248" s="50">
        <v>31535910</v>
      </c>
      <c r="I248" s="4">
        <f t="shared" si="73"/>
        <v>750855</v>
      </c>
      <c r="J248" s="4">
        <f t="shared" si="74"/>
        <v>4215742.2235949999</v>
      </c>
      <c r="K248" s="4">
        <f t="shared" si="75"/>
        <v>119376.40949619714</v>
      </c>
      <c r="L248" s="4">
        <f t="shared" si="83"/>
        <v>2698522.7175106462</v>
      </c>
      <c r="M248" s="4"/>
      <c r="N248" s="4">
        <f t="shared" si="84"/>
        <v>-496990</v>
      </c>
      <c r="O248" s="4">
        <f t="shared" si="85"/>
        <v>-11833.095238095239</v>
      </c>
      <c r="P248" s="4">
        <f t="shared" si="76"/>
        <v>-66437.966359761907</v>
      </c>
      <c r="Q248" s="4">
        <f t="shared" si="77"/>
        <v>-1881.3118681374667</v>
      </c>
      <c r="R248" s="4">
        <f t="shared" si="78"/>
        <v>-42528.144285714283</v>
      </c>
      <c r="X248" s="235">
        <f t="shared" si="86"/>
        <v>36949</v>
      </c>
      <c r="Y248" s="236">
        <f t="shared" si="87"/>
        <v>113391.7214396827</v>
      </c>
      <c r="Z248" s="236"/>
      <c r="AA248" s="237">
        <f t="shared" si="79"/>
        <v>1881.3118681374667</v>
      </c>
      <c r="AB248" s="238">
        <f t="shared" si="80"/>
        <v>32529.478560317308</v>
      </c>
      <c r="AC248" s="239" t="str">
        <f t="shared" si="81"/>
        <v>*</v>
      </c>
      <c r="AD248" s="154"/>
      <c r="AE248" s="240"/>
      <c r="AF248" s="241">
        <f t="shared" si="82"/>
        <v>111510.40957154524</v>
      </c>
    </row>
    <row r="249" spans="2:32" ht="13.5" hidden="1" thickBot="1" x14ac:dyDescent="0.25">
      <c r="B249" s="28">
        <v>36950</v>
      </c>
      <c r="C249" s="29">
        <v>0</v>
      </c>
      <c r="D249" s="30">
        <v>76.759</v>
      </c>
      <c r="E249" s="30">
        <v>76.777000000000001</v>
      </c>
      <c r="F249" s="226">
        <f t="shared" si="72"/>
        <v>73.705896414113141</v>
      </c>
      <c r="G249" s="159" t="s">
        <v>18</v>
      </c>
      <c r="H249" s="50">
        <v>30996830</v>
      </c>
      <c r="I249" s="4">
        <f t="shared" si="73"/>
        <v>738019.76190476189</v>
      </c>
      <c r="J249" s="4">
        <f t="shared" si="74"/>
        <v>4143677.6369730947</v>
      </c>
      <c r="K249" s="4">
        <f t="shared" si="75"/>
        <v>117335.76964051483</v>
      </c>
      <c r="L249" s="4">
        <f t="shared" si="83"/>
        <v>2652393.7291112104</v>
      </c>
      <c r="M249" s="4"/>
      <c r="N249" s="4">
        <f t="shared" si="84"/>
        <v>-539080</v>
      </c>
      <c r="O249" s="4">
        <f t="shared" si="85"/>
        <v>-12835.238095238095</v>
      </c>
      <c r="P249" s="4">
        <f t="shared" si="76"/>
        <v>-72064.58662190476</v>
      </c>
      <c r="Q249" s="4">
        <f t="shared" si="77"/>
        <v>-2040.6398556822985</v>
      </c>
      <c r="R249" s="4">
        <f t="shared" si="78"/>
        <v>-46129.845714285715</v>
      </c>
      <c r="X249" s="235">
        <f t="shared" si="86"/>
        <v>36950</v>
      </c>
      <c r="Y249" s="236">
        <f t="shared" si="87"/>
        <v>111510.40957154524</v>
      </c>
      <c r="Z249" s="236"/>
      <c r="AA249" s="237">
        <f t="shared" si="79"/>
        <v>2040.6398556822985</v>
      </c>
      <c r="AB249" s="238">
        <f t="shared" si="80"/>
        <v>34410.790428454769</v>
      </c>
      <c r="AC249" s="239" t="str">
        <f t="shared" si="81"/>
        <v>*</v>
      </c>
      <c r="AD249" s="154"/>
      <c r="AE249" s="240"/>
      <c r="AF249" s="241">
        <f t="shared" si="82"/>
        <v>109469.76971586295</v>
      </c>
    </row>
    <row r="250" spans="2:32" hidden="1" x14ac:dyDescent="0.2">
      <c r="G250" s="159" t="s">
        <v>18</v>
      </c>
      <c r="H250" s="50"/>
      <c r="K250" s="36"/>
      <c r="L250" s="36"/>
      <c r="M250" s="4"/>
      <c r="O250" s="4"/>
      <c r="P250" s="4"/>
      <c r="Q250" s="4"/>
      <c r="R250" s="4"/>
      <c r="Z250" s="36"/>
    </row>
    <row r="251" spans="2:32" ht="18.75" hidden="1" thickBot="1" x14ac:dyDescent="0.3">
      <c r="B251" s="197" t="s">
        <v>52</v>
      </c>
      <c r="G251" s="159" t="s">
        <v>18</v>
      </c>
      <c r="H251" s="50"/>
      <c r="K251" s="36"/>
      <c r="L251" s="36"/>
      <c r="M251" s="4"/>
      <c r="O251" s="4"/>
      <c r="P251" s="4"/>
      <c r="Q251" s="4"/>
      <c r="R251" s="4"/>
      <c r="Z251" s="36"/>
    </row>
    <row r="252" spans="2:32" hidden="1" x14ac:dyDescent="0.2">
      <c r="B252" s="22">
        <v>36951</v>
      </c>
      <c r="C252" s="23">
        <v>0</v>
      </c>
      <c r="D252" s="24">
        <v>75.418999999999997</v>
      </c>
      <c r="E252" s="24">
        <v>75.430999999999997</v>
      </c>
      <c r="F252" s="224">
        <f t="shared" ref="F252:F282" si="88">E252/104.1667*100</f>
        <v>72.413736827604211</v>
      </c>
      <c r="G252" s="159" t="s">
        <v>18</v>
      </c>
      <c r="H252" s="50">
        <v>30449370</v>
      </c>
      <c r="I252" s="4">
        <f t="shared" ref="I252:I282" si="89">H252/42</f>
        <v>724985</v>
      </c>
      <c r="J252" s="4">
        <f>I252*$J$4</f>
        <v>4070492.8061649995</v>
      </c>
      <c r="K252" s="4">
        <f>J252*$K$1</f>
        <v>115263.40803297638</v>
      </c>
      <c r="L252" s="4">
        <f>K252*$L$1</f>
        <v>2605547.6654673084</v>
      </c>
      <c r="M252" s="4"/>
      <c r="N252" s="4">
        <f>H252-H249</f>
        <v>-547460</v>
      </c>
      <c r="O252" s="4">
        <f>N252/42</f>
        <v>-13034.761904761905</v>
      </c>
      <c r="P252" s="4">
        <f t="shared" ref="P252:P282" si="90">O252*$J$4</f>
        <v>-73184.830808095227</v>
      </c>
      <c r="Q252" s="4">
        <f t="shared" ref="Q252:Q282" si="91">P252*$K$1</f>
        <v>-2072.3616075384562</v>
      </c>
      <c r="R252" s="216">
        <f t="shared" ref="R252:R282" si="92">O252*3.594</f>
        <v>-46846.934285714284</v>
      </c>
      <c r="X252" s="235">
        <f t="shared" si="86"/>
        <v>36951</v>
      </c>
      <c r="Y252" s="236">
        <f>IF(AF249&lt;0,"0",AF249)</f>
        <v>109469.76971586295</v>
      </c>
      <c r="Z252" s="236"/>
      <c r="AA252" s="237">
        <f t="shared" ref="AA252:AA281" si="93">Q252*-1</f>
        <v>2072.3616075384562</v>
      </c>
      <c r="AB252" s="238">
        <f t="shared" ref="AB252:AB282" si="94">$AA$3-Y252</f>
        <v>36451.430284137066</v>
      </c>
      <c r="AC252" s="239" t="str">
        <f t="shared" ref="AC252:AC282" si="95">+IF(AF252&gt;$D$3,"*","")</f>
        <v>*</v>
      </c>
      <c r="AD252" s="154"/>
      <c r="AE252" s="240"/>
      <c r="AF252" s="241">
        <f t="shared" ref="AF252:AF282" si="96">Y252+AE252-AA252</f>
        <v>107397.40810832448</v>
      </c>
    </row>
    <row r="253" spans="2:32" hidden="1" x14ac:dyDescent="0.2">
      <c r="B253" s="25">
        <v>36952</v>
      </c>
      <c r="C253" s="26">
        <v>0</v>
      </c>
      <c r="D253" s="27">
        <v>74.150999999999996</v>
      </c>
      <c r="E253" s="27">
        <v>74.16</v>
      </c>
      <c r="F253" s="225">
        <f t="shared" si="88"/>
        <v>71.193577218055282</v>
      </c>
      <c r="G253" s="159" t="s">
        <v>18</v>
      </c>
      <c r="H253" s="50">
        <v>29935630</v>
      </c>
      <c r="I253" s="4">
        <f t="shared" si="89"/>
        <v>712753.09523809527</v>
      </c>
      <c r="J253" s="4">
        <f t="shared" ref="J253:J282" si="97">I253*$J$4</f>
        <v>4001815.6882397616</v>
      </c>
      <c r="K253" s="4">
        <f t="shared" ref="K253:K282" si="98">J253*$K$1</f>
        <v>113318.69051524576</v>
      </c>
      <c r="L253" s="4">
        <f t="shared" ref="L253:L282" si="99">K253*$L$1</f>
        <v>2561587.0167689226</v>
      </c>
      <c r="M253" s="4"/>
      <c r="N253" s="4">
        <f t="shared" ref="N253:N282" si="100">H253-H252</f>
        <v>-513740</v>
      </c>
      <c r="O253" s="4">
        <f t="shared" ref="O253:O282" si="101">N253/42</f>
        <v>-12231.904761904761</v>
      </c>
      <c r="P253" s="4">
        <f t="shared" si="90"/>
        <v>-68677.117925238083</v>
      </c>
      <c r="Q253" s="4">
        <f t="shared" si="91"/>
        <v>-1944.7175177306224</v>
      </c>
      <c r="R253" s="196">
        <f t="shared" si="92"/>
        <v>-43961.46571428571</v>
      </c>
      <c r="X253" s="235">
        <f t="shared" si="86"/>
        <v>36952</v>
      </c>
      <c r="Y253" s="236">
        <f t="shared" ref="Y253:Y281" si="102">IF(AF252&lt;0,"0",AF252)</f>
        <v>107397.40810832448</v>
      </c>
      <c r="Z253" s="236"/>
      <c r="AA253" s="237">
        <f t="shared" si="93"/>
        <v>1944.7175177306224</v>
      </c>
      <c r="AB253" s="238">
        <f t="shared" si="94"/>
        <v>38523.79189167553</v>
      </c>
      <c r="AC253" s="239" t="str">
        <f t="shared" si="95"/>
        <v>*</v>
      </c>
      <c r="AD253" s="154"/>
      <c r="AE253" s="240"/>
      <c r="AF253" s="241">
        <f t="shared" si="96"/>
        <v>105452.69059059386</v>
      </c>
    </row>
    <row r="254" spans="2:32" hidden="1" x14ac:dyDescent="0.2">
      <c r="B254" s="25">
        <v>36953</v>
      </c>
      <c r="C254" s="26">
        <v>0</v>
      </c>
      <c r="D254" s="27">
        <v>72.826999999999998</v>
      </c>
      <c r="E254" s="27">
        <v>72.831999999999994</v>
      </c>
      <c r="F254" s="225">
        <f t="shared" si="88"/>
        <v>69.918697626016751</v>
      </c>
      <c r="G254" s="159" t="s">
        <v>18</v>
      </c>
      <c r="H254" s="50">
        <v>29405080</v>
      </c>
      <c r="I254" s="4">
        <f t="shared" si="89"/>
        <v>700120.95238095243</v>
      </c>
      <c r="J254" s="4">
        <f t="shared" si="97"/>
        <v>3930891.3979076189</v>
      </c>
      <c r="K254" s="4">
        <f t="shared" si="98"/>
        <v>111310.34022320702</v>
      </c>
      <c r="L254" s="4">
        <f t="shared" si="99"/>
        <v>2516187.9390896903</v>
      </c>
      <c r="M254" s="4"/>
      <c r="N254" s="4">
        <f t="shared" si="100"/>
        <v>-530550</v>
      </c>
      <c r="O254" s="4">
        <f t="shared" si="101"/>
        <v>-12632.142857142857</v>
      </c>
      <c r="P254" s="4">
        <f>O254*$J$4</f>
        <v>-70924.290332142846</v>
      </c>
      <c r="Q254" s="4">
        <f t="shared" si="91"/>
        <v>-2008.3502920387389</v>
      </c>
      <c r="R254" s="196">
        <f t="shared" si="92"/>
        <v>-45399.921428571426</v>
      </c>
      <c r="X254" s="235">
        <f t="shared" si="86"/>
        <v>36953</v>
      </c>
      <c r="Y254" s="236">
        <f t="shared" si="102"/>
        <v>105452.69059059386</v>
      </c>
      <c r="Z254" s="236"/>
      <c r="AA254" s="237">
        <f t="shared" si="93"/>
        <v>2008.3502920387389</v>
      </c>
      <c r="AB254" s="238">
        <f t="shared" si="94"/>
        <v>40468.50940940615</v>
      </c>
      <c r="AC254" s="239" t="str">
        <f t="shared" si="95"/>
        <v>*</v>
      </c>
      <c r="AD254" s="154"/>
      <c r="AE254" s="240"/>
      <c r="AF254" s="241">
        <f t="shared" si="96"/>
        <v>103444.34029855512</v>
      </c>
    </row>
    <row r="255" spans="2:32" hidden="1" x14ac:dyDescent="0.2">
      <c r="B255" s="25">
        <v>36954</v>
      </c>
      <c r="C255" s="26">
        <v>0</v>
      </c>
      <c r="D255" s="27">
        <v>71.593000000000004</v>
      </c>
      <c r="E255" s="27">
        <v>71.599999999999994</v>
      </c>
      <c r="F255" s="225">
        <f t="shared" si="88"/>
        <v>68.735978004487038</v>
      </c>
      <c r="G255" s="159" t="s">
        <v>18</v>
      </c>
      <c r="H255" s="50">
        <v>28908240</v>
      </c>
      <c r="I255" s="4">
        <f t="shared" si="89"/>
        <v>688291.42857142852</v>
      </c>
      <c r="J255" s="4">
        <f t="shared" si="97"/>
        <v>3864473.483651428</v>
      </c>
      <c r="K255" s="4">
        <f t="shared" si="98"/>
        <v>109429.59616685695</v>
      </c>
      <c r="L255" s="4">
        <f t="shared" si="99"/>
        <v>2473673.4206575919</v>
      </c>
      <c r="M255" s="4"/>
      <c r="N255" s="4">
        <f t="shared" si="100"/>
        <v>-496840</v>
      </c>
      <c r="O255" s="4">
        <f t="shared" si="101"/>
        <v>-11829.523809523809</v>
      </c>
      <c r="P255" s="4">
        <f t="shared" si="90"/>
        <v>-66417.914256190474</v>
      </c>
      <c r="Q255" s="4">
        <f t="shared" si="91"/>
        <v>-1880.7440563500652</v>
      </c>
      <c r="R255" s="196">
        <f t="shared" si="92"/>
        <v>-42515.30857142857</v>
      </c>
      <c r="X255" s="235">
        <f t="shared" si="86"/>
        <v>36954</v>
      </c>
      <c r="Y255" s="236">
        <f t="shared" si="102"/>
        <v>103444.34029855512</v>
      </c>
      <c r="Z255" s="236"/>
      <c r="AA255" s="237">
        <f t="shared" si="93"/>
        <v>1880.7440563500652</v>
      </c>
      <c r="AB255" s="238">
        <f t="shared" si="94"/>
        <v>42476.85970144489</v>
      </c>
      <c r="AC255" s="239" t="str">
        <f t="shared" si="95"/>
        <v>*</v>
      </c>
      <c r="AD255" s="154"/>
      <c r="AE255" s="240"/>
      <c r="AF255" s="241">
        <f t="shared" si="96"/>
        <v>101563.59624220505</v>
      </c>
    </row>
    <row r="256" spans="2:32" hidden="1" x14ac:dyDescent="0.2">
      <c r="B256" s="25">
        <v>36955</v>
      </c>
      <c r="C256" s="26">
        <v>0</v>
      </c>
      <c r="D256" s="27">
        <v>70.22</v>
      </c>
      <c r="E256" s="27">
        <v>70.233000000000004</v>
      </c>
      <c r="F256" s="225">
        <f t="shared" si="88"/>
        <v>67.423658424429306</v>
      </c>
      <c r="G256" s="159" t="s">
        <v>18</v>
      </c>
      <c r="H256" s="50">
        <v>28352490</v>
      </c>
      <c r="I256" s="4">
        <f t="shared" si="89"/>
        <v>675059.28571428568</v>
      </c>
      <c r="J256" s="4">
        <f t="shared" si="97"/>
        <v>3790180.4399192855</v>
      </c>
      <c r="K256" s="4">
        <f t="shared" si="98"/>
        <v>107325.85349453478</v>
      </c>
      <c r="L256" s="4">
        <f t="shared" si="99"/>
        <v>2426117.9830546645</v>
      </c>
      <c r="M256" s="4"/>
      <c r="N256" s="4">
        <f t="shared" si="100"/>
        <v>-555750</v>
      </c>
      <c r="O256" s="4">
        <f t="shared" si="101"/>
        <v>-13232.142857142857</v>
      </c>
      <c r="P256" s="4">
        <f t="shared" si="90"/>
        <v>-74293.043732142847</v>
      </c>
      <c r="Q256" s="4">
        <f t="shared" si="91"/>
        <v>-2103.7426723221733</v>
      </c>
      <c r="R256" s="196">
        <f t="shared" si="92"/>
        <v>-47556.321428571428</v>
      </c>
      <c r="X256" s="235">
        <f t="shared" si="86"/>
        <v>36955</v>
      </c>
      <c r="Y256" s="236">
        <f t="shared" si="102"/>
        <v>101563.59624220505</v>
      </c>
      <c r="Z256" s="236"/>
      <c r="AA256" s="237">
        <f t="shared" si="93"/>
        <v>2103.7426723221733</v>
      </c>
      <c r="AB256" s="238">
        <f t="shared" si="94"/>
        <v>44357.603757794961</v>
      </c>
      <c r="AC256" s="239" t="str">
        <f t="shared" si="95"/>
        <v>*</v>
      </c>
      <c r="AD256" s="154"/>
      <c r="AE256" s="240"/>
      <c r="AF256" s="241">
        <f t="shared" si="96"/>
        <v>99459.853569882878</v>
      </c>
    </row>
    <row r="257" spans="2:32" hidden="1" x14ac:dyDescent="0.2">
      <c r="B257" s="25">
        <v>36956</v>
      </c>
      <c r="C257" s="26">
        <v>0</v>
      </c>
      <c r="D257" s="27">
        <v>68.894000000000005</v>
      </c>
      <c r="E257" s="27">
        <v>68.91</v>
      </c>
      <c r="F257" s="225">
        <f t="shared" si="88"/>
        <v>66.153578830854769</v>
      </c>
      <c r="G257" s="159" t="s">
        <v>18</v>
      </c>
      <c r="H257" s="50">
        <v>27813620</v>
      </c>
      <c r="I257" s="4">
        <f t="shared" si="89"/>
        <v>662229.04761904757</v>
      </c>
      <c r="J257" s="4">
        <f t="shared" si="97"/>
        <v>3718143.9262423804</v>
      </c>
      <c r="K257" s="4">
        <f t="shared" si="98"/>
        <v>105286.00857535483</v>
      </c>
      <c r="L257" s="4">
        <f t="shared" si="99"/>
        <v>2380006.9643212594</v>
      </c>
      <c r="M257" s="4"/>
      <c r="N257" s="4">
        <f t="shared" si="100"/>
        <v>-538870</v>
      </c>
      <c r="O257" s="4">
        <f t="shared" si="101"/>
        <v>-12830.238095238095</v>
      </c>
      <c r="P257" s="4">
        <f t="shared" si="90"/>
        <v>-72036.513676904753</v>
      </c>
      <c r="Q257" s="4">
        <f t="shared" si="91"/>
        <v>-2039.8449191799364</v>
      </c>
      <c r="R257" s="196">
        <f t="shared" si="92"/>
        <v>-46111.875714285714</v>
      </c>
      <c r="X257" s="235">
        <f t="shared" si="86"/>
        <v>36956</v>
      </c>
      <c r="Y257" s="236">
        <f t="shared" si="102"/>
        <v>99459.853569882878</v>
      </c>
      <c r="Z257" s="236"/>
      <c r="AA257" s="237">
        <f t="shared" si="93"/>
        <v>2039.8449191799364</v>
      </c>
      <c r="AB257" s="238">
        <f t="shared" si="94"/>
        <v>46461.346430117133</v>
      </c>
      <c r="AC257" s="239" t="str">
        <f t="shared" si="95"/>
        <v>*</v>
      </c>
      <c r="AD257" s="154"/>
      <c r="AE257" s="240"/>
      <c r="AF257" s="241">
        <f t="shared" si="96"/>
        <v>97420.008650702948</v>
      </c>
    </row>
    <row r="258" spans="2:32" hidden="1" x14ac:dyDescent="0.2">
      <c r="B258" s="25">
        <v>36957</v>
      </c>
      <c r="C258" s="26">
        <v>0</v>
      </c>
      <c r="D258" s="27">
        <v>67.478999999999999</v>
      </c>
      <c r="E258" s="27">
        <v>67.489000000000004</v>
      </c>
      <c r="F258" s="225">
        <f t="shared" si="88"/>
        <v>64.789419267385838</v>
      </c>
      <c r="G258" s="159" t="s">
        <v>18</v>
      </c>
      <c r="H258" s="50">
        <v>27241090</v>
      </c>
      <c r="I258" s="4">
        <f t="shared" si="89"/>
        <v>648597.38095238095</v>
      </c>
      <c r="J258" s="4">
        <f t="shared" si="97"/>
        <v>3641607.7205240475</v>
      </c>
      <c r="K258" s="4">
        <f t="shared" si="98"/>
        <v>103118.74669108204</v>
      </c>
      <c r="L258" s="4">
        <f t="shared" si="99"/>
        <v>2331015.6648326335</v>
      </c>
      <c r="M258" s="4"/>
      <c r="N258" s="4">
        <f t="shared" si="100"/>
        <v>-572530</v>
      </c>
      <c r="O258" s="4">
        <f t="shared" si="101"/>
        <v>-13631.666666666666</v>
      </c>
      <c r="P258" s="4">
        <f t="shared" si="90"/>
        <v>-76536.205718333324</v>
      </c>
      <c r="Q258" s="4">
        <f t="shared" si="91"/>
        <v>-2167.2618842728098</v>
      </c>
      <c r="R258" s="196">
        <f t="shared" si="92"/>
        <v>-48992.21</v>
      </c>
      <c r="X258" s="235">
        <f t="shared" si="86"/>
        <v>36957</v>
      </c>
      <c r="Y258" s="236">
        <f t="shared" si="102"/>
        <v>97420.008650702948</v>
      </c>
      <c r="Z258" s="236"/>
      <c r="AA258" s="237">
        <f t="shared" si="93"/>
        <v>2167.2618842728098</v>
      </c>
      <c r="AB258" s="238">
        <f t="shared" si="94"/>
        <v>48501.191349297063</v>
      </c>
      <c r="AC258" s="239" t="str">
        <f t="shared" si="95"/>
        <v>*</v>
      </c>
      <c r="AD258" s="154"/>
      <c r="AE258" s="240"/>
      <c r="AF258" s="241">
        <f t="shared" si="96"/>
        <v>95252.746766430137</v>
      </c>
    </row>
    <row r="259" spans="2:32" hidden="1" x14ac:dyDescent="0.2">
      <c r="B259" s="25">
        <v>36958</v>
      </c>
      <c r="C259" s="26">
        <v>0</v>
      </c>
      <c r="D259" s="27">
        <v>66.117000000000004</v>
      </c>
      <c r="E259" s="27">
        <v>66.126999999999995</v>
      </c>
      <c r="F259" s="225">
        <f t="shared" si="88"/>
        <v>63.481899685792087</v>
      </c>
      <c r="G259" s="159" t="s">
        <v>18</v>
      </c>
      <c r="H259" s="50">
        <v>26693850</v>
      </c>
      <c r="I259" s="4">
        <f t="shared" si="89"/>
        <v>635567.85714285716</v>
      </c>
      <c r="J259" s="4">
        <f t="shared" si="97"/>
        <v>3568452.299467857</v>
      </c>
      <c r="K259" s="4">
        <f t="shared" si="98"/>
        <v>101047.2178741651</v>
      </c>
      <c r="L259" s="4">
        <f t="shared" si="99"/>
        <v>2284188.4265531441</v>
      </c>
      <c r="M259" s="4"/>
      <c r="N259" s="4">
        <f>H259-H258</f>
        <v>-547240</v>
      </c>
      <c r="O259" s="4">
        <f t="shared" si="101"/>
        <v>-13029.523809523809</v>
      </c>
      <c r="P259" s="4">
        <f t="shared" si="90"/>
        <v>-73155.421056190462</v>
      </c>
      <c r="Q259" s="4">
        <f t="shared" si="91"/>
        <v>-2071.5288169169339</v>
      </c>
      <c r="R259" s="196">
        <f t="shared" si="92"/>
        <v>-46828.108571428565</v>
      </c>
      <c r="X259" s="235">
        <f t="shared" si="86"/>
        <v>36958</v>
      </c>
      <c r="Y259" s="236">
        <f t="shared" si="102"/>
        <v>95252.746766430137</v>
      </c>
      <c r="Z259" s="236"/>
      <c r="AA259" s="237">
        <f t="shared" si="93"/>
        <v>2071.5288169169339</v>
      </c>
      <c r="AB259" s="238">
        <f t="shared" si="94"/>
        <v>50668.453233569875</v>
      </c>
      <c r="AC259" s="239" t="str">
        <f t="shared" si="95"/>
        <v>*</v>
      </c>
      <c r="AD259" s="154"/>
      <c r="AE259" s="240"/>
      <c r="AF259" s="241">
        <f t="shared" si="96"/>
        <v>93181.2179495132</v>
      </c>
    </row>
    <row r="260" spans="2:32" hidden="1" x14ac:dyDescent="0.2">
      <c r="B260" s="25">
        <v>36959</v>
      </c>
      <c r="C260" s="26">
        <v>0</v>
      </c>
      <c r="D260" s="27">
        <v>64.745999999999995</v>
      </c>
      <c r="E260" s="27">
        <v>64.754000000000005</v>
      </c>
      <c r="F260" s="225">
        <f t="shared" si="88"/>
        <v>62.163820107577571</v>
      </c>
      <c r="G260" s="159" t="s">
        <v>18</v>
      </c>
      <c r="H260" s="50">
        <v>26155070</v>
      </c>
      <c r="I260" s="4">
        <f t="shared" si="89"/>
        <v>622739.76190476189</v>
      </c>
      <c r="J260" s="4">
        <f t="shared" si="97"/>
        <v>3496427.817053095</v>
      </c>
      <c r="K260" s="4">
        <f t="shared" si="98"/>
        <v>99007.713642057599</v>
      </c>
      <c r="L260" s="4">
        <f t="shared" si="99"/>
        <v>2238085.1091051809</v>
      </c>
      <c r="M260" s="4"/>
      <c r="N260" s="4">
        <f t="shared" si="100"/>
        <v>-538780</v>
      </c>
      <c r="O260" s="4">
        <f t="shared" si="101"/>
        <v>-12828.095238095239</v>
      </c>
      <c r="P260" s="4">
        <f t="shared" si="90"/>
        <v>-72024.482414761907</v>
      </c>
      <c r="Q260" s="4">
        <f t="shared" si="91"/>
        <v>-2039.5042321074959</v>
      </c>
      <c r="R260" s="196">
        <f t="shared" si="92"/>
        <v>-46104.174285714289</v>
      </c>
      <c r="X260" s="235">
        <f t="shared" si="86"/>
        <v>36959</v>
      </c>
      <c r="Y260" s="236">
        <f t="shared" si="102"/>
        <v>93181.2179495132</v>
      </c>
      <c r="Z260" s="236"/>
      <c r="AA260" s="237">
        <f t="shared" si="93"/>
        <v>2039.5042321074959</v>
      </c>
      <c r="AB260" s="238">
        <f t="shared" si="94"/>
        <v>52739.982050486811</v>
      </c>
      <c r="AC260" s="239" t="str">
        <f t="shared" si="95"/>
        <v>*</v>
      </c>
      <c r="AD260" s="154"/>
      <c r="AE260" s="240"/>
      <c r="AF260" s="241">
        <f t="shared" si="96"/>
        <v>91141.713717405699</v>
      </c>
    </row>
    <row r="261" spans="2:32" hidden="1" x14ac:dyDescent="0.2">
      <c r="B261" s="25">
        <v>36960</v>
      </c>
      <c r="C261" s="26">
        <v>0</v>
      </c>
      <c r="D261" s="27">
        <v>63.22</v>
      </c>
      <c r="E261" s="27">
        <v>63.223999999999997</v>
      </c>
      <c r="F261" s="225">
        <f t="shared" si="88"/>
        <v>60.695020577593404</v>
      </c>
      <c r="G261" s="159" t="s">
        <v>18</v>
      </c>
      <c r="H261" s="196">
        <v>25523710</v>
      </c>
      <c r="I261" s="4">
        <f t="shared" si="89"/>
        <v>607707.38095238095</v>
      </c>
      <c r="J261" s="4">
        <f t="shared" si="97"/>
        <v>3412027.1763140475</v>
      </c>
      <c r="K261" s="4">
        <f t="shared" si="98"/>
        <v>96617.755974765969</v>
      </c>
      <c r="L261" s="4">
        <f t="shared" si="99"/>
        <v>2184059.7360327849</v>
      </c>
      <c r="M261" s="4"/>
      <c r="N261" s="4">
        <f t="shared" si="100"/>
        <v>-631360</v>
      </c>
      <c r="O261" s="4">
        <f t="shared" si="101"/>
        <v>-15032.380952380952</v>
      </c>
      <c r="P261" s="4">
        <f t="shared" si="90"/>
        <v>-84400.640739047609</v>
      </c>
      <c r="Q261" s="4">
        <f t="shared" si="91"/>
        <v>-2389.9576672916373</v>
      </c>
      <c r="R261" s="196">
        <f t="shared" si="92"/>
        <v>-54026.377142857142</v>
      </c>
      <c r="X261" s="235">
        <f t="shared" si="86"/>
        <v>36960</v>
      </c>
      <c r="Y261" s="236">
        <f t="shared" si="102"/>
        <v>91141.713717405699</v>
      </c>
      <c r="Z261" s="236"/>
      <c r="AA261" s="237">
        <f t="shared" si="93"/>
        <v>2389.9576672916373</v>
      </c>
      <c r="AB261" s="238">
        <f t="shared" si="94"/>
        <v>54779.486282594313</v>
      </c>
      <c r="AC261" s="239" t="str">
        <f t="shared" si="95"/>
        <v>*</v>
      </c>
      <c r="AD261" s="154"/>
      <c r="AE261" s="240"/>
      <c r="AF261" s="241">
        <f t="shared" si="96"/>
        <v>88751.756050114054</v>
      </c>
    </row>
    <row r="262" spans="2:32" hidden="1" x14ac:dyDescent="0.2">
      <c r="B262" s="25">
        <v>36961</v>
      </c>
      <c r="C262" s="26">
        <v>0</v>
      </c>
      <c r="D262" s="27">
        <v>61.52</v>
      </c>
      <c r="E262" s="3">
        <v>61.53</v>
      </c>
      <c r="F262" s="225">
        <f t="shared" si="88"/>
        <v>59.068781097990041</v>
      </c>
      <c r="G262" s="159" t="s">
        <v>18</v>
      </c>
      <c r="H262" s="196">
        <v>24841890</v>
      </c>
      <c r="I262" s="4">
        <f t="shared" si="89"/>
        <v>591473.57142857148</v>
      </c>
      <c r="J262" s="4">
        <f t="shared" si="97"/>
        <v>3320881.0079335715</v>
      </c>
      <c r="K262" s="4">
        <f t="shared" si="98"/>
        <v>94036.786422192512</v>
      </c>
      <c r="L262" s="4">
        <f t="shared" si="99"/>
        <v>2125716.5089227031</v>
      </c>
      <c r="M262" s="4"/>
      <c r="N262" s="4">
        <f t="shared" si="100"/>
        <v>-681820</v>
      </c>
      <c r="O262" s="4">
        <f t="shared" si="101"/>
        <v>-16233.809523809523</v>
      </c>
      <c r="P262" s="4">
        <f t="shared" si="90"/>
        <v>-91146.168380476185</v>
      </c>
      <c r="Q262" s="4">
        <f t="shared" si="91"/>
        <v>-2580.9695525734674</v>
      </c>
      <c r="R262" s="196">
        <f t="shared" si="92"/>
        <v>-58344.311428571425</v>
      </c>
      <c r="X262" s="235">
        <f t="shared" si="86"/>
        <v>36961</v>
      </c>
      <c r="Y262" s="236">
        <f t="shared" si="102"/>
        <v>88751.756050114054</v>
      </c>
      <c r="Z262" s="236"/>
      <c r="AA262" s="237">
        <f t="shared" si="93"/>
        <v>2580.9695525734674</v>
      </c>
      <c r="AB262" s="238">
        <f t="shared" si="94"/>
        <v>57169.443949885957</v>
      </c>
      <c r="AC262" s="239" t="str">
        <f t="shared" si="95"/>
        <v>*</v>
      </c>
      <c r="AD262" s="154"/>
      <c r="AE262" s="240"/>
      <c r="AF262" s="241">
        <f t="shared" si="96"/>
        <v>86170.786497540583</v>
      </c>
    </row>
    <row r="263" spans="2:32" hidden="1" x14ac:dyDescent="0.2">
      <c r="B263" s="25">
        <v>36962</v>
      </c>
      <c r="C263" s="26">
        <v>0</v>
      </c>
      <c r="D263" s="27">
        <v>59.76</v>
      </c>
      <c r="E263" s="27">
        <v>59.762999999999998</v>
      </c>
      <c r="F263" s="225">
        <f>E263/104.1667*100</f>
        <v>57.372461640812269</v>
      </c>
      <c r="G263" s="159" t="s">
        <v>18</v>
      </c>
      <c r="H263" s="196">
        <v>24118030</v>
      </c>
      <c r="I263" s="4">
        <f t="shared" si="89"/>
        <v>574238.80952380947</v>
      </c>
      <c r="J263" s="4">
        <f t="shared" si="97"/>
        <v>3224114.9033254758</v>
      </c>
      <c r="K263" s="4">
        <f t="shared" si="98"/>
        <v>91296.678152669992</v>
      </c>
      <c r="L263" s="4">
        <f t="shared" si="99"/>
        <v>2063775.9258129315</v>
      </c>
      <c r="M263" s="4"/>
      <c r="N263" s="4">
        <f t="shared" si="100"/>
        <v>-723860</v>
      </c>
      <c r="O263" s="4">
        <f t="shared" si="101"/>
        <v>-17234.761904761905</v>
      </c>
      <c r="P263" s="4">
        <f t="shared" si="90"/>
        <v>-96766.104608095236</v>
      </c>
      <c r="Q263" s="4">
        <f t="shared" si="91"/>
        <v>-2740.1082695224986</v>
      </c>
      <c r="R263" s="196">
        <f t="shared" si="92"/>
        <v>-61941.734285714279</v>
      </c>
      <c r="X263" s="235">
        <f t="shared" si="86"/>
        <v>36962</v>
      </c>
      <c r="Y263" s="236">
        <f t="shared" si="102"/>
        <v>86170.786497540583</v>
      </c>
      <c r="Z263" s="236"/>
      <c r="AA263" s="237">
        <f t="shared" si="93"/>
        <v>2740.1082695224986</v>
      </c>
      <c r="AB263" s="238">
        <f t="shared" si="94"/>
        <v>59750.413502459429</v>
      </c>
      <c r="AC263" s="239" t="str">
        <f t="shared" si="95"/>
        <v>*</v>
      </c>
      <c r="AD263" s="154"/>
      <c r="AE263" s="240"/>
      <c r="AF263" s="241">
        <f t="shared" si="96"/>
        <v>83430.678228018078</v>
      </c>
    </row>
    <row r="264" spans="2:32" hidden="1" x14ac:dyDescent="0.2">
      <c r="B264" s="25">
        <v>36963</v>
      </c>
      <c r="C264" s="26">
        <v>0</v>
      </c>
      <c r="D264" s="27">
        <v>58.356000000000002</v>
      </c>
      <c r="E264" s="27">
        <v>58.451000000000001</v>
      </c>
      <c r="F264" s="225">
        <f t="shared" si="88"/>
        <v>56.112942043858538</v>
      </c>
      <c r="G264" s="159" t="s">
        <v>18</v>
      </c>
      <c r="H264" s="196">
        <v>23596210</v>
      </c>
      <c r="I264" s="4">
        <f t="shared" si="89"/>
        <v>561814.52380952379</v>
      </c>
      <c r="J264" s="4">
        <f t="shared" si="97"/>
        <v>3154357.6454211902</v>
      </c>
      <c r="K264" s="4">
        <f t="shared" si="98"/>
        <v>89321.374506658016</v>
      </c>
      <c r="L264" s="4">
        <f t="shared" si="99"/>
        <v>2019123.872821551</v>
      </c>
      <c r="M264" s="4"/>
      <c r="N264" s="4">
        <f t="shared" si="100"/>
        <v>-521820</v>
      </c>
      <c r="O264" s="4">
        <f t="shared" si="101"/>
        <v>-12424.285714285714</v>
      </c>
      <c r="P264" s="4">
        <f t="shared" si="90"/>
        <v>-69757.257904285711</v>
      </c>
      <c r="Q264" s="4">
        <f t="shared" si="91"/>
        <v>-1975.3036460119779</v>
      </c>
      <c r="R264" s="196">
        <f t="shared" si="92"/>
        <v>-44652.882857142853</v>
      </c>
      <c r="X264" s="235">
        <f t="shared" si="86"/>
        <v>36963</v>
      </c>
      <c r="Y264" s="236">
        <f t="shared" si="102"/>
        <v>83430.678228018078</v>
      </c>
      <c r="Z264" s="236"/>
      <c r="AA264" s="237">
        <f t="shared" si="93"/>
        <v>1975.3036460119779</v>
      </c>
      <c r="AB264" s="238">
        <f t="shared" si="94"/>
        <v>62490.521771981934</v>
      </c>
      <c r="AC264" s="239" t="str">
        <f t="shared" si="95"/>
        <v>*</v>
      </c>
      <c r="AD264" s="154"/>
      <c r="AE264" s="240"/>
      <c r="AF264" s="241">
        <f t="shared" si="96"/>
        <v>81455.374582006101</v>
      </c>
    </row>
    <row r="265" spans="2:32" hidden="1" x14ac:dyDescent="0.2">
      <c r="B265" s="25">
        <v>36964</v>
      </c>
      <c r="C265" s="26">
        <v>0</v>
      </c>
      <c r="D265" s="27">
        <v>56.28</v>
      </c>
      <c r="E265" s="27">
        <v>56.28</v>
      </c>
      <c r="F265" s="225">
        <f t="shared" si="88"/>
        <v>54.028782710789535</v>
      </c>
      <c r="G265" s="159" t="s">
        <v>18</v>
      </c>
      <c r="H265" s="196">
        <v>22712530</v>
      </c>
      <c r="I265" s="4">
        <f t="shared" si="89"/>
        <v>540774.52380952379</v>
      </c>
      <c r="J265" s="4">
        <f t="shared" si="97"/>
        <v>3036226.6928611901</v>
      </c>
      <c r="K265" s="4">
        <f t="shared" si="98"/>
        <v>85976.281704718916</v>
      </c>
      <c r="L265" s="4">
        <f t="shared" si="99"/>
        <v>1943507.5181639623</v>
      </c>
      <c r="M265" s="4"/>
      <c r="N265" s="4">
        <f t="shared" si="100"/>
        <v>-883680</v>
      </c>
      <c r="O265" s="4">
        <f t="shared" si="101"/>
        <v>-21040</v>
      </c>
      <c r="P265" s="4">
        <f t="shared" si="90"/>
        <v>-118130.95255999999</v>
      </c>
      <c r="Q265" s="4">
        <f t="shared" si="91"/>
        <v>-3345.0928019391063</v>
      </c>
      <c r="R265" s="196">
        <f t="shared" si="92"/>
        <v>-75617.759999999995</v>
      </c>
      <c r="X265" s="235">
        <f t="shared" si="86"/>
        <v>36964</v>
      </c>
      <c r="Y265" s="236">
        <f t="shared" si="102"/>
        <v>81455.374582006101</v>
      </c>
      <c r="Z265" s="236"/>
      <c r="AA265" s="237">
        <f t="shared" si="93"/>
        <v>3345.0928019391063</v>
      </c>
      <c r="AB265" s="238">
        <f t="shared" si="94"/>
        <v>64465.82541799391</v>
      </c>
      <c r="AC265" s="239" t="str">
        <f t="shared" si="95"/>
        <v>*</v>
      </c>
      <c r="AD265" s="154"/>
      <c r="AE265" s="240"/>
      <c r="AF265" s="241">
        <f t="shared" si="96"/>
        <v>78110.281780067002</v>
      </c>
    </row>
    <row r="266" spans="2:32" hidden="1" x14ac:dyDescent="0.2">
      <c r="B266" s="25">
        <v>36965</v>
      </c>
      <c r="C266" s="26">
        <v>0</v>
      </c>
      <c r="D266" s="27">
        <v>54.393999999999998</v>
      </c>
      <c r="E266" s="27">
        <v>54.396999999999998</v>
      </c>
      <c r="F266" s="225">
        <f t="shared" si="88"/>
        <v>52.22110328924694</v>
      </c>
      <c r="G266" s="159" t="s">
        <v>18</v>
      </c>
      <c r="H266" s="196">
        <v>21953150</v>
      </c>
      <c r="I266" s="4">
        <f t="shared" si="89"/>
        <v>522694.04761904763</v>
      </c>
      <c r="J266" s="4">
        <f t="shared" si="97"/>
        <v>2934712.2501273807</v>
      </c>
      <c r="K266" s="4">
        <f t="shared" si="98"/>
        <v>83101.715603939767</v>
      </c>
      <c r="L266" s="4">
        <f t="shared" si="99"/>
        <v>1878527.4943998395</v>
      </c>
      <c r="M266" s="4"/>
      <c r="N266" s="4">
        <f t="shared" si="100"/>
        <v>-759380</v>
      </c>
      <c r="O266" s="4">
        <f t="shared" si="101"/>
        <v>-18080.476190476191</v>
      </c>
      <c r="P266" s="4">
        <f t="shared" si="90"/>
        <v>-101514.44273380951</v>
      </c>
      <c r="Q266" s="4">
        <f t="shared" si="91"/>
        <v>-2874.5661007791491</v>
      </c>
      <c r="R266" s="196">
        <f t="shared" si="92"/>
        <v>-64981.231428571424</v>
      </c>
      <c r="X266" s="235">
        <f t="shared" si="86"/>
        <v>36965</v>
      </c>
      <c r="Y266" s="236">
        <f t="shared" si="102"/>
        <v>78110.281780067002</v>
      </c>
      <c r="Z266" s="236"/>
      <c r="AA266" s="237">
        <f t="shared" si="93"/>
        <v>2874.5661007791491</v>
      </c>
      <c r="AB266" s="238">
        <f t="shared" si="94"/>
        <v>67810.91821993301</v>
      </c>
      <c r="AC266" s="239" t="str">
        <f t="shared" si="95"/>
        <v>*</v>
      </c>
      <c r="AD266" s="154"/>
      <c r="AE266" s="240"/>
      <c r="AF266" s="241">
        <f t="shared" si="96"/>
        <v>75235.715679287852</v>
      </c>
    </row>
    <row r="267" spans="2:32" hidden="1" x14ac:dyDescent="0.2">
      <c r="B267" s="25">
        <v>36966</v>
      </c>
      <c r="C267" s="26">
        <v>0</v>
      </c>
      <c r="D267" s="27">
        <v>52.62</v>
      </c>
      <c r="E267" s="27">
        <v>52.625</v>
      </c>
      <c r="F267" s="225">
        <f t="shared" si="88"/>
        <v>50.519983833605174</v>
      </c>
      <c r="G267" s="159" t="s">
        <v>18</v>
      </c>
      <c r="H267" s="196">
        <f>H266-$AP$2</f>
        <v>21159150</v>
      </c>
      <c r="I267" s="4">
        <f t="shared" si="89"/>
        <v>503789.28571428574</v>
      </c>
      <c r="J267" s="4">
        <f t="shared" si="97"/>
        <v>2828569.7818892854</v>
      </c>
      <c r="K267" s="4">
        <f t="shared" si="98"/>
        <v>80096.098542628373</v>
      </c>
      <c r="L267" s="4">
        <f t="shared" si="99"/>
        <v>1810585.0428357827</v>
      </c>
      <c r="M267" s="4"/>
      <c r="N267" s="4">
        <f t="shared" si="100"/>
        <v>-794000</v>
      </c>
      <c r="O267" s="4">
        <f t="shared" si="101"/>
        <v>-18904.761904761905</v>
      </c>
      <c r="P267" s="4">
        <f t="shared" si="90"/>
        <v>-106142.46823809523</v>
      </c>
      <c r="Q267" s="4">
        <f t="shared" si="91"/>
        <v>-3005.6170613113914</v>
      </c>
      <c r="R267" s="196">
        <f t="shared" si="92"/>
        <v>-67943.714285714275</v>
      </c>
      <c r="X267" s="235">
        <f t="shared" si="86"/>
        <v>36966</v>
      </c>
      <c r="Y267" s="236">
        <f t="shared" si="102"/>
        <v>75235.715679287852</v>
      </c>
      <c r="Z267" s="236"/>
      <c r="AA267" s="237">
        <f t="shared" si="93"/>
        <v>3005.6170613113914</v>
      </c>
      <c r="AB267" s="238">
        <f t="shared" si="94"/>
        <v>70685.484320712159</v>
      </c>
      <c r="AC267" s="239" t="str">
        <f t="shared" si="95"/>
        <v>*</v>
      </c>
      <c r="AD267" s="154"/>
      <c r="AE267" s="240"/>
      <c r="AF267" s="241">
        <f t="shared" si="96"/>
        <v>72230.098617976459</v>
      </c>
    </row>
    <row r="268" spans="2:32" hidden="1" x14ac:dyDescent="0.2">
      <c r="B268" s="25">
        <v>36967</v>
      </c>
      <c r="C268" s="26">
        <v>0</v>
      </c>
      <c r="D268" s="27">
        <v>50.78</v>
      </c>
      <c r="E268" s="27">
        <v>50.779000000000003</v>
      </c>
      <c r="F268" s="225">
        <f t="shared" si="88"/>
        <v>48.747824400696196</v>
      </c>
      <c r="G268" s="159" t="s">
        <v>18</v>
      </c>
      <c r="H268" s="196">
        <v>20491010</v>
      </c>
      <c r="I268" s="4">
        <f t="shared" si="89"/>
        <v>487881.19047619047</v>
      </c>
      <c r="J268" s="4">
        <f t="shared" si="97"/>
        <v>2739252.3653545235</v>
      </c>
      <c r="K268" s="4">
        <f t="shared" si="98"/>
        <v>77566.913425065912</v>
      </c>
      <c r="L268" s="4">
        <f t="shared" si="99"/>
        <v>1753412.4111128496</v>
      </c>
      <c r="M268" s="4"/>
      <c r="N268" s="4">
        <f t="shared" si="100"/>
        <v>-668140</v>
      </c>
      <c r="O268" s="4">
        <f t="shared" si="101"/>
        <v>-15908.095238095239</v>
      </c>
      <c r="P268" s="4">
        <f t="shared" si="90"/>
        <v>-89317.416534761898</v>
      </c>
      <c r="Q268" s="4">
        <f t="shared" si="91"/>
        <v>-2529.1851175624597</v>
      </c>
      <c r="R268" s="196">
        <f t="shared" si="92"/>
        <v>-57173.694285714286</v>
      </c>
      <c r="X268" s="235">
        <f t="shared" si="86"/>
        <v>36967</v>
      </c>
      <c r="Y268" s="236">
        <f t="shared" si="102"/>
        <v>72230.098617976459</v>
      </c>
      <c r="Z268" s="236"/>
      <c r="AA268" s="237">
        <f t="shared" si="93"/>
        <v>2529.1851175624597</v>
      </c>
      <c r="AB268" s="238">
        <f t="shared" si="94"/>
        <v>73691.101382023553</v>
      </c>
      <c r="AC268" s="239" t="str">
        <f t="shared" si="95"/>
        <v>*</v>
      </c>
      <c r="AD268" s="154"/>
      <c r="AE268" s="240"/>
      <c r="AF268" s="241">
        <f t="shared" si="96"/>
        <v>69700.913500413997</v>
      </c>
    </row>
    <row r="269" spans="2:32" hidden="1" x14ac:dyDescent="0.2">
      <c r="B269" s="25">
        <v>36968</v>
      </c>
      <c r="C269" s="26">
        <v>0</v>
      </c>
      <c r="D269" s="27">
        <v>49.066000000000003</v>
      </c>
      <c r="E269" s="27">
        <v>49.07</v>
      </c>
      <c r="F269" s="225">
        <f t="shared" si="88"/>
        <v>47.107184925700821</v>
      </c>
      <c r="G269" s="159" t="s">
        <v>18</v>
      </c>
      <c r="H269" s="196">
        <v>19801070</v>
      </c>
      <c r="I269" s="4">
        <f t="shared" si="89"/>
        <v>471454.04761904763</v>
      </c>
      <c r="J269" s="4">
        <f t="shared" si="97"/>
        <v>2647020.7097673807</v>
      </c>
      <c r="K269" s="4">
        <f t="shared" si="98"/>
        <v>74955.206327734457</v>
      </c>
      <c r="L269" s="4">
        <f t="shared" si="99"/>
        <v>1694374.3569162434</v>
      </c>
      <c r="M269" s="4"/>
      <c r="N269" s="4">
        <f t="shared" si="100"/>
        <v>-689940</v>
      </c>
      <c r="O269" s="4">
        <f t="shared" si="101"/>
        <v>-16427.142857142859</v>
      </c>
      <c r="P269" s="4">
        <f t="shared" si="90"/>
        <v>-92231.655587142857</v>
      </c>
      <c r="Q269" s="4">
        <f t="shared" si="91"/>
        <v>-2611.707097331463</v>
      </c>
      <c r="R269" s="196">
        <f t="shared" si="92"/>
        <v>-59039.151428571429</v>
      </c>
      <c r="X269" s="235">
        <f t="shared" si="86"/>
        <v>36968</v>
      </c>
      <c r="Y269" s="236">
        <f t="shared" si="102"/>
        <v>69700.913500413997</v>
      </c>
      <c r="Z269" s="236"/>
      <c r="AA269" s="237">
        <f t="shared" si="93"/>
        <v>2611.707097331463</v>
      </c>
      <c r="AB269" s="238">
        <f t="shared" si="94"/>
        <v>76220.286499586015</v>
      </c>
      <c r="AC269" s="239" t="str">
        <f t="shared" si="95"/>
        <v>*</v>
      </c>
      <c r="AD269" s="154"/>
      <c r="AE269" s="240"/>
      <c r="AF269" s="241">
        <f t="shared" si="96"/>
        <v>67089.206403082528</v>
      </c>
    </row>
    <row r="270" spans="2:32" hidden="1" x14ac:dyDescent="0.2">
      <c r="B270" s="25">
        <v>36969</v>
      </c>
      <c r="C270" s="26">
        <v>0</v>
      </c>
      <c r="D270" s="27">
        <v>47.171999999999997</v>
      </c>
      <c r="E270" s="27">
        <v>47.173999999999999</v>
      </c>
      <c r="F270" s="225">
        <f t="shared" si="88"/>
        <v>45.287025508151835</v>
      </c>
      <c r="G270" s="159" t="s">
        <v>18</v>
      </c>
      <c r="H270" s="196">
        <v>19035460</v>
      </c>
      <c r="I270" s="4">
        <f t="shared" si="89"/>
        <v>453225.23809523811</v>
      </c>
      <c r="J270" s="4">
        <f t="shared" si="97"/>
        <v>2544673.4363319045</v>
      </c>
      <c r="K270" s="4">
        <f t="shared" si="98"/>
        <v>72057.057110718568</v>
      </c>
      <c r="L270" s="4">
        <f t="shared" si="99"/>
        <v>1628861.2330598738</v>
      </c>
      <c r="M270" s="4"/>
      <c r="N270" s="4">
        <f t="shared" si="100"/>
        <v>-765610</v>
      </c>
      <c r="O270" s="4">
        <f t="shared" si="101"/>
        <v>-18228.809523809523</v>
      </c>
      <c r="P270" s="4">
        <f t="shared" si="90"/>
        <v>-102347.27343547618</v>
      </c>
      <c r="Q270" s="4">
        <f t="shared" si="91"/>
        <v>-2898.1492170158872</v>
      </c>
      <c r="R270" s="196">
        <f t="shared" si="92"/>
        <v>-65514.341428571424</v>
      </c>
      <c r="X270" s="235">
        <f t="shared" si="86"/>
        <v>36969</v>
      </c>
      <c r="Y270" s="236">
        <f t="shared" si="102"/>
        <v>67089.206403082528</v>
      </c>
      <c r="Z270" s="236"/>
      <c r="AA270" s="237">
        <f t="shared" si="93"/>
        <v>2898.1492170158872</v>
      </c>
      <c r="AB270" s="238">
        <f t="shared" si="94"/>
        <v>78831.993596917484</v>
      </c>
      <c r="AC270" s="239" t="str">
        <f t="shared" si="95"/>
        <v>*</v>
      </c>
      <c r="AD270" s="154"/>
      <c r="AE270" s="240"/>
      <c r="AF270" s="241">
        <f t="shared" si="96"/>
        <v>64191.057186066639</v>
      </c>
    </row>
    <row r="271" spans="2:32" hidden="1" x14ac:dyDescent="0.2">
      <c r="B271" s="25">
        <v>36970</v>
      </c>
      <c r="C271" s="26">
        <v>0</v>
      </c>
      <c r="D271" s="27">
        <v>45.198999999999998</v>
      </c>
      <c r="E271" s="27">
        <v>45.197000000000003</v>
      </c>
      <c r="F271" s="225">
        <f t="shared" si="88"/>
        <v>43.389106115486044</v>
      </c>
      <c r="G271" s="159" t="s">
        <v>18</v>
      </c>
      <c r="H271" s="196">
        <v>18236240</v>
      </c>
      <c r="I271" s="4">
        <f t="shared" si="89"/>
        <v>434196.19047619047</v>
      </c>
      <c r="J271" s="4">
        <f t="shared" si="97"/>
        <v>2437833.1548895235</v>
      </c>
      <c r="K271" s="4">
        <f t="shared" si="98"/>
        <v>69031.680199205599</v>
      </c>
      <c r="L271" s="4">
        <f t="shared" si="99"/>
        <v>1560472.1069401943</v>
      </c>
      <c r="M271" s="4"/>
      <c r="N271" s="4">
        <f t="shared" si="100"/>
        <v>-799220</v>
      </c>
      <c r="O271" s="4">
        <f t="shared" si="101"/>
        <v>-19029.047619047618</v>
      </c>
      <c r="P271" s="4">
        <f t="shared" si="90"/>
        <v>-106840.28144238095</v>
      </c>
      <c r="Q271" s="4">
        <f t="shared" si="91"/>
        <v>-3025.3769115129603</v>
      </c>
      <c r="R271" s="196">
        <f t="shared" si="92"/>
        <v>-68390.397142857139</v>
      </c>
      <c r="X271" s="235">
        <f t="shared" si="86"/>
        <v>36970</v>
      </c>
      <c r="Y271" s="236">
        <f t="shared" si="102"/>
        <v>64191.057186066639</v>
      </c>
      <c r="Z271" s="236"/>
      <c r="AA271" s="237">
        <f t="shared" si="93"/>
        <v>3025.3769115129603</v>
      </c>
      <c r="AB271" s="238">
        <f t="shared" si="94"/>
        <v>81730.142813933373</v>
      </c>
      <c r="AC271" s="239" t="str">
        <f t="shared" si="95"/>
        <v>*</v>
      </c>
      <c r="AD271" s="154"/>
      <c r="AE271" s="240"/>
      <c r="AF271" s="241">
        <f t="shared" si="96"/>
        <v>61165.680274553677</v>
      </c>
    </row>
    <row r="272" spans="2:32" hidden="1" x14ac:dyDescent="0.2">
      <c r="B272" s="25">
        <v>36971</v>
      </c>
      <c r="C272" s="26">
        <v>0</v>
      </c>
      <c r="D272" s="27">
        <v>43.984000000000002</v>
      </c>
      <c r="E272" s="27">
        <v>43.984000000000002</v>
      </c>
      <c r="F272" s="225">
        <f t="shared" si="88"/>
        <v>42.224626488119519</v>
      </c>
      <c r="G272" s="159" t="s">
        <v>18</v>
      </c>
      <c r="H272" s="196">
        <v>17748320</v>
      </c>
      <c r="I272" s="4">
        <f t="shared" si="89"/>
        <v>422579.04761904763</v>
      </c>
      <c r="J272" s="4">
        <f t="shared" si="97"/>
        <v>2372607.6723923809</v>
      </c>
      <c r="K272" s="4">
        <f t="shared" si="98"/>
        <v>67184.702017146352</v>
      </c>
      <c r="L272" s="4">
        <f t="shared" si="99"/>
        <v>1518720.8714652141</v>
      </c>
      <c r="M272" s="4"/>
      <c r="N272" s="4">
        <f t="shared" si="100"/>
        <v>-487920</v>
      </c>
      <c r="O272" s="4">
        <f t="shared" si="101"/>
        <v>-11617.142857142857</v>
      </c>
      <c r="P272" s="4">
        <f t="shared" si="90"/>
        <v>-65225.482497142853</v>
      </c>
      <c r="Q272" s="4">
        <f t="shared" si="91"/>
        <v>-1846.9781820592623</v>
      </c>
      <c r="R272" s="196">
        <f t="shared" si="92"/>
        <v>-41752.011428571423</v>
      </c>
      <c r="X272" s="235">
        <f t="shared" si="86"/>
        <v>36971</v>
      </c>
      <c r="Y272" s="236">
        <f t="shared" si="102"/>
        <v>61165.680274553677</v>
      </c>
      <c r="Z272" s="236"/>
      <c r="AA272" s="237">
        <f t="shared" si="93"/>
        <v>1846.9781820592623</v>
      </c>
      <c r="AB272" s="238">
        <f t="shared" si="94"/>
        <v>84755.519725446327</v>
      </c>
      <c r="AC272" s="239" t="str">
        <f t="shared" si="95"/>
        <v>*</v>
      </c>
      <c r="AD272" s="154"/>
      <c r="AE272" s="240"/>
      <c r="AF272" s="241">
        <f t="shared" si="96"/>
        <v>59318.702092494415</v>
      </c>
    </row>
    <row r="273" spans="1:32" hidden="1" x14ac:dyDescent="0.2">
      <c r="B273" s="25">
        <v>36972</v>
      </c>
      <c r="C273" s="26">
        <v>0</v>
      </c>
      <c r="D273" s="27">
        <v>42.631</v>
      </c>
      <c r="E273" s="27">
        <v>42.633000000000003</v>
      </c>
      <c r="F273" s="225">
        <f t="shared" si="88"/>
        <v>40.927666903146594</v>
      </c>
      <c r="G273" s="159" t="s">
        <v>18</v>
      </c>
      <c r="H273" s="196">
        <v>17201530</v>
      </c>
      <c r="I273" s="4">
        <f t="shared" si="89"/>
        <v>409560.23809523811</v>
      </c>
      <c r="J273" s="4">
        <f t="shared" si="97"/>
        <v>2299512.4076469047</v>
      </c>
      <c r="K273" s="4">
        <f t="shared" si="98"/>
        <v>65114.876635591616</v>
      </c>
      <c r="L273" s="4">
        <f t="shared" si="99"/>
        <v>1471932.1396129336</v>
      </c>
      <c r="M273" s="4"/>
      <c r="N273" s="4">
        <f t="shared" si="100"/>
        <v>-546790</v>
      </c>
      <c r="O273" s="4">
        <f t="shared" si="101"/>
        <v>-13018.809523809523</v>
      </c>
      <c r="P273" s="4">
        <f t="shared" si="90"/>
        <v>-73095.264745476175</v>
      </c>
      <c r="Q273" s="4">
        <f t="shared" si="91"/>
        <v>-2069.82538155473</v>
      </c>
      <c r="R273" s="196">
        <f t="shared" si="92"/>
        <v>-46789.601428571426</v>
      </c>
      <c r="X273" s="235">
        <f t="shared" si="86"/>
        <v>36972</v>
      </c>
      <c r="Y273" s="236">
        <f t="shared" si="102"/>
        <v>59318.702092494415</v>
      </c>
      <c r="Z273" s="236"/>
      <c r="AA273" s="237">
        <f t="shared" si="93"/>
        <v>2069.82538155473</v>
      </c>
      <c r="AB273" s="238">
        <f t="shared" si="94"/>
        <v>86602.497907505604</v>
      </c>
      <c r="AC273" s="239" t="str">
        <f t="shared" si="95"/>
        <v>*</v>
      </c>
      <c r="AD273" s="154"/>
      <c r="AE273" s="240"/>
      <c r="AF273" s="241">
        <f t="shared" si="96"/>
        <v>57248.876710939687</v>
      </c>
    </row>
    <row r="274" spans="1:32" hidden="1" x14ac:dyDescent="0.2">
      <c r="B274" s="25">
        <v>36973</v>
      </c>
      <c r="C274" s="26">
        <v>0</v>
      </c>
      <c r="D274" s="27">
        <v>40.658999999999999</v>
      </c>
      <c r="E274" s="27">
        <v>40.658000000000001</v>
      </c>
      <c r="F274" s="225">
        <f t="shared" si="88"/>
        <v>39.031667509866395</v>
      </c>
      <c r="G274" s="159" t="s">
        <v>18</v>
      </c>
      <c r="H274" s="196">
        <v>16410830</v>
      </c>
      <c r="I274" s="4">
        <f t="shared" si="89"/>
        <v>390734.04761904763</v>
      </c>
      <c r="J274" s="4">
        <f t="shared" si="97"/>
        <v>2193811.0856873807</v>
      </c>
      <c r="K274" s="4">
        <f t="shared" si="98"/>
        <v>62121.751433603051</v>
      </c>
      <c r="L274" s="4">
        <f t="shared" si="99"/>
        <v>1404272.0685150749</v>
      </c>
      <c r="M274" s="4"/>
      <c r="N274" s="4">
        <f t="shared" si="100"/>
        <v>-790700</v>
      </c>
      <c r="O274" s="4">
        <f t="shared" si="101"/>
        <v>-18826.190476190477</v>
      </c>
      <c r="P274" s="4">
        <f t="shared" si="90"/>
        <v>-105701.3219595238</v>
      </c>
      <c r="Q274" s="4">
        <f t="shared" si="91"/>
        <v>-2993.125201988561</v>
      </c>
      <c r="R274" s="4">
        <f t="shared" si="92"/>
        <v>-67661.328571428574</v>
      </c>
      <c r="X274" s="235">
        <f t="shared" si="86"/>
        <v>36973</v>
      </c>
      <c r="Y274" s="236">
        <f t="shared" si="102"/>
        <v>57248.876710939687</v>
      </c>
      <c r="Z274" s="236"/>
      <c r="AA274" s="237">
        <f t="shared" si="93"/>
        <v>2993.125201988561</v>
      </c>
      <c r="AB274" s="238">
        <f t="shared" si="94"/>
        <v>88672.323289060325</v>
      </c>
      <c r="AC274" s="239" t="str">
        <f t="shared" si="95"/>
        <v>*</v>
      </c>
      <c r="AD274" s="154"/>
      <c r="AE274" s="240"/>
      <c r="AF274" s="241">
        <f t="shared" si="96"/>
        <v>54255.751508951129</v>
      </c>
    </row>
    <row r="275" spans="1:32" hidden="1" x14ac:dyDescent="0.2">
      <c r="B275" s="25">
        <v>36974</v>
      </c>
      <c r="C275" s="26">
        <v>0</v>
      </c>
      <c r="D275" s="27">
        <v>38.875</v>
      </c>
      <c r="E275" s="27">
        <v>38.875999999999998</v>
      </c>
      <c r="F275" s="225">
        <f t="shared" si="88"/>
        <v>37.320948057296619</v>
      </c>
      <c r="G275" s="159" t="s">
        <v>18</v>
      </c>
      <c r="H275" s="196">
        <v>15687460</v>
      </c>
      <c r="I275" s="4">
        <f t="shared" si="89"/>
        <v>373510.95238095237</v>
      </c>
      <c r="J275" s="4">
        <f t="shared" si="97"/>
        <v>2097110.4846176188</v>
      </c>
      <c r="K275" s="4">
        <f t="shared" si="98"/>
        <v>59383.498015919395</v>
      </c>
      <c r="L275" s="4">
        <f t="shared" si="99"/>
        <v>1342373.4146260424</v>
      </c>
      <c r="M275" s="4"/>
      <c r="N275" s="4">
        <f t="shared" si="100"/>
        <v>-723370</v>
      </c>
      <c r="O275" s="4">
        <f t="shared" si="101"/>
        <v>-17223.095238095237</v>
      </c>
      <c r="P275" s="4">
        <f t="shared" si="90"/>
        <v>-96700.601069761891</v>
      </c>
      <c r="Q275" s="4">
        <f t="shared" si="91"/>
        <v>-2738.2534176836539</v>
      </c>
      <c r="R275" s="4">
        <f t="shared" si="92"/>
        <v>-61899.804285714279</v>
      </c>
      <c r="X275" s="235">
        <f t="shared" si="86"/>
        <v>36974</v>
      </c>
      <c r="Y275" s="236">
        <f t="shared" si="102"/>
        <v>54255.751508951129</v>
      </c>
      <c r="Z275" s="236"/>
      <c r="AA275" s="237">
        <f t="shared" si="93"/>
        <v>2738.2534176836539</v>
      </c>
      <c r="AB275" s="238">
        <f t="shared" si="94"/>
        <v>91665.448491048883</v>
      </c>
      <c r="AC275" s="239" t="str">
        <f t="shared" si="95"/>
        <v>*</v>
      </c>
      <c r="AD275" s="154"/>
      <c r="AE275" s="240"/>
      <c r="AF275" s="241">
        <f t="shared" si="96"/>
        <v>51517.498091267473</v>
      </c>
    </row>
    <row r="276" spans="1:32" hidden="1" x14ac:dyDescent="0.2">
      <c r="B276" s="25">
        <v>36975</v>
      </c>
      <c r="C276" s="26">
        <v>0</v>
      </c>
      <c r="D276" s="27">
        <v>37.005000000000003</v>
      </c>
      <c r="E276" s="27">
        <v>37.009</v>
      </c>
      <c r="F276" s="225">
        <f t="shared" si="88"/>
        <v>35.528628630838838</v>
      </c>
      <c r="G276" s="159" t="s">
        <v>18</v>
      </c>
      <c r="H276" s="196">
        <v>14930490</v>
      </c>
      <c r="I276" s="4">
        <f t="shared" si="89"/>
        <v>355487.85714285716</v>
      </c>
      <c r="J276" s="4">
        <f t="shared" si="97"/>
        <v>1995918.2123478572</v>
      </c>
      <c r="K276" s="4">
        <f t="shared" si="98"/>
        <v>56518.054757857833</v>
      </c>
      <c r="L276" s="4">
        <f t="shared" si="99"/>
        <v>1277599.6141720829</v>
      </c>
      <c r="M276" s="4"/>
      <c r="N276" s="4">
        <f t="shared" si="100"/>
        <v>-756970</v>
      </c>
      <c r="O276" s="4">
        <f t="shared" si="101"/>
        <v>-18023.095238095237</v>
      </c>
      <c r="P276" s="4">
        <f t="shared" si="90"/>
        <v>-101192.27226976189</v>
      </c>
      <c r="Q276" s="4">
        <f t="shared" si="91"/>
        <v>-2865.4432580615667</v>
      </c>
      <c r="R276" s="4">
        <f t="shared" si="92"/>
        <v>-64775.004285714276</v>
      </c>
      <c r="X276" s="235">
        <f t="shared" si="86"/>
        <v>36975</v>
      </c>
      <c r="Y276" s="236">
        <f t="shared" si="102"/>
        <v>51517.498091267473</v>
      </c>
      <c r="Z276" s="236"/>
      <c r="AA276" s="237">
        <f t="shared" si="93"/>
        <v>2865.4432580615667</v>
      </c>
      <c r="AB276" s="238">
        <f t="shared" si="94"/>
        <v>94403.701908732532</v>
      </c>
      <c r="AC276" s="239" t="str">
        <f t="shared" si="95"/>
        <v>*</v>
      </c>
      <c r="AD276" s="154"/>
      <c r="AE276" s="240"/>
      <c r="AF276" s="241">
        <f t="shared" si="96"/>
        <v>48652.054833205904</v>
      </c>
    </row>
    <row r="277" spans="1:32" hidden="1" x14ac:dyDescent="0.2">
      <c r="B277" s="25">
        <v>36976</v>
      </c>
      <c r="C277" s="26">
        <v>0</v>
      </c>
      <c r="D277" s="27">
        <v>34.78</v>
      </c>
      <c r="E277" s="27">
        <v>34.786000000000001</v>
      </c>
      <c r="F277" s="225">
        <f t="shared" si="88"/>
        <v>33.394549313744221</v>
      </c>
      <c r="G277" s="159" t="s">
        <v>18</v>
      </c>
      <c r="H277" s="196">
        <v>14039000</v>
      </c>
      <c r="I277" s="4">
        <f t="shared" si="89"/>
        <v>334261.90476190473</v>
      </c>
      <c r="J277" s="4">
        <f t="shared" si="97"/>
        <v>1876743.2135952378</v>
      </c>
      <c r="K277" s="4">
        <f t="shared" si="98"/>
        <v>53143.397888854692</v>
      </c>
      <c r="L277" s="4">
        <f t="shared" si="99"/>
        <v>1201314.9590778246</v>
      </c>
      <c r="M277" s="4"/>
      <c r="N277" s="4">
        <f t="shared" si="100"/>
        <v>-891490</v>
      </c>
      <c r="O277" s="4">
        <f t="shared" si="101"/>
        <v>-21225.952380952382</v>
      </c>
      <c r="P277" s="4">
        <f t="shared" si="90"/>
        <v>-119174.99875261904</v>
      </c>
      <c r="Q277" s="4">
        <f t="shared" si="91"/>
        <v>-3374.656869003139</v>
      </c>
      <c r="R277" s="4">
        <f t="shared" si="92"/>
        <v>-76286.072857142863</v>
      </c>
      <c r="X277" s="235">
        <f t="shared" si="86"/>
        <v>36976</v>
      </c>
      <c r="Y277" s="236">
        <f t="shared" si="102"/>
        <v>48652.054833205904</v>
      </c>
      <c r="Z277" s="236"/>
      <c r="AA277" s="237">
        <f t="shared" si="93"/>
        <v>3374.656869003139</v>
      </c>
      <c r="AB277" s="238">
        <f t="shared" si="94"/>
        <v>97269.1451667941</v>
      </c>
      <c r="AC277" s="239" t="str">
        <f t="shared" si="95"/>
        <v>*</v>
      </c>
      <c r="AD277" s="154"/>
      <c r="AE277" s="240"/>
      <c r="AF277" s="241">
        <f t="shared" si="96"/>
        <v>45277.397964202763</v>
      </c>
    </row>
    <row r="278" spans="1:32" hidden="1" x14ac:dyDescent="0.2">
      <c r="B278" s="25">
        <v>36977</v>
      </c>
      <c r="C278" s="26">
        <v>0</v>
      </c>
      <c r="D278" s="27">
        <v>32.820999999999998</v>
      </c>
      <c r="E278" s="27">
        <v>32.823999999999998</v>
      </c>
      <c r="F278" s="225">
        <f t="shared" si="88"/>
        <v>31.511029916470424</v>
      </c>
      <c r="G278" s="159" t="s">
        <v>18</v>
      </c>
      <c r="H278" s="196">
        <v>13240060</v>
      </c>
      <c r="I278" s="4">
        <f t="shared" si="89"/>
        <v>315239.52380952379</v>
      </c>
      <c r="J278" s="4">
        <f t="shared" si="97"/>
        <v>1769940.3627461903</v>
      </c>
      <c r="K278" s="4">
        <f t="shared" si="98"/>
        <v>50119.080892678212</v>
      </c>
      <c r="L278" s="4">
        <f t="shared" si="99"/>
        <v>1132949.7925128529</v>
      </c>
      <c r="M278" s="4"/>
      <c r="N278" s="4">
        <f t="shared" si="100"/>
        <v>-798940</v>
      </c>
      <c r="O278" s="4">
        <f t="shared" si="101"/>
        <v>-19022.380952380954</v>
      </c>
      <c r="P278" s="4">
        <f t="shared" si="90"/>
        <v>-106802.85084904762</v>
      </c>
      <c r="Q278" s="4">
        <f t="shared" si="91"/>
        <v>-3024.3169961764779</v>
      </c>
      <c r="R278" s="4">
        <f t="shared" si="92"/>
        <v>-68366.437142857147</v>
      </c>
      <c r="X278" s="235">
        <f t="shared" si="86"/>
        <v>36977</v>
      </c>
      <c r="Y278" s="236">
        <f t="shared" si="102"/>
        <v>45277.397964202763</v>
      </c>
      <c r="Z278" s="236"/>
      <c r="AA278" s="237">
        <f t="shared" si="93"/>
        <v>3024.3169961764779</v>
      </c>
      <c r="AB278" s="238">
        <f t="shared" si="94"/>
        <v>100643.80203579724</v>
      </c>
      <c r="AC278" s="239" t="str">
        <f t="shared" si="95"/>
        <v>*</v>
      </c>
      <c r="AD278" s="154"/>
      <c r="AE278" s="240"/>
      <c r="AF278" s="241">
        <f t="shared" si="96"/>
        <v>42253.080968026283</v>
      </c>
    </row>
    <row r="279" spans="1:32" hidden="1" x14ac:dyDescent="0.2">
      <c r="B279" s="25">
        <v>36978</v>
      </c>
      <c r="C279" s="26">
        <v>0</v>
      </c>
      <c r="D279" s="27">
        <v>30.952999999999999</v>
      </c>
      <c r="E279" s="27">
        <v>30.954000000000001</v>
      </c>
      <c r="F279" s="225">
        <f t="shared" si="88"/>
        <v>29.715830490934241</v>
      </c>
      <c r="G279" s="159" t="s">
        <v>18</v>
      </c>
      <c r="H279" s="196">
        <v>12491620</v>
      </c>
      <c r="I279" s="4">
        <f t="shared" si="89"/>
        <v>297419.52380952379</v>
      </c>
      <c r="J279" s="4">
        <f t="shared" si="97"/>
        <v>1669888.3867661902</v>
      </c>
      <c r="K279" s="4">
        <f t="shared" si="98"/>
        <v>47285.9271982602</v>
      </c>
      <c r="L279" s="4">
        <f t="shared" si="99"/>
        <v>1068905.9027790963</v>
      </c>
      <c r="M279" s="4"/>
      <c r="N279" s="4">
        <f t="shared" si="100"/>
        <v>-748440</v>
      </c>
      <c r="O279" s="4">
        <f t="shared" si="101"/>
        <v>-17820</v>
      </c>
      <c r="P279" s="4">
        <f t="shared" si="90"/>
        <v>-100051.97597999999</v>
      </c>
      <c r="Q279" s="4">
        <f t="shared" si="91"/>
        <v>-2833.1536944180075</v>
      </c>
      <c r="R279" s="4">
        <f t="shared" si="92"/>
        <v>-64045.079999999994</v>
      </c>
      <c r="X279" s="235">
        <f t="shared" si="86"/>
        <v>36978</v>
      </c>
      <c r="Y279" s="236">
        <f t="shared" si="102"/>
        <v>42253.080968026283</v>
      </c>
      <c r="Z279" s="236"/>
      <c r="AA279" s="237">
        <f t="shared" si="93"/>
        <v>2833.1536944180075</v>
      </c>
      <c r="AB279" s="238">
        <f t="shared" si="94"/>
        <v>103668.11903197374</v>
      </c>
      <c r="AC279" s="239" t="str">
        <f t="shared" si="95"/>
        <v>*</v>
      </c>
      <c r="AD279" s="154"/>
      <c r="AE279" s="240"/>
      <c r="AF279" s="241">
        <f t="shared" si="96"/>
        <v>39419.927273608278</v>
      </c>
    </row>
    <row r="280" spans="1:32" hidden="1" x14ac:dyDescent="0.2">
      <c r="B280" s="25">
        <v>36979</v>
      </c>
      <c r="C280" s="26">
        <v>0</v>
      </c>
      <c r="D280" s="27">
        <v>29</v>
      </c>
      <c r="E280" s="27">
        <v>29.01</v>
      </c>
      <c r="F280" s="225">
        <f t="shared" si="88"/>
        <v>27.849591088130854</v>
      </c>
      <c r="G280" s="159" t="s">
        <v>18</v>
      </c>
      <c r="H280" s="196">
        <v>11709580</v>
      </c>
      <c r="I280" s="4">
        <f t="shared" si="89"/>
        <v>278799.52380952379</v>
      </c>
      <c r="J280" s="4">
        <f t="shared" si="97"/>
        <v>1565344.7395861903</v>
      </c>
      <c r="K280" s="4">
        <f t="shared" si="98"/>
        <v>44325.583663464284</v>
      </c>
      <c r="L280" s="4">
        <f t="shared" si="99"/>
        <v>1001986.8664804127</v>
      </c>
      <c r="M280" s="4"/>
      <c r="N280" s="4">
        <f t="shared" si="100"/>
        <v>-782040</v>
      </c>
      <c r="O280" s="4">
        <f t="shared" si="101"/>
        <v>-18620</v>
      </c>
      <c r="P280" s="4">
        <f t="shared" si="90"/>
        <v>-104543.64718</v>
      </c>
      <c r="Q280" s="4">
        <f t="shared" si="91"/>
        <v>-2960.3435347959203</v>
      </c>
      <c r="R280" s="4">
        <f t="shared" si="92"/>
        <v>-66920.28</v>
      </c>
      <c r="X280" s="235">
        <f t="shared" si="86"/>
        <v>36979</v>
      </c>
      <c r="Y280" s="236">
        <f t="shared" si="102"/>
        <v>39419.927273608278</v>
      </c>
      <c r="Z280" s="236"/>
      <c r="AA280" s="237">
        <f t="shared" si="93"/>
        <v>2960.3435347959203</v>
      </c>
      <c r="AB280" s="238">
        <f t="shared" si="94"/>
        <v>106501.27272639173</v>
      </c>
      <c r="AC280" s="239" t="str">
        <f t="shared" si="95"/>
        <v>*</v>
      </c>
      <c r="AD280" s="154"/>
      <c r="AE280" s="240"/>
      <c r="AF280" s="241">
        <f t="shared" si="96"/>
        <v>36459.583738812362</v>
      </c>
    </row>
    <row r="281" spans="1:32" hidden="1" x14ac:dyDescent="0.2">
      <c r="B281" s="25">
        <v>36980</v>
      </c>
      <c r="C281" s="26">
        <v>0</v>
      </c>
      <c r="D281" s="27">
        <v>27.103000000000002</v>
      </c>
      <c r="E281" s="27">
        <v>27.106999999999999</v>
      </c>
      <c r="F281" s="225">
        <f t="shared" si="88"/>
        <v>26.022711672732264</v>
      </c>
      <c r="G281" s="159" t="s">
        <v>18</v>
      </c>
      <c r="H281" s="4">
        <v>10935990</v>
      </c>
      <c r="I281" s="4">
        <f t="shared" si="89"/>
        <v>260380.71428571429</v>
      </c>
      <c r="J281" s="4">
        <f t="shared" si="97"/>
        <v>1461930.6942407142</v>
      </c>
      <c r="K281" s="4">
        <f t="shared" si="98"/>
        <v>41397.226859358649</v>
      </c>
      <c r="L281" s="4">
        <f t="shared" si="99"/>
        <v>935790.89531487296</v>
      </c>
      <c r="M281" s="4"/>
      <c r="N281" s="4">
        <f t="shared" si="100"/>
        <v>-773590</v>
      </c>
      <c r="O281" s="4">
        <f t="shared" si="101"/>
        <v>-18418.809523809523</v>
      </c>
      <c r="P281" s="4">
        <f t="shared" si="90"/>
        <v>-103414.04534547617</v>
      </c>
      <c r="Q281" s="4">
        <f t="shared" si="91"/>
        <v>-2928.3568041056415</v>
      </c>
      <c r="R281" s="4">
        <f t="shared" si="92"/>
        <v>-66197.201428571425</v>
      </c>
      <c r="X281" s="235">
        <f t="shared" si="86"/>
        <v>36980</v>
      </c>
      <c r="Y281" s="236">
        <f t="shared" si="102"/>
        <v>36459.583738812362</v>
      </c>
      <c r="Z281" s="236"/>
      <c r="AA281" s="237">
        <f t="shared" si="93"/>
        <v>2928.3568041056415</v>
      </c>
      <c r="AB281" s="238">
        <f t="shared" si="94"/>
        <v>109461.61626118765</v>
      </c>
      <c r="AC281" s="239" t="str">
        <f t="shared" si="95"/>
        <v>*</v>
      </c>
      <c r="AD281" s="154"/>
      <c r="AE281" s="240"/>
      <c r="AF281" s="241">
        <f t="shared" si="96"/>
        <v>33531.226934706719</v>
      </c>
    </row>
    <row r="282" spans="1:32" ht="13.5" hidden="1" thickBot="1" x14ac:dyDescent="0.25">
      <c r="B282" s="28">
        <v>36981</v>
      </c>
      <c r="C282" s="29">
        <v>0</v>
      </c>
      <c r="D282" s="30">
        <v>25.091000000000001</v>
      </c>
      <c r="E282" s="30">
        <v>25.09</v>
      </c>
      <c r="F282" s="226">
        <f t="shared" si="88"/>
        <v>24.086392292354464</v>
      </c>
      <c r="G282" s="159" t="s">
        <v>18</v>
      </c>
      <c r="H282" s="4">
        <v>10120390</v>
      </c>
      <c r="I282" s="4">
        <f t="shared" si="89"/>
        <v>240961.66666666666</v>
      </c>
      <c r="J282" s="4">
        <f t="shared" si="97"/>
        <v>1352900.7230883332</v>
      </c>
      <c r="K282" s="4">
        <f t="shared" si="98"/>
        <v>38309.844900661454</v>
      </c>
      <c r="L282" s="4">
        <f t="shared" si="99"/>
        <v>866000.1352447914</v>
      </c>
      <c r="M282" s="4"/>
      <c r="N282" s="4">
        <f t="shared" si="100"/>
        <v>-815600</v>
      </c>
      <c r="O282" s="4">
        <f t="shared" si="101"/>
        <v>-19419.047619047618</v>
      </c>
      <c r="P282" s="4">
        <f t="shared" si="90"/>
        <v>-109029.97115238094</v>
      </c>
      <c r="Q282" s="4">
        <f t="shared" si="91"/>
        <v>-3087.3819586971927</v>
      </c>
      <c r="R282" s="4">
        <f t="shared" si="92"/>
        <v>-69792.057142857142</v>
      </c>
      <c r="X282" s="235">
        <f t="shared" si="86"/>
        <v>36981</v>
      </c>
      <c r="Y282" s="236">
        <f>IF(AF281&lt;0,"0",AF281)</f>
        <v>33531.226934706719</v>
      </c>
      <c r="Z282" s="236"/>
      <c r="AA282" s="237">
        <f>Q282*-1</f>
        <v>3087.3819586971927</v>
      </c>
      <c r="AB282" s="238">
        <f t="shared" si="94"/>
        <v>112389.97306529329</v>
      </c>
      <c r="AC282" s="239" t="str">
        <f t="shared" si="95"/>
        <v>*</v>
      </c>
      <c r="AD282" s="154"/>
      <c r="AE282" s="240"/>
      <c r="AF282" s="241">
        <f t="shared" si="96"/>
        <v>30443.844976009528</v>
      </c>
    </row>
    <row r="283" spans="1:32" hidden="1" x14ac:dyDescent="0.2">
      <c r="Z283" s="36"/>
    </row>
    <row r="284" spans="1:32" ht="18.75" hidden="1" thickBot="1" x14ac:dyDescent="0.3">
      <c r="A284" s="277" t="s">
        <v>87</v>
      </c>
      <c r="B284" s="2"/>
      <c r="Z284" s="36"/>
    </row>
    <row r="285" spans="1:32" hidden="1" x14ac:dyDescent="0.2">
      <c r="B285" s="22">
        <v>36982</v>
      </c>
      <c r="C285" s="23">
        <v>0</v>
      </c>
      <c r="D285" s="24">
        <v>23.390999999999998</v>
      </c>
      <c r="E285" s="24">
        <v>23.393000000000001</v>
      </c>
      <c r="F285" s="224">
        <f t="shared" ref="F285:F347" si="103">E285/104.1667*100</f>
        <v>22.457272813672699</v>
      </c>
      <c r="H285" s="4">
        <v>9439360</v>
      </c>
      <c r="I285" s="4">
        <f t="shared" ref="I285:I347" si="104">H285/42</f>
        <v>224746.66666666666</v>
      </c>
      <c r="J285" s="4">
        <f t="shared" ref="J285:J347" si="105">I285*$J$4</f>
        <v>1261860.1624533331</v>
      </c>
      <c r="K285" s="4">
        <f t="shared" ref="K285:K347" si="106">J285*$K$1</f>
        <v>35731.865823501634</v>
      </c>
      <c r="L285" s="4">
        <f t="shared" ref="L285:L347" si="107">K285*$L$1</f>
        <v>807724.50830692041</v>
      </c>
      <c r="M285" s="4"/>
      <c r="N285" s="4">
        <f>H285-H282</f>
        <v>-681030</v>
      </c>
      <c r="O285" s="4">
        <f t="shared" ref="O285:O347" si="108">N285/42</f>
        <v>-16215</v>
      </c>
      <c r="P285" s="4">
        <f>O285*$J$4</f>
        <v>-91040.560634999987</v>
      </c>
      <c r="Q285" s="4">
        <f t="shared" ref="Q285:Q347" si="109">P285*$K$1</f>
        <v>-2577.9790771598196</v>
      </c>
      <c r="R285" s="4">
        <f>O285*3.594</f>
        <v>-58276.71</v>
      </c>
      <c r="X285" s="235">
        <f t="shared" ref="X285:X314" si="110">B285</f>
        <v>36982</v>
      </c>
      <c r="Y285" s="236">
        <f>IF(AF282&lt;0,"0",AF282)</f>
        <v>30443.844976009528</v>
      </c>
      <c r="Z285" s="236"/>
      <c r="AA285" s="237">
        <f>Q285*-1</f>
        <v>2577.9790771598196</v>
      </c>
      <c r="AB285" s="238">
        <f t="shared" ref="AB285:AB290" si="111">$AA$3-Y285</f>
        <v>115477.35502399049</v>
      </c>
      <c r="AC285" s="239" t="str">
        <f>+IF(AF285&gt;$D$3,"*","")</f>
        <v>*</v>
      </c>
      <c r="AD285" s="154"/>
      <c r="AE285" s="240"/>
      <c r="AF285" s="241">
        <f>Y285+AE285-AA285</f>
        <v>27865.865898849708</v>
      </c>
    </row>
    <row r="286" spans="1:32" s="215" customFormat="1" hidden="1" x14ac:dyDescent="0.2">
      <c r="B286" s="214">
        <v>36983</v>
      </c>
      <c r="C286" s="280">
        <v>0</v>
      </c>
      <c r="D286" s="48">
        <v>21.501999999999999</v>
      </c>
      <c r="E286" s="48">
        <v>21.507000000000001</v>
      </c>
      <c r="F286" s="256">
        <f t="shared" si="103"/>
        <v>20.646713393051712</v>
      </c>
      <c r="G286" s="159"/>
      <c r="H286" s="169">
        <v>8674280</v>
      </c>
      <c r="I286" s="169">
        <f t="shared" si="104"/>
        <v>206530.47619047618</v>
      </c>
      <c r="J286" s="169">
        <f t="shared" si="105"/>
        <v>1159583.7397838095</v>
      </c>
      <c r="K286" s="281">
        <f t="shared" si="106"/>
        <v>32835.722874801235</v>
      </c>
      <c r="L286" s="281">
        <f t="shared" si="107"/>
        <v>742256.73646481906</v>
      </c>
      <c r="N286" s="169">
        <f t="shared" ref="N286:N314" si="112">H286-H285</f>
        <v>-765080</v>
      </c>
      <c r="O286" s="282">
        <f t="shared" si="108"/>
        <v>-18216.190476190477</v>
      </c>
      <c r="P286" s="282">
        <f t="shared" ref="P286:P347" si="113">O286*$J$4</f>
        <v>-102276.4226695238</v>
      </c>
      <c r="Q286" s="283">
        <f t="shared" si="109"/>
        <v>-2896.1429487004025</v>
      </c>
      <c r="R286" s="169">
        <f t="shared" ref="R286:R314" si="114">O286*3.594</f>
        <v>-65468.98857142857</v>
      </c>
      <c r="X286" s="257">
        <f t="shared" si="110"/>
        <v>36983</v>
      </c>
      <c r="Y286" s="236">
        <f>IF(AF285&lt;0,"0",AF285)</f>
        <v>27865.865898849708</v>
      </c>
      <c r="Z286" s="281"/>
      <c r="AA286" s="258">
        <f>Q286*-1</f>
        <v>2896.1429487004025</v>
      </c>
      <c r="AB286" s="238">
        <f t="shared" si="111"/>
        <v>118055.33410115031</v>
      </c>
      <c r="AF286" s="236">
        <f t="shared" ref="AF286:AF314" si="115">Y286+AE286-AA286</f>
        <v>24969.722950149306</v>
      </c>
    </row>
    <row r="287" spans="1:32" hidden="1" x14ac:dyDescent="0.2">
      <c r="B287" s="25">
        <v>36984</v>
      </c>
      <c r="C287" s="26">
        <v>0</v>
      </c>
      <c r="D287" s="27">
        <v>19.545000000000002</v>
      </c>
      <c r="E287" s="27">
        <v>19.545999999999999</v>
      </c>
      <c r="F287" s="225">
        <f t="shared" si="103"/>
        <v>18.764153995470721</v>
      </c>
      <c r="H287" s="4">
        <v>7884014</v>
      </c>
      <c r="I287" s="4">
        <f t="shared" si="104"/>
        <v>187714.61904761905</v>
      </c>
      <c r="J287" s="4">
        <f t="shared" si="105"/>
        <v>1053940.4352439523</v>
      </c>
      <c r="K287" s="36">
        <f t="shared" si="106"/>
        <v>29844.240541584219</v>
      </c>
      <c r="L287" s="36">
        <f t="shared" si="107"/>
        <v>674633.80267675733</v>
      </c>
      <c r="N287" s="4">
        <f t="shared" si="112"/>
        <v>-790266</v>
      </c>
      <c r="O287" s="272">
        <f t="shared" si="108"/>
        <v>-18815.857142857141</v>
      </c>
      <c r="P287" s="272">
        <f t="shared" si="113"/>
        <v>-105643.30453985713</v>
      </c>
      <c r="Q287" s="274">
        <f t="shared" si="109"/>
        <v>-2991.4823332170126</v>
      </c>
      <c r="R287" s="4">
        <f t="shared" si="114"/>
        <v>-67624.190571428568</v>
      </c>
      <c r="X287" s="235">
        <f t="shared" si="110"/>
        <v>36984</v>
      </c>
      <c r="Y287" s="236">
        <f>IF(AF286&lt;0,"0",AF286)</f>
        <v>24969.722950149306</v>
      </c>
      <c r="Z287" s="36"/>
      <c r="AA287" s="237">
        <f>Q287*-1</f>
        <v>2991.4823332170126</v>
      </c>
      <c r="AB287" s="238">
        <f t="shared" si="111"/>
        <v>120951.47704985071</v>
      </c>
      <c r="AC287" s="239" t="str">
        <f t="shared" ref="AC287:AC314" si="116">+IF(AF287&gt;$D$3,"*","")</f>
        <v>*</v>
      </c>
      <c r="AF287" s="241">
        <f t="shared" si="115"/>
        <v>21978.240616932293</v>
      </c>
    </row>
    <row r="288" spans="1:32" hidden="1" x14ac:dyDescent="0.2">
      <c r="B288" s="25">
        <v>36985</v>
      </c>
      <c r="C288" s="26">
        <v>0</v>
      </c>
      <c r="D288" s="27">
        <v>17.541</v>
      </c>
      <c r="E288" s="27">
        <v>17.542000000000002</v>
      </c>
      <c r="F288" s="225">
        <f t="shared" si="103"/>
        <v>16.840314611099323</v>
      </c>
      <c r="H288" s="4">
        <v>7076970</v>
      </c>
      <c r="I288" s="4">
        <f t="shared" si="104"/>
        <v>168499.28571428571</v>
      </c>
      <c r="J288" s="4">
        <f t="shared" si="105"/>
        <v>946054.23607928562</v>
      </c>
      <c r="K288" s="36">
        <f t="shared" si="106"/>
        <v>26789.2465672404</v>
      </c>
      <c r="L288" s="36">
        <f t="shared" si="107"/>
        <v>605575.17814267345</v>
      </c>
      <c r="N288" s="4">
        <f t="shared" si="112"/>
        <v>-807044</v>
      </c>
      <c r="O288" s="272">
        <f t="shared" si="108"/>
        <v>-19215.333333333332</v>
      </c>
      <c r="P288" s="272">
        <f t="shared" si="113"/>
        <v>-107886.19916466666</v>
      </c>
      <c r="Q288" s="274">
        <f t="shared" si="109"/>
        <v>-3054.9939743438167</v>
      </c>
      <c r="R288" s="4">
        <f t="shared" si="114"/>
        <v>-69059.907999999996</v>
      </c>
      <c r="X288" s="235">
        <f t="shared" si="110"/>
        <v>36985</v>
      </c>
      <c r="Y288" s="236">
        <f>IF(AF287&lt;0,"0",AF287)</f>
        <v>21978.240616932293</v>
      </c>
      <c r="Z288" s="36"/>
      <c r="AA288" s="237">
        <f>Q288*-1</f>
        <v>3054.9939743438167</v>
      </c>
      <c r="AB288" s="238">
        <f t="shared" si="111"/>
        <v>123942.95938306772</v>
      </c>
      <c r="AC288" s="239" t="str">
        <f t="shared" si="116"/>
        <v>*</v>
      </c>
      <c r="AF288" s="241">
        <f t="shared" si="115"/>
        <v>18923.246642588478</v>
      </c>
    </row>
    <row r="289" spans="2:33" s="243" customFormat="1" hidden="1" x14ac:dyDescent="0.2">
      <c r="B289" s="244">
        <v>36986</v>
      </c>
      <c r="C289" s="245">
        <v>0</v>
      </c>
      <c r="D289" s="246">
        <v>93.715999999999994</v>
      </c>
      <c r="E289" s="246">
        <v>93.653999999999996</v>
      </c>
      <c r="F289" s="247">
        <f t="shared" si="103"/>
        <v>89.907811229500396</v>
      </c>
      <c r="G289" s="261" t="s">
        <v>18</v>
      </c>
      <c r="H289" s="248">
        <v>37822380</v>
      </c>
      <c r="I289" s="248">
        <f t="shared" si="104"/>
        <v>900532.85714285716</v>
      </c>
      <c r="J289" s="248">
        <f t="shared" si="105"/>
        <v>5056121.8738528565</v>
      </c>
      <c r="K289" s="271">
        <f t="shared" si="106"/>
        <v>143173.28794383217</v>
      </c>
      <c r="L289" s="271">
        <f t="shared" si="107"/>
        <v>3236454.9385231095</v>
      </c>
      <c r="N289" s="248">
        <f>H289-H288-32368918+811754</f>
        <v>-811754</v>
      </c>
      <c r="O289" s="273">
        <f t="shared" si="108"/>
        <v>-19327.476190476191</v>
      </c>
      <c r="P289" s="273">
        <f t="shared" si="113"/>
        <v>-108515.83521680952</v>
      </c>
      <c r="Q289" s="275">
        <f t="shared" si="109"/>
        <v>-3072.8232644682207</v>
      </c>
      <c r="R289" s="248">
        <f t="shared" si="114"/>
        <v>-69462.949428571432</v>
      </c>
      <c r="X289" s="250">
        <f t="shared" si="110"/>
        <v>36986</v>
      </c>
      <c r="Y289" s="251">
        <f t="shared" ref="Y289:Y314" si="117">IF(AF288&lt;0,"0",AF288)</f>
        <v>18923.246642588478</v>
      </c>
      <c r="Z289" s="271"/>
      <c r="AA289" s="252">
        <f t="shared" ref="AA289:AA314" si="118">Q289*-1</f>
        <v>3072.8232644682207</v>
      </c>
      <c r="AB289" s="253">
        <f t="shared" si="111"/>
        <v>126997.95335741153</v>
      </c>
      <c r="AC289" s="254" t="str">
        <f t="shared" si="116"/>
        <v>*</v>
      </c>
      <c r="AE289" s="248">
        <v>122529.7</v>
      </c>
      <c r="AF289" s="251">
        <f>Y289+AE289-AA289</f>
        <v>138380.12337812025</v>
      </c>
      <c r="AG289" s="243" t="s">
        <v>88</v>
      </c>
    </row>
    <row r="290" spans="2:33" hidden="1" x14ac:dyDescent="0.2">
      <c r="B290" s="25">
        <v>36987</v>
      </c>
      <c r="C290" s="26">
        <v>0</v>
      </c>
      <c r="D290" s="27">
        <v>91.483000000000004</v>
      </c>
      <c r="E290" s="27">
        <v>91.489000000000004</v>
      </c>
      <c r="F290" s="225">
        <f t="shared" si="103"/>
        <v>87.829411894588191</v>
      </c>
      <c r="G290" s="312" t="s">
        <v>18</v>
      </c>
      <c r="H290" s="4">
        <v>36945640</v>
      </c>
      <c r="I290" s="4">
        <f t="shared" si="104"/>
        <v>879658.09523809527</v>
      </c>
      <c r="J290" s="4">
        <f t="shared" si="105"/>
        <v>4938918.6652847622</v>
      </c>
      <c r="K290" s="36">
        <f t="shared" si="106"/>
        <v>139854.46590059021</v>
      </c>
      <c r="L290" s="36">
        <f t="shared" si="107"/>
        <v>3161432.4385429197</v>
      </c>
      <c r="N290" s="4">
        <f t="shared" si="112"/>
        <v>-876740</v>
      </c>
      <c r="O290" s="272">
        <f t="shared" si="108"/>
        <v>-20874.761904761905</v>
      </c>
      <c r="P290" s="272">
        <f t="shared" si="113"/>
        <v>-117203.20856809523</v>
      </c>
      <c r="Q290" s="274">
        <f t="shared" si="109"/>
        <v>-3318.8220432420017</v>
      </c>
      <c r="R290" s="4">
        <f t="shared" si="114"/>
        <v>-75023.894285714283</v>
      </c>
      <c r="X290" s="235">
        <f t="shared" si="110"/>
        <v>36987</v>
      </c>
      <c r="Y290" s="236">
        <f>IF(AF289&lt;0,"0",AF289)</f>
        <v>138380.12337812025</v>
      </c>
      <c r="Z290" s="36"/>
      <c r="AA290" s="237">
        <f t="shared" si="118"/>
        <v>3318.8220432420017</v>
      </c>
      <c r="AB290" s="238">
        <f t="shared" si="111"/>
        <v>7541.0766218797653</v>
      </c>
      <c r="AC290" s="239" t="str">
        <f t="shared" si="116"/>
        <v>*</v>
      </c>
      <c r="AF290" s="241">
        <f t="shared" si="115"/>
        <v>135061.30133487826</v>
      </c>
    </row>
    <row r="291" spans="2:33" hidden="1" x14ac:dyDescent="0.2">
      <c r="B291" s="25">
        <v>36988</v>
      </c>
      <c r="C291" s="26">
        <v>0</v>
      </c>
      <c r="D291" s="27">
        <v>91.096999999999994</v>
      </c>
      <c r="E291" s="27">
        <v>91.064999999999998</v>
      </c>
      <c r="F291" s="225">
        <f t="shared" si="103"/>
        <v>87.422372024840939</v>
      </c>
      <c r="G291" s="312" t="s">
        <v>18</v>
      </c>
      <c r="H291" s="4">
        <v>36777050</v>
      </c>
      <c r="I291" s="4">
        <f t="shared" si="104"/>
        <v>875644.04761904757</v>
      </c>
      <c r="J291" s="4">
        <f t="shared" si="105"/>
        <v>4916381.4376773806</v>
      </c>
      <c r="K291" s="36">
        <f t="shared" si="106"/>
        <v>139216.28330567016</v>
      </c>
      <c r="L291" s="36">
        <f t="shared" si="107"/>
        <v>3147006.2195137199</v>
      </c>
      <c r="N291" s="4">
        <f t="shared" si="112"/>
        <v>-168590</v>
      </c>
      <c r="O291" s="272">
        <f t="shared" si="108"/>
        <v>-4014.0476190476193</v>
      </c>
      <c r="P291" s="272">
        <f t="shared" si="113"/>
        <v>-22537.227607380952</v>
      </c>
      <c r="Q291" s="274">
        <f t="shared" si="109"/>
        <v>-638.18259492000948</v>
      </c>
      <c r="R291" s="4">
        <f t="shared" si="114"/>
        <v>-14426.487142857142</v>
      </c>
      <c r="X291" s="235">
        <f t="shared" si="110"/>
        <v>36988</v>
      </c>
      <c r="Y291" s="236">
        <f t="shared" si="117"/>
        <v>135061.30133487826</v>
      </c>
      <c r="Z291" s="36"/>
      <c r="AA291" s="237">
        <f t="shared" si="118"/>
        <v>638.18259492000948</v>
      </c>
      <c r="AB291" s="238">
        <f t="shared" ref="AB291:AB314" si="119">$AA$3-Y291</f>
        <v>10859.898665121756</v>
      </c>
      <c r="AC291" s="239" t="str">
        <f t="shared" si="116"/>
        <v>*</v>
      </c>
      <c r="AF291" s="241">
        <f t="shared" si="115"/>
        <v>134423.11873995824</v>
      </c>
    </row>
    <row r="292" spans="2:33" hidden="1" x14ac:dyDescent="0.2">
      <c r="B292" s="25">
        <v>36989</v>
      </c>
      <c r="C292" s="26">
        <v>0</v>
      </c>
      <c r="D292" s="27">
        <v>90.146000000000001</v>
      </c>
      <c r="E292" s="27">
        <v>90.146000000000001</v>
      </c>
      <c r="F292" s="225">
        <f t="shared" si="103"/>
        <v>86.540132307157663</v>
      </c>
      <c r="G292" s="312" t="s">
        <v>18</v>
      </c>
      <c r="H292" s="4">
        <v>36406170</v>
      </c>
      <c r="I292" s="4">
        <f t="shared" si="104"/>
        <v>866813.57142857148</v>
      </c>
      <c r="J292" s="4">
        <f t="shared" si="105"/>
        <v>4866801.9431935716</v>
      </c>
      <c r="K292" s="36">
        <f t="shared" si="106"/>
        <v>137812.34973426064</v>
      </c>
      <c r="L292" s="36">
        <f t="shared" si="107"/>
        <v>3115270.0779065695</v>
      </c>
      <c r="N292" s="4">
        <f t="shared" si="112"/>
        <v>-370880</v>
      </c>
      <c r="O292" s="272">
        <f t="shared" si="108"/>
        <v>-8830.4761904761908</v>
      </c>
      <c r="P292" s="272">
        <f t="shared" si="113"/>
        <v>-49579.494483809525</v>
      </c>
      <c r="Q292" s="274">
        <f t="shared" si="109"/>
        <v>-1403.9335714095328</v>
      </c>
      <c r="R292" s="4">
        <f t="shared" si="114"/>
        <v>-31736.731428571427</v>
      </c>
      <c r="X292" s="235">
        <f t="shared" si="110"/>
        <v>36989</v>
      </c>
      <c r="Y292" s="236">
        <f t="shared" si="117"/>
        <v>134423.11873995824</v>
      </c>
      <c r="Z292" s="36"/>
      <c r="AA292" s="237">
        <f t="shared" si="118"/>
        <v>1403.9335714095328</v>
      </c>
      <c r="AB292" s="238">
        <f t="shared" si="119"/>
        <v>11498.08126004177</v>
      </c>
      <c r="AC292" s="239" t="str">
        <f t="shared" si="116"/>
        <v>*</v>
      </c>
      <c r="AF292" s="241">
        <f t="shared" si="115"/>
        <v>133019.18516854872</v>
      </c>
    </row>
    <row r="293" spans="2:33" hidden="1" x14ac:dyDescent="0.2">
      <c r="B293" s="25">
        <v>36990</v>
      </c>
      <c r="C293" s="26">
        <v>0</v>
      </c>
      <c r="D293" s="27">
        <v>88.284999999999997</v>
      </c>
      <c r="E293" s="27">
        <v>88.254999999999995</v>
      </c>
      <c r="F293" s="225">
        <f t="shared" si="103"/>
        <v>84.724772888072664</v>
      </c>
      <c r="G293" s="312" t="s">
        <v>18</v>
      </c>
      <c r="H293" s="4">
        <v>35639180</v>
      </c>
      <c r="I293" s="4">
        <f t="shared" si="104"/>
        <v>848551.90476190473</v>
      </c>
      <c r="J293" s="4">
        <f t="shared" si="105"/>
        <v>4764270.1904052375</v>
      </c>
      <c r="K293" s="36">
        <f t="shared" si="106"/>
        <v>134908.97664880066</v>
      </c>
      <c r="L293" s="36">
        <f t="shared" si="107"/>
        <v>3049638.8676734259</v>
      </c>
      <c r="N293" s="4">
        <f t="shared" si="112"/>
        <v>-766990</v>
      </c>
      <c r="O293" s="272">
        <f t="shared" si="108"/>
        <v>-18261.666666666668</v>
      </c>
      <c r="P293" s="272">
        <f t="shared" si="113"/>
        <v>-102531.75278833334</v>
      </c>
      <c r="Q293" s="274">
        <f t="shared" si="109"/>
        <v>-2903.3730854599803</v>
      </c>
      <c r="R293" s="4">
        <f t="shared" si="114"/>
        <v>-65632.430000000008</v>
      </c>
      <c r="X293" s="235">
        <f t="shared" si="110"/>
        <v>36990</v>
      </c>
      <c r="Y293" s="236">
        <f t="shared" si="117"/>
        <v>133019.18516854872</v>
      </c>
      <c r="Z293" s="36"/>
      <c r="AA293" s="237">
        <f t="shared" si="118"/>
        <v>2903.3730854599803</v>
      </c>
      <c r="AB293" s="238">
        <f t="shared" si="119"/>
        <v>12902.014831451292</v>
      </c>
      <c r="AC293" s="239" t="str">
        <f t="shared" si="116"/>
        <v>*</v>
      </c>
      <c r="AF293" s="241">
        <f t="shared" si="115"/>
        <v>130115.81208308873</v>
      </c>
    </row>
    <row r="294" spans="2:33" hidden="1" x14ac:dyDescent="0.2">
      <c r="B294" s="25">
        <v>36991</v>
      </c>
      <c r="C294" s="26">
        <v>0</v>
      </c>
      <c r="D294" s="27">
        <v>86.236000000000004</v>
      </c>
      <c r="E294" s="27">
        <v>86.21</v>
      </c>
      <c r="F294" s="225">
        <f t="shared" si="103"/>
        <v>82.761573516296465</v>
      </c>
      <c r="G294" s="312" t="s">
        <v>18</v>
      </c>
      <c r="H294" s="4">
        <v>34813290</v>
      </c>
      <c r="I294" s="4">
        <f t="shared" si="104"/>
        <v>828887.85714285716</v>
      </c>
      <c r="J294" s="4">
        <f t="shared" si="105"/>
        <v>4653864.6449478567</v>
      </c>
      <c r="K294" s="36">
        <f t="shared" si="106"/>
        <v>131782.64280148773</v>
      </c>
      <c r="L294" s="36">
        <f t="shared" si="107"/>
        <v>2978967.5939678359</v>
      </c>
      <c r="N294" s="4">
        <f t="shared" si="112"/>
        <v>-825890</v>
      </c>
      <c r="O294" s="272">
        <f t="shared" si="108"/>
        <v>-19664.047619047618</v>
      </c>
      <c r="P294" s="272">
        <f t="shared" si="113"/>
        <v>-110405.54545738094</v>
      </c>
      <c r="Q294" s="274">
        <f t="shared" si="109"/>
        <v>-3126.3338473129284</v>
      </c>
      <c r="R294" s="4">
        <f t="shared" si="114"/>
        <v>-70672.587142857141</v>
      </c>
      <c r="X294" s="235">
        <f t="shared" si="110"/>
        <v>36991</v>
      </c>
      <c r="Y294" s="236">
        <f t="shared" si="117"/>
        <v>130115.81208308873</v>
      </c>
      <c r="Z294" s="36"/>
      <c r="AA294" s="237">
        <f t="shared" si="118"/>
        <v>3126.3338473129284</v>
      </c>
      <c r="AB294" s="238">
        <f t="shared" si="119"/>
        <v>15805.387916911277</v>
      </c>
      <c r="AC294" s="239" t="str">
        <f t="shared" si="116"/>
        <v>*</v>
      </c>
      <c r="AF294" s="241">
        <f t="shared" si="115"/>
        <v>126989.47823577581</v>
      </c>
    </row>
    <row r="295" spans="2:33" hidden="1" x14ac:dyDescent="0.2">
      <c r="B295" s="25">
        <v>36992</v>
      </c>
      <c r="C295" s="26">
        <v>0</v>
      </c>
      <c r="D295" s="27">
        <v>84.11</v>
      </c>
      <c r="E295" s="27">
        <v>84.1</v>
      </c>
      <c r="F295" s="225">
        <f t="shared" si="103"/>
        <v>80.735974164488255</v>
      </c>
      <c r="G295" s="312" t="s">
        <v>18</v>
      </c>
      <c r="H295" s="4">
        <v>33953780</v>
      </c>
      <c r="I295" s="4">
        <f t="shared" si="104"/>
        <v>808423.33333333337</v>
      </c>
      <c r="J295" s="4">
        <f t="shared" si="105"/>
        <v>4538964.7546766661</v>
      </c>
      <c r="K295" s="36">
        <f t="shared" si="106"/>
        <v>128529.04340555856</v>
      </c>
      <c r="L295" s="36">
        <f t="shared" si="107"/>
        <v>2905419.462300553</v>
      </c>
      <c r="N295" s="4">
        <f t="shared" si="112"/>
        <v>-859510</v>
      </c>
      <c r="O295" s="272">
        <f t="shared" si="108"/>
        <v>-20464.523809523809</v>
      </c>
      <c r="P295" s="272">
        <f t="shared" si="113"/>
        <v>-114899.89027119047</v>
      </c>
      <c r="Q295" s="274">
        <f t="shared" si="109"/>
        <v>-3253.5993959291613</v>
      </c>
      <c r="R295" s="4">
        <f t="shared" si="114"/>
        <v>-73549.498571428572</v>
      </c>
      <c r="X295" s="235">
        <f t="shared" si="110"/>
        <v>36992</v>
      </c>
      <c r="Y295" s="236">
        <f t="shared" si="117"/>
        <v>126989.47823577581</v>
      </c>
      <c r="Z295" s="36"/>
      <c r="AA295" s="237">
        <f t="shared" si="118"/>
        <v>3253.5993959291613</v>
      </c>
      <c r="AB295" s="238">
        <f t="shared" si="119"/>
        <v>18931.721764224203</v>
      </c>
      <c r="AC295" s="239" t="str">
        <f t="shared" si="116"/>
        <v>*</v>
      </c>
      <c r="AF295" s="241">
        <f t="shared" si="115"/>
        <v>123735.87883984664</v>
      </c>
    </row>
    <row r="296" spans="2:33" hidden="1" x14ac:dyDescent="0.2">
      <c r="B296" s="25">
        <v>36993</v>
      </c>
      <c r="C296" s="26">
        <v>0</v>
      </c>
      <c r="D296" s="27">
        <v>82.168000000000006</v>
      </c>
      <c r="E296" s="27">
        <v>82.156000000000006</v>
      </c>
      <c r="F296" s="225">
        <f t="shared" si="103"/>
        <v>78.869734761684867</v>
      </c>
      <c r="G296" s="312" t="s">
        <v>18</v>
      </c>
      <c r="H296" s="4">
        <v>33170210</v>
      </c>
      <c r="I296" s="4">
        <f t="shared" si="104"/>
        <v>789766.90476190473</v>
      </c>
      <c r="J296" s="4">
        <f t="shared" si="105"/>
        <v>4434216.5760402372</v>
      </c>
      <c r="K296" s="36">
        <f t="shared" si="106"/>
        <v>125562.90819053113</v>
      </c>
      <c r="L296" s="36">
        <f t="shared" si="107"/>
        <v>2838369.5041493587</v>
      </c>
      <c r="N296" s="4">
        <f t="shared" si="112"/>
        <v>-783570</v>
      </c>
      <c r="O296" s="272">
        <f t="shared" si="108"/>
        <v>-18656.428571428572</v>
      </c>
      <c r="P296" s="272">
        <f t="shared" si="113"/>
        <v>-104748.17863642857</v>
      </c>
      <c r="Q296" s="274">
        <f t="shared" si="109"/>
        <v>-2966.1352150274147</v>
      </c>
      <c r="R296" s="4">
        <f t="shared" si="114"/>
        <v>-67051.204285714281</v>
      </c>
      <c r="X296" s="235">
        <f t="shared" si="110"/>
        <v>36993</v>
      </c>
      <c r="Y296" s="236">
        <f t="shared" si="117"/>
        <v>123735.87883984664</v>
      </c>
      <c r="Z296" s="36"/>
      <c r="AA296" s="237">
        <f t="shared" si="118"/>
        <v>2966.1352150274147</v>
      </c>
      <c r="AB296" s="238">
        <f t="shared" si="119"/>
        <v>22185.321160153369</v>
      </c>
      <c r="AC296" s="239" t="str">
        <f t="shared" si="116"/>
        <v>*</v>
      </c>
      <c r="AF296" s="241">
        <f t="shared" si="115"/>
        <v>120769.74362481922</v>
      </c>
    </row>
    <row r="297" spans="2:33" hidden="1" x14ac:dyDescent="0.2">
      <c r="B297" s="25">
        <v>36994</v>
      </c>
      <c r="C297" s="26">
        <v>0</v>
      </c>
      <c r="D297" s="27">
        <v>80.501999999999995</v>
      </c>
      <c r="E297" s="27">
        <v>80.492999999999995</v>
      </c>
      <c r="F297" s="225">
        <f t="shared" si="103"/>
        <v>77.273255272558302</v>
      </c>
      <c r="G297" s="312" t="s">
        <v>18</v>
      </c>
      <c r="H297" s="4">
        <v>32496230</v>
      </c>
      <c r="I297" s="4">
        <f t="shared" si="104"/>
        <v>773719.76190476189</v>
      </c>
      <c r="J297" s="4">
        <f t="shared" si="105"/>
        <v>4344118.4642730951</v>
      </c>
      <c r="K297" s="36">
        <f t="shared" si="106"/>
        <v>123011.6162673792</v>
      </c>
      <c r="L297" s="36">
        <f t="shared" si="107"/>
        <v>2780697.1445710934</v>
      </c>
      <c r="N297" s="4">
        <f t="shared" si="112"/>
        <v>-673980</v>
      </c>
      <c r="O297" s="272">
        <f t="shared" si="108"/>
        <v>-16047.142857142857</v>
      </c>
      <c r="P297" s="272">
        <f t="shared" si="113"/>
        <v>-90098.111767142851</v>
      </c>
      <c r="Q297" s="274">
        <f t="shared" si="109"/>
        <v>-2551.2919231519541</v>
      </c>
      <c r="R297" s="4">
        <f t="shared" si="114"/>
        <v>-57673.431428571428</v>
      </c>
      <c r="X297" s="235">
        <f t="shared" si="110"/>
        <v>36994</v>
      </c>
      <c r="Y297" s="236">
        <f t="shared" si="117"/>
        <v>120769.74362481922</v>
      </c>
      <c r="Z297" s="36"/>
      <c r="AA297" s="237">
        <f t="shared" si="118"/>
        <v>2551.2919231519541</v>
      </c>
      <c r="AB297" s="238">
        <f t="shared" si="119"/>
        <v>25151.456375180787</v>
      </c>
      <c r="AC297" s="239" t="str">
        <f t="shared" si="116"/>
        <v>*</v>
      </c>
      <c r="AF297" s="241">
        <f t="shared" si="115"/>
        <v>118218.45170166728</v>
      </c>
    </row>
    <row r="298" spans="2:33" hidden="1" x14ac:dyDescent="0.2">
      <c r="B298" s="25">
        <v>36995</v>
      </c>
      <c r="C298" s="26">
        <v>0</v>
      </c>
      <c r="D298" s="27">
        <v>78.878</v>
      </c>
      <c r="E298" s="27">
        <v>78.856999999999999</v>
      </c>
      <c r="F298" s="225">
        <f t="shared" si="103"/>
        <v>75.702695775137357</v>
      </c>
      <c r="G298" s="312" t="s">
        <v>18</v>
      </c>
      <c r="H298" s="4">
        <v>31839160</v>
      </c>
      <c r="I298" s="4">
        <f t="shared" si="104"/>
        <v>758075.23809523811</v>
      </c>
      <c r="J298" s="4">
        <f t="shared" si="105"/>
        <v>4256280.8929819046</v>
      </c>
      <c r="K298" s="36">
        <f t="shared" si="106"/>
        <v>120524.33565972696</v>
      </c>
      <c r="L298" s="36">
        <f t="shared" si="107"/>
        <v>2724471.7709574979</v>
      </c>
      <c r="N298" s="4">
        <f t="shared" si="112"/>
        <v>-657070</v>
      </c>
      <c r="O298" s="272">
        <f t="shared" si="108"/>
        <v>-15644.523809523809</v>
      </c>
      <c r="P298" s="272">
        <f t="shared" si="113"/>
        <v>-87837.57129119047</v>
      </c>
      <c r="Q298" s="274">
        <f t="shared" si="109"/>
        <v>-2487.280607652237</v>
      </c>
      <c r="R298" s="4">
        <f t="shared" si="114"/>
        <v>-56226.41857142857</v>
      </c>
      <c r="X298" s="235">
        <f t="shared" si="110"/>
        <v>36995</v>
      </c>
      <c r="Y298" s="236">
        <f t="shared" si="117"/>
        <v>118218.45170166728</v>
      </c>
      <c r="Z298" s="36"/>
      <c r="AA298" s="237">
        <f t="shared" si="118"/>
        <v>2487.280607652237</v>
      </c>
      <c r="AB298" s="238">
        <f t="shared" si="119"/>
        <v>27702.748298332735</v>
      </c>
      <c r="AC298" s="239" t="str">
        <f t="shared" si="116"/>
        <v>*</v>
      </c>
      <c r="AF298" s="241">
        <f t="shared" si="115"/>
        <v>115731.17109401504</v>
      </c>
    </row>
    <row r="299" spans="2:33" hidden="1" x14ac:dyDescent="0.2">
      <c r="B299" s="25">
        <v>36996</v>
      </c>
      <c r="C299" s="26">
        <v>0</v>
      </c>
      <c r="D299" s="27">
        <v>77.180000000000007</v>
      </c>
      <c r="E299" s="27">
        <v>77.177999999999997</v>
      </c>
      <c r="F299" s="225">
        <f t="shared" si="103"/>
        <v>74.090856290925984</v>
      </c>
      <c r="G299" s="312" t="s">
        <v>18</v>
      </c>
      <c r="H299" s="4">
        <v>31123180</v>
      </c>
      <c r="I299" s="4">
        <f t="shared" si="104"/>
        <v>741028.09523809527</v>
      </c>
      <c r="J299" s="4">
        <f t="shared" si="105"/>
        <v>4160568.1922147619</v>
      </c>
      <c r="K299" s="36">
        <f t="shared" si="106"/>
        <v>117814.05643610262</v>
      </c>
      <c r="L299" s="36">
        <f t="shared" si="107"/>
        <v>2663205.4781730729</v>
      </c>
      <c r="N299" s="4">
        <f t="shared" si="112"/>
        <v>-715980</v>
      </c>
      <c r="O299" s="272">
        <f t="shared" si="108"/>
        <v>-17047.142857142859</v>
      </c>
      <c r="P299" s="272">
        <f t="shared" si="113"/>
        <v>-95712.700767142858</v>
      </c>
      <c r="Q299" s="274">
        <f t="shared" si="109"/>
        <v>-2710.2792236243454</v>
      </c>
      <c r="R299" s="4">
        <f t="shared" si="114"/>
        <v>-61267.431428571435</v>
      </c>
      <c r="X299" s="235">
        <f t="shared" si="110"/>
        <v>36996</v>
      </c>
      <c r="Y299" s="236">
        <f t="shared" si="117"/>
        <v>115731.17109401504</v>
      </c>
      <c r="Z299" s="36"/>
      <c r="AA299" s="237">
        <f t="shared" si="118"/>
        <v>2710.2792236243454</v>
      </c>
      <c r="AB299" s="238">
        <f t="shared" si="119"/>
        <v>30190.028905984975</v>
      </c>
      <c r="AC299" s="239" t="str">
        <f t="shared" si="116"/>
        <v>*</v>
      </c>
      <c r="AF299" s="241">
        <f t="shared" si="115"/>
        <v>113020.8918703907</v>
      </c>
    </row>
    <row r="300" spans="2:33" hidden="1" x14ac:dyDescent="0.2">
      <c r="B300" s="25">
        <v>36997</v>
      </c>
      <c r="C300" s="26">
        <v>0</v>
      </c>
      <c r="D300" s="27">
        <v>75.411000000000001</v>
      </c>
      <c r="E300" s="27">
        <v>75.400999999999996</v>
      </c>
      <c r="F300" s="225">
        <f t="shared" si="103"/>
        <v>72.384936836820202</v>
      </c>
      <c r="G300" s="312" t="s">
        <v>18</v>
      </c>
      <c r="H300" s="4">
        <v>30440950</v>
      </c>
      <c r="I300" s="4">
        <f t="shared" si="104"/>
        <v>724784.52380952379</v>
      </c>
      <c r="J300" s="4">
        <f t="shared" si="105"/>
        <v>4069367.21475119</v>
      </c>
      <c r="K300" s="36">
        <f t="shared" si="106"/>
        <v>115231.53486464357</v>
      </c>
      <c r="L300" s="36">
        <f t="shared" si="107"/>
        <v>2604827.1674293117</v>
      </c>
      <c r="N300" s="4">
        <f t="shared" si="112"/>
        <v>-682230</v>
      </c>
      <c r="O300" s="272">
        <f t="shared" si="108"/>
        <v>-16243.571428571429</v>
      </c>
      <c r="P300" s="272">
        <f t="shared" si="113"/>
        <v>-91200.977463571428</v>
      </c>
      <c r="Q300" s="274">
        <f t="shared" si="109"/>
        <v>-2582.5215714590313</v>
      </c>
      <c r="R300" s="4">
        <f t="shared" si="114"/>
        <v>-58379.395714285718</v>
      </c>
      <c r="X300" s="235">
        <f t="shared" si="110"/>
        <v>36997</v>
      </c>
      <c r="Y300" s="236">
        <f t="shared" si="117"/>
        <v>113020.8918703907</v>
      </c>
      <c r="Z300" s="36"/>
      <c r="AA300" s="237">
        <f t="shared" si="118"/>
        <v>2582.5215714590313</v>
      </c>
      <c r="AB300" s="238">
        <f t="shared" si="119"/>
        <v>32900.308129609315</v>
      </c>
      <c r="AC300" s="239" t="str">
        <f t="shared" si="116"/>
        <v>*</v>
      </c>
      <c r="AF300" s="241">
        <f t="shared" si="115"/>
        <v>110438.37029893167</v>
      </c>
    </row>
    <row r="301" spans="2:33" hidden="1" x14ac:dyDescent="0.2">
      <c r="B301" s="25">
        <v>36998</v>
      </c>
      <c r="C301" s="26">
        <v>0</v>
      </c>
      <c r="D301" s="27">
        <v>73.454999999999998</v>
      </c>
      <c r="E301" s="27">
        <v>73.445999999999998</v>
      </c>
      <c r="F301" s="225">
        <f t="shared" si="103"/>
        <v>70.508137437396016</v>
      </c>
      <c r="G301" s="312" t="s">
        <v>18</v>
      </c>
      <c r="H301" s="4">
        <v>29649300</v>
      </c>
      <c r="I301" s="4">
        <f t="shared" si="104"/>
        <v>705935.71428571432</v>
      </c>
      <c r="J301" s="4">
        <f t="shared" si="105"/>
        <v>3963538.8961357144</v>
      </c>
      <c r="K301" s="36">
        <f t="shared" si="106"/>
        <v>112234.81352133483</v>
      </c>
      <c r="L301" s="36">
        <f t="shared" si="107"/>
        <v>2537085.8049851237</v>
      </c>
      <c r="N301" s="4">
        <f t="shared" si="112"/>
        <v>-791650</v>
      </c>
      <c r="O301" s="272">
        <f t="shared" si="108"/>
        <v>-18848.809523809523</v>
      </c>
      <c r="P301" s="272">
        <f t="shared" si="113"/>
        <v>-105828.31861547618</v>
      </c>
      <c r="Q301" s="274">
        <f t="shared" si="109"/>
        <v>-2996.7213433087695</v>
      </c>
      <c r="R301" s="4">
        <f t="shared" si="114"/>
        <v>-67742.621428571423</v>
      </c>
      <c r="X301" s="235">
        <f t="shared" si="110"/>
        <v>36998</v>
      </c>
      <c r="Y301" s="236">
        <f t="shared" si="117"/>
        <v>110438.37029893167</v>
      </c>
      <c r="Z301" s="36"/>
      <c r="AA301" s="237">
        <f t="shared" si="118"/>
        <v>2996.7213433087695</v>
      </c>
      <c r="AB301" s="238">
        <f t="shared" si="119"/>
        <v>35482.829701068345</v>
      </c>
      <c r="AC301" s="239" t="str">
        <f t="shared" si="116"/>
        <v>*</v>
      </c>
      <c r="AF301" s="241">
        <f t="shared" si="115"/>
        <v>107441.64895562289</v>
      </c>
    </row>
    <row r="302" spans="2:33" hidden="1" x14ac:dyDescent="0.2">
      <c r="B302" s="25">
        <v>36999</v>
      </c>
      <c r="C302" s="26">
        <v>0</v>
      </c>
      <c r="D302" s="27">
        <v>71.522999999999996</v>
      </c>
      <c r="E302" s="27">
        <v>71.521000000000001</v>
      </c>
      <c r="F302" s="225">
        <f t="shared" si="103"/>
        <v>68.660138028755824</v>
      </c>
      <c r="G302" s="312" t="s">
        <v>18</v>
      </c>
      <c r="H302" s="4">
        <f>H301-$AP$2</f>
        <v>28855300</v>
      </c>
      <c r="I302" s="4">
        <f t="shared" si="104"/>
        <v>687030.95238095243</v>
      </c>
      <c r="J302" s="4">
        <f t="shared" si="105"/>
        <v>3857396.4278976191</v>
      </c>
      <c r="K302" s="36">
        <f t="shared" si="106"/>
        <v>109229.19646002344</v>
      </c>
      <c r="L302" s="36">
        <f t="shared" si="107"/>
        <v>2469143.3534210669</v>
      </c>
      <c r="N302" s="4">
        <f t="shared" si="112"/>
        <v>-794000</v>
      </c>
      <c r="O302" s="272">
        <f t="shared" si="108"/>
        <v>-18904.761904761905</v>
      </c>
      <c r="P302" s="272">
        <f t="shared" si="113"/>
        <v>-106142.46823809523</v>
      </c>
      <c r="Q302" s="274">
        <f t="shared" si="109"/>
        <v>-3005.6170613113914</v>
      </c>
      <c r="R302" s="4">
        <f t="shared" si="114"/>
        <v>-67943.714285714275</v>
      </c>
      <c r="X302" s="235">
        <f t="shared" si="110"/>
        <v>36999</v>
      </c>
      <c r="Y302" s="236">
        <f t="shared" si="117"/>
        <v>107441.64895562289</v>
      </c>
      <c r="Z302" s="36"/>
      <c r="AA302" s="237">
        <f t="shared" si="118"/>
        <v>3005.6170613113914</v>
      </c>
      <c r="AB302" s="238">
        <f t="shared" si="119"/>
        <v>38479.55104437712</v>
      </c>
      <c r="AC302" s="239" t="str">
        <f t="shared" si="116"/>
        <v>*</v>
      </c>
      <c r="AF302" s="241">
        <f t="shared" si="115"/>
        <v>104436.0318943115</v>
      </c>
    </row>
    <row r="303" spans="2:33" hidden="1" x14ac:dyDescent="0.2">
      <c r="B303" s="25">
        <v>37000</v>
      </c>
      <c r="C303" s="26">
        <v>0</v>
      </c>
      <c r="D303" s="27">
        <v>69.497</v>
      </c>
      <c r="E303" s="27">
        <v>69.5</v>
      </c>
      <c r="F303" s="225">
        <f t="shared" si="103"/>
        <v>66.71997864960683</v>
      </c>
      <c r="G303" s="312" t="s">
        <v>18</v>
      </c>
      <c r="H303" s="4">
        <v>28057790</v>
      </c>
      <c r="I303" s="4">
        <f t="shared" si="104"/>
        <v>668042.61904761905</v>
      </c>
      <c r="J303" s="4">
        <f t="shared" si="105"/>
        <v>3750784.7404359523</v>
      </c>
      <c r="K303" s="36">
        <f t="shared" si="106"/>
        <v>106210.29260288684</v>
      </c>
      <c r="L303" s="36">
        <f t="shared" si="107"/>
        <v>2400900.5517247808</v>
      </c>
      <c r="N303" s="4">
        <f t="shared" si="112"/>
        <v>-797510</v>
      </c>
      <c r="O303" s="272">
        <f t="shared" si="108"/>
        <v>-18988.333333333332</v>
      </c>
      <c r="P303" s="272">
        <f t="shared" si="113"/>
        <v>-106611.68746166665</v>
      </c>
      <c r="Q303" s="274">
        <f t="shared" si="109"/>
        <v>-3018.9038571365841</v>
      </c>
      <c r="R303" s="4">
        <f t="shared" si="114"/>
        <v>-68244.069999999992</v>
      </c>
      <c r="X303" s="235">
        <f t="shared" si="110"/>
        <v>37000</v>
      </c>
      <c r="Y303" s="236">
        <f t="shared" si="117"/>
        <v>104436.0318943115</v>
      </c>
      <c r="Z303" s="36"/>
      <c r="AA303" s="237">
        <f t="shared" si="118"/>
        <v>3018.9038571365841</v>
      </c>
      <c r="AB303" s="238">
        <f t="shared" si="119"/>
        <v>41485.168105688514</v>
      </c>
      <c r="AC303" s="239" t="str">
        <f t="shared" si="116"/>
        <v>*</v>
      </c>
      <c r="AF303" s="241">
        <f t="shared" si="115"/>
        <v>101417.12803717492</v>
      </c>
    </row>
    <row r="304" spans="2:33" hidden="1" x14ac:dyDescent="0.2">
      <c r="B304" s="25">
        <v>37001</v>
      </c>
      <c r="C304" s="26">
        <v>0</v>
      </c>
      <c r="D304" s="27">
        <v>67.563000000000002</v>
      </c>
      <c r="E304" s="27">
        <v>67.56</v>
      </c>
      <c r="F304" s="225">
        <f t="shared" si="103"/>
        <v>64.857579245574641</v>
      </c>
      <c r="G304" s="312" t="s">
        <v>18</v>
      </c>
      <c r="H304" s="4">
        <v>27266340</v>
      </c>
      <c r="I304" s="4">
        <f t="shared" si="104"/>
        <v>649198.57142857148</v>
      </c>
      <c r="J304" s="4">
        <f t="shared" si="105"/>
        <v>3644983.1579585713</v>
      </c>
      <c r="K304" s="36">
        <f t="shared" si="106"/>
        <v>103214.32834196127</v>
      </c>
      <c r="L304" s="36">
        <f t="shared" si="107"/>
        <v>2333176.3032482411</v>
      </c>
      <c r="N304" s="4">
        <f t="shared" si="112"/>
        <v>-791450</v>
      </c>
      <c r="O304" s="272">
        <f t="shared" si="108"/>
        <v>-18844.047619047618</v>
      </c>
      <c r="P304" s="272">
        <f t="shared" si="113"/>
        <v>-105801.58247738094</v>
      </c>
      <c r="Q304" s="274">
        <f t="shared" si="109"/>
        <v>-2995.9642609255679</v>
      </c>
      <c r="R304" s="4">
        <f t="shared" si="114"/>
        <v>-67725.507142857139</v>
      </c>
      <c r="X304" s="235">
        <f t="shared" si="110"/>
        <v>37001</v>
      </c>
      <c r="Y304" s="236">
        <f t="shared" si="117"/>
        <v>101417.12803717492</v>
      </c>
      <c r="Z304" s="36"/>
      <c r="AA304" s="237">
        <f t="shared" si="118"/>
        <v>2995.9642609255679</v>
      </c>
      <c r="AB304" s="238">
        <f t="shared" si="119"/>
        <v>44504.071962825095</v>
      </c>
      <c r="AC304" s="239" t="str">
        <f t="shared" si="116"/>
        <v>*</v>
      </c>
      <c r="AF304" s="241">
        <f t="shared" si="115"/>
        <v>98421.163776249348</v>
      </c>
    </row>
    <row r="305" spans="1:32" hidden="1" x14ac:dyDescent="0.2">
      <c r="B305" s="25">
        <v>37002</v>
      </c>
      <c r="C305" s="26">
        <v>0</v>
      </c>
      <c r="D305" s="27">
        <v>65.635000000000005</v>
      </c>
      <c r="E305" s="27">
        <v>65.635999999999996</v>
      </c>
      <c r="F305" s="225">
        <f t="shared" si="103"/>
        <v>63.010539836627245</v>
      </c>
      <c r="G305" s="312" t="s">
        <v>18</v>
      </c>
      <c r="H305" s="4">
        <v>26491810</v>
      </c>
      <c r="I305" s="4">
        <f t="shared" si="104"/>
        <v>630757.38095238095</v>
      </c>
      <c r="J305" s="4">
        <f t="shared" si="105"/>
        <v>3541443.4527640473</v>
      </c>
      <c r="K305" s="36">
        <f t="shared" si="106"/>
        <v>100282.41325065457</v>
      </c>
      <c r="L305" s="36">
        <f t="shared" si="107"/>
        <v>2266899.8964347537</v>
      </c>
      <c r="N305" s="4">
        <f t="shared" si="112"/>
        <v>-774530</v>
      </c>
      <c r="O305" s="272">
        <f t="shared" si="108"/>
        <v>-18441.190476190477</v>
      </c>
      <c r="P305" s="272">
        <f t="shared" si="113"/>
        <v>-103539.70519452381</v>
      </c>
      <c r="Q305" s="274">
        <f t="shared" si="109"/>
        <v>-2931.9150913066906</v>
      </c>
      <c r="R305" s="4">
        <f t="shared" si="114"/>
        <v>-66277.638571428572</v>
      </c>
      <c r="X305" s="235">
        <f t="shared" si="110"/>
        <v>37002</v>
      </c>
      <c r="Y305" s="236">
        <f t="shared" si="117"/>
        <v>98421.163776249348</v>
      </c>
      <c r="Z305" s="36"/>
      <c r="AA305" s="237">
        <f t="shared" si="118"/>
        <v>2931.9150913066906</v>
      </c>
      <c r="AB305" s="238">
        <f t="shared" si="119"/>
        <v>47500.036223750663</v>
      </c>
      <c r="AC305" s="239" t="str">
        <f t="shared" si="116"/>
        <v>*</v>
      </c>
      <c r="AF305" s="241">
        <f t="shared" si="115"/>
        <v>95489.248684942664</v>
      </c>
    </row>
    <row r="306" spans="1:32" hidden="1" x14ac:dyDescent="0.2">
      <c r="B306" s="25">
        <v>37003</v>
      </c>
      <c r="C306" s="26">
        <v>0</v>
      </c>
      <c r="D306" s="27">
        <v>63.77</v>
      </c>
      <c r="E306" s="27">
        <v>63.777000000000001</v>
      </c>
      <c r="F306" s="225">
        <f t="shared" si="103"/>
        <v>61.225900407711862</v>
      </c>
      <c r="G306" s="312" t="s">
        <v>18</v>
      </c>
      <c r="H306" s="4">
        <v>25742580</v>
      </c>
      <c r="I306" s="4">
        <f t="shared" si="104"/>
        <v>612918.57142857148</v>
      </c>
      <c r="J306" s="4">
        <f t="shared" si="105"/>
        <v>3441285.8690385716</v>
      </c>
      <c r="K306" s="36">
        <f t="shared" si="106"/>
        <v>97446.269080822938</v>
      </c>
      <c r="L306" s="36">
        <f t="shared" si="107"/>
        <v>2202788.4065287863</v>
      </c>
      <c r="N306" s="4">
        <f t="shared" si="112"/>
        <v>-749230</v>
      </c>
      <c r="O306" s="272">
        <f t="shared" si="108"/>
        <v>-17838.809523809523</v>
      </c>
      <c r="P306" s="272">
        <f t="shared" si="113"/>
        <v>-100157.58372547617</v>
      </c>
      <c r="Q306" s="274">
        <f t="shared" si="109"/>
        <v>-2836.1441698316544</v>
      </c>
      <c r="R306" s="4">
        <f t="shared" si="114"/>
        <v>-64112.681428571421</v>
      </c>
      <c r="X306" s="235">
        <f t="shared" si="110"/>
        <v>37003</v>
      </c>
      <c r="Y306" s="236">
        <f t="shared" si="117"/>
        <v>95489.248684942664</v>
      </c>
      <c r="Z306" s="36"/>
      <c r="AA306" s="237">
        <f t="shared" si="118"/>
        <v>2836.1441698316544</v>
      </c>
      <c r="AB306" s="238">
        <f t="shared" si="119"/>
        <v>50431.951315057348</v>
      </c>
      <c r="AC306" s="239" t="str">
        <f t="shared" si="116"/>
        <v>*</v>
      </c>
      <c r="AF306" s="241">
        <f t="shared" si="115"/>
        <v>92653.104515111016</v>
      </c>
    </row>
    <row r="307" spans="1:32" hidden="1" x14ac:dyDescent="0.2">
      <c r="B307" s="25">
        <v>37004</v>
      </c>
      <c r="C307" s="26">
        <v>0</v>
      </c>
      <c r="D307" s="27">
        <v>61.869</v>
      </c>
      <c r="E307" s="27">
        <v>61.871000000000002</v>
      </c>
      <c r="F307" s="225">
        <f t="shared" si="103"/>
        <v>59.39614099323488</v>
      </c>
      <c r="G307" s="312" t="s">
        <v>18</v>
      </c>
      <c r="H307" s="4">
        <v>24968150</v>
      </c>
      <c r="I307" s="4">
        <f t="shared" si="104"/>
        <v>594479.76190476189</v>
      </c>
      <c r="J307" s="4">
        <f t="shared" si="105"/>
        <v>3337759.5319130952</v>
      </c>
      <c r="K307" s="36">
        <f t="shared" si="106"/>
        <v>94514.732530707843</v>
      </c>
      <c r="L307" s="36">
        <f t="shared" si="107"/>
        <v>2136520.5566991232</v>
      </c>
      <c r="N307" s="4">
        <f t="shared" si="112"/>
        <v>-774430</v>
      </c>
      <c r="O307" s="272">
        <f t="shared" si="108"/>
        <v>-18438.809523809523</v>
      </c>
      <c r="P307" s="272">
        <f t="shared" si="113"/>
        <v>-103526.33712547617</v>
      </c>
      <c r="Q307" s="274">
        <f t="shared" si="109"/>
        <v>-2931.5365501150891</v>
      </c>
      <c r="R307" s="4">
        <f t="shared" si="114"/>
        <v>-66269.08142857143</v>
      </c>
      <c r="X307" s="235">
        <f t="shared" si="110"/>
        <v>37004</v>
      </c>
      <c r="Y307" s="236">
        <f t="shared" si="117"/>
        <v>92653.104515111016</v>
      </c>
      <c r="Z307" s="36"/>
      <c r="AA307" s="237">
        <f t="shared" si="118"/>
        <v>2931.5365501150891</v>
      </c>
      <c r="AB307" s="238">
        <f t="shared" si="119"/>
        <v>53268.095484888996</v>
      </c>
      <c r="AC307" s="239" t="str">
        <f t="shared" si="116"/>
        <v>*</v>
      </c>
      <c r="AF307" s="241">
        <f t="shared" si="115"/>
        <v>89721.56796499592</v>
      </c>
    </row>
    <row r="308" spans="1:32" hidden="1" x14ac:dyDescent="0.2">
      <c r="B308" s="25">
        <v>37005</v>
      </c>
      <c r="C308" s="26">
        <v>0</v>
      </c>
      <c r="D308" s="27">
        <v>59.915999999999997</v>
      </c>
      <c r="E308" s="27">
        <v>59.917999999999999</v>
      </c>
      <c r="F308" s="225">
        <f t="shared" si="103"/>
        <v>57.521261593196286</v>
      </c>
      <c r="G308" s="312" t="s">
        <v>18</v>
      </c>
      <c r="H308" s="4">
        <v>24185370</v>
      </c>
      <c r="I308" s="4">
        <f t="shared" si="104"/>
        <v>575842.14285714284</v>
      </c>
      <c r="J308" s="4">
        <f t="shared" si="105"/>
        <v>3233116.9610221423</v>
      </c>
      <c r="K308" s="36">
        <f t="shared" si="106"/>
        <v>91551.587791094062</v>
      </c>
      <c r="L308" s="36">
        <f t="shared" si="107"/>
        <v>2069538.1987201401</v>
      </c>
      <c r="N308" s="4">
        <f t="shared" si="112"/>
        <v>-782780</v>
      </c>
      <c r="O308" s="272">
        <f t="shared" si="108"/>
        <v>-18637.619047619046</v>
      </c>
      <c r="P308" s="272">
        <f t="shared" si="113"/>
        <v>-104642.57089095237</v>
      </c>
      <c r="Q308" s="274">
        <f t="shared" si="109"/>
        <v>-2963.1447396137669</v>
      </c>
      <c r="R308" s="4">
        <f t="shared" si="114"/>
        <v>-66983.602857142847</v>
      </c>
      <c r="X308" s="235">
        <f t="shared" si="110"/>
        <v>37005</v>
      </c>
      <c r="Y308" s="236">
        <f t="shared" si="117"/>
        <v>89721.56796499592</v>
      </c>
      <c r="Z308" s="36"/>
      <c r="AA308" s="237">
        <f t="shared" si="118"/>
        <v>2963.1447396137669</v>
      </c>
      <c r="AB308" s="238">
        <f t="shared" si="119"/>
        <v>56199.632035004091</v>
      </c>
      <c r="AC308" s="239" t="str">
        <f t="shared" si="116"/>
        <v>*</v>
      </c>
      <c r="AF308" s="241">
        <f t="shared" si="115"/>
        <v>86758.423225382154</v>
      </c>
    </row>
    <row r="309" spans="1:32" hidden="1" x14ac:dyDescent="0.2">
      <c r="B309" s="25">
        <v>37006</v>
      </c>
      <c r="C309" s="26">
        <v>0</v>
      </c>
      <c r="D309" s="27">
        <v>58.048999999999999</v>
      </c>
      <c r="E309" s="27">
        <v>58.052999999999997</v>
      </c>
      <c r="F309" s="225">
        <f t="shared" si="103"/>
        <v>55.730862166124105</v>
      </c>
      <c r="G309" s="312" t="s">
        <v>18</v>
      </c>
      <c r="H309" s="4">
        <v>23427890</v>
      </c>
      <c r="I309" s="4">
        <f t="shared" si="104"/>
        <v>557806.90476190473</v>
      </c>
      <c r="J309" s="4">
        <f t="shared" si="105"/>
        <v>3131856.5116002378</v>
      </c>
      <c r="K309" s="36">
        <f t="shared" si="106"/>
        <v>88684.213972955331</v>
      </c>
      <c r="L309" s="36">
        <f t="shared" si="107"/>
        <v>2004720.7576486771</v>
      </c>
      <c r="N309" s="4">
        <f t="shared" si="112"/>
        <v>-757480</v>
      </c>
      <c r="O309" s="272">
        <f t="shared" si="108"/>
        <v>-18035.238095238095</v>
      </c>
      <c r="P309" s="272">
        <f t="shared" si="113"/>
        <v>-101260.44942190476</v>
      </c>
      <c r="Q309" s="274">
        <f t="shared" si="109"/>
        <v>-2867.3738181387316</v>
      </c>
      <c r="R309" s="4">
        <f t="shared" si="114"/>
        <v>-64818.645714285711</v>
      </c>
      <c r="X309" s="235">
        <f t="shared" si="110"/>
        <v>37006</v>
      </c>
      <c r="Y309" s="236">
        <f t="shared" si="117"/>
        <v>86758.423225382154</v>
      </c>
      <c r="Z309" s="36"/>
      <c r="AA309" s="237">
        <f t="shared" si="118"/>
        <v>2867.3738181387316</v>
      </c>
      <c r="AB309" s="238">
        <f t="shared" si="119"/>
        <v>59162.776774617858</v>
      </c>
      <c r="AC309" s="239" t="str">
        <f t="shared" si="116"/>
        <v>*</v>
      </c>
      <c r="AF309" s="241">
        <f t="shared" si="115"/>
        <v>83891.049407243423</v>
      </c>
    </row>
    <row r="310" spans="1:32" hidden="1" x14ac:dyDescent="0.2">
      <c r="B310" s="25">
        <v>37007</v>
      </c>
      <c r="C310" s="26">
        <v>0</v>
      </c>
      <c r="D310" s="27">
        <v>56.021999999999998</v>
      </c>
      <c r="E310" s="27">
        <v>56.026000000000003</v>
      </c>
      <c r="F310" s="225">
        <f t="shared" si="103"/>
        <v>53.784942788818313</v>
      </c>
      <c r="G310" s="312" t="s">
        <v>18</v>
      </c>
      <c r="H310" s="4">
        <v>22611540</v>
      </c>
      <c r="I310" s="4">
        <f t="shared" si="104"/>
        <v>538370</v>
      </c>
      <c r="J310" s="4">
        <f t="shared" si="105"/>
        <v>3022726.2799299997</v>
      </c>
      <c r="K310" s="36">
        <f t="shared" si="106"/>
        <v>85593.99295532114</v>
      </c>
      <c r="L310" s="36">
        <f t="shared" si="107"/>
        <v>1934865.8201999143</v>
      </c>
      <c r="N310" s="4">
        <f t="shared" si="112"/>
        <v>-816350</v>
      </c>
      <c r="O310" s="272">
        <f t="shared" si="108"/>
        <v>-19436.904761904763</v>
      </c>
      <c r="P310" s="272">
        <f t="shared" si="113"/>
        <v>-109130.23167023809</v>
      </c>
      <c r="Q310" s="274">
        <f t="shared" si="109"/>
        <v>-3090.2210176341996</v>
      </c>
      <c r="R310" s="4">
        <f t="shared" si="114"/>
        <v>-69856.235714285722</v>
      </c>
      <c r="X310" s="235">
        <f t="shared" si="110"/>
        <v>37007</v>
      </c>
      <c r="Y310" s="236">
        <f t="shared" si="117"/>
        <v>83891.049407243423</v>
      </c>
      <c r="Z310" s="36"/>
      <c r="AA310" s="237">
        <f t="shared" si="118"/>
        <v>3090.2210176341996</v>
      </c>
      <c r="AB310" s="238">
        <f t="shared" si="119"/>
        <v>62030.150592756589</v>
      </c>
      <c r="AC310" s="239" t="str">
        <f t="shared" si="116"/>
        <v>*</v>
      </c>
      <c r="AF310" s="241">
        <f t="shared" si="115"/>
        <v>80800.828389609218</v>
      </c>
    </row>
    <row r="311" spans="1:32" hidden="1" x14ac:dyDescent="0.2">
      <c r="B311" s="25">
        <v>37008</v>
      </c>
      <c r="C311" s="26">
        <v>0</v>
      </c>
      <c r="D311" s="27">
        <v>54.2</v>
      </c>
      <c r="E311" s="27">
        <v>54.201000000000001</v>
      </c>
      <c r="F311" s="225">
        <f t="shared" si="103"/>
        <v>52.032943349458129</v>
      </c>
      <c r="G311" s="342"/>
      <c r="H311" s="4">
        <v>21871000</v>
      </c>
      <c r="I311" s="4">
        <f t="shared" si="104"/>
        <v>520738.09523809527</v>
      </c>
      <c r="J311" s="4">
        <f t="shared" si="105"/>
        <v>2923730.3814047617</v>
      </c>
      <c r="K311" s="36">
        <f t="shared" si="106"/>
        <v>82790.7440150396</v>
      </c>
      <c r="L311" s="36">
        <f t="shared" si="107"/>
        <v>1871497.9321882685</v>
      </c>
      <c r="N311" s="4">
        <f t="shared" si="112"/>
        <v>-740540</v>
      </c>
      <c r="O311" s="272">
        <f t="shared" si="108"/>
        <v>-17631.904761904763</v>
      </c>
      <c r="P311" s="272">
        <f t="shared" si="113"/>
        <v>-98995.898525238095</v>
      </c>
      <c r="Q311" s="274">
        <f t="shared" si="109"/>
        <v>-2803.248940281534</v>
      </c>
      <c r="R311" s="4">
        <f t="shared" si="114"/>
        <v>-63369.065714285716</v>
      </c>
      <c r="X311" s="235">
        <f t="shared" si="110"/>
        <v>37008</v>
      </c>
      <c r="Y311" s="236">
        <f t="shared" si="117"/>
        <v>80800.828389609218</v>
      </c>
      <c r="Z311" s="36"/>
      <c r="AA311" s="237">
        <f t="shared" si="118"/>
        <v>2803.248940281534</v>
      </c>
      <c r="AB311" s="238">
        <f t="shared" si="119"/>
        <v>65120.371610390794</v>
      </c>
      <c r="AC311" s="239" t="str">
        <f t="shared" si="116"/>
        <v>*</v>
      </c>
      <c r="AF311" s="241">
        <f t="shared" si="115"/>
        <v>77997.579449327677</v>
      </c>
    </row>
    <row r="312" spans="1:32" hidden="1" x14ac:dyDescent="0.2">
      <c r="B312" s="25">
        <v>37009</v>
      </c>
      <c r="C312" s="26">
        <v>0</v>
      </c>
      <c r="D312" s="27">
        <v>52.3</v>
      </c>
      <c r="E312" s="27">
        <v>52.304000000000002</v>
      </c>
      <c r="F312" s="225">
        <f t="shared" si="103"/>
        <v>50.21182393221634</v>
      </c>
      <c r="G312" s="342"/>
      <c r="H312" s="4">
        <v>21105250</v>
      </c>
      <c r="I312" s="4">
        <f t="shared" si="104"/>
        <v>502505.95238095237</v>
      </c>
      <c r="J312" s="4">
        <f t="shared" si="105"/>
        <v>2821364.3926726189</v>
      </c>
      <c r="K312" s="36">
        <f t="shared" si="106"/>
        <v>79892.064840355481</v>
      </c>
      <c r="L312" s="36">
        <f t="shared" si="107"/>
        <v>1805972.8285545453</v>
      </c>
      <c r="N312" s="4">
        <f t="shared" si="112"/>
        <v>-765750</v>
      </c>
      <c r="O312" s="272">
        <f t="shared" si="108"/>
        <v>-18232.142857142859</v>
      </c>
      <c r="P312" s="272">
        <f t="shared" si="113"/>
        <v>-102365.98873214285</v>
      </c>
      <c r="Q312" s="274">
        <f t="shared" si="109"/>
        <v>-2898.6791746841286</v>
      </c>
      <c r="R312" s="4">
        <f t="shared" si="114"/>
        <v>-65526.321428571435</v>
      </c>
      <c r="X312" s="235">
        <f t="shared" si="110"/>
        <v>37009</v>
      </c>
      <c r="Y312" s="236">
        <f t="shared" si="117"/>
        <v>77997.579449327677</v>
      </c>
      <c r="Z312" s="36"/>
      <c r="AA312" s="237">
        <f t="shared" si="118"/>
        <v>2898.6791746841286</v>
      </c>
      <c r="AB312" s="238">
        <f t="shared" si="119"/>
        <v>67923.620550672335</v>
      </c>
      <c r="AC312" s="239" t="str">
        <f t="shared" si="116"/>
        <v>*</v>
      </c>
      <c r="AF312" s="241">
        <f t="shared" si="115"/>
        <v>75098.900274643544</v>
      </c>
    </row>
    <row r="313" spans="1:32" hidden="1" x14ac:dyDescent="0.2">
      <c r="B313" s="25">
        <v>37010</v>
      </c>
      <c r="C313" s="26">
        <v>0</v>
      </c>
      <c r="D313" s="27">
        <v>50.378999999999998</v>
      </c>
      <c r="E313" s="27">
        <v>50.384999999999998</v>
      </c>
      <c r="F313" s="225">
        <f t="shared" si="103"/>
        <v>48.369584521732953</v>
      </c>
      <c r="G313" s="342"/>
      <c r="H313" s="4">
        <v>20331140</v>
      </c>
      <c r="I313" s="4">
        <f t="shared" si="104"/>
        <v>484074.76190476189</v>
      </c>
      <c r="J313" s="4">
        <f t="shared" si="105"/>
        <v>2717880.8333680951</v>
      </c>
      <c r="K313" s="36">
        <f t="shared" si="106"/>
        <v>76961.739622053516</v>
      </c>
      <c r="L313" s="36">
        <f t="shared" si="107"/>
        <v>1739732.3610731196</v>
      </c>
      <c r="N313" s="4">
        <f t="shared" si="112"/>
        <v>-774110</v>
      </c>
      <c r="O313" s="272">
        <f t="shared" si="108"/>
        <v>-18431.190476190477</v>
      </c>
      <c r="P313" s="272">
        <f t="shared" si="113"/>
        <v>-103483.55930452381</v>
      </c>
      <c r="Q313" s="274">
        <f t="shared" si="109"/>
        <v>-2930.3252183019663</v>
      </c>
      <c r="R313" s="4">
        <f t="shared" si="114"/>
        <v>-66241.698571428569</v>
      </c>
      <c r="X313" s="235">
        <f t="shared" si="110"/>
        <v>37010</v>
      </c>
      <c r="Y313" s="236">
        <f t="shared" si="117"/>
        <v>75098.900274643544</v>
      </c>
      <c r="Z313" s="36"/>
      <c r="AA313" s="237">
        <f t="shared" si="118"/>
        <v>2930.3252183019663</v>
      </c>
      <c r="AB313" s="238">
        <f t="shared" si="119"/>
        <v>70822.299725356468</v>
      </c>
      <c r="AC313" s="239" t="str">
        <f t="shared" si="116"/>
        <v>*</v>
      </c>
      <c r="AF313" s="241">
        <f t="shared" si="115"/>
        <v>72168.575056341579</v>
      </c>
    </row>
    <row r="314" spans="1:32" ht="13.5" hidden="1" thickBot="1" x14ac:dyDescent="0.25">
      <c r="B314" s="28">
        <v>37011</v>
      </c>
      <c r="C314" s="29">
        <v>0</v>
      </c>
      <c r="D314" s="30">
        <v>48.499000000000002</v>
      </c>
      <c r="E314" s="30">
        <v>48.497</v>
      </c>
      <c r="F314" s="226">
        <f t="shared" si="103"/>
        <v>46.557105101726364</v>
      </c>
      <c r="G314" s="343"/>
      <c r="H314" s="4">
        <v>19573910</v>
      </c>
      <c r="I314" s="4">
        <f t="shared" si="104"/>
        <v>466045.47619047621</v>
      </c>
      <c r="J314" s="4">
        <f t="shared" si="105"/>
        <v>2616653.8041188093</v>
      </c>
      <c r="K314" s="36">
        <f t="shared" si="106"/>
        <v>74095.312156893779</v>
      </c>
      <c r="L314" s="36">
        <f t="shared" si="107"/>
        <v>1674936.3124612169</v>
      </c>
      <c r="N314" s="4">
        <f t="shared" si="112"/>
        <v>-757230</v>
      </c>
      <c r="O314" s="272">
        <f t="shared" si="108"/>
        <v>-18029.285714285714</v>
      </c>
      <c r="P314" s="272">
        <f t="shared" si="113"/>
        <v>-101227.02924928571</v>
      </c>
      <c r="Q314" s="274">
        <f t="shared" si="109"/>
        <v>-2866.4274651597293</v>
      </c>
      <c r="R314" s="4">
        <f t="shared" si="114"/>
        <v>-64797.252857142856</v>
      </c>
      <c r="X314" s="235">
        <f t="shared" si="110"/>
        <v>37011</v>
      </c>
      <c r="Y314" s="236">
        <f t="shared" si="117"/>
        <v>72168.575056341579</v>
      </c>
      <c r="Z314" s="36"/>
      <c r="AA314" s="237">
        <f t="shared" si="118"/>
        <v>2866.4274651597293</v>
      </c>
      <c r="AB314" s="238">
        <f t="shared" si="119"/>
        <v>73752.624943658433</v>
      </c>
      <c r="AC314" s="239" t="str">
        <f t="shared" si="116"/>
        <v>*</v>
      </c>
      <c r="AF314" s="241">
        <f t="shared" si="115"/>
        <v>69302.147591181856</v>
      </c>
    </row>
    <row r="315" spans="1:32" x14ac:dyDescent="0.2">
      <c r="B315" s="276"/>
      <c r="C315" s="26"/>
      <c r="D315" s="27"/>
      <c r="E315" s="27"/>
      <c r="F315" s="227"/>
      <c r="G315" s="4"/>
      <c r="K315" s="36"/>
      <c r="L315" s="36"/>
      <c r="O315" s="272"/>
      <c r="P315" s="272"/>
      <c r="Q315" s="274"/>
      <c r="R315" s="4"/>
      <c r="X315" s="235"/>
      <c r="Y315" s="236"/>
      <c r="Z315" s="36"/>
      <c r="AA315" s="237"/>
      <c r="AB315" s="238"/>
      <c r="AF315" s="241"/>
    </row>
    <row r="316" spans="1:32" ht="16.5" thickBot="1" x14ac:dyDescent="0.3">
      <c r="A316" s="31" t="s">
        <v>41</v>
      </c>
      <c r="B316" s="32"/>
      <c r="C316" s="26"/>
      <c r="D316" s="27"/>
      <c r="E316" s="27"/>
      <c r="F316" s="227"/>
      <c r="K316" s="36"/>
      <c r="L316" s="36"/>
      <c r="O316" s="272"/>
      <c r="P316" s="272"/>
      <c r="Q316" s="274"/>
      <c r="R316" s="4"/>
      <c r="X316" s="235"/>
      <c r="Y316" s="236"/>
      <c r="Z316" s="36"/>
      <c r="AA316" s="237"/>
      <c r="AB316" s="238"/>
      <c r="AF316" s="241"/>
    </row>
    <row r="317" spans="1:32" x14ac:dyDescent="0.2">
      <c r="B317" s="22">
        <v>37012</v>
      </c>
      <c r="C317" s="23">
        <v>0</v>
      </c>
      <c r="D317" s="24">
        <v>46.570999999999998</v>
      </c>
      <c r="E317" s="24">
        <v>46.57</v>
      </c>
      <c r="F317" s="224">
        <f t="shared" si="103"/>
        <v>44.707185693700573</v>
      </c>
      <c r="H317" s="4">
        <v>18791480</v>
      </c>
      <c r="I317" s="4">
        <f t="shared" si="104"/>
        <v>447416.19047619047</v>
      </c>
      <c r="J317" s="4">
        <f t="shared" si="105"/>
        <v>2512058.0214695237</v>
      </c>
      <c r="K317" s="4">
        <f t="shared" si="106"/>
        <v>71133.492311450609</v>
      </c>
      <c r="L317" s="4">
        <f t="shared" si="107"/>
        <v>1607983.9039256186</v>
      </c>
      <c r="M317" s="4"/>
      <c r="N317" s="4">
        <f>H317-H314</f>
        <v>-782430</v>
      </c>
      <c r="O317" s="4">
        <f t="shared" si="108"/>
        <v>-18629.285714285714</v>
      </c>
      <c r="P317" s="4">
        <f t="shared" si="113"/>
        <v>-104595.7826492857</v>
      </c>
      <c r="Q317" s="4">
        <f t="shared" si="109"/>
        <v>-2961.8198454431636</v>
      </c>
      <c r="R317" s="4">
        <f>O317*3.594</f>
        <v>-66953.65285714285</v>
      </c>
      <c r="X317" s="235">
        <f t="shared" ref="X317:X346" si="120">B317</f>
        <v>37012</v>
      </c>
      <c r="Y317" s="236">
        <f>IF(AF314&lt;0,"0",AF314)</f>
        <v>69302.147591181856</v>
      </c>
      <c r="Z317" s="236"/>
      <c r="AA317" s="237">
        <f>Q317*-1</f>
        <v>2961.8198454431636</v>
      </c>
      <c r="AB317" s="238">
        <f>$AA$3-Y317</f>
        <v>76619.052408818156</v>
      </c>
      <c r="AC317" s="239" t="str">
        <f t="shared" ref="AC317:AC347" si="121">+IF(AF317&gt;$D$3,"*","")</f>
        <v>*</v>
      </c>
      <c r="AD317" s="154"/>
      <c r="AE317" s="240"/>
      <c r="AF317" s="241">
        <f>Y317+AE317-AA317</f>
        <v>66340.327745738687</v>
      </c>
    </row>
    <row r="318" spans="1:32" s="215" customFormat="1" x14ac:dyDescent="0.2">
      <c r="B318" s="25">
        <v>37013</v>
      </c>
      <c r="C318" s="280">
        <v>0</v>
      </c>
      <c r="D318" s="48">
        <v>44.512999999999998</v>
      </c>
      <c r="E318" s="48">
        <v>44.518000000000001</v>
      </c>
      <c r="F318" s="256">
        <f t="shared" si="103"/>
        <v>42.737266324074774</v>
      </c>
      <c r="G318" s="159"/>
      <c r="H318" s="169">
        <v>17967040</v>
      </c>
      <c r="I318" s="169">
        <f t="shared" si="104"/>
        <v>427786.66666666669</v>
      </c>
      <c r="J318" s="169">
        <f t="shared" si="105"/>
        <v>2401846.3130133334</v>
      </c>
      <c r="K318" s="281">
        <f t="shared" si="106"/>
        <v>68012.647311415902</v>
      </c>
      <c r="L318" s="281">
        <f t="shared" si="107"/>
        <v>1537436.7064854789</v>
      </c>
      <c r="N318" s="169">
        <f t="shared" ref="N318:N346" si="122">H318-H317</f>
        <v>-824440</v>
      </c>
      <c r="O318" s="282">
        <f t="shared" si="108"/>
        <v>-19629.523809523809</v>
      </c>
      <c r="P318" s="282">
        <f t="shared" si="113"/>
        <v>-110211.70845619046</v>
      </c>
      <c r="Q318" s="283">
        <f t="shared" si="109"/>
        <v>-3120.8450000347148</v>
      </c>
      <c r="R318" s="169">
        <f t="shared" ref="R318:R346" si="123">O318*3.594</f>
        <v>-70548.508571428567</v>
      </c>
      <c r="X318" s="257">
        <f t="shared" si="120"/>
        <v>37013</v>
      </c>
      <c r="Y318" s="236">
        <f>IF(AF317&lt;0,"0",AF317)</f>
        <v>66340.327745738687</v>
      </c>
      <c r="Z318" s="281"/>
      <c r="AA318" s="258">
        <f>Q318*-1</f>
        <v>3120.8450000347148</v>
      </c>
      <c r="AB318" s="238">
        <f>$AA$3-Y318</f>
        <v>79580.872254261325</v>
      </c>
      <c r="AC318" s="239" t="str">
        <f t="shared" si="121"/>
        <v>*</v>
      </c>
      <c r="AF318" s="236">
        <f t="shared" ref="AF318:AF346" si="124">Y318+AE318-AA318</f>
        <v>63219.482745703972</v>
      </c>
    </row>
    <row r="319" spans="1:32" x14ac:dyDescent="0.2">
      <c r="B319" s="25">
        <v>37014</v>
      </c>
      <c r="C319" s="26">
        <v>0</v>
      </c>
      <c r="D319" s="27">
        <v>42.531999999999996</v>
      </c>
      <c r="E319" s="27">
        <v>42.536000000000001</v>
      </c>
      <c r="F319" s="225">
        <f t="shared" si="103"/>
        <v>40.834546932944981</v>
      </c>
      <c r="H319" s="4">
        <v>17167880</v>
      </c>
      <c r="I319" s="4">
        <f t="shared" si="104"/>
        <v>408759.04761904763</v>
      </c>
      <c r="J319" s="4">
        <f t="shared" si="105"/>
        <v>2295014.0524123809</v>
      </c>
      <c r="K319" s="36">
        <f t="shared" si="106"/>
        <v>64987.497524617902</v>
      </c>
      <c r="L319" s="36">
        <f t="shared" si="107"/>
        <v>1469052.714556094</v>
      </c>
      <c r="N319" s="4">
        <f t="shared" si="122"/>
        <v>-799160</v>
      </c>
      <c r="O319" s="272">
        <f t="shared" si="108"/>
        <v>-19027.619047619046</v>
      </c>
      <c r="P319" s="272">
        <f t="shared" si="113"/>
        <v>-106832.26060095236</v>
      </c>
      <c r="Q319" s="274">
        <f t="shared" si="109"/>
        <v>-3025.1497867979992</v>
      </c>
      <c r="R319" s="4">
        <f t="shared" si="123"/>
        <v>-68385.26285714285</v>
      </c>
      <c r="X319" s="235">
        <f t="shared" si="120"/>
        <v>37014</v>
      </c>
      <c r="Y319" s="236">
        <f>IF(AF318&lt;0,"0",AF318)</f>
        <v>63219.482745703972</v>
      </c>
      <c r="Z319" s="36"/>
      <c r="AA319" s="237">
        <f>Q319*-1</f>
        <v>3025.1497867979992</v>
      </c>
      <c r="AB319" s="238">
        <f>$AA$3-Y319</f>
        <v>82701.717254296032</v>
      </c>
      <c r="AC319" s="239" t="str">
        <f t="shared" si="121"/>
        <v>*</v>
      </c>
      <c r="AF319" s="241">
        <f t="shared" si="124"/>
        <v>60194.332958905972</v>
      </c>
    </row>
    <row r="320" spans="1:32" s="243" customFormat="1" x14ac:dyDescent="0.2">
      <c r="B320" s="244">
        <v>37015</v>
      </c>
      <c r="C320" s="245">
        <v>0</v>
      </c>
      <c r="D320" s="246">
        <v>40.545000000000002</v>
      </c>
      <c r="E320" s="246">
        <v>40.545999999999999</v>
      </c>
      <c r="F320" s="247">
        <f t="shared" si="103"/>
        <v>38.924147544272785</v>
      </c>
      <c r="G320" s="159"/>
      <c r="H320" s="248">
        <v>16360360</v>
      </c>
      <c r="I320" s="248">
        <f t="shared" si="104"/>
        <v>389532.38095238095</v>
      </c>
      <c r="J320" s="248">
        <f t="shared" si="105"/>
        <v>2187064.2212390476</v>
      </c>
      <c r="K320" s="271">
        <f t="shared" si="106"/>
        <v>61930.701694202064</v>
      </c>
      <c r="L320" s="271">
        <f t="shared" si="107"/>
        <v>1399953.3587790071</v>
      </c>
      <c r="N320" s="248">
        <f t="shared" si="122"/>
        <v>-807520</v>
      </c>
      <c r="O320" s="273">
        <f t="shared" si="108"/>
        <v>-19226.666666666668</v>
      </c>
      <c r="P320" s="273">
        <f t="shared" si="113"/>
        <v>-107949.83117333334</v>
      </c>
      <c r="Q320" s="275">
        <f t="shared" si="109"/>
        <v>-3056.7958304158378</v>
      </c>
      <c r="R320" s="248">
        <f t="shared" si="123"/>
        <v>-69100.639999999999</v>
      </c>
      <c r="X320" s="250">
        <f t="shared" si="120"/>
        <v>37015</v>
      </c>
      <c r="Y320" s="251">
        <f>IF(AF319&lt;0,"0",AF319)</f>
        <v>60194.332958905972</v>
      </c>
      <c r="Z320" s="271"/>
      <c r="AA320" s="252">
        <f>Q320*-1</f>
        <v>3056.7958304158378</v>
      </c>
      <c r="AB320" s="253">
        <f>$AA$3-Y320</f>
        <v>85726.867041094039</v>
      </c>
      <c r="AC320" s="254" t="str">
        <f t="shared" si="121"/>
        <v>*</v>
      </c>
      <c r="AF320" s="251">
        <f t="shared" si="124"/>
        <v>57137.537128490134</v>
      </c>
    </row>
    <row r="321" spans="2:32" s="215" customFormat="1" x14ac:dyDescent="0.2">
      <c r="B321" s="214">
        <v>37016</v>
      </c>
      <c r="C321" s="280">
        <v>0</v>
      </c>
      <c r="D321" s="48">
        <v>38.591999999999999</v>
      </c>
      <c r="E321" s="48">
        <v>38.591999999999999</v>
      </c>
      <c r="F321" s="256">
        <f t="shared" si="103"/>
        <v>37.048308144541394</v>
      </c>
      <c r="G321" s="159"/>
      <c r="H321" s="169">
        <v>15569710</v>
      </c>
      <c r="I321" s="169">
        <f t="shared" si="104"/>
        <v>370707.38095238095</v>
      </c>
      <c r="J321" s="169">
        <f t="shared" si="105"/>
        <v>2081369.5833140474</v>
      </c>
      <c r="K321" s="281">
        <f t="shared" si="106"/>
        <v>58937.7657628093</v>
      </c>
      <c r="L321" s="281">
        <f t="shared" si="107"/>
        <v>1332297.5661730606</v>
      </c>
      <c r="N321" s="169">
        <f t="shared" si="122"/>
        <v>-790650</v>
      </c>
      <c r="O321" s="282">
        <f t="shared" si="108"/>
        <v>-18825</v>
      </c>
      <c r="P321" s="282">
        <f t="shared" si="113"/>
        <v>-105694.63792499999</v>
      </c>
      <c r="Q321" s="283">
        <f t="shared" si="109"/>
        <v>-2992.9359313927603</v>
      </c>
      <c r="R321" s="169">
        <f t="shared" si="123"/>
        <v>-67657.05</v>
      </c>
      <c r="X321" s="257">
        <f t="shared" si="120"/>
        <v>37016</v>
      </c>
      <c r="Y321" s="236">
        <f t="shared" ref="Y321:Y346" si="125">IF(AF320&lt;0,"0",AF320)</f>
        <v>57137.537128490134</v>
      </c>
      <c r="Z321" s="281"/>
      <c r="AA321" s="258">
        <f t="shared" ref="AA321:AA346" si="126">Q321*-1</f>
        <v>2992.9359313927603</v>
      </c>
      <c r="AB321" s="238">
        <f t="shared" ref="AB321:AB346" si="127">$AA$3-Y321</f>
        <v>88783.662871509878</v>
      </c>
      <c r="AC321" s="239" t="str">
        <f t="shared" si="121"/>
        <v>*</v>
      </c>
      <c r="AF321" s="236">
        <f t="shared" si="124"/>
        <v>54144.60119709737</v>
      </c>
    </row>
    <row r="322" spans="2:32" x14ac:dyDescent="0.2">
      <c r="B322" s="25">
        <v>37017</v>
      </c>
      <c r="C322" s="26">
        <v>0</v>
      </c>
      <c r="D322" s="27">
        <v>36.704999999999998</v>
      </c>
      <c r="E322" s="27">
        <v>36.707999999999998</v>
      </c>
      <c r="F322" s="225">
        <f t="shared" si="103"/>
        <v>35.239668723306004</v>
      </c>
      <c r="H322" s="4">
        <v>14812740</v>
      </c>
      <c r="I322" s="4">
        <f t="shared" si="104"/>
        <v>352684.28571428574</v>
      </c>
      <c r="J322" s="4">
        <f t="shared" si="105"/>
        <v>1980177.3110442858</v>
      </c>
      <c r="K322" s="36">
        <f t="shared" si="106"/>
        <v>56072.322504747739</v>
      </c>
      <c r="L322" s="36">
        <f t="shared" si="107"/>
        <v>1267523.7657191008</v>
      </c>
      <c r="N322" s="4">
        <f t="shared" si="122"/>
        <v>-756970</v>
      </c>
      <c r="O322" s="272">
        <f t="shared" si="108"/>
        <v>-18023.095238095237</v>
      </c>
      <c r="P322" s="272">
        <f t="shared" si="113"/>
        <v>-101192.27226976189</v>
      </c>
      <c r="Q322" s="274">
        <f t="shared" si="109"/>
        <v>-2865.4432580615667</v>
      </c>
      <c r="R322" s="4">
        <f t="shared" si="123"/>
        <v>-64775.004285714276</v>
      </c>
      <c r="X322" s="235">
        <f t="shared" si="120"/>
        <v>37017</v>
      </c>
      <c r="Y322" s="236">
        <f t="shared" si="125"/>
        <v>54144.60119709737</v>
      </c>
      <c r="Z322" s="36"/>
      <c r="AA322" s="237">
        <f t="shared" si="126"/>
        <v>2865.4432580615667</v>
      </c>
      <c r="AB322" s="238">
        <f t="shared" si="127"/>
        <v>91776.598802902648</v>
      </c>
      <c r="AC322" s="239" t="str">
        <f t="shared" si="121"/>
        <v>*</v>
      </c>
      <c r="AF322" s="241">
        <f t="shared" si="124"/>
        <v>51279.157939035802</v>
      </c>
    </row>
    <row r="323" spans="2:32" x14ac:dyDescent="0.2">
      <c r="B323" s="25">
        <v>37018</v>
      </c>
      <c r="C323" s="26">
        <v>0</v>
      </c>
      <c r="D323" s="27">
        <v>34.726999999999997</v>
      </c>
      <c r="E323" s="27">
        <v>34.72</v>
      </c>
      <c r="F323" s="225">
        <f t="shared" si="103"/>
        <v>33.331189334019413</v>
      </c>
      <c r="H323" s="4">
        <v>14005350</v>
      </c>
      <c r="I323" s="4">
        <f t="shared" si="104"/>
        <v>333460.71428571426</v>
      </c>
      <c r="J323" s="4">
        <f t="shared" si="105"/>
        <v>1872244.858360714</v>
      </c>
      <c r="K323" s="36">
        <f t="shared" si="106"/>
        <v>53016.018777880978</v>
      </c>
      <c r="L323" s="36">
        <f t="shared" si="107"/>
        <v>1198435.5340209852</v>
      </c>
      <c r="N323" s="4">
        <f t="shared" si="122"/>
        <v>-807390</v>
      </c>
      <c r="O323" s="272">
        <f t="shared" si="108"/>
        <v>-19223.571428571428</v>
      </c>
      <c r="P323" s="272">
        <f t="shared" si="113"/>
        <v>-107932.45268357142</v>
      </c>
      <c r="Q323" s="274">
        <f t="shared" si="109"/>
        <v>-3056.3037268667563</v>
      </c>
      <c r="R323" s="4">
        <f t="shared" si="123"/>
        <v>-69089.515714285706</v>
      </c>
      <c r="X323" s="235">
        <f t="shared" si="120"/>
        <v>37018</v>
      </c>
      <c r="Y323" s="236">
        <f t="shared" si="125"/>
        <v>51279.157939035802</v>
      </c>
      <c r="Z323" s="36"/>
      <c r="AA323" s="237">
        <f t="shared" si="126"/>
        <v>3056.3037268667563</v>
      </c>
      <c r="AB323" s="238">
        <f t="shared" si="127"/>
        <v>94642.042060964217</v>
      </c>
      <c r="AC323" s="239" t="str">
        <f t="shared" si="121"/>
        <v>*</v>
      </c>
      <c r="AF323" s="241">
        <f t="shared" si="124"/>
        <v>48222.854212169048</v>
      </c>
    </row>
    <row r="324" spans="2:32" x14ac:dyDescent="0.2">
      <c r="B324" s="25">
        <v>37019</v>
      </c>
      <c r="C324" s="26">
        <v>0</v>
      </c>
      <c r="D324" s="27">
        <v>32.856999999999999</v>
      </c>
      <c r="E324" s="27">
        <v>32.857999999999997</v>
      </c>
      <c r="F324" s="225">
        <f t="shared" si="103"/>
        <v>31.543669906025624</v>
      </c>
      <c r="H324" s="4">
        <v>13256880</v>
      </c>
      <c r="I324" s="4">
        <f t="shared" si="104"/>
        <v>315640</v>
      </c>
      <c r="J324" s="4">
        <f t="shared" si="105"/>
        <v>1772188.8719599999</v>
      </c>
      <c r="K324" s="36">
        <f t="shared" si="106"/>
        <v>50182.751521105492</v>
      </c>
      <c r="L324" s="36">
        <f t="shared" si="107"/>
        <v>1134389.0771920816</v>
      </c>
      <c r="N324" s="4">
        <f t="shared" si="122"/>
        <v>-748470</v>
      </c>
      <c r="O324" s="272">
        <f t="shared" si="108"/>
        <v>-17820.714285714286</v>
      </c>
      <c r="P324" s="272">
        <f t="shared" si="113"/>
        <v>-100055.98640071428</v>
      </c>
      <c r="Q324" s="274">
        <f t="shared" si="109"/>
        <v>-2833.2672567754876</v>
      </c>
      <c r="R324" s="4">
        <f t="shared" si="123"/>
        <v>-64047.647142857146</v>
      </c>
      <c r="X324" s="235">
        <f t="shared" si="120"/>
        <v>37019</v>
      </c>
      <c r="Y324" s="236">
        <f t="shared" si="125"/>
        <v>48222.854212169048</v>
      </c>
      <c r="Z324" s="36"/>
      <c r="AA324" s="237">
        <f t="shared" si="126"/>
        <v>2833.2672567754876</v>
      </c>
      <c r="AB324" s="238">
        <f t="shared" si="127"/>
        <v>97698.345787830971</v>
      </c>
      <c r="AC324" s="239" t="str">
        <f t="shared" si="121"/>
        <v>*</v>
      </c>
      <c r="AF324" s="241">
        <f t="shared" si="124"/>
        <v>45389.586955393563</v>
      </c>
    </row>
    <row r="325" spans="2:32" x14ac:dyDescent="0.2">
      <c r="B325" s="25">
        <v>37020</v>
      </c>
      <c r="C325" s="26">
        <v>0</v>
      </c>
      <c r="D325" s="27">
        <v>30.844999999999999</v>
      </c>
      <c r="E325" s="27">
        <v>30.843</v>
      </c>
      <c r="F325" s="225">
        <f t="shared" si="103"/>
        <v>29.60927052503343</v>
      </c>
      <c r="H325" s="4">
        <v>12441170</v>
      </c>
      <c r="I325" s="4">
        <f t="shared" si="104"/>
        <v>296218.33333333331</v>
      </c>
      <c r="J325" s="4">
        <f t="shared" si="105"/>
        <v>1663144.1959316665</v>
      </c>
      <c r="K325" s="36">
        <f t="shared" si="106"/>
        <v>47094.953167097541</v>
      </c>
      <c r="L325" s="36">
        <f t="shared" si="107"/>
        <v>1064588.9044397934</v>
      </c>
      <c r="N325" s="4">
        <f t="shared" si="122"/>
        <v>-815710</v>
      </c>
      <c r="O325" s="272">
        <f t="shared" si="108"/>
        <v>-19421.666666666668</v>
      </c>
      <c r="P325" s="272">
        <f t="shared" si="113"/>
        <v>-109044.67602833333</v>
      </c>
      <c r="Q325" s="274">
        <f t="shared" si="109"/>
        <v>-3087.7983540079535</v>
      </c>
      <c r="R325" s="4">
        <f t="shared" si="123"/>
        <v>-69801.47</v>
      </c>
      <c r="X325" s="235">
        <f t="shared" si="120"/>
        <v>37020</v>
      </c>
      <c r="Y325" s="236">
        <f t="shared" si="125"/>
        <v>45389.586955393563</v>
      </c>
      <c r="Z325" s="36"/>
      <c r="AA325" s="237">
        <f t="shared" si="126"/>
        <v>3087.7983540079535</v>
      </c>
      <c r="AB325" s="238">
        <f t="shared" si="127"/>
        <v>100531.61304460645</v>
      </c>
      <c r="AC325" s="239" t="str">
        <f t="shared" si="121"/>
        <v>*</v>
      </c>
      <c r="AF325" s="241">
        <f t="shared" si="124"/>
        <v>42301.788601385611</v>
      </c>
    </row>
    <row r="326" spans="2:32" x14ac:dyDescent="0.2">
      <c r="B326" s="25">
        <v>37021</v>
      </c>
      <c r="C326" s="26">
        <v>0</v>
      </c>
      <c r="D326" s="27">
        <v>28.824999999999999</v>
      </c>
      <c r="E326" s="27">
        <v>28.827000000000002</v>
      </c>
      <c r="F326" s="225">
        <f t="shared" si="103"/>
        <v>27.673911144348434</v>
      </c>
      <c r="H326" s="4">
        <v>11633900</v>
      </c>
      <c r="I326" s="4">
        <f t="shared" si="104"/>
        <v>276997.61904761905</v>
      </c>
      <c r="J326" s="4">
        <f t="shared" si="105"/>
        <v>1555227.7849309524</v>
      </c>
      <c r="K326" s="36">
        <f t="shared" si="106"/>
        <v>44039.103689660704</v>
      </c>
      <c r="L326" s="36">
        <f t="shared" si="107"/>
        <v>995510.94112226693</v>
      </c>
      <c r="N326" s="4">
        <f t="shared" si="122"/>
        <v>-807270</v>
      </c>
      <c r="O326" s="272">
        <f t="shared" si="108"/>
        <v>-19220.714285714286</v>
      </c>
      <c r="P326" s="272">
        <f t="shared" si="113"/>
        <v>-107916.41100071429</v>
      </c>
      <c r="Q326" s="274">
        <f t="shared" si="109"/>
        <v>-3055.8494774368355</v>
      </c>
      <c r="R326" s="4">
        <f t="shared" si="123"/>
        <v>-69079.247142857144</v>
      </c>
      <c r="X326" s="235">
        <f t="shared" si="120"/>
        <v>37021</v>
      </c>
      <c r="Y326" s="236">
        <f t="shared" si="125"/>
        <v>42301.788601385611</v>
      </c>
      <c r="Z326" s="36"/>
      <c r="AA326" s="237">
        <f t="shared" si="126"/>
        <v>3055.8494774368355</v>
      </c>
      <c r="AB326" s="238">
        <f t="shared" si="127"/>
        <v>103619.41139861441</v>
      </c>
      <c r="AC326" s="239" t="str">
        <f t="shared" si="121"/>
        <v>*</v>
      </c>
      <c r="AF326" s="241">
        <f t="shared" si="124"/>
        <v>39245.939123948774</v>
      </c>
    </row>
    <row r="327" spans="2:32" x14ac:dyDescent="0.2">
      <c r="B327" s="25">
        <v>37022</v>
      </c>
      <c r="C327" s="26">
        <v>0</v>
      </c>
      <c r="D327" s="27">
        <v>26.981000000000002</v>
      </c>
      <c r="E327" s="27">
        <v>26.986999999999998</v>
      </c>
      <c r="F327" s="225">
        <f t="shared" si="103"/>
        <v>25.90751170959625</v>
      </c>
      <c r="H327" s="4">
        <v>10885540</v>
      </c>
      <c r="I327" s="4">
        <f t="shared" si="104"/>
        <v>259179.52380952382</v>
      </c>
      <c r="J327" s="4">
        <f t="shared" si="105"/>
        <v>1455186.5034061903</v>
      </c>
      <c r="K327" s="36">
        <f t="shared" si="106"/>
        <v>41206.252828195975</v>
      </c>
      <c r="L327" s="36">
        <f t="shared" si="107"/>
        <v>931473.89697556966</v>
      </c>
      <c r="N327" s="4">
        <f t="shared" si="122"/>
        <v>-748360</v>
      </c>
      <c r="O327" s="272">
        <f t="shared" si="108"/>
        <v>-17818.095238095237</v>
      </c>
      <c r="P327" s="272">
        <f t="shared" si="113"/>
        <v>-100041.28152476189</v>
      </c>
      <c r="Q327" s="274">
        <f t="shared" si="109"/>
        <v>-2832.8508614647262</v>
      </c>
      <c r="R327" s="4">
        <f t="shared" si="123"/>
        <v>-64038.234285714279</v>
      </c>
      <c r="X327" s="235">
        <f t="shared" si="120"/>
        <v>37022</v>
      </c>
      <c r="Y327" s="236">
        <f t="shared" si="125"/>
        <v>39245.939123948774</v>
      </c>
      <c r="Z327" s="36"/>
      <c r="AA327" s="237">
        <f t="shared" si="126"/>
        <v>2832.8508614647262</v>
      </c>
      <c r="AB327" s="238">
        <f t="shared" si="127"/>
        <v>106675.26087605124</v>
      </c>
      <c r="AC327" s="239" t="str">
        <f t="shared" si="121"/>
        <v>*</v>
      </c>
      <c r="AF327" s="241">
        <f t="shared" si="124"/>
        <v>36413.088262484045</v>
      </c>
    </row>
    <row r="328" spans="2:32" x14ac:dyDescent="0.2">
      <c r="B328" s="25">
        <v>37023</v>
      </c>
      <c r="C328" s="26">
        <v>0</v>
      </c>
      <c r="D328" s="27">
        <v>25.218</v>
      </c>
      <c r="E328" s="27">
        <v>25.218</v>
      </c>
      <c r="F328" s="225">
        <f t="shared" si="103"/>
        <v>24.209272253032875</v>
      </c>
      <c r="H328" s="4">
        <v>10170840</v>
      </c>
      <c r="I328" s="4">
        <f t="shared" si="104"/>
        <v>242162.85714285713</v>
      </c>
      <c r="J328" s="4">
        <f t="shared" si="105"/>
        <v>1359644.913922857</v>
      </c>
      <c r="K328" s="36">
        <f t="shared" si="106"/>
        <v>38500.81893182412</v>
      </c>
      <c r="L328" s="36">
        <f t="shared" si="107"/>
        <v>870317.13358409447</v>
      </c>
      <c r="N328" s="4">
        <f t="shared" si="122"/>
        <v>-714700</v>
      </c>
      <c r="O328" s="272">
        <f t="shared" si="108"/>
        <v>-17016.666666666668</v>
      </c>
      <c r="P328" s="272">
        <f t="shared" si="113"/>
        <v>-95541.58948333333</v>
      </c>
      <c r="Q328" s="274">
        <f t="shared" si="109"/>
        <v>-2705.4338963718533</v>
      </c>
      <c r="R328" s="4">
        <f t="shared" si="123"/>
        <v>-61157.9</v>
      </c>
      <c r="X328" s="235">
        <f t="shared" si="120"/>
        <v>37023</v>
      </c>
      <c r="Y328" s="236">
        <f t="shared" si="125"/>
        <v>36413.088262484045</v>
      </c>
      <c r="Z328" s="36"/>
      <c r="AA328" s="237">
        <f t="shared" si="126"/>
        <v>2705.4338963718533</v>
      </c>
      <c r="AB328" s="238">
        <f t="shared" si="127"/>
        <v>109508.11173751597</v>
      </c>
      <c r="AC328" s="239" t="str">
        <f t="shared" si="121"/>
        <v>*</v>
      </c>
      <c r="AF328" s="241">
        <f t="shared" si="124"/>
        <v>33707.65436611219</v>
      </c>
    </row>
    <row r="329" spans="2:32" x14ac:dyDescent="0.2">
      <c r="B329" s="25">
        <v>37024</v>
      </c>
      <c r="C329" s="26">
        <v>0</v>
      </c>
      <c r="D329" s="27">
        <v>23.388999999999999</v>
      </c>
      <c r="E329" s="27">
        <v>23.391999999999999</v>
      </c>
      <c r="F329" s="225">
        <f t="shared" si="103"/>
        <v>22.456312813979899</v>
      </c>
      <c r="H329" s="4">
        <v>9439360</v>
      </c>
      <c r="I329" s="4">
        <f t="shared" si="104"/>
        <v>224746.66666666666</v>
      </c>
      <c r="J329" s="4">
        <f t="shared" si="105"/>
        <v>1261860.1624533331</v>
      </c>
      <c r="K329" s="36">
        <f t="shared" si="106"/>
        <v>35731.865823501634</v>
      </c>
      <c r="L329" s="36">
        <f t="shared" si="107"/>
        <v>807724.50830692041</v>
      </c>
      <c r="N329" s="4">
        <f t="shared" si="122"/>
        <v>-731480</v>
      </c>
      <c r="O329" s="272">
        <f t="shared" si="108"/>
        <v>-17416.190476190477</v>
      </c>
      <c r="P329" s="272">
        <f t="shared" si="113"/>
        <v>-97784.751469523806</v>
      </c>
      <c r="Q329" s="274">
        <f t="shared" si="109"/>
        <v>-2768.9531083224897</v>
      </c>
      <c r="R329" s="4">
        <f t="shared" si="123"/>
        <v>-62593.788571428573</v>
      </c>
      <c r="X329" s="235">
        <f t="shared" si="120"/>
        <v>37024</v>
      </c>
      <c r="Y329" s="236">
        <f t="shared" si="125"/>
        <v>33707.65436611219</v>
      </c>
      <c r="Z329" s="36"/>
      <c r="AA329" s="237">
        <f t="shared" si="126"/>
        <v>2768.9531083224897</v>
      </c>
      <c r="AB329" s="238">
        <f t="shared" si="127"/>
        <v>112213.54563388781</v>
      </c>
      <c r="AC329" s="239" t="str">
        <f t="shared" si="121"/>
        <v>*</v>
      </c>
      <c r="AF329" s="241">
        <f t="shared" si="124"/>
        <v>30938.7012577897</v>
      </c>
    </row>
    <row r="330" spans="2:32" s="215" customFormat="1" x14ac:dyDescent="0.2">
      <c r="B330" s="214">
        <v>37025</v>
      </c>
      <c r="C330" s="280">
        <v>0</v>
      </c>
      <c r="D330" s="48">
        <v>21.931000000000001</v>
      </c>
      <c r="E330" s="48">
        <v>21.931000000000001</v>
      </c>
      <c r="F330" s="256">
        <f t="shared" si="103"/>
        <v>21.053753262798956</v>
      </c>
      <c r="G330" s="159"/>
      <c r="H330" s="345">
        <v>8842425</v>
      </c>
      <c r="I330" s="169">
        <f t="shared" si="104"/>
        <v>210533.92857142858</v>
      </c>
      <c r="J330" s="169">
        <f t="shared" si="105"/>
        <v>1182061.4794839285</v>
      </c>
      <c r="K330" s="281">
        <f t="shared" si="106"/>
        <v>33472.220961418614</v>
      </c>
      <c r="L330" s="281">
        <f t="shared" si="107"/>
        <v>756644.87691600062</v>
      </c>
      <c r="N330" s="169">
        <f t="shared" si="122"/>
        <v>-596935</v>
      </c>
      <c r="O330" s="282">
        <f t="shared" si="108"/>
        <v>-14212.738095238095</v>
      </c>
      <c r="P330" s="282">
        <f t="shared" si="113"/>
        <v>-79798.682969404763</v>
      </c>
      <c r="Q330" s="283">
        <f t="shared" si="109"/>
        <v>-2259.6448620830174</v>
      </c>
      <c r="R330" s="169">
        <f t="shared" si="123"/>
        <v>-51080.580714285716</v>
      </c>
      <c r="X330" s="257">
        <f>B330</f>
        <v>37025</v>
      </c>
      <c r="Y330" s="236">
        <f t="shared" si="125"/>
        <v>30938.7012577897</v>
      </c>
      <c r="Z330" s="281"/>
      <c r="AA330" s="258">
        <f t="shared" si="126"/>
        <v>2259.6448620830174</v>
      </c>
      <c r="AB330" s="238">
        <f t="shared" si="127"/>
        <v>114982.49874221031</v>
      </c>
      <c r="AC330" s="259" t="str">
        <f t="shared" si="121"/>
        <v>*</v>
      </c>
      <c r="AF330" s="236">
        <f t="shared" si="124"/>
        <v>28679.056395706684</v>
      </c>
    </row>
    <row r="331" spans="2:32" x14ac:dyDescent="0.2">
      <c r="B331" s="25">
        <v>37026</v>
      </c>
      <c r="C331" s="26">
        <v>0</v>
      </c>
      <c r="D331" s="27">
        <v>20.052</v>
      </c>
      <c r="E331" s="27">
        <v>20.506</v>
      </c>
      <c r="F331" s="225">
        <f t="shared" si="103"/>
        <v>19.685753700558813</v>
      </c>
      <c r="H331" s="50">
        <v>8270736</v>
      </c>
      <c r="I331" s="4">
        <f t="shared" si="104"/>
        <v>196922.28571428571</v>
      </c>
      <c r="J331" s="4">
        <f t="shared" si="105"/>
        <v>1105637.6992262856</v>
      </c>
      <c r="K331" s="36">
        <f t="shared" si="106"/>
        <v>31308.14260856717</v>
      </c>
      <c r="L331" s="36">
        <f t="shared" si="107"/>
        <v>707725.54166133562</v>
      </c>
      <c r="N331" s="4">
        <f t="shared" si="122"/>
        <v>-571689</v>
      </c>
      <c r="O331" s="272">
        <f t="shared" si="108"/>
        <v>-13611.642857142857</v>
      </c>
      <c r="P331" s="272">
        <f t="shared" si="113"/>
        <v>-76423.780257642851</v>
      </c>
      <c r="Q331" s="274">
        <f t="shared" si="109"/>
        <v>-2164.0783528514462</v>
      </c>
      <c r="R331" s="4">
        <f t="shared" si="123"/>
        <v>-48920.244428571423</v>
      </c>
      <c r="X331" s="235">
        <f t="shared" si="120"/>
        <v>37026</v>
      </c>
      <c r="Y331" s="236">
        <f t="shared" si="125"/>
        <v>28679.056395706684</v>
      </c>
      <c r="Z331" s="36"/>
      <c r="AA331" s="237">
        <f t="shared" si="126"/>
        <v>2164.0783528514462</v>
      </c>
      <c r="AB331" s="238">
        <f t="shared" si="127"/>
        <v>117242.14360429332</v>
      </c>
      <c r="AC331" s="239" t="str">
        <f t="shared" si="121"/>
        <v>*</v>
      </c>
      <c r="AF331" s="241">
        <f t="shared" si="124"/>
        <v>26514.978042855237</v>
      </c>
    </row>
    <row r="332" spans="2:32" s="243" customFormat="1" x14ac:dyDescent="0.2">
      <c r="B332" s="244">
        <v>37027</v>
      </c>
      <c r="C332" s="245">
        <v>0</v>
      </c>
      <c r="D332" s="246">
        <v>84.807000000000002</v>
      </c>
      <c r="E332" s="246">
        <v>84.807000000000002</v>
      </c>
      <c r="F332" s="247">
        <f t="shared" si="103"/>
        <v>81.414693947297934</v>
      </c>
      <c r="G332" s="159"/>
      <c r="H332" s="316">
        <f>34257130</f>
        <v>34257130</v>
      </c>
      <c r="I332" s="248">
        <f t="shared" si="104"/>
        <v>815645.95238095243</v>
      </c>
      <c r="J332" s="248">
        <f t="shared" si="105"/>
        <v>4579516.7921326188</v>
      </c>
      <c r="K332" s="271">
        <f t="shared" si="106"/>
        <v>129677.34811027999</v>
      </c>
      <c r="L332" s="271">
        <f t="shared" si="107"/>
        <v>2931377.0727312285</v>
      </c>
      <c r="N332" s="248">
        <f>H332-H331-26658083</f>
        <v>-671689</v>
      </c>
      <c r="O332" s="273">
        <f t="shared" si="108"/>
        <v>-15992.595238095239</v>
      </c>
      <c r="P332" s="273">
        <f t="shared" si="113"/>
        <v>-89791.849305261901</v>
      </c>
      <c r="Q332" s="275">
        <f t="shared" si="109"/>
        <v>-2542.6195444523769</v>
      </c>
      <c r="R332" s="248">
        <f t="shared" si="123"/>
        <v>-57477.387285714285</v>
      </c>
      <c r="X332" s="250">
        <f t="shared" si="120"/>
        <v>37027</v>
      </c>
      <c r="Y332" s="251">
        <f t="shared" si="125"/>
        <v>26514.978042855237</v>
      </c>
      <c r="Z332" s="271"/>
      <c r="AA332" s="252">
        <f t="shared" si="126"/>
        <v>2542.6195444523769</v>
      </c>
      <c r="AB332" s="253">
        <f t="shared" si="127"/>
        <v>119406.22195714478</v>
      </c>
      <c r="AC332" s="254" t="str">
        <f t="shared" si="121"/>
        <v>*</v>
      </c>
      <c r="AF332" s="251">
        <f t="shared" si="124"/>
        <v>23972.35849840286</v>
      </c>
    </row>
    <row r="333" spans="2:32" x14ac:dyDescent="0.2">
      <c r="B333" s="25">
        <v>37028</v>
      </c>
      <c r="C333" s="26">
        <v>0</v>
      </c>
      <c r="D333" s="27">
        <v>97.238</v>
      </c>
      <c r="E333" s="27">
        <v>97.257999999999996</v>
      </c>
      <c r="F333" s="225">
        <f t="shared" si="103"/>
        <v>93.367650122351947</v>
      </c>
      <c r="H333" s="50">
        <v>38690780</v>
      </c>
      <c r="I333" s="4">
        <f t="shared" si="104"/>
        <v>921209.04761904757</v>
      </c>
      <c r="J333" s="4">
        <f t="shared" si="105"/>
        <v>5172210.1854623808</v>
      </c>
      <c r="K333" s="36">
        <f t="shared" si="106"/>
        <v>146460.53965169468</v>
      </c>
      <c r="L333" s="36">
        <f t="shared" si="107"/>
        <v>3310763.786052363</v>
      </c>
      <c r="N333" s="4">
        <f>H333-H332-5685559</f>
        <v>-1251909</v>
      </c>
      <c r="O333" s="272">
        <f t="shared" si="108"/>
        <v>-29807.357142857141</v>
      </c>
      <c r="P333" s="272">
        <f t="shared" si="113"/>
        <v>-167356.05953335713</v>
      </c>
      <c r="Q333" s="274">
        <f t="shared" si="109"/>
        <v>-4738.9912463592982</v>
      </c>
      <c r="R333" s="4">
        <f t="shared" si="123"/>
        <v>-107127.64157142857</v>
      </c>
      <c r="X333" s="235">
        <f t="shared" si="120"/>
        <v>37028</v>
      </c>
      <c r="Y333" s="236">
        <f t="shared" si="125"/>
        <v>23972.35849840286</v>
      </c>
      <c r="Z333" s="36"/>
      <c r="AA333" s="237">
        <f t="shared" si="126"/>
        <v>4738.9912463592982</v>
      </c>
      <c r="AB333" s="238">
        <f t="shared" si="127"/>
        <v>121948.84150159716</v>
      </c>
      <c r="AC333" s="239" t="str">
        <f t="shared" si="121"/>
        <v>*</v>
      </c>
      <c r="AF333" s="241">
        <f t="shared" si="124"/>
        <v>19233.367252043561</v>
      </c>
    </row>
    <row r="334" spans="2:32" x14ac:dyDescent="0.2">
      <c r="B334" s="25">
        <v>37029</v>
      </c>
      <c r="C334" s="26">
        <v>0</v>
      </c>
      <c r="D334" s="27">
        <v>95.784000000000006</v>
      </c>
      <c r="E334" s="27">
        <v>95.79</v>
      </c>
      <c r="F334" s="225">
        <f t="shared" si="103"/>
        <v>91.958370573321417</v>
      </c>
      <c r="H334" s="50">
        <v>38690780</v>
      </c>
      <c r="I334" s="4">
        <f t="shared" si="104"/>
        <v>921209.04761904757</v>
      </c>
      <c r="J334" s="4">
        <f t="shared" si="105"/>
        <v>5172210.1854623808</v>
      </c>
      <c r="K334" s="36">
        <f t="shared" si="106"/>
        <v>146460.53965169468</v>
      </c>
      <c r="L334" s="36">
        <f t="shared" si="107"/>
        <v>3310763.786052363</v>
      </c>
      <c r="N334" s="4">
        <f t="shared" si="122"/>
        <v>0</v>
      </c>
      <c r="O334" s="272">
        <f t="shared" si="108"/>
        <v>0</v>
      </c>
      <c r="P334" s="272">
        <f t="shared" si="113"/>
        <v>0</v>
      </c>
      <c r="Q334" s="274">
        <f t="shared" si="109"/>
        <v>0</v>
      </c>
      <c r="R334" s="4">
        <f t="shared" si="123"/>
        <v>0</v>
      </c>
      <c r="X334" s="235">
        <f t="shared" si="120"/>
        <v>37029</v>
      </c>
      <c r="Y334" s="236">
        <f t="shared" si="125"/>
        <v>19233.367252043561</v>
      </c>
      <c r="Z334" s="36"/>
      <c r="AA334" s="237">
        <f t="shared" si="126"/>
        <v>0</v>
      </c>
      <c r="AB334" s="238">
        <f t="shared" si="127"/>
        <v>126687.83274795645</v>
      </c>
      <c r="AC334" s="239" t="str">
        <f t="shared" si="121"/>
        <v>*</v>
      </c>
      <c r="AF334" s="241">
        <f t="shared" si="124"/>
        <v>19233.367252043561</v>
      </c>
    </row>
    <row r="335" spans="2:32" x14ac:dyDescent="0.2">
      <c r="B335" s="25">
        <v>37030</v>
      </c>
      <c r="C335" s="26">
        <v>0</v>
      </c>
      <c r="D335" s="27">
        <v>94.415000000000006</v>
      </c>
      <c r="E335" s="27">
        <v>94.411000000000001</v>
      </c>
      <c r="F335" s="225">
        <f t="shared" si="103"/>
        <v>90.634530996950076</v>
      </c>
      <c r="H335" s="50">
        <v>38134320</v>
      </c>
      <c r="I335" s="4">
        <f t="shared" si="104"/>
        <v>907960</v>
      </c>
      <c r="J335" s="4">
        <f t="shared" si="105"/>
        <v>5097822.2284399997</v>
      </c>
      <c r="K335" s="36">
        <f t="shared" si="106"/>
        <v>144354.10933691214</v>
      </c>
      <c r="L335" s="36">
        <f t="shared" si="107"/>
        <v>3263147.5938642835</v>
      </c>
      <c r="N335" s="4">
        <f t="shared" si="122"/>
        <v>-556460</v>
      </c>
      <c r="O335" s="272">
        <f t="shared" si="108"/>
        <v>-13249.047619047618</v>
      </c>
      <c r="P335" s="272">
        <f t="shared" si="113"/>
        <v>-74387.957022380942</v>
      </c>
      <c r="Q335" s="274">
        <f t="shared" si="109"/>
        <v>-2106.4303147825399</v>
      </c>
      <c r="R335" s="4">
        <f t="shared" si="123"/>
        <v>-47617.077142857139</v>
      </c>
      <c r="X335" s="235">
        <f t="shared" si="120"/>
        <v>37030</v>
      </c>
      <c r="Y335" s="236">
        <f t="shared" si="125"/>
        <v>19233.367252043561</v>
      </c>
      <c r="Z335" s="36"/>
      <c r="AA335" s="237">
        <f t="shared" si="126"/>
        <v>2106.4303147825399</v>
      </c>
      <c r="AB335" s="238">
        <f t="shared" si="127"/>
        <v>126687.83274795645</v>
      </c>
      <c r="AC335" s="239" t="str">
        <f t="shared" si="121"/>
        <v>*</v>
      </c>
      <c r="AF335" s="241">
        <f t="shared" si="124"/>
        <v>17126.93693726102</v>
      </c>
    </row>
    <row r="336" spans="2:32" x14ac:dyDescent="0.2">
      <c r="B336" s="25">
        <v>37031</v>
      </c>
      <c r="C336" s="26">
        <v>0</v>
      </c>
      <c r="D336" s="27">
        <v>92.96</v>
      </c>
      <c r="E336" s="27">
        <v>92.945999999999998</v>
      </c>
      <c r="F336" s="225">
        <f t="shared" si="103"/>
        <v>89.228131446997921</v>
      </c>
      <c r="H336" s="50">
        <v>37535740</v>
      </c>
      <c r="I336" s="4">
        <f t="shared" si="104"/>
        <v>893708.09523809527</v>
      </c>
      <c r="J336" s="4">
        <f t="shared" si="105"/>
        <v>5017803.640734762</v>
      </c>
      <c r="K336" s="36">
        <f t="shared" si="106"/>
        <v>142088.23747222728</v>
      </c>
      <c r="L336" s="36">
        <f t="shared" si="107"/>
        <v>3211927.2000894556</v>
      </c>
      <c r="N336" s="4">
        <f t="shared" si="122"/>
        <v>-598580</v>
      </c>
      <c r="O336" s="272">
        <f t="shared" si="108"/>
        <v>-14251.904761904761</v>
      </c>
      <c r="P336" s="272">
        <f t="shared" si="113"/>
        <v>-80018.587705238082</v>
      </c>
      <c r="Q336" s="274">
        <f t="shared" si="109"/>
        <v>-2265.871864684852</v>
      </c>
      <c r="R336" s="4">
        <f t="shared" si="123"/>
        <v>-51221.345714285708</v>
      </c>
      <c r="X336" s="235">
        <f t="shared" si="120"/>
        <v>37031</v>
      </c>
      <c r="Y336" s="236">
        <f t="shared" si="125"/>
        <v>17126.93693726102</v>
      </c>
      <c r="Z336" s="36"/>
      <c r="AA336" s="237">
        <f t="shared" si="126"/>
        <v>2265.871864684852</v>
      </c>
      <c r="AB336" s="238">
        <f t="shared" si="127"/>
        <v>128794.26306273899</v>
      </c>
      <c r="AC336" s="239" t="str">
        <f t="shared" si="121"/>
        <v>*</v>
      </c>
      <c r="AF336" s="241">
        <f t="shared" si="124"/>
        <v>14861.065072576168</v>
      </c>
    </row>
    <row r="337" spans="1:32" x14ac:dyDescent="0.2">
      <c r="B337" s="25">
        <v>37032</v>
      </c>
      <c r="C337" s="26"/>
      <c r="D337" s="27"/>
      <c r="E337" s="27"/>
      <c r="F337" s="225">
        <f t="shared" si="103"/>
        <v>0</v>
      </c>
      <c r="G337" s="213" t="s">
        <v>31</v>
      </c>
      <c r="H337" s="50">
        <f t="shared" ref="H337:H343" si="128">H336-$AP$1</f>
        <v>37001540</v>
      </c>
      <c r="I337" s="4">
        <f t="shared" si="104"/>
        <v>880989.04761904757</v>
      </c>
      <c r="J337" s="4">
        <f t="shared" si="105"/>
        <v>4946391.4158823807</v>
      </c>
      <c r="K337" s="36">
        <f t="shared" si="106"/>
        <v>140066.07042669511</v>
      </c>
      <c r="L337" s="36">
        <f t="shared" si="107"/>
        <v>3166215.7925006407</v>
      </c>
      <c r="N337" s="4">
        <f t="shared" si="122"/>
        <v>-534200</v>
      </c>
      <c r="O337" s="272">
        <f t="shared" si="108"/>
        <v>-12719.047619047618</v>
      </c>
      <c r="P337" s="272">
        <f t="shared" si="113"/>
        <v>-71412.224852380939</v>
      </c>
      <c r="Q337" s="274">
        <f t="shared" si="109"/>
        <v>-2022.1670455321728</v>
      </c>
      <c r="R337" s="4">
        <f t="shared" si="123"/>
        <v>-45712.257142857139</v>
      </c>
      <c r="X337" s="235">
        <f t="shared" si="120"/>
        <v>37032</v>
      </c>
      <c r="Y337" s="236">
        <f t="shared" si="125"/>
        <v>14861.065072576168</v>
      </c>
      <c r="Z337" s="36"/>
      <c r="AA337" s="237">
        <f t="shared" si="126"/>
        <v>2022.1670455321728</v>
      </c>
      <c r="AB337" s="238">
        <f t="shared" si="127"/>
        <v>131060.13492742385</v>
      </c>
      <c r="AC337" s="239" t="str">
        <f t="shared" si="121"/>
        <v>*</v>
      </c>
      <c r="AF337" s="241">
        <f t="shared" si="124"/>
        <v>12838.898027043995</v>
      </c>
    </row>
    <row r="338" spans="1:32" x14ac:dyDescent="0.2">
      <c r="B338" s="25">
        <v>37033</v>
      </c>
      <c r="C338" s="26"/>
      <c r="D338" s="27"/>
      <c r="E338" s="27"/>
      <c r="F338" s="225">
        <f t="shared" si="103"/>
        <v>0</v>
      </c>
      <c r="G338" s="213" t="s">
        <v>31</v>
      </c>
      <c r="H338" s="50">
        <f t="shared" si="128"/>
        <v>36467340</v>
      </c>
      <c r="I338" s="4">
        <f t="shared" si="104"/>
        <v>868270</v>
      </c>
      <c r="J338" s="4">
        <f t="shared" si="105"/>
        <v>4874979.1910299994</v>
      </c>
      <c r="K338" s="36">
        <f t="shared" si="106"/>
        <v>138043.90338116291</v>
      </c>
      <c r="L338" s="36">
        <f t="shared" si="107"/>
        <v>3120504.3849118249</v>
      </c>
      <c r="N338" s="4">
        <f t="shared" si="122"/>
        <v>-534200</v>
      </c>
      <c r="O338" s="272">
        <f t="shared" si="108"/>
        <v>-12719.047619047618</v>
      </c>
      <c r="P338" s="272">
        <f t="shared" si="113"/>
        <v>-71412.224852380939</v>
      </c>
      <c r="Q338" s="274">
        <f t="shared" si="109"/>
        <v>-2022.1670455321728</v>
      </c>
      <c r="R338" s="4">
        <f t="shared" si="123"/>
        <v>-45712.257142857139</v>
      </c>
      <c r="X338" s="235">
        <f t="shared" si="120"/>
        <v>37033</v>
      </c>
      <c r="Y338" s="236">
        <f t="shared" si="125"/>
        <v>12838.898027043995</v>
      </c>
      <c r="Z338" s="36"/>
      <c r="AA338" s="237">
        <f t="shared" si="126"/>
        <v>2022.1670455321728</v>
      </c>
      <c r="AB338" s="238">
        <f t="shared" si="127"/>
        <v>133082.30197295602</v>
      </c>
      <c r="AC338" s="239" t="str">
        <f t="shared" si="121"/>
        <v>*</v>
      </c>
      <c r="AF338" s="241">
        <f t="shared" si="124"/>
        <v>10816.730981511822</v>
      </c>
    </row>
    <row r="339" spans="1:32" x14ac:dyDescent="0.2">
      <c r="B339" s="25">
        <v>37034</v>
      </c>
      <c r="C339" s="26"/>
      <c r="D339" s="27"/>
      <c r="E339" s="27"/>
      <c r="F339" s="225">
        <f t="shared" si="103"/>
        <v>0</v>
      </c>
      <c r="G339" s="213" t="s">
        <v>31</v>
      </c>
      <c r="H339" s="50">
        <f t="shared" si="128"/>
        <v>35933140</v>
      </c>
      <c r="I339" s="4">
        <f t="shared" si="104"/>
        <v>855550.95238095243</v>
      </c>
      <c r="J339" s="4">
        <f t="shared" si="105"/>
        <v>4803566.9661776191</v>
      </c>
      <c r="K339" s="36">
        <f t="shared" si="106"/>
        <v>136021.73633563076</v>
      </c>
      <c r="L339" s="36">
        <f t="shared" si="107"/>
        <v>3074792.9773230106</v>
      </c>
      <c r="N339" s="4">
        <f t="shared" si="122"/>
        <v>-534200</v>
      </c>
      <c r="O339" s="272">
        <f t="shared" si="108"/>
        <v>-12719.047619047618</v>
      </c>
      <c r="P339" s="272">
        <f t="shared" si="113"/>
        <v>-71412.224852380939</v>
      </c>
      <c r="Q339" s="274">
        <f t="shared" si="109"/>
        <v>-2022.1670455321728</v>
      </c>
      <c r="R339" s="4">
        <f t="shared" si="123"/>
        <v>-45712.257142857139</v>
      </c>
      <c r="X339" s="235">
        <f t="shared" si="120"/>
        <v>37034</v>
      </c>
      <c r="Y339" s="236">
        <f t="shared" si="125"/>
        <v>10816.730981511822</v>
      </c>
      <c r="Z339" s="36"/>
      <c r="AA339" s="237">
        <f t="shared" si="126"/>
        <v>2022.1670455321728</v>
      </c>
      <c r="AB339" s="238">
        <f t="shared" si="127"/>
        <v>135104.46901848819</v>
      </c>
      <c r="AC339" s="239" t="str">
        <f t="shared" si="121"/>
        <v>*</v>
      </c>
      <c r="AF339" s="241">
        <f t="shared" si="124"/>
        <v>8794.5639359796496</v>
      </c>
    </row>
    <row r="340" spans="1:32" x14ac:dyDescent="0.2">
      <c r="B340" s="25">
        <v>37035</v>
      </c>
      <c r="C340" s="26"/>
      <c r="D340" s="27"/>
      <c r="E340" s="27"/>
      <c r="F340" s="225">
        <f t="shared" si="103"/>
        <v>0</v>
      </c>
      <c r="G340" s="213" t="s">
        <v>31</v>
      </c>
      <c r="H340" s="50">
        <f t="shared" si="128"/>
        <v>35398940</v>
      </c>
      <c r="I340" s="4">
        <f t="shared" si="104"/>
        <v>842831.90476190473</v>
      </c>
      <c r="J340" s="4">
        <f t="shared" si="105"/>
        <v>4732154.7413252378</v>
      </c>
      <c r="K340" s="36">
        <f t="shared" si="106"/>
        <v>133999.56929009859</v>
      </c>
      <c r="L340" s="36">
        <f t="shared" si="107"/>
        <v>3029081.5697341957</v>
      </c>
      <c r="N340" s="4">
        <f t="shared" si="122"/>
        <v>-534200</v>
      </c>
      <c r="O340" s="272">
        <f t="shared" si="108"/>
        <v>-12719.047619047618</v>
      </c>
      <c r="P340" s="272">
        <f t="shared" si="113"/>
        <v>-71412.224852380939</v>
      </c>
      <c r="Q340" s="274">
        <f t="shared" si="109"/>
        <v>-2022.1670455321728</v>
      </c>
      <c r="R340" s="4">
        <f t="shared" si="123"/>
        <v>-45712.257142857139</v>
      </c>
      <c r="X340" s="235">
        <f t="shared" si="120"/>
        <v>37035</v>
      </c>
      <c r="Y340" s="236">
        <f t="shared" si="125"/>
        <v>8794.5639359796496</v>
      </c>
      <c r="Z340" s="36"/>
      <c r="AA340" s="237">
        <f t="shared" si="126"/>
        <v>2022.1670455321728</v>
      </c>
      <c r="AB340" s="238">
        <f t="shared" si="127"/>
        <v>137126.63606402036</v>
      </c>
      <c r="AC340" s="239" t="str">
        <f t="shared" si="121"/>
        <v>*</v>
      </c>
      <c r="AF340" s="241">
        <f t="shared" si="124"/>
        <v>6772.3968904474768</v>
      </c>
    </row>
    <row r="341" spans="1:32" x14ac:dyDescent="0.2">
      <c r="B341" s="25">
        <v>37036</v>
      </c>
      <c r="C341" s="26"/>
      <c r="D341" s="27"/>
      <c r="E341" s="27"/>
      <c r="F341" s="225">
        <f t="shared" si="103"/>
        <v>0</v>
      </c>
      <c r="G341" s="213" t="s">
        <v>31</v>
      </c>
      <c r="H341" s="50">
        <f t="shared" si="128"/>
        <v>34864740</v>
      </c>
      <c r="I341" s="4">
        <f t="shared" si="104"/>
        <v>830112.85714285716</v>
      </c>
      <c r="J341" s="4">
        <f t="shared" si="105"/>
        <v>4660742.5164728565</v>
      </c>
      <c r="K341" s="36">
        <f t="shared" si="106"/>
        <v>131977.40224456639</v>
      </c>
      <c r="L341" s="36">
        <f t="shared" si="107"/>
        <v>2983370.1621453799</v>
      </c>
      <c r="N341" s="4">
        <f t="shared" si="122"/>
        <v>-534200</v>
      </c>
      <c r="O341" s="272">
        <f t="shared" si="108"/>
        <v>-12719.047619047618</v>
      </c>
      <c r="P341" s="272">
        <f t="shared" si="113"/>
        <v>-71412.224852380939</v>
      </c>
      <c r="Q341" s="274">
        <f t="shared" si="109"/>
        <v>-2022.1670455321728</v>
      </c>
      <c r="R341" s="4">
        <f t="shared" si="123"/>
        <v>-45712.257142857139</v>
      </c>
      <c r="X341" s="235">
        <f t="shared" si="120"/>
        <v>37036</v>
      </c>
      <c r="Y341" s="236">
        <f t="shared" si="125"/>
        <v>6772.3968904474768</v>
      </c>
      <c r="Z341" s="36"/>
      <c r="AA341" s="237">
        <f t="shared" si="126"/>
        <v>2022.1670455321728</v>
      </c>
      <c r="AB341" s="238">
        <f t="shared" si="127"/>
        <v>139148.80310955254</v>
      </c>
      <c r="AC341" s="239" t="str">
        <f t="shared" si="121"/>
        <v>*</v>
      </c>
      <c r="AF341" s="241">
        <f t="shared" si="124"/>
        <v>4750.2298449153041</v>
      </c>
    </row>
    <row r="342" spans="1:32" x14ac:dyDescent="0.2">
      <c r="B342" s="25">
        <v>37037</v>
      </c>
      <c r="C342" s="26"/>
      <c r="D342" s="27"/>
      <c r="E342" s="27"/>
      <c r="F342" s="225">
        <f t="shared" si="103"/>
        <v>0</v>
      </c>
      <c r="G342" s="213" t="s">
        <v>31</v>
      </c>
      <c r="H342" s="50">
        <f t="shared" si="128"/>
        <v>34330540</v>
      </c>
      <c r="I342" s="4">
        <f t="shared" si="104"/>
        <v>817393.80952380947</v>
      </c>
      <c r="J342" s="4">
        <f t="shared" si="105"/>
        <v>4589330.2916204752</v>
      </c>
      <c r="K342" s="36">
        <f t="shared" si="106"/>
        <v>129955.23519903421</v>
      </c>
      <c r="L342" s="36">
        <f t="shared" si="107"/>
        <v>2937658.7545565651</v>
      </c>
      <c r="N342" s="4">
        <f t="shared" si="122"/>
        <v>-534200</v>
      </c>
      <c r="O342" s="272">
        <f t="shared" si="108"/>
        <v>-12719.047619047618</v>
      </c>
      <c r="P342" s="272">
        <f t="shared" si="113"/>
        <v>-71412.224852380939</v>
      </c>
      <c r="Q342" s="274">
        <f t="shared" si="109"/>
        <v>-2022.1670455321728</v>
      </c>
      <c r="R342" s="4">
        <f t="shared" si="123"/>
        <v>-45712.257142857139</v>
      </c>
      <c r="X342" s="235">
        <f t="shared" si="120"/>
        <v>37037</v>
      </c>
      <c r="Y342" s="236">
        <f t="shared" si="125"/>
        <v>4750.2298449153041</v>
      </c>
      <c r="Z342" s="36"/>
      <c r="AA342" s="237">
        <f t="shared" si="126"/>
        <v>2022.1670455321728</v>
      </c>
      <c r="AB342" s="238">
        <f t="shared" si="127"/>
        <v>141170.97015508471</v>
      </c>
      <c r="AC342" s="239" t="str">
        <f t="shared" si="121"/>
        <v>*</v>
      </c>
      <c r="AF342" s="241">
        <f t="shared" si="124"/>
        <v>2728.0627993831313</v>
      </c>
    </row>
    <row r="343" spans="1:32" x14ac:dyDescent="0.2">
      <c r="B343" s="25">
        <v>37038</v>
      </c>
      <c r="C343" s="26"/>
      <c r="D343" s="27"/>
      <c r="E343" s="27"/>
      <c r="F343" s="225">
        <f t="shared" si="103"/>
        <v>0</v>
      </c>
      <c r="G343" s="213" t="s">
        <v>31</v>
      </c>
      <c r="H343" s="50">
        <f t="shared" si="128"/>
        <v>33796340</v>
      </c>
      <c r="I343" s="4">
        <f t="shared" si="104"/>
        <v>804674.76190476189</v>
      </c>
      <c r="J343" s="4">
        <f t="shared" si="105"/>
        <v>4517918.0667680949</v>
      </c>
      <c r="K343" s="36">
        <f t="shared" si="106"/>
        <v>127933.06815350206</v>
      </c>
      <c r="L343" s="36">
        <f t="shared" si="107"/>
        <v>2891947.3469677502</v>
      </c>
      <c r="N343" s="4">
        <f t="shared" si="122"/>
        <v>-534200</v>
      </c>
      <c r="O343" s="272">
        <f t="shared" si="108"/>
        <v>-12719.047619047618</v>
      </c>
      <c r="P343" s="272">
        <f t="shared" si="113"/>
        <v>-71412.224852380939</v>
      </c>
      <c r="Q343" s="274">
        <f t="shared" si="109"/>
        <v>-2022.1670455321728</v>
      </c>
      <c r="R343" s="4">
        <f t="shared" si="123"/>
        <v>-45712.257142857139</v>
      </c>
      <c r="X343" s="235">
        <f t="shared" si="120"/>
        <v>37038</v>
      </c>
      <c r="Y343" s="236">
        <f t="shared" si="125"/>
        <v>2728.0627993831313</v>
      </c>
      <c r="Z343" s="36"/>
      <c r="AA343" s="237">
        <f t="shared" si="126"/>
        <v>2022.1670455321728</v>
      </c>
      <c r="AB343" s="238">
        <f t="shared" si="127"/>
        <v>143193.13720061688</v>
      </c>
      <c r="AC343" s="239" t="str">
        <f t="shared" si="121"/>
        <v>*</v>
      </c>
      <c r="AF343" s="241">
        <f t="shared" si="124"/>
        <v>705.8957538509585</v>
      </c>
    </row>
    <row r="344" spans="1:32" x14ac:dyDescent="0.2">
      <c r="B344" s="25">
        <v>37039</v>
      </c>
      <c r="C344" s="26"/>
      <c r="D344" s="27"/>
      <c r="E344" s="27"/>
      <c r="F344" s="225">
        <f t="shared" si="103"/>
        <v>0</v>
      </c>
      <c r="G344" s="213" t="s">
        <v>31</v>
      </c>
      <c r="H344" s="4">
        <f>H343-$AP$2</f>
        <v>33002340</v>
      </c>
      <c r="I344" s="4">
        <f t="shared" si="104"/>
        <v>785770</v>
      </c>
      <c r="J344" s="4">
        <f t="shared" si="105"/>
        <v>4411775.5985300001</v>
      </c>
      <c r="K344" s="36">
        <f t="shared" si="106"/>
        <v>124927.45109219068</v>
      </c>
      <c r="L344" s="36">
        <f t="shared" si="107"/>
        <v>2824004.8954036939</v>
      </c>
      <c r="N344" s="4">
        <f t="shared" si="122"/>
        <v>-794000</v>
      </c>
      <c r="O344" s="272">
        <f t="shared" si="108"/>
        <v>-18904.761904761905</v>
      </c>
      <c r="P344" s="272">
        <f t="shared" si="113"/>
        <v>-106142.46823809523</v>
      </c>
      <c r="Q344" s="274">
        <f t="shared" si="109"/>
        <v>-3005.6170613113914</v>
      </c>
      <c r="R344" s="4">
        <f t="shared" si="123"/>
        <v>-67943.714285714275</v>
      </c>
      <c r="X344" s="235">
        <f t="shared" si="120"/>
        <v>37039</v>
      </c>
      <c r="Y344" s="236">
        <f t="shared" si="125"/>
        <v>705.8957538509585</v>
      </c>
      <c r="Z344" s="36"/>
      <c r="AA344" s="237">
        <f t="shared" si="126"/>
        <v>3005.6170613113914</v>
      </c>
      <c r="AB344" s="238">
        <f t="shared" si="127"/>
        <v>145215.30424614905</v>
      </c>
      <c r="AC344" s="239" t="str">
        <f t="shared" si="121"/>
        <v/>
      </c>
      <c r="AF344" s="241">
        <f t="shared" si="124"/>
        <v>-2299.7213074604329</v>
      </c>
    </row>
    <row r="345" spans="1:32" x14ac:dyDescent="0.2">
      <c r="B345" s="25">
        <v>37040</v>
      </c>
      <c r="C345" s="26"/>
      <c r="D345" s="27"/>
      <c r="E345" s="27"/>
      <c r="F345" s="225">
        <f t="shared" si="103"/>
        <v>0</v>
      </c>
      <c r="G345" s="213" t="s">
        <v>31</v>
      </c>
      <c r="H345" s="4">
        <f>H344-$AP$2</f>
        <v>32208340</v>
      </c>
      <c r="I345" s="4">
        <f t="shared" si="104"/>
        <v>766865.23809523811</v>
      </c>
      <c r="J345" s="4">
        <f t="shared" si="105"/>
        <v>4305633.1302919043</v>
      </c>
      <c r="K345" s="36">
        <f t="shared" si="106"/>
        <v>121921.83403087927</v>
      </c>
      <c r="L345" s="36">
        <f t="shared" si="107"/>
        <v>2756062.4438396366</v>
      </c>
      <c r="N345" s="4">
        <f t="shared" si="122"/>
        <v>-794000</v>
      </c>
      <c r="O345" s="272">
        <f t="shared" si="108"/>
        <v>-18904.761904761905</v>
      </c>
      <c r="P345" s="272">
        <f t="shared" si="113"/>
        <v>-106142.46823809523</v>
      </c>
      <c r="Q345" s="274">
        <f t="shared" si="109"/>
        <v>-3005.6170613113914</v>
      </c>
      <c r="R345" s="4">
        <f t="shared" si="123"/>
        <v>-67943.714285714275</v>
      </c>
      <c r="X345" s="235">
        <f t="shared" si="120"/>
        <v>37040</v>
      </c>
      <c r="Y345" s="236" t="str">
        <f t="shared" si="125"/>
        <v>0</v>
      </c>
      <c r="Z345" s="36"/>
      <c r="AA345" s="237">
        <f t="shared" si="126"/>
        <v>3005.6170613113914</v>
      </c>
      <c r="AB345" s="238">
        <f t="shared" si="127"/>
        <v>145921.20000000001</v>
      </c>
      <c r="AC345" s="239" t="str">
        <f t="shared" si="121"/>
        <v/>
      </c>
      <c r="AF345" s="241">
        <f t="shared" si="124"/>
        <v>-3005.6170613113914</v>
      </c>
    </row>
    <row r="346" spans="1:32" x14ac:dyDescent="0.2">
      <c r="B346" s="25">
        <v>37041</v>
      </c>
      <c r="C346" s="26"/>
      <c r="D346" s="27"/>
      <c r="E346" s="27"/>
      <c r="F346" s="225">
        <f t="shared" si="103"/>
        <v>0</v>
      </c>
      <c r="G346" s="213" t="s">
        <v>31</v>
      </c>
      <c r="H346" s="4">
        <f>H345-$AP$2</f>
        <v>31414340</v>
      </c>
      <c r="I346" s="4">
        <f t="shared" si="104"/>
        <v>747960.47619047621</v>
      </c>
      <c r="J346" s="4">
        <f t="shared" si="105"/>
        <v>4199490.6620538095</v>
      </c>
      <c r="K346" s="36">
        <f t="shared" si="106"/>
        <v>118916.21696956789</v>
      </c>
      <c r="L346" s="36">
        <f t="shared" si="107"/>
        <v>2688119.9922755803</v>
      </c>
      <c r="N346" s="4">
        <f t="shared" si="122"/>
        <v>-794000</v>
      </c>
      <c r="O346" s="272">
        <f t="shared" si="108"/>
        <v>-18904.761904761905</v>
      </c>
      <c r="P346" s="272">
        <f t="shared" si="113"/>
        <v>-106142.46823809523</v>
      </c>
      <c r="Q346" s="274">
        <f t="shared" si="109"/>
        <v>-3005.6170613113914</v>
      </c>
      <c r="R346" s="4">
        <f t="shared" si="123"/>
        <v>-67943.714285714275</v>
      </c>
      <c r="X346" s="235">
        <f t="shared" si="120"/>
        <v>37041</v>
      </c>
      <c r="Y346" s="236" t="str">
        <f t="shared" si="125"/>
        <v>0</v>
      </c>
      <c r="Z346" s="36"/>
      <c r="AA346" s="237">
        <f t="shared" si="126"/>
        <v>3005.6170613113914</v>
      </c>
      <c r="AB346" s="238">
        <f t="shared" si="127"/>
        <v>145921.20000000001</v>
      </c>
      <c r="AC346" s="239" t="str">
        <f t="shared" si="121"/>
        <v/>
      </c>
      <c r="AF346" s="241">
        <f t="shared" si="124"/>
        <v>-3005.6170613113914</v>
      </c>
    </row>
    <row r="347" spans="1:32" ht="13.5" thickBot="1" x14ac:dyDescent="0.25">
      <c r="B347" s="28">
        <v>37042</v>
      </c>
      <c r="C347" s="29"/>
      <c r="D347" s="30"/>
      <c r="E347" s="30"/>
      <c r="F347" s="226">
        <f t="shared" si="103"/>
        <v>0</v>
      </c>
      <c r="G347" s="213" t="s">
        <v>31</v>
      </c>
      <c r="H347" s="4">
        <f>H346-$AP$2</f>
        <v>30620340</v>
      </c>
      <c r="I347" s="4">
        <f t="shared" si="104"/>
        <v>729055.71428571432</v>
      </c>
      <c r="J347" s="4">
        <f t="shared" si="105"/>
        <v>4093348.1938157142</v>
      </c>
      <c r="K347" s="36">
        <f t="shared" si="106"/>
        <v>115910.5999082565</v>
      </c>
      <c r="L347" s="36">
        <f t="shared" si="107"/>
        <v>2620177.5407115235</v>
      </c>
      <c r="N347" s="4">
        <f>H347-H346</f>
        <v>-794000</v>
      </c>
      <c r="O347" s="272">
        <f t="shared" si="108"/>
        <v>-18904.761904761905</v>
      </c>
      <c r="P347" s="272">
        <f t="shared" si="113"/>
        <v>-106142.46823809523</v>
      </c>
      <c r="Q347" s="274">
        <f t="shared" si="109"/>
        <v>-3005.6170613113914</v>
      </c>
      <c r="R347" s="4">
        <f>O347*3.594</f>
        <v>-67943.714285714275</v>
      </c>
      <c r="X347" s="235">
        <f>B347</f>
        <v>37042</v>
      </c>
      <c r="Y347" s="236" t="str">
        <f>IF(AF346&lt;0,"0",AF346)</f>
        <v>0</v>
      </c>
      <c r="Z347" s="36"/>
      <c r="AA347" s="237">
        <f>Q347*-1</f>
        <v>3005.6170613113914</v>
      </c>
      <c r="AB347" s="238">
        <f>$AA$3-Y347</f>
        <v>145921.20000000001</v>
      </c>
      <c r="AC347" s="239" t="str">
        <f t="shared" si="121"/>
        <v/>
      </c>
      <c r="AF347" s="241">
        <f>Y347+AE347-AA347</f>
        <v>-3005.6170613113914</v>
      </c>
    </row>
    <row r="349" spans="1:32" ht="16.5" thickBot="1" x14ac:dyDescent="0.3">
      <c r="A349" s="31" t="s">
        <v>89</v>
      </c>
      <c r="B349" s="32"/>
      <c r="C349" s="26"/>
      <c r="D349" s="27"/>
      <c r="E349" s="27"/>
      <c r="F349" s="227"/>
      <c r="G349" s="4"/>
      <c r="K349" s="36"/>
      <c r="L349" s="36"/>
      <c r="O349" s="272"/>
      <c r="P349" s="272"/>
      <c r="Q349" s="274"/>
      <c r="R349" s="4"/>
      <c r="X349" s="235"/>
      <c r="Y349" s="236"/>
      <c r="Z349" s="36"/>
      <c r="AA349" s="237"/>
      <c r="AB349" s="238"/>
      <c r="AF349" s="241"/>
    </row>
    <row r="350" spans="1:32" x14ac:dyDescent="0.2">
      <c r="B350" s="22">
        <v>37043</v>
      </c>
      <c r="C350" s="23"/>
      <c r="D350" s="24"/>
      <c r="E350" s="24"/>
      <c r="F350" s="224">
        <f t="shared" ref="F350:F379" si="129">E350/104.1667*100</f>
        <v>0</v>
      </c>
      <c r="G350" s="213" t="s">
        <v>31</v>
      </c>
      <c r="H350" s="4">
        <f>H347-$AP$2</f>
        <v>29826340</v>
      </c>
      <c r="I350" s="4">
        <f t="shared" ref="I350:I379" si="130">H350/42</f>
        <v>710150.95238095243</v>
      </c>
      <c r="J350" s="4">
        <f t="shared" ref="J350:J379" si="131">I350*$J$4</f>
        <v>3987205.7255776189</v>
      </c>
      <c r="K350" s="4">
        <f t="shared" ref="K350:K379" si="132">J350*$K$1</f>
        <v>112904.9828469451</v>
      </c>
      <c r="L350" s="4">
        <f t="shared" ref="L350:L379" si="133">K350*$L$1</f>
        <v>2552235.0891474667</v>
      </c>
      <c r="M350" s="4"/>
      <c r="N350" s="4">
        <f>H350-H347</f>
        <v>-794000</v>
      </c>
      <c r="O350" s="4">
        <f t="shared" ref="O350:O379" si="134">N350/42</f>
        <v>-18904.761904761905</v>
      </c>
      <c r="P350" s="4">
        <f t="shared" ref="P350:P379" si="135">O350*$J$4</f>
        <v>-106142.46823809523</v>
      </c>
      <c r="Q350" s="4">
        <f t="shared" ref="Q350:Q379" si="136">P350*$K$1</f>
        <v>-3005.6170613113914</v>
      </c>
      <c r="R350" s="4">
        <f>O350*3.594</f>
        <v>-67943.714285714275</v>
      </c>
      <c r="X350" s="235">
        <f t="shared" ref="X350:X379" si="137">B350</f>
        <v>37043</v>
      </c>
      <c r="Y350" s="236" t="str">
        <f>IF(AF347&lt;0,"0",AF347)</f>
        <v>0</v>
      </c>
      <c r="Z350" s="236"/>
      <c r="AA350" s="237">
        <f>Q350*-1</f>
        <v>3005.6170613113914</v>
      </c>
      <c r="AB350" s="238">
        <f>$AA$3-Y350</f>
        <v>145921.20000000001</v>
      </c>
      <c r="AC350" s="239" t="str">
        <f>+IF(AF350&gt;$D$3,"*","")</f>
        <v/>
      </c>
      <c r="AD350" s="154"/>
      <c r="AE350" s="240"/>
      <c r="AF350" s="241">
        <f>Y350+AE350-AA350</f>
        <v>-3005.6170613113914</v>
      </c>
    </row>
    <row r="351" spans="1:32" x14ac:dyDescent="0.2">
      <c r="A351" s="215"/>
      <c r="B351" s="25">
        <v>37044</v>
      </c>
      <c r="C351" s="280"/>
      <c r="D351" s="48"/>
      <c r="E351" s="48"/>
      <c r="F351" s="256">
        <f t="shared" si="129"/>
        <v>0</v>
      </c>
      <c r="G351" s="213" t="s">
        <v>31</v>
      </c>
      <c r="H351" s="169">
        <f t="shared" ref="H351:H379" si="138">H350-$AP$2</f>
        <v>29032340</v>
      </c>
      <c r="I351" s="169">
        <f t="shared" si="130"/>
        <v>691246.19047619053</v>
      </c>
      <c r="J351" s="169">
        <f t="shared" si="131"/>
        <v>3881063.2573395236</v>
      </c>
      <c r="K351" s="281">
        <f t="shared" si="132"/>
        <v>109899.36578563371</v>
      </c>
      <c r="L351" s="281">
        <f t="shared" si="133"/>
        <v>2484292.6375834099</v>
      </c>
      <c r="M351" s="215"/>
      <c r="N351" s="169">
        <f t="shared" ref="N351:N379" si="139">H351-H350</f>
        <v>-794000</v>
      </c>
      <c r="O351" s="282">
        <f t="shared" si="134"/>
        <v>-18904.761904761905</v>
      </c>
      <c r="P351" s="282">
        <f t="shared" si="135"/>
        <v>-106142.46823809523</v>
      </c>
      <c r="Q351" s="283">
        <f t="shared" si="136"/>
        <v>-3005.6170613113914</v>
      </c>
      <c r="R351" s="169">
        <f t="shared" ref="R351:R379" si="140">O351*3.594</f>
        <v>-67943.714285714275</v>
      </c>
      <c r="S351" s="215"/>
      <c r="T351" s="215"/>
      <c r="U351" s="215"/>
      <c r="V351" s="215"/>
      <c r="W351" s="215"/>
      <c r="X351" s="257">
        <f t="shared" si="137"/>
        <v>37044</v>
      </c>
      <c r="Y351" s="236" t="str">
        <f>IF(AF350&lt;0,"0",AF350)</f>
        <v>0</v>
      </c>
      <c r="Z351" s="281"/>
      <c r="AA351" s="258">
        <f>Q351*-1</f>
        <v>3005.6170613113914</v>
      </c>
      <c r="AB351" s="238">
        <f>$AA$3-Y351</f>
        <v>145921.20000000001</v>
      </c>
      <c r="AC351" s="239" t="str">
        <f t="shared" ref="AC351:AC379" si="141">+IF(AF351&gt;$D$3,"*","")</f>
        <v/>
      </c>
      <c r="AD351" s="215"/>
      <c r="AE351" s="215"/>
      <c r="AF351" s="236">
        <f t="shared" ref="AF351:AF379" si="142">Y351+AE351-AA351</f>
        <v>-3005.6170613113914</v>
      </c>
    </row>
    <row r="352" spans="1:32" x14ac:dyDescent="0.2">
      <c r="B352" s="25">
        <v>37045</v>
      </c>
      <c r="C352" s="26"/>
      <c r="D352" s="27"/>
      <c r="E352" s="27"/>
      <c r="F352" s="225">
        <f t="shared" si="129"/>
        <v>0</v>
      </c>
      <c r="G352" s="213" t="s">
        <v>31</v>
      </c>
      <c r="H352" s="4">
        <f t="shared" si="138"/>
        <v>28238340</v>
      </c>
      <c r="I352" s="4">
        <f t="shared" si="130"/>
        <v>672341.42857142852</v>
      </c>
      <c r="J352" s="4">
        <f t="shared" si="131"/>
        <v>3774920.7891014279</v>
      </c>
      <c r="K352" s="36">
        <f t="shared" si="132"/>
        <v>106893.7487243223</v>
      </c>
      <c r="L352" s="36">
        <f t="shared" si="133"/>
        <v>2416350.1860193526</v>
      </c>
      <c r="N352" s="4">
        <f t="shared" si="139"/>
        <v>-794000</v>
      </c>
      <c r="O352" s="272">
        <f t="shared" si="134"/>
        <v>-18904.761904761905</v>
      </c>
      <c r="P352" s="272">
        <f t="shared" si="135"/>
        <v>-106142.46823809523</v>
      </c>
      <c r="Q352" s="274">
        <f t="shared" si="136"/>
        <v>-3005.6170613113914</v>
      </c>
      <c r="R352" s="4">
        <f t="shared" si="140"/>
        <v>-67943.714285714275</v>
      </c>
      <c r="X352" s="235">
        <f t="shared" si="137"/>
        <v>37045</v>
      </c>
      <c r="Y352" s="236" t="str">
        <f>IF(AF351&lt;0,"0",AF351)</f>
        <v>0</v>
      </c>
      <c r="Z352" s="36"/>
      <c r="AA352" s="237">
        <f>Q352*-1</f>
        <v>3005.6170613113914</v>
      </c>
      <c r="AB352" s="238">
        <f>$AA$3-Y352</f>
        <v>145921.20000000001</v>
      </c>
      <c r="AC352" s="239" t="str">
        <f t="shared" si="141"/>
        <v/>
      </c>
      <c r="AF352" s="241">
        <f t="shared" si="142"/>
        <v>-3005.6170613113914</v>
      </c>
    </row>
    <row r="353" spans="1:32" x14ac:dyDescent="0.2">
      <c r="B353" s="25">
        <v>37046</v>
      </c>
      <c r="C353" s="26"/>
      <c r="D353" s="27"/>
      <c r="E353" s="27"/>
      <c r="F353" s="225">
        <f t="shared" si="129"/>
        <v>0</v>
      </c>
      <c r="G353" s="213" t="s">
        <v>31</v>
      </c>
      <c r="H353" s="4">
        <f t="shared" si="138"/>
        <v>27444340</v>
      </c>
      <c r="I353" s="4">
        <f t="shared" si="130"/>
        <v>653436.66666666663</v>
      </c>
      <c r="J353" s="4">
        <f t="shared" si="131"/>
        <v>3668778.3208633331</v>
      </c>
      <c r="K353" s="36">
        <f t="shared" si="132"/>
        <v>103888.13166301092</v>
      </c>
      <c r="L353" s="36">
        <f t="shared" si="133"/>
        <v>2348407.7344552963</v>
      </c>
      <c r="N353" s="4">
        <f t="shared" si="139"/>
        <v>-794000</v>
      </c>
      <c r="O353" s="272">
        <f t="shared" si="134"/>
        <v>-18904.761904761905</v>
      </c>
      <c r="P353" s="272">
        <f t="shared" si="135"/>
        <v>-106142.46823809523</v>
      </c>
      <c r="Q353" s="274">
        <f t="shared" si="136"/>
        <v>-3005.6170613113914</v>
      </c>
      <c r="R353" s="4">
        <f t="shared" si="140"/>
        <v>-67943.714285714275</v>
      </c>
      <c r="X353" s="235">
        <f t="shared" si="137"/>
        <v>37046</v>
      </c>
      <c r="Y353" s="236" t="str">
        <f>IF(AF352&lt;0,"0",AF352)</f>
        <v>0</v>
      </c>
      <c r="Z353" s="36"/>
      <c r="AA353" s="237">
        <f>Q353*-1</f>
        <v>3005.6170613113914</v>
      </c>
      <c r="AB353" s="238">
        <f>$AA$3-Y353</f>
        <v>145921.20000000001</v>
      </c>
      <c r="AC353" s="239" t="str">
        <f t="shared" si="141"/>
        <v/>
      </c>
      <c r="AF353" s="241">
        <f t="shared" si="142"/>
        <v>-3005.6170613113914</v>
      </c>
    </row>
    <row r="354" spans="1:32" x14ac:dyDescent="0.2">
      <c r="A354" s="215"/>
      <c r="B354" s="25">
        <v>37047</v>
      </c>
      <c r="C354" s="280"/>
      <c r="D354" s="48"/>
      <c r="E354" s="48"/>
      <c r="F354" s="256">
        <f t="shared" si="129"/>
        <v>0</v>
      </c>
      <c r="G354" s="213" t="s">
        <v>31</v>
      </c>
      <c r="H354" s="169">
        <f t="shared" si="138"/>
        <v>26650340</v>
      </c>
      <c r="I354" s="169">
        <f t="shared" si="130"/>
        <v>634531.90476190473</v>
      </c>
      <c r="J354" s="169">
        <f t="shared" si="131"/>
        <v>3562635.8526252378</v>
      </c>
      <c r="K354" s="281">
        <f t="shared" si="132"/>
        <v>100882.51460169953</v>
      </c>
      <c r="L354" s="281">
        <f t="shared" si="133"/>
        <v>2280465.2828912395</v>
      </c>
      <c r="M354" s="215"/>
      <c r="N354" s="169">
        <f t="shared" si="139"/>
        <v>-794000</v>
      </c>
      <c r="O354" s="282">
        <f t="shared" si="134"/>
        <v>-18904.761904761905</v>
      </c>
      <c r="P354" s="282">
        <f t="shared" si="135"/>
        <v>-106142.46823809523</v>
      </c>
      <c r="Q354" s="283">
        <f t="shared" si="136"/>
        <v>-3005.6170613113914</v>
      </c>
      <c r="R354" s="169">
        <f t="shared" si="140"/>
        <v>-67943.714285714275</v>
      </c>
      <c r="S354" s="215"/>
      <c r="T354" s="215"/>
      <c r="U354" s="215"/>
      <c r="V354" s="215"/>
      <c r="W354" s="215"/>
      <c r="X354" s="257">
        <f t="shared" si="137"/>
        <v>37047</v>
      </c>
      <c r="Y354" s="236" t="str">
        <f t="shared" ref="Y354:Y379" si="143">IF(AF353&lt;0,"0",AF353)</f>
        <v>0</v>
      </c>
      <c r="Z354" s="281"/>
      <c r="AA354" s="258">
        <f t="shared" ref="AA354:AA379" si="144">Q354*-1</f>
        <v>3005.6170613113914</v>
      </c>
      <c r="AB354" s="238">
        <f t="shared" ref="AB354:AB379" si="145">$AA$3-Y354</f>
        <v>145921.20000000001</v>
      </c>
      <c r="AC354" s="239" t="str">
        <f t="shared" si="141"/>
        <v/>
      </c>
      <c r="AD354" s="215"/>
      <c r="AE354" s="215"/>
      <c r="AF354" s="236">
        <f t="shared" si="142"/>
        <v>-3005.6170613113914</v>
      </c>
    </row>
    <row r="355" spans="1:32" x14ac:dyDescent="0.2">
      <c r="B355" s="25">
        <v>37048</v>
      </c>
      <c r="C355" s="26"/>
      <c r="D355" s="27"/>
      <c r="E355" s="27"/>
      <c r="F355" s="225">
        <f t="shared" si="129"/>
        <v>0</v>
      </c>
      <c r="G355" s="213" t="s">
        <v>31</v>
      </c>
      <c r="H355" s="4">
        <f t="shared" si="138"/>
        <v>25856340</v>
      </c>
      <c r="I355" s="4">
        <f t="shared" si="130"/>
        <v>615627.14285714284</v>
      </c>
      <c r="J355" s="4">
        <f t="shared" si="131"/>
        <v>3456493.3843871425</v>
      </c>
      <c r="K355" s="36">
        <f t="shared" si="132"/>
        <v>97876.897540388134</v>
      </c>
      <c r="L355" s="36">
        <f t="shared" si="133"/>
        <v>2212522.8313271827</v>
      </c>
      <c r="N355" s="4">
        <f t="shared" si="139"/>
        <v>-794000</v>
      </c>
      <c r="O355" s="272">
        <f t="shared" si="134"/>
        <v>-18904.761904761905</v>
      </c>
      <c r="P355" s="272">
        <f t="shared" si="135"/>
        <v>-106142.46823809523</v>
      </c>
      <c r="Q355" s="274">
        <f t="shared" si="136"/>
        <v>-3005.6170613113914</v>
      </c>
      <c r="R355" s="4">
        <f t="shared" si="140"/>
        <v>-67943.714285714275</v>
      </c>
      <c r="X355" s="235">
        <f t="shared" si="137"/>
        <v>37048</v>
      </c>
      <c r="Y355" s="236" t="str">
        <f t="shared" si="143"/>
        <v>0</v>
      </c>
      <c r="Z355" s="36"/>
      <c r="AA355" s="237">
        <f t="shared" si="144"/>
        <v>3005.6170613113914</v>
      </c>
      <c r="AB355" s="238">
        <f t="shared" si="145"/>
        <v>145921.20000000001</v>
      </c>
      <c r="AC355" s="239" t="str">
        <f t="shared" si="141"/>
        <v/>
      </c>
      <c r="AF355" s="241">
        <f t="shared" si="142"/>
        <v>-3005.6170613113914</v>
      </c>
    </row>
    <row r="356" spans="1:32" x14ac:dyDescent="0.2">
      <c r="B356" s="25">
        <v>37049</v>
      </c>
      <c r="C356" s="26"/>
      <c r="D356" s="27"/>
      <c r="E356" s="27"/>
      <c r="F356" s="225">
        <f t="shared" si="129"/>
        <v>0</v>
      </c>
      <c r="G356" s="213" t="s">
        <v>31</v>
      </c>
      <c r="H356" s="4">
        <f t="shared" si="138"/>
        <v>25062340</v>
      </c>
      <c r="I356" s="4">
        <f t="shared" si="130"/>
        <v>596722.38095238095</v>
      </c>
      <c r="J356" s="4">
        <f t="shared" si="131"/>
        <v>3350350.9161490472</v>
      </c>
      <c r="K356" s="36">
        <f t="shared" si="132"/>
        <v>94871.28047907674</v>
      </c>
      <c r="L356" s="36">
        <f t="shared" si="133"/>
        <v>2144580.3797631259</v>
      </c>
      <c r="N356" s="4">
        <f t="shared" si="139"/>
        <v>-794000</v>
      </c>
      <c r="O356" s="272">
        <f t="shared" si="134"/>
        <v>-18904.761904761905</v>
      </c>
      <c r="P356" s="272">
        <f t="shared" si="135"/>
        <v>-106142.46823809523</v>
      </c>
      <c r="Q356" s="274">
        <f t="shared" si="136"/>
        <v>-3005.6170613113914</v>
      </c>
      <c r="R356" s="4">
        <f t="shared" si="140"/>
        <v>-67943.714285714275</v>
      </c>
      <c r="X356" s="235">
        <f t="shared" si="137"/>
        <v>37049</v>
      </c>
      <c r="Y356" s="236" t="str">
        <f t="shared" si="143"/>
        <v>0</v>
      </c>
      <c r="Z356" s="36"/>
      <c r="AA356" s="237">
        <f t="shared" si="144"/>
        <v>3005.6170613113914</v>
      </c>
      <c r="AB356" s="238">
        <f t="shared" si="145"/>
        <v>145921.20000000001</v>
      </c>
      <c r="AC356" s="239" t="str">
        <f t="shared" si="141"/>
        <v/>
      </c>
      <c r="AF356" s="241">
        <f t="shared" si="142"/>
        <v>-3005.6170613113914</v>
      </c>
    </row>
    <row r="357" spans="1:32" x14ac:dyDescent="0.2">
      <c r="B357" s="25">
        <v>37050</v>
      </c>
      <c r="C357" s="26"/>
      <c r="D357" s="27"/>
      <c r="E357" s="27"/>
      <c r="F357" s="225">
        <f t="shared" si="129"/>
        <v>0</v>
      </c>
      <c r="G357" s="213" t="s">
        <v>31</v>
      </c>
      <c r="H357" s="4">
        <f t="shared" si="138"/>
        <v>24268340</v>
      </c>
      <c r="I357" s="4">
        <f t="shared" si="130"/>
        <v>577817.61904761905</v>
      </c>
      <c r="J357" s="4">
        <f t="shared" si="131"/>
        <v>3244208.4479109524</v>
      </c>
      <c r="K357" s="36">
        <f t="shared" si="132"/>
        <v>91865.663417765361</v>
      </c>
      <c r="L357" s="36">
        <f t="shared" si="133"/>
        <v>2076637.9281990696</v>
      </c>
      <c r="N357" s="4">
        <f t="shared" si="139"/>
        <v>-794000</v>
      </c>
      <c r="O357" s="272">
        <f t="shared" si="134"/>
        <v>-18904.761904761905</v>
      </c>
      <c r="P357" s="272">
        <f t="shared" si="135"/>
        <v>-106142.46823809523</v>
      </c>
      <c r="Q357" s="274">
        <f t="shared" si="136"/>
        <v>-3005.6170613113914</v>
      </c>
      <c r="R357" s="4">
        <f t="shared" si="140"/>
        <v>-67943.714285714275</v>
      </c>
      <c r="X357" s="235">
        <f t="shared" si="137"/>
        <v>37050</v>
      </c>
      <c r="Y357" s="236" t="str">
        <f t="shared" si="143"/>
        <v>0</v>
      </c>
      <c r="Z357" s="36"/>
      <c r="AA357" s="237">
        <f t="shared" si="144"/>
        <v>3005.6170613113914</v>
      </c>
      <c r="AB357" s="238">
        <f t="shared" si="145"/>
        <v>145921.20000000001</v>
      </c>
      <c r="AC357" s="239" t="str">
        <f t="shared" si="141"/>
        <v/>
      </c>
      <c r="AF357" s="241">
        <f t="shared" si="142"/>
        <v>-3005.6170613113914</v>
      </c>
    </row>
    <row r="358" spans="1:32" x14ac:dyDescent="0.2">
      <c r="B358" s="25">
        <v>37051</v>
      </c>
      <c r="C358" s="26"/>
      <c r="D358" s="27"/>
      <c r="E358" s="27"/>
      <c r="F358" s="225">
        <f t="shared" si="129"/>
        <v>0</v>
      </c>
      <c r="G358" s="213" t="s">
        <v>31</v>
      </c>
      <c r="H358" s="4">
        <f t="shared" si="138"/>
        <v>23474340</v>
      </c>
      <c r="I358" s="4">
        <f t="shared" si="130"/>
        <v>558912.85714285716</v>
      </c>
      <c r="J358" s="4">
        <f t="shared" si="131"/>
        <v>3138065.9796728571</v>
      </c>
      <c r="K358" s="36">
        <f t="shared" si="132"/>
        <v>88860.046356453968</v>
      </c>
      <c r="L358" s="36">
        <f t="shared" si="133"/>
        <v>2008695.4766350125</v>
      </c>
      <c r="N358" s="4">
        <f t="shared" si="139"/>
        <v>-794000</v>
      </c>
      <c r="O358" s="272">
        <f t="shared" si="134"/>
        <v>-18904.761904761905</v>
      </c>
      <c r="P358" s="272">
        <f t="shared" si="135"/>
        <v>-106142.46823809523</v>
      </c>
      <c r="Q358" s="274">
        <f t="shared" si="136"/>
        <v>-3005.6170613113914</v>
      </c>
      <c r="R358" s="4">
        <f t="shared" si="140"/>
        <v>-67943.714285714275</v>
      </c>
      <c r="X358" s="235">
        <f t="shared" si="137"/>
        <v>37051</v>
      </c>
      <c r="Y358" s="236" t="str">
        <f t="shared" si="143"/>
        <v>0</v>
      </c>
      <c r="Z358" s="36"/>
      <c r="AA358" s="237">
        <f t="shared" si="144"/>
        <v>3005.6170613113914</v>
      </c>
      <c r="AB358" s="238">
        <f t="shared" si="145"/>
        <v>145921.20000000001</v>
      </c>
      <c r="AC358" s="239" t="str">
        <f t="shared" si="141"/>
        <v/>
      </c>
      <c r="AF358" s="241">
        <f t="shared" si="142"/>
        <v>-3005.6170613113914</v>
      </c>
    </row>
    <row r="359" spans="1:32" x14ac:dyDescent="0.2">
      <c r="B359" s="25">
        <v>37052</v>
      </c>
      <c r="C359" s="26"/>
      <c r="D359" s="27"/>
      <c r="E359" s="27"/>
      <c r="F359" s="225">
        <f t="shared" si="129"/>
        <v>0</v>
      </c>
      <c r="G359" s="213" t="s">
        <v>31</v>
      </c>
      <c r="H359" s="4">
        <f t="shared" si="138"/>
        <v>22680340</v>
      </c>
      <c r="I359" s="4">
        <f t="shared" si="130"/>
        <v>540008.09523809527</v>
      </c>
      <c r="J359" s="4">
        <f t="shared" si="131"/>
        <v>3031923.5114347618</v>
      </c>
      <c r="K359" s="36">
        <f t="shared" si="132"/>
        <v>85854.429295142574</v>
      </c>
      <c r="L359" s="36">
        <f t="shared" si="133"/>
        <v>1940753.0250709557</v>
      </c>
      <c r="N359" s="4">
        <f t="shared" si="139"/>
        <v>-794000</v>
      </c>
      <c r="O359" s="272">
        <f t="shared" si="134"/>
        <v>-18904.761904761905</v>
      </c>
      <c r="P359" s="272">
        <f t="shared" si="135"/>
        <v>-106142.46823809523</v>
      </c>
      <c r="Q359" s="274">
        <f t="shared" si="136"/>
        <v>-3005.6170613113914</v>
      </c>
      <c r="R359" s="4">
        <f t="shared" si="140"/>
        <v>-67943.714285714275</v>
      </c>
      <c r="X359" s="235">
        <f t="shared" si="137"/>
        <v>37052</v>
      </c>
      <c r="Y359" s="236" t="str">
        <f t="shared" si="143"/>
        <v>0</v>
      </c>
      <c r="Z359" s="36"/>
      <c r="AA359" s="237">
        <f t="shared" si="144"/>
        <v>3005.6170613113914</v>
      </c>
      <c r="AB359" s="238">
        <f t="shared" si="145"/>
        <v>145921.20000000001</v>
      </c>
      <c r="AC359" s="239" t="str">
        <f t="shared" si="141"/>
        <v/>
      </c>
      <c r="AF359" s="241">
        <f t="shared" si="142"/>
        <v>-3005.6170613113914</v>
      </c>
    </row>
    <row r="360" spans="1:32" x14ac:dyDescent="0.2">
      <c r="B360" s="25">
        <v>37053</v>
      </c>
      <c r="C360" s="26"/>
      <c r="D360" s="27"/>
      <c r="E360" s="27"/>
      <c r="F360" s="225">
        <f t="shared" si="129"/>
        <v>0</v>
      </c>
      <c r="G360" s="213" t="s">
        <v>31</v>
      </c>
      <c r="H360" s="4">
        <f t="shared" si="138"/>
        <v>21886340</v>
      </c>
      <c r="I360" s="4">
        <f t="shared" si="130"/>
        <v>521103.33333333331</v>
      </c>
      <c r="J360" s="4">
        <f t="shared" si="131"/>
        <v>2925781.0431966665</v>
      </c>
      <c r="K360" s="36">
        <f t="shared" si="132"/>
        <v>82848.81223383118</v>
      </c>
      <c r="L360" s="36">
        <f t="shared" si="133"/>
        <v>1872810.5735068989</v>
      </c>
      <c r="N360" s="4">
        <f t="shared" si="139"/>
        <v>-794000</v>
      </c>
      <c r="O360" s="272">
        <f t="shared" si="134"/>
        <v>-18904.761904761905</v>
      </c>
      <c r="P360" s="272">
        <f t="shared" si="135"/>
        <v>-106142.46823809523</v>
      </c>
      <c r="Q360" s="274">
        <f t="shared" si="136"/>
        <v>-3005.6170613113914</v>
      </c>
      <c r="R360" s="4">
        <f t="shared" si="140"/>
        <v>-67943.714285714275</v>
      </c>
      <c r="X360" s="235">
        <f t="shared" si="137"/>
        <v>37053</v>
      </c>
      <c r="Y360" s="236" t="str">
        <f t="shared" si="143"/>
        <v>0</v>
      </c>
      <c r="Z360" s="36"/>
      <c r="AA360" s="237">
        <f t="shared" si="144"/>
        <v>3005.6170613113914</v>
      </c>
      <c r="AB360" s="238">
        <f t="shared" si="145"/>
        <v>145921.20000000001</v>
      </c>
      <c r="AC360" s="239" t="str">
        <f t="shared" si="141"/>
        <v/>
      </c>
      <c r="AF360" s="241">
        <f t="shared" si="142"/>
        <v>-3005.6170613113914</v>
      </c>
    </row>
    <row r="361" spans="1:32" x14ac:dyDescent="0.2">
      <c r="B361" s="25">
        <v>37054</v>
      </c>
      <c r="C361" s="26"/>
      <c r="D361" s="27"/>
      <c r="E361" s="27"/>
      <c r="F361" s="225">
        <f t="shared" si="129"/>
        <v>0</v>
      </c>
      <c r="G361" s="213" t="s">
        <v>31</v>
      </c>
      <c r="H361" s="4">
        <f t="shared" si="138"/>
        <v>21092340</v>
      </c>
      <c r="I361" s="4">
        <f t="shared" si="130"/>
        <v>502198.57142857142</v>
      </c>
      <c r="J361" s="4">
        <f t="shared" si="131"/>
        <v>2819638.5749585712</v>
      </c>
      <c r="K361" s="36">
        <f t="shared" si="132"/>
        <v>79843.195172519801</v>
      </c>
      <c r="L361" s="36">
        <f t="shared" si="133"/>
        <v>1804868.1219428426</v>
      </c>
      <c r="N361" s="4">
        <f t="shared" si="139"/>
        <v>-794000</v>
      </c>
      <c r="O361" s="272">
        <f t="shared" si="134"/>
        <v>-18904.761904761905</v>
      </c>
      <c r="P361" s="272">
        <f t="shared" si="135"/>
        <v>-106142.46823809523</v>
      </c>
      <c r="Q361" s="274">
        <f t="shared" si="136"/>
        <v>-3005.6170613113914</v>
      </c>
      <c r="R361" s="4">
        <f t="shared" si="140"/>
        <v>-67943.714285714275</v>
      </c>
      <c r="X361" s="235">
        <f t="shared" si="137"/>
        <v>37054</v>
      </c>
      <c r="Y361" s="236" t="str">
        <f t="shared" si="143"/>
        <v>0</v>
      </c>
      <c r="Z361" s="36"/>
      <c r="AA361" s="237">
        <f t="shared" si="144"/>
        <v>3005.6170613113914</v>
      </c>
      <c r="AB361" s="238">
        <f t="shared" si="145"/>
        <v>145921.20000000001</v>
      </c>
      <c r="AC361" s="239" t="str">
        <f t="shared" si="141"/>
        <v/>
      </c>
      <c r="AF361" s="241">
        <f t="shared" si="142"/>
        <v>-3005.6170613113914</v>
      </c>
    </row>
    <row r="362" spans="1:32" x14ac:dyDescent="0.2">
      <c r="B362" s="25">
        <v>37055</v>
      </c>
      <c r="C362" s="26"/>
      <c r="D362" s="27"/>
      <c r="E362" s="27"/>
      <c r="F362" s="225">
        <f t="shared" si="129"/>
        <v>0</v>
      </c>
      <c r="G362" s="213" t="s">
        <v>31</v>
      </c>
      <c r="H362" s="4">
        <f t="shared" si="138"/>
        <v>20298340</v>
      </c>
      <c r="I362" s="4">
        <f t="shared" si="130"/>
        <v>483293.80952380953</v>
      </c>
      <c r="J362" s="4">
        <f t="shared" si="131"/>
        <v>2713496.1067204759</v>
      </c>
      <c r="K362" s="36">
        <f t="shared" si="132"/>
        <v>76837.578111208408</v>
      </c>
      <c r="L362" s="36">
        <f t="shared" si="133"/>
        <v>1736925.6703787858</v>
      </c>
      <c r="N362" s="4">
        <f t="shared" si="139"/>
        <v>-794000</v>
      </c>
      <c r="O362" s="272">
        <f t="shared" si="134"/>
        <v>-18904.761904761905</v>
      </c>
      <c r="P362" s="272">
        <f t="shared" si="135"/>
        <v>-106142.46823809523</v>
      </c>
      <c r="Q362" s="274">
        <f t="shared" si="136"/>
        <v>-3005.6170613113914</v>
      </c>
      <c r="R362" s="4">
        <f t="shared" si="140"/>
        <v>-67943.714285714275</v>
      </c>
      <c r="X362" s="235">
        <f t="shared" si="137"/>
        <v>37055</v>
      </c>
      <c r="Y362" s="236" t="str">
        <f t="shared" si="143"/>
        <v>0</v>
      </c>
      <c r="Z362" s="36"/>
      <c r="AA362" s="237">
        <f t="shared" si="144"/>
        <v>3005.6170613113914</v>
      </c>
      <c r="AB362" s="238">
        <f t="shared" si="145"/>
        <v>145921.20000000001</v>
      </c>
      <c r="AC362" s="239" t="str">
        <f t="shared" si="141"/>
        <v/>
      </c>
      <c r="AF362" s="241">
        <f t="shared" si="142"/>
        <v>-3005.6170613113914</v>
      </c>
    </row>
    <row r="363" spans="1:32" s="215" customFormat="1" x14ac:dyDescent="0.2">
      <c r="B363" s="214">
        <v>37056</v>
      </c>
      <c r="C363" s="280"/>
      <c r="D363" s="48"/>
      <c r="E363" s="48"/>
      <c r="F363" s="256">
        <f t="shared" si="129"/>
        <v>0</v>
      </c>
      <c r="G363" s="213" t="s">
        <v>31</v>
      </c>
      <c r="H363" s="169">
        <f t="shared" si="138"/>
        <v>19504340</v>
      </c>
      <c r="I363" s="169">
        <f t="shared" si="130"/>
        <v>464389.04761904763</v>
      </c>
      <c r="J363" s="169">
        <f t="shared" si="131"/>
        <v>2607353.6384823807</v>
      </c>
      <c r="K363" s="281">
        <f t="shared" si="132"/>
        <v>73831.961049897014</v>
      </c>
      <c r="L363" s="281">
        <f t="shared" si="133"/>
        <v>1668983.218814729</v>
      </c>
      <c r="N363" s="169">
        <f t="shared" si="139"/>
        <v>-794000</v>
      </c>
      <c r="O363" s="282">
        <f t="shared" si="134"/>
        <v>-18904.761904761905</v>
      </c>
      <c r="P363" s="282">
        <f t="shared" si="135"/>
        <v>-106142.46823809523</v>
      </c>
      <c r="Q363" s="283">
        <f t="shared" si="136"/>
        <v>-3005.6170613113914</v>
      </c>
      <c r="R363" s="169">
        <f t="shared" si="140"/>
        <v>-67943.714285714275</v>
      </c>
      <c r="X363" s="257">
        <f t="shared" si="137"/>
        <v>37056</v>
      </c>
      <c r="Y363" s="236" t="str">
        <f t="shared" si="143"/>
        <v>0</v>
      </c>
      <c r="Z363" s="281"/>
      <c r="AA363" s="258">
        <f t="shared" si="144"/>
        <v>3005.6170613113914</v>
      </c>
      <c r="AB363" s="238">
        <f t="shared" si="145"/>
        <v>145921.20000000001</v>
      </c>
      <c r="AC363" s="259" t="str">
        <f t="shared" si="141"/>
        <v/>
      </c>
      <c r="AF363" s="236">
        <f t="shared" si="142"/>
        <v>-3005.6170613113914</v>
      </c>
    </row>
    <row r="364" spans="1:32" x14ac:dyDescent="0.2">
      <c r="B364" s="25">
        <v>37057</v>
      </c>
      <c r="C364" s="26"/>
      <c r="D364" s="27"/>
      <c r="E364" s="27"/>
      <c r="F364" s="225">
        <f t="shared" si="129"/>
        <v>0</v>
      </c>
      <c r="G364" s="213" t="s">
        <v>31</v>
      </c>
      <c r="H364" s="4">
        <f t="shared" si="138"/>
        <v>18710340</v>
      </c>
      <c r="I364" s="4">
        <f t="shared" si="130"/>
        <v>445484.28571428574</v>
      </c>
      <c r="J364" s="4">
        <f t="shared" si="131"/>
        <v>2501211.1702442858</v>
      </c>
      <c r="K364" s="36">
        <f t="shared" si="132"/>
        <v>70826.343988585635</v>
      </c>
      <c r="L364" s="36">
        <f t="shared" si="133"/>
        <v>1601040.7672506724</v>
      </c>
      <c r="N364" s="4">
        <f t="shared" si="139"/>
        <v>-794000</v>
      </c>
      <c r="O364" s="272">
        <f t="shared" si="134"/>
        <v>-18904.761904761905</v>
      </c>
      <c r="P364" s="272">
        <f t="shared" si="135"/>
        <v>-106142.46823809523</v>
      </c>
      <c r="Q364" s="274">
        <f t="shared" si="136"/>
        <v>-3005.6170613113914</v>
      </c>
      <c r="R364" s="4">
        <f t="shared" si="140"/>
        <v>-67943.714285714275</v>
      </c>
      <c r="X364" s="235">
        <f t="shared" si="137"/>
        <v>37057</v>
      </c>
      <c r="Y364" s="236" t="str">
        <f t="shared" si="143"/>
        <v>0</v>
      </c>
      <c r="Z364" s="36"/>
      <c r="AA364" s="237">
        <f t="shared" si="144"/>
        <v>3005.6170613113914</v>
      </c>
      <c r="AB364" s="238">
        <f t="shared" si="145"/>
        <v>145921.20000000001</v>
      </c>
      <c r="AC364" s="239" t="str">
        <f t="shared" si="141"/>
        <v/>
      </c>
      <c r="AF364" s="241">
        <f t="shared" si="142"/>
        <v>-3005.6170613113914</v>
      </c>
    </row>
    <row r="365" spans="1:32" x14ac:dyDescent="0.2">
      <c r="B365" s="25">
        <v>37058</v>
      </c>
      <c r="C365" s="26"/>
      <c r="D365" s="27"/>
      <c r="E365" s="27"/>
      <c r="F365" s="225">
        <f t="shared" si="129"/>
        <v>0</v>
      </c>
      <c r="G365" s="213" t="s">
        <v>31</v>
      </c>
      <c r="H365" s="4">
        <f t="shared" si="138"/>
        <v>17916340</v>
      </c>
      <c r="I365" s="4">
        <f t="shared" si="130"/>
        <v>426579.52380952379</v>
      </c>
      <c r="J365" s="4">
        <f t="shared" si="131"/>
        <v>2395068.7020061901</v>
      </c>
      <c r="K365" s="36">
        <f t="shared" si="132"/>
        <v>67820.726927274227</v>
      </c>
      <c r="L365" s="36">
        <f t="shared" si="133"/>
        <v>1533098.3156866154</v>
      </c>
      <c r="N365" s="4">
        <f t="shared" si="139"/>
        <v>-794000</v>
      </c>
      <c r="O365" s="272">
        <f t="shared" si="134"/>
        <v>-18904.761904761905</v>
      </c>
      <c r="P365" s="272">
        <f t="shared" si="135"/>
        <v>-106142.46823809523</v>
      </c>
      <c r="Q365" s="274">
        <f t="shared" si="136"/>
        <v>-3005.6170613113914</v>
      </c>
      <c r="R365" s="4">
        <f t="shared" si="140"/>
        <v>-67943.714285714275</v>
      </c>
      <c r="X365" s="235">
        <f t="shared" si="137"/>
        <v>37058</v>
      </c>
      <c r="Y365" s="236" t="str">
        <f t="shared" si="143"/>
        <v>0</v>
      </c>
      <c r="Z365" s="36"/>
      <c r="AA365" s="237">
        <f t="shared" si="144"/>
        <v>3005.6170613113914</v>
      </c>
      <c r="AB365" s="238">
        <f t="shared" si="145"/>
        <v>145921.20000000001</v>
      </c>
      <c r="AC365" s="239" t="str">
        <f t="shared" si="141"/>
        <v/>
      </c>
      <c r="AF365" s="241">
        <f t="shared" si="142"/>
        <v>-3005.6170613113914</v>
      </c>
    </row>
    <row r="366" spans="1:32" x14ac:dyDescent="0.2">
      <c r="B366" s="25">
        <v>37059</v>
      </c>
      <c r="C366" s="26"/>
      <c r="D366" s="27"/>
      <c r="E366" s="27"/>
      <c r="F366" s="225">
        <f t="shared" si="129"/>
        <v>0</v>
      </c>
      <c r="G366" s="213" t="s">
        <v>31</v>
      </c>
      <c r="H366" s="4">
        <f t="shared" si="138"/>
        <v>17122340</v>
      </c>
      <c r="I366" s="4">
        <f t="shared" si="130"/>
        <v>407674.76190476189</v>
      </c>
      <c r="J366" s="4">
        <f t="shared" si="131"/>
        <v>2288926.2337680948</v>
      </c>
      <c r="K366" s="36">
        <f t="shared" si="132"/>
        <v>64815.109865962826</v>
      </c>
      <c r="L366" s="36">
        <f t="shared" si="133"/>
        <v>1465155.8641225584</v>
      </c>
      <c r="N366" s="4">
        <f t="shared" si="139"/>
        <v>-794000</v>
      </c>
      <c r="O366" s="272">
        <f t="shared" si="134"/>
        <v>-18904.761904761905</v>
      </c>
      <c r="P366" s="272">
        <f t="shared" si="135"/>
        <v>-106142.46823809523</v>
      </c>
      <c r="Q366" s="274">
        <f t="shared" si="136"/>
        <v>-3005.6170613113914</v>
      </c>
      <c r="R366" s="4">
        <f t="shared" si="140"/>
        <v>-67943.714285714275</v>
      </c>
      <c r="X366" s="235">
        <f t="shared" si="137"/>
        <v>37059</v>
      </c>
      <c r="Y366" s="236" t="str">
        <f t="shared" si="143"/>
        <v>0</v>
      </c>
      <c r="Z366" s="36"/>
      <c r="AA366" s="237">
        <f t="shared" si="144"/>
        <v>3005.6170613113914</v>
      </c>
      <c r="AB366" s="238">
        <f t="shared" si="145"/>
        <v>145921.20000000001</v>
      </c>
      <c r="AC366" s="239" t="str">
        <f t="shared" si="141"/>
        <v/>
      </c>
      <c r="AF366" s="241">
        <f t="shared" si="142"/>
        <v>-3005.6170613113914</v>
      </c>
    </row>
    <row r="367" spans="1:32" x14ac:dyDescent="0.2">
      <c r="B367" s="25">
        <v>37060</v>
      </c>
      <c r="C367" s="26"/>
      <c r="D367" s="27"/>
      <c r="E367" s="27"/>
      <c r="F367" s="225">
        <f t="shared" si="129"/>
        <v>0</v>
      </c>
      <c r="G367" s="213" t="s">
        <v>31</v>
      </c>
      <c r="H367" s="4">
        <f t="shared" si="138"/>
        <v>16328340</v>
      </c>
      <c r="I367" s="4">
        <f t="shared" si="130"/>
        <v>388770</v>
      </c>
      <c r="J367" s="4">
        <f t="shared" si="131"/>
        <v>2182783.76553</v>
      </c>
      <c r="K367" s="36">
        <f t="shared" si="132"/>
        <v>61809.492804651447</v>
      </c>
      <c r="L367" s="36">
        <f t="shared" si="133"/>
        <v>1397213.4125585018</v>
      </c>
      <c r="N367" s="4">
        <f t="shared" si="139"/>
        <v>-794000</v>
      </c>
      <c r="O367" s="272">
        <f t="shared" si="134"/>
        <v>-18904.761904761905</v>
      </c>
      <c r="P367" s="272">
        <f t="shared" si="135"/>
        <v>-106142.46823809523</v>
      </c>
      <c r="Q367" s="274">
        <f t="shared" si="136"/>
        <v>-3005.6170613113914</v>
      </c>
      <c r="R367" s="4">
        <f t="shared" si="140"/>
        <v>-67943.714285714275</v>
      </c>
      <c r="X367" s="235">
        <f t="shared" si="137"/>
        <v>37060</v>
      </c>
      <c r="Y367" s="236" t="str">
        <f t="shared" si="143"/>
        <v>0</v>
      </c>
      <c r="Z367" s="36"/>
      <c r="AA367" s="237">
        <f t="shared" si="144"/>
        <v>3005.6170613113914</v>
      </c>
      <c r="AB367" s="238">
        <f t="shared" si="145"/>
        <v>145921.20000000001</v>
      </c>
      <c r="AC367" s="239" t="str">
        <f t="shared" si="141"/>
        <v/>
      </c>
      <c r="AF367" s="241">
        <f t="shared" si="142"/>
        <v>-3005.6170613113914</v>
      </c>
    </row>
    <row r="368" spans="1:32" x14ac:dyDescent="0.2">
      <c r="B368" s="25">
        <v>37061</v>
      </c>
      <c r="C368" s="26"/>
      <c r="D368" s="27"/>
      <c r="E368" s="27"/>
      <c r="F368" s="225">
        <f t="shared" si="129"/>
        <v>0</v>
      </c>
      <c r="G368" s="213" t="s">
        <v>31</v>
      </c>
      <c r="H368" s="4">
        <f t="shared" si="138"/>
        <v>15534340</v>
      </c>
      <c r="I368" s="4">
        <f t="shared" si="130"/>
        <v>369865.23809523811</v>
      </c>
      <c r="J368" s="4">
        <f t="shared" si="131"/>
        <v>2076641.2972919047</v>
      </c>
      <c r="K368" s="36">
        <f t="shared" si="132"/>
        <v>58803.875743340053</v>
      </c>
      <c r="L368" s="36">
        <f t="shared" si="133"/>
        <v>1329270.960994445</v>
      </c>
      <c r="N368" s="4">
        <f t="shared" si="139"/>
        <v>-794000</v>
      </c>
      <c r="O368" s="272">
        <f t="shared" si="134"/>
        <v>-18904.761904761905</v>
      </c>
      <c r="P368" s="272">
        <f t="shared" si="135"/>
        <v>-106142.46823809523</v>
      </c>
      <c r="Q368" s="274">
        <f t="shared" si="136"/>
        <v>-3005.6170613113914</v>
      </c>
      <c r="R368" s="4">
        <f t="shared" si="140"/>
        <v>-67943.714285714275</v>
      </c>
      <c r="X368" s="235">
        <f t="shared" si="137"/>
        <v>37061</v>
      </c>
      <c r="Y368" s="236" t="str">
        <f t="shared" si="143"/>
        <v>0</v>
      </c>
      <c r="Z368" s="36"/>
      <c r="AA368" s="237">
        <f t="shared" si="144"/>
        <v>3005.6170613113914</v>
      </c>
      <c r="AB368" s="238">
        <f t="shared" si="145"/>
        <v>145921.20000000001</v>
      </c>
      <c r="AC368" s="239" t="str">
        <f t="shared" si="141"/>
        <v/>
      </c>
      <c r="AF368" s="241">
        <f t="shared" si="142"/>
        <v>-3005.6170613113914</v>
      </c>
    </row>
    <row r="369" spans="1:32" x14ac:dyDescent="0.2">
      <c r="B369" s="25">
        <v>37062</v>
      </c>
      <c r="C369" s="26"/>
      <c r="D369" s="27"/>
      <c r="E369" s="27"/>
      <c r="F369" s="225">
        <f t="shared" si="129"/>
        <v>0</v>
      </c>
      <c r="G369" s="213" t="s">
        <v>31</v>
      </c>
      <c r="H369" s="4">
        <f t="shared" si="138"/>
        <v>14740340</v>
      </c>
      <c r="I369" s="4">
        <f t="shared" si="130"/>
        <v>350960.47619047621</v>
      </c>
      <c r="J369" s="4">
        <f t="shared" si="131"/>
        <v>1970498.8290538094</v>
      </c>
      <c r="K369" s="36">
        <f t="shared" si="132"/>
        <v>55798.25868202866</v>
      </c>
      <c r="L369" s="36">
        <f t="shared" si="133"/>
        <v>1261328.5094303882</v>
      </c>
      <c r="N369" s="4">
        <f t="shared" si="139"/>
        <v>-794000</v>
      </c>
      <c r="O369" s="272">
        <f t="shared" si="134"/>
        <v>-18904.761904761905</v>
      </c>
      <c r="P369" s="272">
        <f t="shared" si="135"/>
        <v>-106142.46823809523</v>
      </c>
      <c r="Q369" s="274">
        <f t="shared" si="136"/>
        <v>-3005.6170613113914</v>
      </c>
      <c r="R369" s="4">
        <f t="shared" si="140"/>
        <v>-67943.714285714275</v>
      </c>
      <c r="X369" s="235">
        <f t="shared" si="137"/>
        <v>37062</v>
      </c>
      <c r="Y369" s="236" t="str">
        <f t="shared" si="143"/>
        <v>0</v>
      </c>
      <c r="Z369" s="36"/>
      <c r="AA369" s="237">
        <f t="shared" si="144"/>
        <v>3005.6170613113914</v>
      </c>
      <c r="AB369" s="238">
        <f t="shared" si="145"/>
        <v>145921.20000000001</v>
      </c>
      <c r="AC369" s="239" t="str">
        <f t="shared" si="141"/>
        <v/>
      </c>
      <c r="AF369" s="241">
        <f t="shared" si="142"/>
        <v>-3005.6170613113914</v>
      </c>
    </row>
    <row r="370" spans="1:32" x14ac:dyDescent="0.2">
      <c r="B370" s="25">
        <v>37063</v>
      </c>
      <c r="C370" s="26"/>
      <c r="D370" s="27"/>
      <c r="E370" s="27"/>
      <c r="F370" s="225">
        <f t="shared" si="129"/>
        <v>0</v>
      </c>
      <c r="G370" s="213" t="s">
        <v>31</v>
      </c>
      <c r="H370" s="4">
        <f t="shared" si="138"/>
        <v>13946340</v>
      </c>
      <c r="I370" s="4">
        <f t="shared" si="130"/>
        <v>332055.71428571426</v>
      </c>
      <c r="J370" s="4">
        <f t="shared" si="131"/>
        <v>1864356.3608157141</v>
      </c>
      <c r="K370" s="36">
        <f t="shared" si="132"/>
        <v>52792.641620717266</v>
      </c>
      <c r="L370" s="36">
        <f t="shared" si="133"/>
        <v>1193386.0578663314</v>
      </c>
      <c r="N370" s="4">
        <f t="shared" si="139"/>
        <v>-794000</v>
      </c>
      <c r="O370" s="272">
        <f t="shared" si="134"/>
        <v>-18904.761904761905</v>
      </c>
      <c r="P370" s="272">
        <f t="shared" si="135"/>
        <v>-106142.46823809523</v>
      </c>
      <c r="Q370" s="274">
        <f t="shared" si="136"/>
        <v>-3005.6170613113914</v>
      </c>
      <c r="R370" s="4">
        <f t="shared" si="140"/>
        <v>-67943.714285714275</v>
      </c>
      <c r="X370" s="235">
        <f t="shared" si="137"/>
        <v>37063</v>
      </c>
      <c r="Y370" s="236" t="str">
        <f t="shared" si="143"/>
        <v>0</v>
      </c>
      <c r="Z370" s="36"/>
      <c r="AA370" s="237">
        <f t="shared" si="144"/>
        <v>3005.6170613113914</v>
      </c>
      <c r="AB370" s="238">
        <f t="shared" si="145"/>
        <v>145921.20000000001</v>
      </c>
      <c r="AC370" s="239" t="str">
        <f t="shared" si="141"/>
        <v/>
      </c>
      <c r="AF370" s="241">
        <f t="shared" si="142"/>
        <v>-3005.6170613113914</v>
      </c>
    </row>
    <row r="371" spans="1:32" x14ac:dyDescent="0.2">
      <c r="B371" s="25">
        <v>37064</v>
      </c>
      <c r="C371" s="26"/>
      <c r="D371" s="27"/>
      <c r="E371" s="27"/>
      <c r="F371" s="225">
        <f t="shared" si="129"/>
        <v>0</v>
      </c>
      <c r="G371" s="213" t="s">
        <v>31</v>
      </c>
      <c r="H371" s="4">
        <f t="shared" si="138"/>
        <v>13152340</v>
      </c>
      <c r="I371" s="4">
        <f t="shared" si="130"/>
        <v>313150.95238095237</v>
      </c>
      <c r="J371" s="4">
        <f t="shared" si="131"/>
        <v>1758213.8925776188</v>
      </c>
      <c r="K371" s="36">
        <f t="shared" si="132"/>
        <v>49787.024559405872</v>
      </c>
      <c r="L371" s="36">
        <f t="shared" si="133"/>
        <v>1125443.6063022746</v>
      </c>
      <c r="N371" s="4">
        <f t="shared" si="139"/>
        <v>-794000</v>
      </c>
      <c r="O371" s="272">
        <f t="shared" si="134"/>
        <v>-18904.761904761905</v>
      </c>
      <c r="P371" s="272">
        <f t="shared" si="135"/>
        <v>-106142.46823809523</v>
      </c>
      <c r="Q371" s="274">
        <f t="shared" si="136"/>
        <v>-3005.6170613113914</v>
      </c>
      <c r="R371" s="4">
        <f t="shared" si="140"/>
        <v>-67943.714285714275</v>
      </c>
      <c r="X371" s="235">
        <f t="shared" si="137"/>
        <v>37064</v>
      </c>
      <c r="Y371" s="236" t="str">
        <f t="shared" si="143"/>
        <v>0</v>
      </c>
      <c r="Z371" s="36"/>
      <c r="AA371" s="237">
        <f t="shared" si="144"/>
        <v>3005.6170613113914</v>
      </c>
      <c r="AB371" s="238">
        <f t="shared" si="145"/>
        <v>145921.20000000001</v>
      </c>
      <c r="AC371" s="239" t="str">
        <f t="shared" si="141"/>
        <v/>
      </c>
      <c r="AF371" s="241">
        <f t="shared" si="142"/>
        <v>-3005.6170613113914</v>
      </c>
    </row>
    <row r="372" spans="1:32" x14ac:dyDescent="0.2">
      <c r="B372" s="25">
        <v>37065</v>
      </c>
      <c r="C372" s="26"/>
      <c r="D372" s="27"/>
      <c r="E372" s="27"/>
      <c r="F372" s="225">
        <f t="shared" si="129"/>
        <v>0</v>
      </c>
      <c r="G372" s="213" t="s">
        <v>31</v>
      </c>
      <c r="H372" s="4">
        <f t="shared" si="138"/>
        <v>12358340</v>
      </c>
      <c r="I372" s="4">
        <f t="shared" si="130"/>
        <v>294246.19047619047</v>
      </c>
      <c r="J372" s="4">
        <f t="shared" si="131"/>
        <v>1652071.4243395238</v>
      </c>
      <c r="K372" s="36">
        <f t="shared" si="132"/>
        <v>46781.407498094486</v>
      </c>
      <c r="L372" s="36">
        <f t="shared" si="133"/>
        <v>1057501.1547382181</v>
      </c>
      <c r="N372" s="4">
        <f t="shared" si="139"/>
        <v>-794000</v>
      </c>
      <c r="O372" s="272">
        <f t="shared" si="134"/>
        <v>-18904.761904761905</v>
      </c>
      <c r="P372" s="272">
        <f t="shared" si="135"/>
        <v>-106142.46823809523</v>
      </c>
      <c r="Q372" s="274">
        <f t="shared" si="136"/>
        <v>-3005.6170613113914</v>
      </c>
      <c r="R372" s="4">
        <f t="shared" si="140"/>
        <v>-67943.714285714275</v>
      </c>
      <c r="X372" s="235">
        <f t="shared" si="137"/>
        <v>37065</v>
      </c>
      <c r="Y372" s="236" t="str">
        <f t="shared" si="143"/>
        <v>0</v>
      </c>
      <c r="Z372" s="36"/>
      <c r="AA372" s="237">
        <f t="shared" si="144"/>
        <v>3005.6170613113914</v>
      </c>
      <c r="AB372" s="238">
        <f t="shared" si="145"/>
        <v>145921.20000000001</v>
      </c>
      <c r="AC372" s="239" t="str">
        <f t="shared" si="141"/>
        <v/>
      </c>
      <c r="AF372" s="241">
        <f t="shared" si="142"/>
        <v>-3005.6170613113914</v>
      </c>
    </row>
    <row r="373" spans="1:32" x14ac:dyDescent="0.2">
      <c r="B373" s="25">
        <v>37066</v>
      </c>
      <c r="C373" s="26"/>
      <c r="D373" s="27"/>
      <c r="E373" s="27"/>
      <c r="F373" s="225">
        <f t="shared" si="129"/>
        <v>0</v>
      </c>
      <c r="G373" s="213" t="s">
        <v>31</v>
      </c>
      <c r="H373" s="4">
        <f t="shared" si="138"/>
        <v>11564340</v>
      </c>
      <c r="I373" s="4">
        <f t="shared" si="130"/>
        <v>275341.42857142858</v>
      </c>
      <c r="J373" s="4">
        <f t="shared" si="131"/>
        <v>1545928.9561014285</v>
      </c>
      <c r="K373" s="36">
        <f t="shared" si="132"/>
        <v>43775.790436783092</v>
      </c>
      <c r="L373" s="36">
        <f t="shared" si="133"/>
        <v>989558.70317416126</v>
      </c>
      <c r="N373" s="4">
        <f t="shared" si="139"/>
        <v>-794000</v>
      </c>
      <c r="O373" s="272">
        <f t="shared" si="134"/>
        <v>-18904.761904761905</v>
      </c>
      <c r="P373" s="272">
        <f t="shared" si="135"/>
        <v>-106142.46823809523</v>
      </c>
      <c r="Q373" s="274">
        <f t="shared" si="136"/>
        <v>-3005.6170613113914</v>
      </c>
      <c r="R373" s="4">
        <f t="shared" si="140"/>
        <v>-67943.714285714275</v>
      </c>
      <c r="X373" s="235">
        <f t="shared" si="137"/>
        <v>37066</v>
      </c>
      <c r="Y373" s="236" t="str">
        <f t="shared" si="143"/>
        <v>0</v>
      </c>
      <c r="Z373" s="36"/>
      <c r="AA373" s="237">
        <f t="shared" si="144"/>
        <v>3005.6170613113914</v>
      </c>
      <c r="AB373" s="238">
        <f t="shared" si="145"/>
        <v>145921.20000000001</v>
      </c>
      <c r="AC373" s="239" t="str">
        <f t="shared" si="141"/>
        <v/>
      </c>
      <c r="AF373" s="241">
        <f t="shared" si="142"/>
        <v>-3005.6170613113914</v>
      </c>
    </row>
    <row r="374" spans="1:32" x14ac:dyDescent="0.2">
      <c r="B374" s="25">
        <v>37067</v>
      </c>
      <c r="C374" s="26"/>
      <c r="D374" s="27"/>
      <c r="E374" s="27"/>
      <c r="F374" s="225">
        <f t="shared" si="129"/>
        <v>0</v>
      </c>
      <c r="G374" s="213" t="s">
        <v>31</v>
      </c>
      <c r="H374" s="4">
        <f t="shared" si="138"/>
        <v>10770340</v>
      </c>
      <c r="I374" s="4">
        <f t="shared" si="130"/>
        <v>256436.66666666666</v>
      </c>
      <c r="J374" s="4">
        <f t="shared" si="131"/>
        <v>1439786.4878633332</v>
      </c>
      <c r="K374" s="36">
        <f t="shared" si="132"/>
        <v>40770.173375471706</v>
      </c>
      <c r="L374" s="36">
        <f t="shared" si="133"/>
        <v>921616.25161010458</v>
      </c>
      <c r="N374" s="4">
        <f t="shared" si="139"/>
        <v>-794000</v>
      </c>
      <c r="O374" s="272">
        <f t="shared" si="134"/>
        <v>-18904.761904761905</v>
      </c>
      <c r="P374" s="272">
        <f t="shared" si="135"/>
        <v>-106142.46823809523</v>
      </c>
      <c r="Q374" s="274">
        <f t="shared" si="136"/>
        <v>-3005.6170613113914</v>
      </c>
      <c r="R374" s="4">
        <f t="shared" si="140"/>
        <v>-67943.714285714275</v>
      </c>
      <c r="X374" s="235">
        <f t="shared" si="137"/>
        <v>37067</v>
      </c>
      <c r="Y374" s="236" t="str">
        <f t="shared" si="143"/>
        <v>0</v>
      </c>
      <c r="Z374" s="36"/>
      <c r="AA374" s="237">
        <f t="shared" si="144"/>
        <v>3005.6170613113914</v>
      </c>
      <c r="AB374" s="238">
        <f t="shared" si="145"/>
        <v>145921.20000000001</v>
      </c>
      <c r="AC374" s="239" t="str">
        <f t="shared" si="141"/>
        <v/>
      </c>
      <c r="AF374" s="241">
        <f t="shared" si="142"/>
        <v>-3005.6170613113914</v>
      </c>
    </row>
    <row r="375" spans="1:32" x14ac:dyDescent="0.2">
      <c r="B375" s="25">
        <v>37068</v>
      </c>
      <c r="C375" s="26"/>
      <c r="D375" s="27"/>
      <c r="E375" s="27"/>
      <c r="F375" s="225">
        <f t="shared" si="129"/>
        <v>0</v>
      </c>
      <c r="G375" s="213" t="s">
        <v>31</v>
      </c>
      <c r="H375" s="4">
        <f t="shared" si="138"/>
        <v>9976340</v>
      </c>
      <c r="I375" s="4">
        <f t="shared" si="130"/>
        <v>237531.90476190476</v>
      </c>
      <c r="J375" s="4">
        <f t="shared" si="131"/>
        <v>1333644.0196252379</v>
      </c>
      <c r="K375" s="36">
        <f t="shared" si="132"/>
        <v>37764.556314160312</v>
      </c>
      <c r="L375" s="36">
        <f t="shared" si="133"/>
        <v>853673.80004604778</v>
      </c>
      <c r="N375" s="4">
        <f t="shared" si="139"/>
        <v>-794000</v>
      </c>
      <c r="O375" s="272">
        <f t="shared" si="134"/>
        <v>-18904.761904761905</v>
      </c>
      <c r="P375" s="272">
        <f t="shared" si="135"/>
        <v>-106142.46823809523</v>
      </c>
      <c r="Q375" s="274">
        <f t="shared" si="136"/>
        <v>-3005.6170613113914</v>
      </c>
      <c r="R375" s="4">
        <f t="shared" si="140"/>
        <v>-67943.714285714275</v>
      </c>
      <c r="X375" s="235">
        <f t="shared" si="137"/>
        <v>37068</v>
      </c>
      <c r="Y375" s="236" t="str">
        <f t="shared" si="143"/>
        <v>0</v>
      </c>
      <c r="Z375" s="36"/>
      <c r="AA375" s="237">
        <f t="shared" si="144"/>
        <v>3005.6170613113914</v>
      </c>
      <c r="AB375" s="238">
        <f t="shared" si="145"/>
        <v>145921.20000000001</v>
      </c>
      <c r="AC375" s="239" t="str">
        <f t="shared" si="141"/>
        <v/>
      </c>
      <c r="AF375" s="241">
        <f t="shared" si="142"/>
        <v>-3005.6170613113914</v>
      </c>
    </row>
    <row r="376" spans="1:32" x14ac:dyDescent="0.2">
      <c r="B376" s="25">
        <v>37069</v>
      </c>
      <c r="C376" s="26"/>
      <c r="D376" s="27"/>
      <c r="E376" s="27"/>
      <c r="F376" s="225">
        <f t="shared" si="129"/>
        <v>0</v>
      </c>
      <c r="G376" s="213" t="s">
        <v>31</v>
      </c>
      <c r="H376" s="4">
        <f t="shared" si="138"/>
        <v>9182340</v>
      </c>
      <c r="I376" s="4">
        <f t="shared" si="130"/>
        <v>218627.14285714287</v>
      </c>
      <c r="J376" s="4">
        <f t="shared" si="131"/>
        <v>1227501.5513871429</v>
      </c>
      <c r="K376" s="36">
        <f t="shared" si="132"/>
        <v>34758.939252848926</v>
      </c>
      <c r="L376" s="36">
        <f t="shared" si="133"/>
        <v>785731.34848199121</v>
      </c>
      <c r="N376" s="4">
        <f t="shared" si="139"/>
        <v>-794000</v>
      </c>
      <c r="O376" s="272">
        <f t="shared" si="134"/>
        <v>-18904.761904761905</v>
      </c>
      <c r="P376" s="272">
        <f t="shared" si="135"/>
        <v>-106142.46823809523</v>
      </c>
      <c r="Q376" s="274">
        <f t="shared" si="136"/>
        <v>-3005.6170613113914</v>
      </c>
      <c r="R376" s="4">
        <f t="shared" si="140"/>
        <v>-67943.714285714275</v>
      </c>
      <c r="X376" s="235">
        <f t="shared" si="137"/>
        <v>37069</v>
      </c>
      <c r="Y376" s="236" t="str">
        <f t="shared" si="143"/>
        <v>0</v>
      </c>
      <c r="Z376" s="36"/>
      <c r="AA376" s="237">
        <f t="shared" si="144"/>
        <v>3005.6170613113914</v>
      </c>
      <c r="AB376" s="238">
        <f t="shared" si="145"/>
        <v>145921.20000000001</v>
      </c>
      <c r="AC376" s="239" t="str">
        <f t="shared" si="141"/>
        <v/>
      </c>
      <c r="AF376" s="241">
        <f t="shared" si="142"/>
        <v>-3005.6170613113914</v>
      </c>
    </row>
    <row r="377" spans="1:32" x14ac:dyDescent="0.2">
      <c r="B377" s="25">
        <v>37070</v>
      </c>
      <c r="C377" s="26"/>
      <c r="D377" s="27"/>
      <c r="E377" s="27"/>
      <c r="F377" s="225">
        <f t="shared" si="129"/>
        <v>0</v>
      </c>
      <c r="G377" s="213" t="s">
        <v>31</v>
      </c>
      <c r="H377" s="4">
        <f t="shared" si="138"/>
        <v>8388340</v>
      </c>
      <c r="I377" s="4">
        <f t="shared" si="130"/>
        <v>199722.38095238095</v>
      </c>
      <c r="J377" s="4">
        <f t="shared" si="131"/>
        <v>1121359.0831490476</v>
      </c>
      <c r="K377" s="36">
        <f t="shared" si="132"/>
        <v>31753.322191537529</v>
      </c>
      <c r="L377" s="36">
        <f t="shared" si="133"/>
        <v>717788.8969179343</v>
      </c>
      <c r="N377" s="4">
        <f t="shared" si="139"/>
        <v>-794000</v>
      </c>
      <c r="O377" s="272">
        <f t="shared" si="134"/>
        <v>-18904.761904761905</v>
      </c>
      <c r="P377" s="272">
        <f t="shared" si="135"/>
        <v>-106142.46823809523</v>
      </c>
      <c r="Q377" s="274">
        <f t="shared" si="136"/>
        <v>-3005.6170613113914</v>
      </c>
      <c r="R377" s="4">
        <f t="shared" si="140"/>
        <v>-67943.714285714275</v>
      </c>
      <c r="X377" s="235">
        <f t="shared" si="137"/>
        <v>37070</v>
      </c>
      <c r="Y377" s="236" t="str">
        <f t="shared" si="143"/>
        <v>0</v>
      </c>
      <c r="Z377" s="36"/>
      <c r="AA377" s="237">
        <f t="shared" si="144"/>
        <v>3005.6170613113914</v>
      </c>
      <c r="AB377" s="238">
        <f t="shared" si="145"/>
        <v>145921.20000000001</v>
      </c>
      <c r="AC377" s="239" t="str">
        <f t="shared" si="141"/>
        <v/>
      </c>
      <c r="AF377" s="241">
        <f t="shared" si="142"/>
        <v>-3005.6170613113914</v>
      </c>
    </row>
    <row r="378" spans="1:32" x14ac:dyDescent="0.2">
      <c r="B378" s="25">
        <v>37071</v>
      </c>
      <c r="C378" s="26"/>
      <c r="D378" s="27"/>
      <c r="E378" s="27"/>
      <c r="F378" s="225">
        <f t="shared" si="129"/>
        <v>0</v>
      </c>
      <c r="G378" s="213" t="s">
        <v>31</v>
      </c>
      <c r="H378" s="4">
        <f t="shared" si="138"/>
        <v>7594340</v>
      </c>
      <c r="I378" s="4">
        <f t="shared" si="130"/>
        <v>180817.61904761905</v>
      </c>
      <c r="J378" s="4">
        <f t="shared" si="131"/>
        <v>1015216.6149109524</v>
      </c>
      <c r="K378" s="36">
        <f t="shared" si="132"/>
        <v>28747.705130226139</v>
      </c>
      <c r="L378" s="36">
        <f t="shared" si="133"/>
        <v>649846.44535387761</v>
      </c>
      <c r="N378" s="4">
        <f t="shared" si="139"/>
        <v>-794000</v>
      </c>
      <c r="O378" s="272">
        <f t="shared" si="134"/>
        <v>-18904.761904761905</v>
      </c>
      <c r="P378" s="272">
        <f t="shared" si="135"/>
        <v>-106142.46823809523</v>
      </c>
      <c r="Q378" s="274">
        <f t="shared" si="136"/>
        <v>-3005.6170613113914</v>
      </c>
      <c r="R378" s="4">
        <f t="shared" si="140"/>
        <v>-67943.714285714275</v>
      </c>
      <c r="X378" s="235">
        <f t="shared" si="137"/>
        <v>37071</v>
      </c>
      <c r="Y378" s="236" t="str">
        <f t="shared" si="143"/>
        <v>0</v>
      </c>
      <c r="Z378" s="36"/>
      <c r="AA378" s="237">
        <f t="shared" si="144"/>
        <v>3005.6170613113914</v>
      </c>
      <c r="AB378" s="238">
        <f t="shared" si="145"/>
        <v>145921.20000000001</v>
      </c>
      <c r="AC378" s="239" t="str">
        <f t="shared" si="141"/>
        <v/>
      </c>
      <c r="AF378" s="241">
        <f t="shared" si="142"/>
        <v>-3005.6170613113914</v>
      </c>
    </row>
    <row r="379" spans="1:32" x14ac:dyDescent="0.2">
      <c r="B379" s="25">
        <v>37072</v>
      </c>
      <c r="C379" s="26"/>
      <c r="D379" s="27"/>
      <c r="E379" s="27"/>
      <c r="F379" s="225">
        <f t="shared" si="129"/>
        <v>0</v>
      </c>
      <c r="G379" s="213" t="s">
        <v>31</v>
      </c>
      <c r="H379" s="4">
        <f t="shared" si="138"/>
        <v>6800340</v>
      </c>
      <c r="I379" s="4">
        <f t="shared" si="130"/>
        <v>161912.85714285713</v>
      </c>
      <c r="J379" s="4">
        <f t="shared" si="131"/>
        <v>909074.14667285699</v>
      </c>
      <c r="K379" s="36">
        <f t="shared" si="132"/>
        <v>25742.088068914745</v>
      </c>
      <c r="L379" s="36">
        <f t="shared" si="133"/>
        <v>581903.99378982082</v>
      </c>
      <c r="N379" s="4">
        <f t="shared" si="139"/>
        <v>-794000</v>
      </c>
      <c r="O379" s="272">
        <f t="shared" si="134"/>
        <v>-18904.761904761905</v>
      </c>
      <c r="P379" s="272">
        <f t="shared" si="135"/>
        <v>-106142.46823809523</v>
      </c>
      <c r="Q379" s="274">
        <f t="shared" si="136"/>
        <v>-3005.6170613113914</v>
      </c>
      <c r="R379" s="4">
        <f t="shared" si="140"/>
        <v>-67943.714285714275</v>
      </c>
      <c r="X379" s="235">
        <f t="shared" si="137"/>
        <v>37072</v>
      </c>
      <c r="Y379" s="236" t="str">
        <f t="shared" si="143"/>
        <v>0</v>
      </c>
      <c r="Z379" s="36"/>
      <c r="AA379" s="237">
        <f t="shared" si="144"/>
        <v>3005.6170613113914</v>
      </c>
      <c r="AB379" s="238">
        <f t="shared" si="145"/>
        <v>145921.20000000001</v>
      </c>
      <c r="AC379" s="239" t="str">
        <f t="shared" si="141"/>
        <v/>
      </c>
      <c r="AF379" s="241">
        <f t="shared" si="142"/>
        <v>-3005.6170613113914</v>
      </c>
    </row>
    <row r="380" spans="1:32" ht="13.5" thickBot="1" x14ac:dyDescent="0.25">
      <c r="B380" s="28"/>
      <c r="C380" s="29"/>
      <c r="D380" s="30"/>
      <c r="E380" s="30"/>
      <c r="F380" s="226"/>
      <c r="G380" s="213"/>
      <c r="K380" s="36"/>
      <c r="L380" s="36"/>
      <c r="O380" s="272"/>
      <c r="P380" s="272"/>
      <c r="Q380" s="274"/>
      <c r="R380" s="4"/>
      <c r="X380" s="235"/>
      <c r="Y380" s="236"/>
      <c r="Z380" s="36"/>
      <c r="AA380" s="237"/>
      <c r="AB380" s="238"/>
      <c r="AC380" s="239"/>
      <c r="AF380" s="241"/>
    </row>
    <row r="382" spans="1:32" ht="16.5" thickBot="1" x14ac:dyDescent="0.3">
      <c r="A382" s="31" t="s">
        <v>95</v>
      </c>
      <c r="B382" s="32"/>
      <c r="C382" s="26"/>
      <c r="D382" s="27"/>
      <c r="E382" s="27"/>
      <c r="F382" s="227"/>
      <c r="G382" s="4"/>
      <c r="K382" s="36"/>
      <c r="L382" s="36"/>
      <c r="O382" s="272"/>
      <c r="P382" s="272"/>
      <c r="Q382" s="274"/>
      <c r="R382" s="4"/>
      <c r="X382" s="235"/>
      <c r="Y382" s="236"/>
      <c r="Z382" s="36"/>
      <c r="AA382" s="237"/>
      <c r="AB382" s="238"/>
      <c r="AF382" s="241"/>
    </row>
    <row r="383" spans="1:32" x14ac:dyDescent="0.2">
      <c r="B383" s="22">
        <v>37073</v>
      </c>
      <c r="C383" s="23"/>
      <c r="D383" s="24"/>
      <c r="E383" s="24"/>
      <c r="F383" s="224">
        <f t="shared" ref="F383:F413" si="146">E383/104.1667*100</f>
        <v>0</v>
      </c>
      <c r="G383" s="213" t="s">
        <v>31</v>
      </c>
      <c r="H383" s="4">
        <f>H380-$AP$2</f>
        <v>-794000</v>
      </c>
      <c r="I383" s="4">
        <f t="shared" ref="I383:I413" si="147">H383/42</f>
        <v>-18904.761904761905</v>
      </c>
      <c r="J383" s="4">
        <f t="shared" ref="J383:J413" si="148">I383*$J$4</f>
        <v>-106142.46823809523</v>
      </c>
      <c r="K383" s="4">
        <f t="shared" ref="K383:K413" si="149">J383*$K$1</f>
        <v>-3005.6170613113914</v>
      </c>
      <c r="L383" s="4">
        <f t="shared" ref="L383:L413" si="150">K383*$L$1</f>
        <v>-67942.451564056755</v>
      </c>
      <c r="M383" s="4"/>
      <c r="N383" s="4">
        <f>H383-H380</f>
        <v>-794000</v>
      </c>
      <c r="O383" s="4">
        <f t="shared" ref="O383:O413" si="151">N383/42</f>
        <v>-18904.761904761905</v>
      </c>
      <c r="P383" s="4">
        <f t="shared" ref="P383:P413" si="152">O383*$J$4</f>
        <v>-106142.46823809523</v>
      </c>
      <c r="Q383" s="4">
        <f t="shared" ref="Q383:Q413" si="153">P383*$K$1</f>
        <v>-3005.6170613113914</v>
      </c>
      <c r="R383" s="4">
        <f>O383*3.594</f>
        <v>-67943.714285714275</v>
      </c>
      <c r="X383" s="235">
        <f t="shared" ref="X383:X412" si="154">B383</f>
        <v>37073</v>
      </c>
      <c r="Y383" s="236">
        <f>IF(AF380&lt;0,"0",AF380)</f>
        <v>0</v>
      </c>
      <c r="Z383" s="236"/>
      <c r="AA383" s="237">
        <f>Q383*-1</f>
        <v>3005.6170613113914</v>
      </c>
      <c r="AB383" s="238">
        <f>$AA$3-Y383</f>
        <v>145921.20000000001</v>
      </c>
      <c r="AC383" s="239" t="str">
        <f>+IF(AF383&gt;$D$3,"*","")</f>
        <v/>
      </c>
      <c r="AD383" s="154"/>
      <c r="AE383" s="240"/>
      <c r="AF383" s="241">
        <f>Y383+AE383-AA383</f>
        <v>-3005.6170613113914</v>
      </c>
    </row>
    <row r="384" spans="1:32" x14ac:dyDescent="0.2">
      <c r="A384" s="215"/>
      <c r="B384" s="25">
        <v>37074</v>
      </c>
      <c r="C384" s="280"/>
      <c r="D384" s="48"/>
      <c r="E384" s="48"/>
      <c r="F384" s="256">
        <f t="shared" si="146"/>
        <v>0</v>
      </c>
      <c r="G384" s="213" t="s">
        <v>31</v>
      </c>
      <c r="H384" s="169">
        <f t="shared" ref="H384:H412" si="155">H383-$AP$2</f>
        <v>-1588000</v>
      </c>
      <c r="I384" s="169">
        <f t="shared" si="147"/>
        <v>-37809.523809523809</v>
      </c>
      <c r="J384" s="169">
        <f t="shared" si="148"/>
        <v>-212284.93647619046</v>
      </c>
      <c r="K384" s="281">
        <f t="shared" si="149"/>
        <v>-6011.2341226227827</v>
      </c>
      <c r="L384" s="281">
        <f t="shared" si="150"/>
        <v>-135884.90312811351</v>
      </c>
      <c r="M384" s="215"/>
      <c r="N384" s="169">
        <f t="shared" ref="N384:N412" si="156">H384-H383</f>
        <v>-794000</v>
      </c>
      <c r="O384" s="282">
        <f t="shared" si="151"/>
        <v>-18904.761904761905</v>
      </c>
      <c r="P384" s="282">
        <f t="shared" si="152"/>
        <v>-106142.46823809523</v>
      </c>
      <c r="Q384" s="283">
        <f t="shared" si="153"/>
        <v>-3005.6170613113914</v>
      </c>
      <c r="R384" s="169">
        <f t="shared" ref="R384:R412" si="157">O384*3.594</f>
        <v>-67943.714285714275</v>
      </c>
      <c r="S384" s="215"/>
      <c r="T384" s="215"/>
      <c r="U384" s="215"/>
      <c r="V384" s="215"/>
      <c r="W384" s="215"/>
      <c r="X384" s="257">
        <f t="shared" si="154"/>
        <v>37074</v>
      </c>
      <c r="Y384" s="236" t="str">
        <f>IF(AF383&lt;0,"0",AF383)</f>
        <v>0</v>
      </c>
      <c r="Z384" s="281"/>
      <c r="AA384" s="258">
        <f>Q384*-1</f>
        <v>3005.6170613113914</v>
      </c>
      <c r="AB384" s="238">
        <f>$AA$3-Y384</f>
        <v>145921.20000000001</v>
      </c>
      <c r="AC384" s="239" t="str">
        <f t="shared" ref="AC384:AC412" si="158">+IF(AF384&gt;$D$3,"*","")</f>
        <v/>
      </c>
      <c r="AD384" s="215"/>
      <c r="AE384" s="215"/>
      <c r="AF384" s="236">
        <f t="shared" ref="AF384:AF412" si="159">Y384+AE384-AA384</f>
        <v>-3005.6170613113914</v>
      </c>
    </row>
    <row r="385" spans="1:32" x14ac:dyDescent="0.2">
      <c r="B385" s="25">
        <v>37075</v>
      </c>
      <c r="C385" s="26"/>
      <c r="D385" s="27"/>
      <c r="E385" s="27"/>
      <c r="F385" s="225">
        <f t="shared" si="146"/>
        <v>0</v>
      </c>
      <c r="G385" s="213" t="s">
        <v>31</v>
      </c>
      <c r="H385" s="4">
        <f t="shared" si="155"/>
        <v>-2382000</v>
      </c>
      <c r="I385" s="4">
        <f t="shared" si="147"/>
        <v>-56714.285714285717</v>
      </c>
      <c r="J385" s="4">
        <f t="shared" si="148"/>
        <v>-318427.40471428569</v>
      </c>
      <c r="K385" s="36">
        <f t="shared" si="149"/>
        <v>-9016.8511839341754</v>
      </c>
      <c r="L385" s="36">
        <f t="shared" si="150"/>
        <v>-203827.35469217028</v>
      </c>
      <c r="N385" s="4">
        <f t="shared" si="156"/>
        <v>-794000</v>
      </c>
      <c r="O385" s="272">
        <f t="shared" si="151"/>
        <v>-18904.761904761905</v>
      </c>
      <c r="P385" s="272">
        <f t="shared" si="152"/>
        <v>-106142.46823809523</v>
      </c>
      <c r="Q385" s="274">
        <f t="shared" si="153"/>
        <v>-3005.6170613113914</v>
      </c>
      <c r="R385" s="4">
        <f t="shared" si="157"/>
        <v>-67943.714285714275</v>
      </c>
      <c r="X385" s="235">
        <f t="shared" si="154"/>
        <v>37075</v>
      </c>
      <c r="Y385" s="236" t="str">
        <f>IF(AF384&lt;0,"0",AF384)</f>
        <v>0</v>
      </c>
      <c r="Z385" s="36"/>
      <c r="AA385" s="237">
        <f>Q385*-1</f>
        <v>3005.6170613113914</v>
      </c>
      <c r="AB385" s="238">
        <f>$AA$3-Y385</f>
        <v>145921.20000000001</v>
      </c>
      <c r="AC385" s="239" t="str">
        <f t="shared" si="158"/>
        <v/>
      </c>
      <c r="AF385" s="241">
        <f t="shared" si="159"/>
        <v>-3005.6170613113914</v>
      </c>
    </row>
    <row r="386" spans="1:32" x14ac:dyDescent="0.2">
      <c r="B386" s="25">
        <v>37076</v>
      </c>
      <c r="C386" s="26"/>
      <c r="D386" s="27"/>
      <c r="E386" s="27"/>
      <c r="F386" s="225">
        <f t="shared" si="146"/>
        <v>0</v>
      </c>
      <c r="G386" s="213" t="s">
        <v>31</v>
      </c>
      <c r="H386" s="4">
        <f t="shared" si="155"/>
        <v>-3176000</v>
      </c>
      <c r="I386" s="4">
        <f t="shared" si="147"/>
        <v>-75619.047619047618</v>
      </c>
      <c r="J386" s="4">
        <f t="shared" si="148"/>
        <v>-424569.87295238092</v>
      </c>
      <c r="K386" s="36">
        <f t="shared" si="149"/>
        <v>-12022.468245245565</v>
      </c>
      <c r="L386" s="36">
        <f t="shared" si="150"/>
        <v>-271769.80625622702</v>
      </c>
      <c r="N386" s="4">
        <f t="shared" si="156"/>
        <v>-794000</v>
      </c>
      <c r="O386" s="272">
        <f t="shared" si="151"/>
        <v>-18904.761904761905</v>
      </c>
      <c r="P386" s="272">
        <f t="shared" si="152"/>
        <v>-106142.46823809523</v>
      </c>
      <c r="Q386" s="274">
        <f t="shared" si="153"/>
        <v>-3005.6170613113914</v>
      </c>
      <c r="R386" s="4">
        <f t="shared" si="157"/>
        <v>-67943.714285714275</v>
      </c>
      <c r="X386" s="235">
        <f t="shared" si="154"/>
        <v>37076</v>
      </c>
      <c r="Y386" s="236" t="str">
        <f>IF(AF385&lt;0,"0",AF385)</f>
        <v>0</v>
      </c>
      <c r="Z386" s="36"/>
      <c r="AA386" s="237">
        <f>Q386*-1</f>
        <v>3005.6170613113914</v>
      </c>
      <c r="AB386" s="238">
        <f>$AA$3-Y386</f>
        <v>145921.20000000001</v>
      </c>
      <c r="AC386" s="239" t="str">
        <f t="shared" si="158"/>
        <v/>
      </c>
      <c r="AF386" s="241">
        <f t="shared" si="159"/>
        <v>-3005.6170613113914</v>
      </c>
    </row>
    <row r="387" spans="1:32" x14ac:dyDescent="0.2">
      <c r="A387" s="215"/>
      <c r="B387" s="25">
        <v>37077</v>
      </c>
      <c r="C387" s="280"/>
      <c r="D387" s="48"/>
      <c r="E387" s="48"/>
      <c r="F387" s="256">
        <f t="shared" si="146"/>
        <v>0</v>
      </c>
      <c r="G387" s="213" t="s">
        <v>31</v>
      </c>
      <c r="H387" s="169">
        <f t="shared" si="155"/>
        <v>-3970000</v>
      </c>
      <c r="I387" s="169">
        <f t="shared" si="147"/>
        <v>-94523.809523809527</v>
      </c>
      <c r="J387" s="169">
        <f t="shared" si="148"/>
        <v>-530712.3411904762</v>
      </c>
      <c r="K387" s="281">
        <f t="shared" si="149"/>
        <v>-15028.085306556959</v>
      </c>
      <c r="L387" s="281">
        <f t="shared" si="150"/>
        <v>-339712.25782028382</v>
      </c>
      <c r="M387" s="215"/>
      <c r="N387" s="169">
        <f t="shared" si="156"/>
        <v>-794000</v>
      </c>
      <c r="O387" s="282">
        <f t="shared" si="151"/>
        <v>-18904.761904761905</v>
      </c>
      <c r="P387" s="282">
        <f t="shared" si="152"/>
        <v>-106142.46823809523</v>
      </c>
      <c r="Q387" s="283">
        <f t="shared" si="153"/>
        <v>-3005.6170613113914</v>
      </c>
      <c r="R387" s="169">
        <f t="shared" si="157"/>
        <v>-67943.714285714275</v>
      </c>
      <c r="S387" s="215"/>
      <c r="T387" s="215"/>
      <c r="U387" s="215"/>
      <c r="V387" s="215"/>
      <c r="W387" s="215"/>
      <c r="X387" s="257">
        <f t="shared" si="154"/>
        <v>37077</v>
      </c>
      <c r="Y387" s="236" t="str">
        <f t="shared" ref="Y387:Y412" si="160">IF(AF386&lt;0,"0",AF386)</f>
        <v>0</v>
      </c>
      <c r="Z387" s="281"/>
      <c r="AA387" s="258">
        <f t="shared" ref="AA387:AA412" si="161">Q387*-1</f>
        <v>3005.6170613113914</v>
      </c>
      <c r="AB387" s="238">
        <f t="shared" ref="AB387:AB412" si="162">$AA$3-Y387</f>
        <v>145921.20000000001</v>
      </c>
      <c r="AC387" s="239" t="str">
        <f t="shared" si="158"/>
        <v/>
      </c>
      <c r="AD387" s="215"/>
      <c r="AE387" s="215"/>
      <c r="AF387" s="236">
        <f t="shared" si="159"/>
        <v>-3005.6170613113914</v>
      </c>
    </row>
    <row r="388" spans="1:32" x14ac:dyDescent="0.2">
      <c r="B388" s="25">
        <v>37078</v>
      </c>
      <c r="C388" s="26"/>
      <c r="D388" s="27"/>
      <c r="E388" s="27"/>
      <c r="F388" s="225">
        <f t="shared" si="146"/>
        <v>0</v>
      </c>
      <c r="G388" s="213" t="s">
        <v>31</v>
      </c>
      <c r="H388" s="4">
        <f t="shared" si="155"/>
        <v>-4764000</v>
      </c>
      <c r="I388" s="4">
        <f t="shared" si="147"/>
        <v>-113428.57142857143</v>
      </c>
      <c r="J388" s="4">
        <f t="shared" si="148"/>
        <v>-636854.80942857137</v>
      </c>
      <c r="K388" s="36">
        <f t="shared" si="149"/>
        <v>-18033.702367868351</v>
      </c>
      <c r="L388" s="36">
        <f t="shared" si="150"/>
        <v>-407654.70938434056</v>
      </c>
      <c r="N388" s="4">
        <f t="shared" si="156"/>
        <v>-794000</v>
      </c>
      <c r="O388" s="272">
        <f t="shared" si="151"/>
        <v>-18904.761904761905</v>
      </c>
      <c r="P388" s="272">
        <f t="shared" si="152"/>
        <v>-106142.46823809523</v>
      </c>
      <c r="Q388" s="274">
        <f t="shared" si="153"/>
        <v>-3005.6170613113914</v>
      </c>
      <c r="R388" s="4">
        <f t="shared" si="157"/>
        <v>-67943.714285714275</v>
      </c>
      <c r="X388" s="235">
        <f t="shared" si="154"/>
        <v>37078</v>
      </c>
      <c r="Y388" s="236" t="str">
        <f t="shared" si="160"/>
        <v>0</v>
      </c>
      <c r="Z388" s="36"/>
      <c r="AA388" s="237">
        <f t="shared" si="161"/>
        <v>3005.6170613113914</v>
      </c>
      <c r="AB388" s="238">
        <f t="shared" si="162"/>
        <v>145921.20000000001</v>
      </c>
      <c r="AC388" s="239" t="str">
        <f t="shared" si="158"/>
        <v/>
      </c>
      <c r="AF388" s="241">
        <f t="shared" si="159"/>
        <v>-3005.6170613113914</v>
      </c>
    </row>
    <row r="389" spans="1:32" x14ac:dyDescent="0.2">
      <c r="B389" s="25">
        <v>37079</v>
      </c>
      <c r="C389" s="26"/>
      <c r="D389" s="27"/>
      <c r="E389" s="27"/>
      <c r="F389" s="225">
        <f t="shared" si="146"/>
        <v>0</v>
      </c>
      <c r="G389" s="213" t="s">
        <v>31</v>
      </c>
      <c r="H389" s="4">
        <f t="shared" si="155"/>
        <v>-5558000</v>
      </c>
      <c r="I389" s="4">
        <f t="shared" si="147"/>
        <v>-132333.33333333334</v>
      </c>
      <c r="J389" s="4">
        <f t="shared" si="148"/>
        <v>-742997.27766666666</v>
      </c>
      <c r="K389" s="36">
        <f t="shared" si="149"/>
        <v>-21039.319429179741</v>
      </c>
      <c r="L389" s="36">
        <f t="shared" si="150"/>
        <v>-475597.1609483973</v>
      </c>
      <c r="N389" s="4">
        <f t="shared" si="156"/>
        <v>-794000</v>
      </c>
      <c r="O389" s="272">
        <f t="shared" si="151"/>
        <v>-18904.761904761905</v>
      </c>
      <c r="P389" s="272">
        <f t="shared" si="152"/>
        <v>-106142.46823809523</v>
      </c>
      <c r="Q389" s="274">
        <f t="shared" si="153"/>
        <v>-3005.6170613113914</v>
      </c>
      <c r="R389" s="4">
        <f t="shared" si="157"/>
        <v>-67943.714285714275</v>
      </c>
      <c r="X389" s="235">
        <f t="shared" si="154"/>
        <v>37079</v>
      </c>
      <c r="Y389" s="236" t="str">
        <f t="shared" si="160"/>
        <v>0</v>
      </c>
      <c r="Z389" s="36"/>
      <c r="AA389" s="237">
        <f t="shared" si="161"/>
        <v>3005.6170613113914</v>
      </c>
      <c r="AB389" s="238">
        <f t="shared" si="162"/>
        <v>145921.20000000001</v>
      </c>
      <c r="AC389" s="239" t="str">
        <f t="shared" si="158"/>
        <v/>
      </c>
      <c r="AF389" s="241">
        <f t="shared" si="159"/>
        <v>-3005.6170613113914</v>
      </c>
    </row>
    <row r="390" spans="1:32" x14ac:dyDescent="0.2">
      <c r="B390" s="25">
        <v>37080</v>
      </c>
      <c r="C390" s="26"/>
      <c r="D390" s="27"/>
      <c r="E390" s="27"/>
      <c r="F390" s="225">
        <f t="shared" si="146"/>
        <v>0</v>
      </c>
      <c r="G390" s="213" t="s">
        <v>31</v>
      </c>
      <c r="H390" s="4">
        <f t="shared" si="155"/>
        <v>-6352000</v>
      </c>
      <c r="I390" s="4">
        <f t="shared" si="147"/>
        <v>-151238.09523809524</v>
      </c>
      <c r="J390" s="4">
        <f t="shared" si="148"/>
        <v>-849139.74590476183</v>
      </c>
      <c r="K390" s="36">
        <f t="shared" si="149"/>
        <v>-24044.936490491131</v>
      </c>
      <c r="L390" s="36">
        <f t="shared" si="150"/>
        <v>-543539.61251245404</v>
      </c>
      <c r="N390" s="4">
        <f t="shared" si="156"/>
        <v>-794000</v>
      </c>
      <c r="O390" s="272">
        <f t="shared" si="151"/>
        <v>-18904.761904761905</v>
      </c>
      <c r="P390" s="272">
        <f t="shared" si="152"/>
        <v>-106142.46823809523</v>
      </c>
      <c r="Q390" s="274">
        <f t="shared" si="153"/>
        <v>-3005.6170613113914</v>
      </c>
      <c r="R390" s="4">
        <f t="shared" si="157"/>
        <v>-67943.714285714275</v>
      </c>
      <c r="X390" s="235">
        <f t="shared" si="154"/>
        <v>37080</v>
      </c>
      <c r="Y390" s="236" t="str">
        <f t="shared" si="160"/>
        <v>0</v>
      </c>
      <c r="Z390" s="36"/>
      <c r="AA390" s="237">
        <f t="shared" si="161"/>
        <v>3005.6170613113914</v>
      </c>
      <c r="AB390" s="238">
        <f t="shared" si="162"/>
        <v>145921.20000000001</v>
      </c>
      <c r="AC390" s="239" t="str">
        <f t="shared" si="158"/>
        <v/>
      </c>
      <c r="AF390" s="241">
        <f t="shared" si="159"/>
        <v>-3005.6170613113914</v>
      </c>
    </row>
    <row r="391" spans="1:32" x14ac:dyDescent="0.2">
      <c r="B391" s="25">
        <v>37081</v>
      </c>
      <c r="C391" s="26"/>
      <c r="D391" s="27"/>
      <c r="E391" s="27"/>
      <c r="F391" s="225">
        <f t="shared" si="146"/>
        <v>0</v>
      </c>
      <c r="G391" s="213" t="s">
        <v>31</v>
      </c>
      <c r="H391" s="4">
        <f t="shared" si="155"/>
        <v>-7146000</v>
      </c>
      <c r="I391" s="4">
        <f t="shared" si="147"/>
        <v>-170142.85714285713</v>
      </c>
      <c r="J391" s="4">
        <f t="shared" si="148"/>
        <v>-955282.214142857</v>
      </c>
      <c r="K391" s="36">
        <f t="shared" si="149"/>
        <v>-27050.553551802521</v>
      </c>
      <c r="L391" s="36">
        <f t="shared" si="150"/>
        <v>-611482.06407651072</v>
      </c>
      <c r="N391" s="4">
        <f t="shared" si="156"/>
        <v>-794000</v>
      </c>
      <c r="O391" s="272">
        <f t="shared" si="151"/>
        <v>-18904.761904761905</v>
      </c>
      <c r="P391" s="272">
        <f t="shared" si="152"/>
        <v>-106142.46823809523</v>
      </c>
      <c r="Q391" s="274">
        <f t="shared" si="153"/>
        <v>-3005.6170613113914</v>
      </c>
      <c r="R391" s="4">
        <f t="shared" si="157"/>
        <v>-67943.714285714275</v>
      </c>
      <c r="X391" s="235">
        <f t="shared" si="154"/>
        <v>37081</v>
      </c>
      <c r="Y391" s="236" t="str">
        <f t="shared" si="160"/>
        <v>0</v>
      </c>
      <c r="Z391" s="36"/>
      <c r="AA391" s="237">
        <f t="shared" si="161"/>
        <v>3005.6170613113914</v>
      </c>
      <c r="AB391" s="238">
        <f t="shared" si="162"/>
        <v>145921.20000000001</v>
      </c>
      <c r="AC391" s="239" t="str">
        <f t="shared" si="158"/>
        <v/>
      </c>
      <c r="AF391" s="241">
        <f t="shared" si="159"/>
        <v>-3005.6170613113914</v>
      </c>
    </row>
    <row r="392" spans="1:32" x14ac:dyDescent="0.2">
      <c r="B392" s="25">
        <v>37082</v>
      </c>
      <c r="C392" s="26"/>
      <c r="D392" s="27"/>
      <c r="E392" s="27"/>
      <c r="F392" s="225">
        <f t="shared" si="146"/>
        <v>0</v>
      </c>
      <c r="G392" s="213" t="s">
        <v>31</v>
      </c>
      <c r="H392" s="4">
        <f t="shared" si="155"/>
        <v>-7940000</v>
      </c>
      <c r="I392" s="4">
        <f t="shared" si="147"/>
        <v>-189047.61904761905</v>
      </c>
      <c r="J392" s="4">
        <f t="shared" si="148"/>
        <v>-1061424.6823809524</v>
      </c>
      <c r="K392" s="36">
        <f t="shared" si="149"/>
        <v>-30056.170613113918</v>
      </c>
      <c r="L392" s="36">
        <f t="shared" si="150"/>
        <v>-679424.51564056764</v>
      </c>
      <c r="N392" s="4">
        <f t="shared" si="156"/>
        <v>-794000</v>
      </c>
      <c r="O392" s="272">
        <f t="shared" si="151"/>
        <v>-18904.761904761905</v>
      </c>
      <c r="P392" s="272">
        <f t="shared" si="152"/>
        <v>-106142.46823809523</v>
      </c>
      <c r="Q392" s="274">
        <f t="shared" si="153"/>
        <v>-3005.6170613113914</v>
      </c>
      <c r="R392" s="4">
        <f t="shared" si="157"/>
        <v>-67943.714285714275</v>
      </c>
      <c r="X392" s="235">
        <f t="shared" si="154"/>
        <v>37082</v>
      </c>
      <c r="Y392" s="236" t="str">
        <f t="shared" si="160"/>
        <v>0</v>
      </c>
      <c r="Z392" s="36"/>
      <c r="AA392" s="237">
        <f t="shared" si="161"/>
        <v>3005.6170613113914</v>
      </c>
      <c r="AB392" s="238">
        <f t="shared" si="162"/>
        <v>145921.20000000001</v>
      </c>
      <c r="AC392" s="239" t="str">
        <f t="shared" si="158"/>
        <v/>
      </c>
      <c r="AF392" s="241">
        <f t="shared" si="159"/>
        <v>-3005.6170613113914</v>
      </c>
    </row>
    <row r="393" spans="1:32" x14ac:dyDescent="0.2">
      <c r="B393" s="25">
        <v>37083</v>
      </c>
      <c r="C393" s="26"/>
      <c r="D393" s="27"/>
      <c r="E393" s="27"/>
      <c r="F393" s="225">
        <f t="shared" si="146"/>
        <v>0</v>
      </c>
      <c r="G393" s="213" t="s">
        <v>31</v>
      </c>
      <c r="H393" s="4">
        <f t="shared" si="155"/>
        <v>-8734000</v>
      </c>
      <c r="I393" s="4">
        <f t="shared" si="147"/>
        <v>-207952.38095238095</v>
      </c>
      <c r="J393" s="4">
        <f t="shared" si="148"/>
        <v>-1167567.1506190475</v>
      </c>
      <c r="K393" s="36">
        <f t="shared" si="149"/>
        <v>-33061.787674425308</v>
      </c>
      <c r="L393" s="36">
        <f t="shared" si="150"/>
        <v>-747366.96720462432</v>
      </c>
      <c r="N393" s="4">
        <f t="shared" si="156"/>
        <v>-794000</v>
      </c>
      <c r="O393" s="272">
        <f t="shared" si="151"/>
        <v>-18904.761904761905</v>
      </c>
      <c r="P393" s="272">
        <f t="shared" si="152"/>
        <v>-106142.46823809523</v>
      </c>
      <c r="Q393" s="274">
        <f t="shared" si="153"/>
        <v>-3005.6170613113914</v>
      </c>
      <c r="R393" s="4">
        <f t="shared" si="157"/>
        <v>-67943.714285714275</v>
      </c>
      <c r="X393" s="235">
        <f t="shared" si="154"/>
        <v>37083</v>
      </c>
      <c r="Y393" s="236" t="str">
        <f t="shared" si="160"/>
        <v>0</v>
      </c>
      <c r="Z393" s="36"/>
      <c r="AA393" s="237">
        <f t="shared" si="161"/>
        <v>3005.6170613113914</v>
      </c>
      <c r="AB393" s="238">
        <f t="shared" si="162"/>
        <v>145921.20000000001</v>
      </c>
      <c r="AC393" s="239" t="str">
        <f t="shared" si="158"/>
        <v/>
      </c>
      <c r="AF393" s="241">
        <f t="shared" si="159"/>
        <v>-3005.6170613113914</v>
      </c>
    </row>
    <row r="394" spans="1:32" x14ac:dyDescent="0.2">
      <c r="B394" s="25">
        <v>37084</v>
      </c>
      <c r="C394" s="26"/>
      <c r="D394" s="27"/>
      <c r="E394" s="27"/>
      <c r="F394" s="225">
        <f t="shared" si="146"/>
        <v>0</v>
      </c>
      <c r="G394" s="213" t="s">
        <v>31</v>
      </c>
      <c r="H394" s="4">
        <f t="shared" si="155"/>
        <v>-9528000</v>
      </c>
      <c r="I394" s="4">
        <f t="shared" si="147"/>
        <v>-226857.14285714287</v>
      </c>
      <c r="J394" s="4">
        <f t="shared" si="148"/>
        <v>-1273709.6188571427</v>
      </c>
      <c r="K394" s="36">
        <f t="shared" si="149"/>
        <v>-36067.404735736702</v>
      </c>
      <c r="L394" s="36">
        <f t="shared" si="150"/>
        <v>-815309.41876868112</v>
      </c>
      <c r="N394" s="4">
        <f t="shared" si="156"/>
        <v>-794000</v>
      </c>
      <c r="O394" s="272">
        <f t="shared" si="151"/>
        <v>-18904.761904761905</v>
      </c>
      <c r="P394" s="272">
        <f t="shared" si="152"/>
        <v>-106142.46823809523</v>
      </c>
      <c r="Q394" s="274">
        <f t="shared" si="153"/>
        <v>-3005.6170613113914</v>
      </c>
      <c r="R394" s="4">
        <f t="shared" si="157"/>
        <v>-67943.714285714275</v>
      </c>
      <c r="X394" s="235">
        <f t="shared" si="154"/>
        <v>37084</v>
      </c>
      <c r="Y394" s="236" t="str">
        <f t="shared" si="160"/>
        <v>0</v>
      </c>
      <c r="Z394" s="36"/>
      <c r="AA394" s="237">
        <f t="shared" si="161"/>
        <v>3005.6170613113914</v>
      </c>
      <c r="AB394" s="238">
        <f t="shared" si="162"/>
        <v>145921.20000000001</v>
      </c>
      <c r="AC394" s="239" t="str">
        <f t="shared" si="158"/>
        <v/>
      </c>
      <c r="AF394" s="241">
        <f t="shared" si="159"/>
        <v>-3005.6170613113914</v>
      </c>
    </row>
    <row r="395" spans="1:32" x14ac:dyDescent="0.2">
      <c r="B395" s="25">
        <v>37085</v>
      </c>
      <c r="C395" s="26"/>
      <c r="D395" s="27"/>
      <c r="E395" s="27"/>
      <c r="F395" s="225">
        <f t="shared" si="146"/>
        <v>0</v>
      </c>
      <c r="G395" s="213" t="s">
        <v>31</v>
      </c>
      <c r="H395" s="4">
        <f t="shared" si="155"/>
        <v>-10322000</v>
      </c>
      <c r="I395" s="4">
        <f t="shared" si="147"/>
        <v>-245761.90476190476</v>
      </c>
      <c r="J395" s="4">
        <f t="shared" si="148"/>
        <v>-1379852.087095238</v>
      </c>
      <c r="K395" s="36">
        <f t="shared" si="149"/>
        <v>-39073.021797048088</v>
      </c>
      <c r="L395" s="36">
        <f t="shared" si="150"/>
        <v>-883251.8703327378</v>
      </c>
      <c r="N395" s="4">
        <f t="shared" si="156"/>
        <v>-794000</v>
      </c>
      <c r="O395" s="272">
        <f t="shared" si="151"/>
        <v>-18904.761904761905</v>
      </c>
      <c r="P395" s="272">
        <f t="shared" si="152"/>
        <v>-106142.46823809523</v>
      </c>
      <c r="Q395" s="274">
        <f t="shared" si="153"/>
        <v>-3005.6170613113914</v>
      </c>
      <c r="R395" s="4">
        <f t="shared" si="157"/>
        <v>-67943.714285714275</v>
      </c>
      <c r="X395" s="235">
        <f t="shared" si="154"/>
        <v>37085</v>
      </c>
      <c r="Y395" s="236" t="str">
        <f t="shared" si="160"/>
        <v>0</v>
      </c>
      <c r="Z395" s="36"/>
      <c r="AA395" s="237">
        <f t="shared" si="161"/>
        <v>3005.6170613113914</v>
      </c>
      <c r="AB395" s="238">
        <f t="shared" si="162"/>
        <v>145921.20000000001</v>
      </c>
      <c r="AC395" s="239" t="str">
        <f t="shared" si="158"/>
        <v/>
      </c>
      <c r="AF395" s="241">
        <f t="shared" si="159"/>
        <v>-3005.6170613113914</v>
      </c>
    </row>
    <row r="396" spans="1:32" s="215" customFormat="1" x14ac:dyDescent="0.2">
      <c r="B396" s="25">
        <v>37086</v>
      </c>
      <c r="C396" s="280"/>
      <c r="D396" s="48"/>
      <c r="E396" s="48"/>
      <c r="F396" s="256">
        <f t="shared" si="146"/>
        <v>0</v>
      </c>
      <c r="G396" s="213" t="s">
        <v>31</v>
      </c>
      <c r="H396" s="169">
        <f t="shared" si="155"/>
        <v>-11116000</v>
      </c>
      <c r="I396" s="169">
        <f t="shared" si="147"/>
        <v>-264666.66666666669</v>
      </c>
      <c r="J396" s="169">
        <f t="shared" si="148"/>
        <v>-1485994.5553333333</v>
      </c>
      <c r="K396" s="281">
        <f t="shared" si="149"/>
        <v>-42078.638858359482</v>
      </c>
      <c r="L396" s="281">
        <f t="shared" si="150"/>
        <v>-951194.3218967946</v>
      </c>
      <c r="N396" s="169">
        <f t="shared" si="156"/>
        <v>-794000</v>
      </c>
      <c r="O396" s="282">
        <f t="shared" si="151"/>
        <v>-18904.761904761905</v>
      </c>
      <c r="P396" s="282">
        <f t="shared" si="152"/>
        <v>-106142.46823809523</v>
      </c>
      <c r="Q396" s="283">
        <f t="shared" si="153"/>
        <v>-3005.6170613113914</v>
      </c>
      <c r="R396" s="169">
        <f t="shared" si="157"/>
        <v>-67943.714285714275</v>
      </c>
      <c r="X396" s="257">
        <f t="shared" si="154"/>
        <v>37086</v>
      </c>
      <c r="Y396" s="236" t="str">
        <f t="shared" si="160"/>
        <v>0</v>
      </c>
      <c r="Z396" s="281"/>
      <c r="AA396" s="258">
        <f t="shared" si="161"/>
        <v>3005.6170613113914</v>
      </c>
      <c r="AB396" s="238">
        <f t="shared" si="162"/>
        <v>145921.20000000001</v>
      </c>
      <c r="AC396" s="259" t="str">
        <f t="shared" si="158"/>
        <v/>
      </c>
      <c r="AF396" s="236">
        <f t="shared" si="159"/>
        <v>-3005.6170613113914</v>
      </c>
    </row>
    <row r="397" spans="1:32" x14ac:dyDescent="0.2">
      <c r="B397" s="25">
        <v>37087</v>
      </c>
      <c r="C397" s="26"/>
      <c r="D397" s="27"/>
      <c r="E397" s="27"/>
      <c r="F397" s="225">
        <f t="shared" si="146"/>
        <v>0</v>
      </c>
      <c r="G397" s="213" t="s">
        <v>31</v>
      </c>
      <c r="H397" s="4">
        <f t="shared" si="155"/>
        <v>-11910000</v>
      </c>
      <c r="I397" s="4">
        <f t="shared" si="147"/>
        <v>-283571.42857142858</v>
      </c>
      <c r="J397" s="4">
        <f t="shared" si="148"/>
        <v>-1592137.0235714286</v>
      </c>
      <c r="K397" s="36">
        <f t="shared" si="149"/>
        <v>-45084.255919670875</v>
      </c>
      <c r="L397" s="36">
        <f t="shared" si="150"/>
        <v>-1019136.7734608514</v>
      </c>
      <c r="N397" s="4">
        <f t="shared" si="156"/>
        <v>-794000</v>
      </c>
      <c r="O397" s="272">
        <f t="shared" si="151"/>
        <v>-18904.761904761905</v>
      </c>
      <c r="P397" s="272">
        <f t="shared" si="152"/>
        <v>-106142.46823809523</v>
      </c>
      <c r="Q397" s="274">
        <f t="shared" si="153"/>
        <v>-3005.6170613113914</v>
      </c>
      <c r="R397" s="4">
        <f t="shared" si="157"/>
        <v>-67943.714285714275</v>
      </c>
      <c r="X397" s="235">
        <f t="shared" si="154"/>
        <v>37087</v>
      </c>
      <c r="Y397" s="236" t="str">
        <f t="shared" si="160"/>
        <v>0</v>
      </c>
      <c r="Z397" s="36"/>
      <c r="AA397" s="237">
        <f t="shared" si="161"/>
        <v>3005.6170613113914</v>
      </c>
      <c r="AB397" s="238">
        <f t="shared" si="162"/>
        <v>145921.20000000001</v>
      </c>
      <c r="AC397" s="239" t="str">
        <f t="shared" si="158"/>
        <v/>
      </c>
      <c r="AF397" s="241">
        <f t="shared" si="159"/>
        <v>-3005.6170613113914</v>
      </c>
    </row>
    <row r="398" spans="1:32" x14ac:dyDescent="0.2">
      <c r="B398" s="25">
        <v>37088</v>
      </c>
      <c r="C398" s="26"/>
      <c r="D398" s="27"/>
      <c r="E398" s="27"/>
      <c r="F398" s="225">
        <f t="shared" si="146"/>
        <v>0</v>
      </c>
      <c r="G398" s="213" t="s">
        <v>31</v>
      </c>
      <c r="H398" s="4">
        <f t="shared" si="155"/>
        <v>-12704000</v>
      </c>
      <c r="I398" s="4">
        <f t="shared" si="147"/>
        <v>-302476.19047619047</v>
      </c>
      <c r="J398" s="4">
        <f t="shared" si="148"/>
        <v>-1698279.4918095237</v>
      </c>
      <c r="K398" s="36">
        <f t="shared" si="149"/>
        <v>-48089.872980982262</v>
      </c>
      <c r="L398" s="36">
        <f t="shared" si="150"/>
        <v>-1087079.2250249081</v>
      </c>
      <c r="N398" s="4">
        <f t="shared" si="156"/>
        <v>-794000</v>
      </c>
      <c r="O398" s="272">
        <f t="shared" si="151"/>
        <v>-18904.761904761905</v>
      </c>
      <c r="P398" s="272">
        <f t="shared" si="152"/>
        <v>-106142.46823809523</v>
      </c>
      <c r="Q398" s="274">
        <f t="shared" si="153"/>
        <v>-3005.6170613113914</v>
      </c>
      <c r="R398" s="4">
        <f t="shared" si="157"/>
        <v>-67943.714285714275</v>
      </c>
      <c r="X398" s="235">
        <f t="shared" si="154"/>
        <v>37088</v>
      </c>
      <c r="Y398" s="236" t="str">
        <f t="shared" si="160"/>
        <v>0</v>
      </c>
      <c r="Z398" s="36"/>
      <c r="AA398" s="237">
        <f t="shared" si="161"/>
        <v>3005.6170613113914</v>
      </c>
      <c r="AB398" s="238">
        <f t="shared" si="162"/>
        <v>145921.20000000001</v>
      </c>
      <c r="AC398" s="239" t="str">
        <f t="shared" si="158"/>
        <v/>
      </c>
      <c r="AF398" s="241">
        <f t="shared" si="159"/>
        <v>-3005.6170613113914</v>
      </c>
    </row>
    <row r="399" spans="1:32" x14ac:dyDescent="0.2">
      <c r="B399" s="25">
        <v>37089</v>
      </c>
      <c r="C399" s="26"/>
      <c r="D399" s="27"/>
      <c r="E399" s="27"/>
      <c r="F399" s="225">
        <f t="shared" si="146"/>
        <v>0</v>
      </c>
      <c r="G399" s="213" t="s">
        <v>31</v>
      </c>
      <c r="H399" s="4">
        <f t="shared" si="155"/>
        <v>-13498000</v>
      </c>
      <c r="I399" s="4">
        <f t="shared" si="147"/>
        <v>-321380.95238095237</v>
      </c>
      <c r="J399" s="4">
        <f t="shared" si="148"/>
        <v>-1804421.960047619</v>
      </c>
      <c r="K399" s="36">
        <f t="shared" si="149"/>
        <v>-51095.490042293655</v>
      </c>
      <c r="L399" s="36">
        <f t="shared" si="150"/>
        <v>-1155021.6765889649</v>
      </c>
      <c r="N399" s="4">
        <f t="shared" si="156"/>
        <v>-794000</v>
      </c>
      <c r="O399" s="272">
        <f t="shared" si="151"/>
        <v>-18904.761904761905</v>
      </c>
      <c r="P399" s="272">
        <f t="shared" si="152"/>
        <v>-106142.46823809523</v>
      </c>
      <c r="Q399" s="274">
        <f t="shared" si="153"/>
        <v>-3005.6170613113914</v>
      </c>
      <c r="R399" s="4">
        <f t="shared" si="157"/>
        <v>-67943.714285714275</v>
      </c>
      <c r="X399" s="235">
        <f t="shared" si="154"/>
        <v>37089</v>
      </c>
      <c r="Y399" s="236" t="str">
        <f t="shared" si="160"/>
        <v>0</v>
      </c>
      <c r="Z399" s="36"/>
      <c r="AA399" s="237">
        <f t="shared" si="161"/>
        <v>3005.6170613113914</v>
      </c>
      <c r="AB399" s="238">
        <f t="shared" si="162"/>
        <v>145921.20000000001</v>
      </c>
      <c r="AC399" s="239" t="str">
        <f t="shared" si="158"/>
        <v/>
      </c>
      <c r="AF399" s="241">
        <f t="shared" si="159"/>
        <v>-3005.6170613113914</v>
      </c>
    </row>
    <row r="400" spans="1:32" x14ac:dyDescent="0.2">
      <c r="B400" s="25">
        <v>37090</v>
      </c>
      <c r="C400" s="26"/>
      <c r="D400" s="27"/>
      <c r="E400" s="27"/>
      <c r="F400" s="225">
        <f t="shared" si="146"/>
        <v>0</v>
      </c>
      <c r="G400" s="213" t="s">
        <v>31</v>
      </c>
      <c r="H400" s="4">
        <f t="shared" si="155"/>
        <v>-14292000</v>
      </c>
      <c r="I400" s="4">
        <f t="shared" si="147"/>
        <v>-340285.71428571426</v>
      </c>
      <c r="J400" s="4">
        <f t="shared" si="148"/>
        <v>-1910564.428285714</v>
      </c>
      <c r="K400" s="36">
        <f t="shared" si="149"/>
        <v>-54101.107103605042</v>
      </c>
      <c r="L400" s="36">
        <f t="shared" si="150"/>
        <v>-1222964.1281530214</v>
      </c>
      <c r="N400" s="4">
        <f t="shared" si="156"/>
        <v>-794000</v>
      </c>
      <c r="O400" s="272">
        <f t="shared" si="151"/>
        <v>-18904.761904761905</v>
      </c>
      <c r="P400" s="272">
        <f t="shared" si="152"/>
        <v>-106142.46823809523</v>
      </c>
      <c r="Q400" s="274">
        <f t="shared" si="153"/>
        <v>-3005.6170613113914</v>
      </c>
      <c r="R400" s="4">
        <f t="shared" si="157"/>
        <v>-67943.714285714275</v>
      </c>
      <c r="X400" s="235">
        <f t="shared" si="154"/>
        <v>37090</v>
      </c>
      <c r="Y400" s="236" t="str">
        <f t="shared" si="160"/>
        <v>0</v>
      </c>
      <c r="Z400" s="36"/>
      <c r="AA400" s="237">
        <f t="shared" si="161"/>
        <v>3005.6170613113914</v>
      </c>
      <c r="AB400" s="238">
        <f t="shared" si="162"/>
        <v>145921.20000000001</v>
      </c>
      <c r="AC400" s="239" t="str">
        <f t="shared" si="158"/>
        <v/>
      </c>
      <c r="AF400" s="241">
        <f t="shared" si="159"/>
        <v>-3005.6170613113914</v>
      </c>
    </row>
    <row r="401" spans="2:32" x14ac:dyDescent="0.2">
      <c r="B401" s="25">
        <v>37091</v>
      </c>
      <c r="C401" s="26"/>
      <c r="D401" s="27"/>
      <c r="E401" s="27"/>
      <c r="F401" s="225">
        <f t="shared" si="146"/>
        <v>0</v>
      </c>
      <c r="G401" s="213" t="s">
        <v>31</v>
      </c>
      <c r="H401" s="4">
        <f t="shared" si="155"/>
        <v>-15086000</v>
      </c>
      <c r="I401" s="4">
        <f t="shared" si="147"/>
        <v>-359190.47619047621</v>
      </c>
      <c r="J401" s="4">
        <f t="shared" si="148"/>
        <v>-2016706.8965238095</v>
      </c>
      <c r="K401" s="36">
        <f t="shared" si="149"/>
        <v>-57106.724164916443</v>
      </c>
      <c r="L401" s="36">
        <f t="shared" si="150"/>
        <v>-1290906.5797170785</v>
      </c>
      <c r="N401" s="4">
        <f t="shared" si="156"/>
        <v>-794000</v>
      </c>
      <c r="O401" s="272">
        <f t="shared" si="151"/>
        <v>-18904.761904761905</v>
      </c>
      <c r="P401" s="272">
        <f t="shared" si="152"/>
        <v>-106142.46823809523</v>
      </c>
      <c r="Q401" s="274">
        <f t="shared" si="153"/>
        <v>-3005.6170613113914</v>
      </c>
      <c r="R401" s="4">
        <f t="shared" si="157"/>
        <v>-67943.714285714275</v>
      </c>
      <c r="X401" s="235">
        <f t="shared" si="154"/>
        <v>37091</v>
      </c>
      <c r="Y401" s="236" t="str">
        <f t="shared" si="160"/>
        <v>0</v>
      </c>
      <c r="Z401" s="36"/>
      <c r="AA401" s="237">
        <f t="shared" si="161"/>
        <v>3005.6170613113914</v>
      </c>
      <c r="AB401" s="238">
        <f t="shared" si="162"/>
        <v>145921.20000000001</v>
      </c>
      <c r="AC401" s="239" t="str">
        <f t="shared" si="158"/>
        <v/>
      </c>
      <c r="AF401" s="241">
        <f t="shared" si="159"/>
        <v>-3005.6170613113914</v>
      </c>
    </row>
    <row r="402" spans="2:32" x14ac:dyDescent="0.2">
      <c r="B402" s="25">
        <v>37092</v>
      </c>
      <c r="C402" s="26"/>
      <c r="D402" s="27"/>
      <c r="E402" s="27"/>
      <c r="F402" s="225">
        <f t="shared" si="146"/>
        <v>0</v>
      </c>
      <c r="G402" s="213" t="s">
        <v>31</v>
      </c>
      <c r="H402" s="4">
        <f t="shared" si="155"/>
        <v>-15880000</v>
      </c>
      <c r="I402" s="4">
        <f t="shared" si="147"/>
        <v>-378095.23809523811</v>
      </c>
      <c r="J402" s="4">
        <f t="shared" si="148"/>
        <v>-2122849.3647619048</v>
      </c>
      <c r="K402" s="36">
        <f t="shared" si="149"/>
        <v>-60112.341226227836</v>
      </c>
      <c r="L402" s="36">
        <f t="shared" si="150"/>
        <v>-1358849.0312811353</v>
      </c>
      <c r="N402" s="4">
        <f t="shared" si="156"/>
        <v>-794000</v>
      </c>
      <c r="O402" s="272">
        <f t="shared" si="151"/>
        <v>-18904.761904761905</v>
      </c>
      <c r="P402" s="272">
        <f t="shared" si="152"/>
        <v>-106142.46823809523</v>
      </c>
      <c r="Q402" s="274">
        <f t="shared" si="153"/>
        <v>-3005.6170613113914</v>
      </c>
      <c r="R402" s="4">
        <f t="shared" si="157"/>
        <v>-67943.714285714275</v>
      </c>
      <c r="X402" s="235">
        <f t="shared" si="154"/>
        <v>37092</v>
      </c>
      <c r="Y402" s="236" t="str">
        <f t="shared" si="160"/>
        <v>0</v>
      </c>
      <c r="Z402" s="36"/>
      <c r="AA402" s="237">
        <f t="shared" si="161"/>
        <v>3005.6170613113914</v>
      </c>
      <c r="AB402" s="238">
        <f t="shared" si="162"/>
        <v>145921.20000000001</v>
      </c>
      <c r="AC402" s="239" t="str">
        <f t="shared" si="158"/>
        <v/>
      </c>
      <c r="AF402" s="241">
        <f t="shared" si="159"/>
        <v>-3005.6170613113914</v>
      </c>
    </row>
    <row r="403" spans="2:32" x14ac:dyDescent="0.2">
      <c r="B403" s="25">
        <v>37093</v>
      </c>
      <c r="C403" s="26"/>
      <c r="D403" s="27"/>
      <c r="E403" s="27"/>
      <c r="F403" s="225">
        <f t="shared" si="146"/>
        <v>0</v>
      </c>
      <c r="G403" s="213" t="s">
        <v>31</v>
      </c>
      <c r="H403" s="4">
        <f t="shared" si="155"/>
        <v>-16674000</v>
      </c>
      <c r="I403" s="4">
        <f t="shared" si="147"/>
        <v>-397000</v>
      </c>
      <c r="J403" s="4">
        <f t="shared" si="148"/>
        <v>-2228991.8329999996</v>
      </c>
      <c r="K403" s="36">
        <f t="shared" si="149"/>
        <v>-63117.958287539215</v>
      </c>
      <c r="L403" s="36">
        <f t="shared" si="150"/>
        <v>-1426791.4828451916</v>
      </c>
      <c r="N403" s="4">
        <f t="shared" si="156"/>
        <v>-794000</v>
      </c>
      <c r="O403" s="272">
        <f t="shared" si="151"/>
        <v>-18904.761904761905</v>
      </c>
      <c r="P403" s="272">
        <f t="shared" si="152"/>
        <v>-106142.46823809523</v>
      </c>
      <c r="Q403" s="274">
        <f t="shared" si="153"/>
        <v>-3005.6170613113914</v>
      </c>
      <c r="R403" s="4">
        <f t="shared" si="157"/>
        <v>-67943.714285714275</v>
      </c>
      <c r="X403" s="235">
        <f t="shared" si="154"/>
        <v>37093</v>
      </c>
      <c r="Y403" s="236" t="str">
        <f t="shared" si="160"/>
        <v>0</v>
      </c>
      <c r="Z403" s="36"/>
      <c r="AA403" s="237">
        <f t="shared" si="161"/>
        <v>3005.6170613113914</v>
      </c>
      <c r="AB403" s="238">
        <f t="shared" si="162"/>
        <v>145921.20000000001</v>
      </c>
      <c r="AC403" s="239" t="str">
        <f t="shared" si="158"/>
        <v/>
      </c>
      <c r="AF403" s="241">
        <f t="shared" si="159"/>
        <v>-3005.6170613113914</v>
      </c>
    </row>
    <row r="404" spans="2:32" x14ac:dyDescent="0.2">
      <c r="B404" s="25">
        <v>37094</v>
      </c>
      <c r="C404" s="26"/>
      <c r="D404" s="27"/>
      <c r="E404" s="27"/>
      <c r="F404" s="225">
        <f t="shared" si="146"/>
        <v>0</v>
      </c>
      <c r="G404" s="213" t="s">
        <v>31</v>
      </c>
      <c r="H404" s="4">
        <f t="shared" si="155"/>
        <v>-17468000</v>
      </c>
      <c r="I404" s="4">
        <f t="shared" si="147"/>
        <v>-415904.76190476189</v>
      </c>
      <c r="J404" s="4">
        <f t="shared" si="148"/>
        <v>-2335134.3012380949</v>
      </c>
      <c r="K404" s="36">
        <f t="shared" si="149"/>
        <v>-66123.575348850616</v>
      </c>
      <c r="L404" s="36">
        <f t="shared" si="150"/>
        <v>-1494733.9344092486</v>
      </c>
      <c r="N404" s="4">
        <f t="shared" si="156"/>
        <v>-794000</v>
      </c>
      <c r="O404" s="272">
        <f t="shared" si="151"/>
        <v>-18904.761904761905</v>
      </c>
      <c r="P404" s="272">
        <f t="shared" si="152"/>
        <v>-106142.46823809523</v>
      </c>
      <c r="Q404" s="274">
        <f t="shared" si="153"/>
        <v>-3005.6170613113914</v>
      </c>
      <c r="R404" s="4">
        <f t="shared" si="157"/>
        <v>-67943.714285714275</v>
      </c>
      <c r="X404" s="235">
        <f t="shared" si="154"/>
        <v>37094</v>
      </c>
      <c r="Y404" s="236" t="str">
        <f t="shared" si="160"/>
        <v>0</v>
      </c>
      <c r="Z404" s="36"/>
      <c r="AA404" s="237">
        <f t="shared" si="161"/>
        <v>3005.6170613113914</v>
      </c>
      <c r="AB404" s="238">
        <f t="shared" si="162"/>
        <v>145921.20000000001</v>
      </c>
      <c r="AC404" s="239" t="str">
        <f t="shared" si="158"/>
        <v/>
      </c>
      <c r="AF404" s="241">
        <f t="shared" si="159"/>
        <v>-3005.6170613113914</v>
      </c>
    </row>
    <row r="405" spans="2:32" x14ac:dyDescent="0.2">
      <c r="B405" s="25">
        <v>37095</v>
      </c>
      <c r="C405" s="26"/>
      <c r="D405" s="27"/>
      <c r="E405" s="27"/>
      <c r="F405" s="225">
        <f t="shared" si="146"/>
        <v>0</v>
      </c>
      <c r="G405" s="213" t="s">
        <v>31</v>
      </c>
      <c r="H405" s="4">
        <f t="shared" si="155"/>
        <v>-18262000</v>
      </c>
      <c r="I405" s="4">
        <f t="shared" si="147"/>
        <v>-434809.52380952379</v>
      </c>
      <c r="J405" s="4">
        <f t="shared" si="148"/>
        <v>-2441276.7694761902</v>
      </c>
      <c r="K405" s="36">
        <f t="shared" si="149"/>
        <v>-69129.19241016201</v>
      </c>
      <c r="L405" s="36">
        <f t="shared" si="150"/>
        <v>-1562676.3859733054</v>
      </c>
      <c r="N405" s="4">
        <f t="shared" si="156"/>
        <v>-794000</v>
      </c>
      <c r="O405" s="272">
        <f t="shared" si="151"/>
        <v>-18904.761904761905</v>
      </c>
      <c r="P405" s="272">
        <f t="shared" si="152"/>
        <v>-106142.46823809523</v>
      </c>
      <c r="Q405" s="274">
        <f t="shared" si="153"/>
        <v>-3005.6170613113914</v>
      </c>
      <c r="R405" s="4">
        <f t="shared" si="157"/>
        <v>-67943.714285714275</v>
      </c>
      <c r="X405" s="235">
        <f t="shared" si="154"/>
        <v>37095</v>
      </c>
      <c r="Y405" s="236" t="str">
        <f t="shared" si="160"/>
        <v>0</v>
      </c>
      <c r="Z405" s="36"/>
      <c r="AA405" s="237">
        <f t="shared" si="161"/>
        <v>3005.6170613113914</v>
      </c>
      <c r="AB405" s="238">
        <f t="shared" si="162"/>
        <v>145921.20000000001</v>
      </c>
      <c r="AC405" s="239" t="str">
        <f t="shared" si="158"/>
        <v/>
      </c>
      <c r="AF405" s="241">
        <f t="shared" si="159"/>
        <v>-3005.6170613113914</v>
      </c>
    </row>
    <row r="406" spans="2:32" x14ac:dyDescent="0.2">
      <c r="B406" s="25">
        <v>37096</v>
      </c>
      <c r="C406" s="26"/>
      <c r="D406" s="27"/>
      <c r="E406" s="27"/>
      <c r="F406" s="225">
        <f t="shared" si="146"/>
        <v>0</v>
      </c>
      <c r="G406" s="213" t="s">
        <v>31</v>
      </c>
      <c r="H406" s="4">
        <f t="shared" si="155"/>
        <v>-19056000</v>
      </c>
      <c r="I406" s="4">
        <f t="shared" si="147"/>
        <v>-453714.28571428574</v>
      </c>
      <c r="J406" s="4">
        <f t="shared" si="148"/>
        <v>-2547419.2377142855</v>
      </c>
      <c r="K406" s="36">
        <f t="shared" si="149"/>
        <v>-72134.809471473403</v>
      </c>
      <c r="L406" s="36">
        <f t="shared" si="150"/>
        <v>-1630618.8375373622</v>
      </c>
      <c r="N406" s="4">
        <f t="shared" si="156"/>
        <v>-794000</v>
      </c>
      <c r="O406" s="272">
        <f t="shared" si="151"/>
        <v>-18904.761904761905</v>
      </c>
      <c r="P406" s="272">
        <f t="shared" si="152"/>
        <v>-106142.46823809523</v>
      </c>
      <c r="Q406" s="274">
        <f t="shared" si="153"/>
        <v>-3005.6170613113914</v>
      </c>
      <c r="R406" s="4">
        <f t="shared" si="157"/>
        <v>-67943.714285714275</v>
      </c>
      <c r="X406" s="235">
        <f t="shared" si="154"/>
        <v>37096</v>
      </c>
      <c r="Y406" s="236" t="str">
        <f t="shared" si="160"/>
        <v>0</v>
      </c>
      <c r="Z406" s="36"/>
      <c r="AA406" s="237">
        <f t="shared" si="161"/>
        <v>3005.6170613113914</v>
      </c>
      <c r="AB406" s="238">
        <f t="shared" si="162"/>
        <v>145921.20000000001</v>
      </c>
      <c r="AC406" s="239" t="str">
        <f t="shared" si="158"/>
        <v/>
      </c>
      <c r="AF406" s="241">
        <f t="shared" si="159"/>
        <v>-3005.6170613113914</v>
      </c>
    </row>
    <row r="407" spans="2:32" x14ac:dyDescent="0.2">
      <c r="B407" s="25">
        <v>37097</v>
      </c>
      <c r="C407" s="26"/>
      <c r="D407" s="27"/>
      <c r="E407" s="27"/>
      <c r="F407" s="225">
        <f t="shared" si="146"/>
        <v>0</v>
      </c>
      <c r="G407" s="213" t="s">
        <v>31</v>
      </c>
      <c r="H407" s="4">
        <f t="shared" si="155"/>
        <v>-19850000</v>
      </c>
      <c r="I407" s="4">
        <f t="shared" si="147"/>
        <v>-472619.04761904763</v>
      </c>
      <c r="J407" s="4">
        <f t="shared" si="148"/>
        <v>-2653561.7059523808</v>
      </c>
      <c r="K407" s="36">
        <f t="shared" si="149"/>
        <v>-75140.426532784782</v>
      </c>
      <c r="L407" s="36">
        <f t="shared" si="150"/>
        <v>-1698561.2891014188</v>
      </c>
      <c r="N407" s="4">
        <f t="shared" si="156"/>
        <v>-794000</v>
      </c>
      <c r="O407" s="272">
        <f t="shared" si="151"/>
        <v>-18904.761904761905</v>
      </c>
      <c r="P407" s="272">
        <f t="shared" si="152"/>
        <v>-106142.46823809523</v>
      </c>
      <c r="Q407" s="274">
        <f t="shared" si="153"/>
        <v>-3005.6170613113914</v>
      </c>
      <c r="R407" s="4">
        <f t="shared" si="157"/>
        <v>-67943.714285714275</v>
      </c>
      <c r="X407" s="235">
        <f t="shared" si="154"/>
        <v>37097</v>
      </c>
      <c r="Y407" s="236" t="str">
        <f t="shared" si="160"/>
        <v>0</v>
      </c>
      <c r="Z407" s="36"/>
      <c r="AA407" s="237">
        <f t="shared" si="161"/>
        <v>3005.6170613113914</v>
      </c>
      <c r="AB407" s="238">
        <f t="shared" si="162"/>
        <v>145921.20000000001</v>
      </c>
      <c r="AC407" s="239" t="str">
        <f t="shared" si="158"/>
        <v/>
      </c>
      <c r="AF407" s="241">
        <f t="shared" si="159"/>
        <v>-3005.6170613113914</v>
      </c>
    </row>
    <row r="408" spans="2:32" x14ac:dyDescent="0.2">
      <c r="B408" s="25">
        <v>37098</v>
      </c>
      <c r="C408" s="26"/>
      <c r="D408" s="27"/>
      <c r="E408" s="27"/>
      <c r="F408" s="225">
        <f t="shared" si="146"/>
        <v>0</v>
      </c>
      <c r="G408" s="213" t="s">
        <v>31</v>
      </c>
      <c r="H408" s="4">
        <f t="shared" si="155"/>
        <v>-20644000</v>
      </c>
      <c r="I408" s="4">
        <f t="shared" si="147"/>
        <v>-491523.80952380953</v>
      </c>
      <c r="J408" s="4">
        <f t="shared" si="148"/>
        <v>-2759704.1741904761</v>
      </c>
      <c r="K408" s="36">
        <f t="shared" si="149"/>
        <v>-78146.043594096176</v>
      </c>
      <c r="L408" s="36">
        <f t="shared" si="150"/>
        <v>-1766503.7406654756</v>
      </c>
      <c r="N408" s="4">
        <f t="shared" si="156"/>
        <v>-794000</v>
      </c>
      <c r="O408" s="272">
        <f t="shared" si="151"/>
        <v>-18904.761904761905</v>
      </c>
      <c r="P408" s="272">
        <f t="shared" si="152"/>
        <v>-106142.46823809523</v>
      </c>
      <c r="Q408" s="274">
        <f t="shared" si="153"/>
        <v>-3005.6170613113914</v>
      </c>
      <c r="R408" s="4">
        <f t="shared" si="157"/>
        <v>-67943.714285714275</v>
      </c>
      <c r="X408" s="235">
        <f t="shared" si="154"/>
        <v>37098</v>
      </c>
      <c r="Y408" s="236" t="str">
        <f t="shared" si="160"/>
        <v>0</v>
      </c>
      <c r="Z408" s="36"/>
      <c r="AA408" s="237">
        <f t="shared" si="161"/>
        <v>3005.6170613113914</v>
      </c>
      <c r="AB408" s="238">
        <f t="shared" si="162"/>
        <v>145921.20000000001</v>
      </c>
      <c r="AC408" s="239" t="str">
        <f t="shared" si="158"/>
        <v/>
      </c>
      <c r="AF408" s="241">
        <f t="shared" si="159"/>
        <v>-3005.6170613113914</v>
      </c>
    </row>
    <row r="409" spans="2:32" x14ac:dyDescent="0.2">
      <c r="B409" s="25">
        <v>37099</v>
      </c>
      <c r="C409" s="26"/>
      <c r="D409" s="27"/>
      <c r="E409" s="27"/>
      <c r="F409" s="225">
        <f t="shared" si="146"/>
        <v>0</v>
      </c>
      <c r="G409" s="213" t="s">
        <v>31</v>
      </c>
      <c r="H409" s="4">
        <f t="shared" si="155"/>
        <v>-21438000</v>
      </c>
      <c r="I409" s="4">
        <f t="shared" si="147"/>
        <v>-510428.57142857142</v>
      </c>
      <c r="J409" s="4">
        <f t="shared" si="148"/>
        <v>-2865846.6424285714</v>
      </c>
      <c r="K409" s="36">
        <f t="shared" si="149"/>
        <v>-81151.66065540757</v>
      </c>
      <c r="L409" s="36">
        <f t="shared" si="150"/>
        <v>-1834446.1922295324</v>
      </c>
      <c r="N409" s="4">
        <f t="shared" si="156"/>
        <v>-794000</v>
      </c>
      <c r="O409" s="272">
        <f t="shared" si="151"/>
        <v>-18904.761904761905</v>
      </c>
      <c r="P409" s="272">
        <f t="shared" si="152"/>
        <v>-106142.46823809523</v>
      </c>
      <c r="Q409" s="274">
        <f t="shared" si="153"/>
        <v>-3005.6170613113914</v>
      </c>
      <c r="R409" s="4">
        <f t="shared" si="157"/>
        <v>-67943.714285714275</v>
      </c>
      <c r="X409" s="235">
        <f t="shared" si="154"/>
        <v>37099</v>
      </c>
      <c r="Y409" s="236" t="str">
        <f t="shared" si="160"/>
        <v>0</v>
      </c>
      <c r="Z409" s="36"/>
      <c r="AA409" s="237">
        <f t="shared" si="161"/>
        <v>3005.6170613113914</v>
      </c>
      <c r="AB409" s="238">
        <f t="shared" si="162"/>
        <v>145921.20000000001</v>
      </c>
      <c r="AC409" s="239" t="str">
        <f t="shared" si="158"/>
        <v/>
      </c>
      <c r="AF409" s="241">
        <f t="shared" si="159"/>
        <v>-3005.6170613113914</v>
      </c>
    </row>
    <row r="410" spans="2:32" x14ac:dyDescent="0.2">
      <c r="B410" s="25">
        <v>37100</v>
      </c>
      <c r="C410" s="26"/>
      <c r="D410" s="27"/>
      <c r="E410" s="27"/>
      <c r="F410" s="225">
        <f t="shared" si="146"/>
        <v>0</v>
      </c>
      <c r="G410" s="213" t="s">
        <v>31</v>
      </c>
      <c r="H410" s="4">
        <f t="shared" si="155"/>
        <v>-22232000</v>
      </c>
      <c r="I410" s="4">
        <f t="shared" si="147"/>
        <v>-529333.33333333337</v>
      </c>
      <c r="J410" s="4">
        <f t="shared" si="148"/>
        <v>-2971989.1106666666</v>
      </c>
      <c r="K410" s="36">
        <f t="shared" si="149"/>
        <v>-84157.277716718963</v>
      </c>
      <c r="L410" s="36">
        <f t="shared" si="150"/>
        <v>-1902388.6437935892</v>
      </c>
      <c r="N410" s="4">
        <f t="shared" si="156"/>
        <v>-794000</v>
      </c>
      <c r="O410" s="272">
        <f t="shared" si="151"/>
        <v>-18904.761904761905</v>
      </c>
      <c r="P410" s="272">
        <f t="shared" si="152"/>
        <v>-106142.46823809523</v>
      </c>
      <c r="Q410" s="274">
        <f t="shared" si="153"/>
        <v>-3005.6170613113914</v>
      </c>
      <c r="R410" s="4">
        <f t="shared" si="157"/>
        <v>-67943.714285714275</v>
      </c>
      <c r="X410" s="235">
        <f t="shared" si="154"/>
        <v>37100</v>
      </c>
      <c r="Y410" s="236" t="str">
        <f t="shared" si="160"/>
        <v>0</v>
      </c>
      <c r="Z410" s="36"/>
      <c r="AA410" s="237">
        <f t="shared" si="161"/>
        <v>3005.6170613113914</v>
      </c>
      <c r="AB410" s="238">
        <f t="shared" si="162"/>
        <v>145921.20000000001</v>
      </c>
      <c r="AC410" s="239" t="str">
        <f t="shared" si="158"/>
        <v/>
      </c>
      <c r="AF410" s="241">
        <f t="shared" si="159"/>
        <v>-3005.6170613113914</v>
      </c>
    </row>
    <row r="411" spans="2:32" x14ac:dyDescent="0.2">
      <c r="B411" s="25">
        <v>37101</v>
      </c>
      <c r="C411" s="26"/>
      <c r="D411" s="27"/>
      <c r="E411" s="27"/>
      <c r="F411" s="225">
        <f t="shared" si="146"/>
        <v>0</v>
      </c>
      <c r="G411" s="213" t="s">
        <v>31</v>
      </c>
      <c r="H411" s="4">
        <f t="shared" si="155"/>
        <v>-23026000</v>
      </c>
      <c r="I411" s="4">
        <f t="shared" si="147"/>
        <v>-548238.09523809527</v>
      </c>
      <c r="J411" s="4">
        <f t="shared" si="148"/>
        <v>-3078131.5789047619</v>
      </c>
      <c r="K411" s="36">
        <f t="shared" si="149"/>
        <v>-87162.894778030357</v>
      </c>
      <c r="L411" s="36">
        <f t="shared" si="150"/>
        <v>-1970331.095357646</v>
      </c>
      <c r="N411" s="4">
        <f t="shared" si="156"/>
        <v>-794000</v>
      </c>
      <c r="O411" s="272">
        <f t="shared" si="151"/>
        <v>-18904.761904761905</v>
      </c>
      <c r="P411" s="272">
        <f t="shared" si="152"/>
        <v>-106142.46823809523</v>
      </c>
      <c r="Q411" s="274">
        <f t="shared" si="153"/>
        <v>-3005.6170613113914</v>
      </c>
      <c r="R411" s="4">
        <f t="shared" si="157"/>
        <v>-67943.714285714275</v>
      </c>
      <c r="X411" s="235">
        <f t="shared" si="154"/>
        <v>37101</v>
      </c>
      <c r="Y411" s="236" t="str">
        <f t="shared" si="160"/>
        <v>0</v>
      </c>
      <c r="Z411" s="36"/>
      <c r="AA411" s="237">
        <f t="shared" si="161"/>
        <v>3005.6170613113914</v>
      </c>
      <c r="AB411" s="238">
        <f t="shared" si="162"/>
        <v>145921.20000000001</v>
      </c>
      <c r="AC411" s="239" t="str">
        <f t="shared" si="158"/>
        <v/>
      </c>
      <c r="AF411" s="241">
        <f t="shared" si="159"/>
        <v>-3005.6170613113914</v>
      </c>
    </row>
    <row r="412" spans="2:32" x14ac:dyDescent="0.2">
      <c r="B412" s="25">
        <v>37102</v>
      </c>
      <c r="C412" s="26"/>
      <c r="D412" s="27"/>
      <c r="E412" s="27"/>
      <c r="F412" s="225">
        <f t="shared" si="146"/>
        <v>0</v>
      </c>
      <c r="G412" s="213" t="s">
        <v>31</v>
      </c>
      <c r="H412" s="4">
        <f t="shared" si="155"/>
        <v>-23820000</v>
      </c>
      <c r="I412" s="4">
        <f t="shared" si="147"/>
        <v>-567142.85714285716</v>
      </c>
      <c r="J412" s="4">
        <f t="shared" si="148"/>
        <v>-3184274.0471428572</v>
      </c>
      <c r="K412" s="36">
        <f t="shared" si="149"/>
        <v>-90168.511839341751</v>
      </c>
      <c r="L412" s="36">
        <f t="shared" si="150"/>
        <v>-2038273.5469217028</v>
      </c>
      <c r="N412" s="4">
        <f t="shared" si="156"/>
        <v>-794000</v>
      </c>
      <c r="O412" s="272">
        <f t="shared" si="151"/>
        <v>-18904.761904761905</v>
      </c>
      <c r="P412" s="272">
        <f t="shared" si="152"/>
        <v>-106142.46823809523</v>
      </c>
      <c r="Q412" s="274">
        <f t="shared" si="153"/>
        <v>-3005.6170613113914</v>
      </c>
      <c r="R412" s="4">
        <f t="shared" si="157"/>
        <v>-67943.714285714275</v>
      </c>
      <c r="X412" s="235">
        <f t="shared" si="154"/>
        <v>37102</v>
      </c>
      <c r="Y412" s="236" t="str">
        <f t="shared" si="160"/>
        <v>0</v>
      </c>
      <c r="Z412" s="36"/>
      <c r="AA412" s="237">
        <f t="shared" si="161"/>
        <v>3005.6170613113914</v>
      </c>
      <c r="AB412" s="238">
        <f t="shared" si="162"/>
        <v>145921.20000000001</v>
      </c>
      <c r="AC412" s="239" t="str">
        <f t="shared" si="158"/>
        <v/>
      </c>
      <c r="AF412" s="241">
        <f t="shared" si="159"/>
        <v>-3005.6170613113914</v>
      </c>
    </row>
    <row r="413" spans="2:32" x14ac:dyDescent="0.2">
      <c r="B413" s="25">
        <v>37103</v>
      </c>
      <c r="C413" s="26"/>
      <c r="D413" s="27"/>
      <c r="E413" s="27"/>
      <c r="F413" s="225">
        <f t="shared" si="146"/>
        <v>0</v>
      </c>
      <c r="G413" s="213" t="s">
        <v>31</v>
      </c>
      <c r="H413" s="4">
        <f>H412-$AP$2</f>
        <v>-24614000</v>
      </c>
      <c r="I413" s="4">
        <f t="shared" si="147"/>
        <v>-586047.61904761905</v>
      </c>
      <c r="J413" s="4">
        <f t="shared" si="148"/>
        <v>-3290416.515380952</v>
      </c>
      <c r="K413" s="36">
        <f t="shared" si="149"/>
        <v>-93174.12890065313</v>
      </c>
      <c r="L413" s="36">
        <f t="shared" si="150"/>
        <v>-2106215.9984857594</v>
      </c>
      <c r="N413" s="4">
        <f>H413-H412</f>
        <v>-794000</v>
      </c>
      <c r="O413" s="272">
        <f t="shared" si="151"/>
        <v>-18904.761904761905</v>
      </c>
      <c r="P413" s="272">
        <f t="shared" si="152"/>
        <v>-106142.46823809523</v>
      </c>
      <c r="Q413" s="274">
        <f t="shared" si="153"/>
        <v>-3005.6170613113914</v>
      </c>
      <c r="R413" s="4">
        <f>O413*3.594</f>
        <v>-67943.714285714275</v>
      </c>
      <c r="X413" s="235">
        <f>B413</f>
        <v>37103</v>
      </c>
      <c r="Y413" s="236" t="str">
        <f>IF(AF412&lt;0,"0",AF412)</f>
        <v>0</v>
      </c>
      <c r="Z413" s="36"/>
      <c r="AA413" s="237">
        <f>Q413*-1</f>
        <v>3005.6170613113914</v>
      </c>
      <c r="AB413" s="238">
        <f>$AA$3-Y413</f>
        <v>145921.20000000001</v>
      </c>
      <c r="AC413" s="239" t="str">
        <f>+IF(AF413&gt;$D$3,"*","")</f>
        <v/>
      </c>
      <c r="AF413" s="241">
        <f>Y413+AE413-AA413</f>
        <v>-3005.6170613113914</v>
      </c>
    </row>
  </sheetData>
  <printOptions horizontalCentered="1" verticalCentered="1"/>
  <pageMargins left="0" right="0" top="1" bottom="0.5" header="0.5" footer="0"/>
  <pageSetup scale="67" orientation="landscape" r:id="rId1"/>
  <headerFooter alignWithMargins="0">
    <oddFooter>&amp;L&amp;D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5:J48"/>
  <sheetViews>
    <sheetView topLeftCell="C12" workbookViewId="0">
      <selection activeCell="J19" sqref="J19"/>
    </sheetView>
  </sheetViews>
  <sheetFormatPr defaultRowHeight="12.75" x14ac:dyDescent="0.2"/>
  <cols>
    <col min="2" max="2" width="32.140625" customWidth="1"/>
    <col min="3" max="3" width="22.140625" customWidth="1"/>
    <col min="4" max="4" width="16" customWidth="1"/>
    <col min="5" max="5" width="19.140625" customWidth="1"/>
    <col min="6" max="6" width="3.42578125" customWidth="1"/>
    <col min="7" max="7" width="14.140625" bestFit="1" customWidth="1"/>
    <col min="8" max="8" width="21.5703125" customWidth="1"/>
    <col min="9" max="9" width="14.28515625" customWidth="1"/>
    <col min="10" max="10" width="16.5703125" customWidth="1"/>
    <col min="12" max="12" width="20.42578125" bestFit="1" customWidth="1"/>
    <col min="14" max="14" width="16.7109375" customWidth="1"/>
    <col min="15" max="15" width="21.28515625" bestFit="1" customWidth="1"/>
    <col min="16" max="16" width="13.140625" bestFit="1" customWidth="1"/>
    <col min="19" max="19" width="14" bestFit="1" customWidth="1"/>
  </cols>
  <sheetData>
    <row r="15" spans="2:9" ht="18.75" x14ac:dyDescent="0.3">
      <c r="B15" s="153" t="s">
        <v>17</v>
      </c>
      <c r="C15" s="57"/>
      <c r="D15" s="57"/>
      <c r="E15" s="57"/>
      <c r="F15" s="57"/>
      <c r="G15" s="57"/>
      <c r="H15" s="57"/>
      <c r="I15" s="57"/>
    </row>
    <row r="16" spans="2:9" ht="15" x14ac:dyDescent="0.2">
      <c r="B16" s="323" t="s">
        <v>72</v>
      </c>
      <c r="C16" s="58"/>
      <c r="D16" s="57"/>
      <c r="E16" s="57"/>
      <c r="F16" s="57"/>
      <c r="G16" s="57"/>
      <c r="H16" s="57"/>
      <c r="I16" s="57"/>
    </row>
    <row r="17" spans="2:10" ht="15" x14ac:dyDescent="0.2">
      <c r="B17" s="155" t="s">
        <v>73</v>
      </c>
      <c r="C17" s="58"/>
      <c r="D17" s="57"/>
      <c r="E17" s="57"/>
      <c r="F17" s="57"/>
      <c r="G17" s="57"/>
      <c r="H17" s="57"/>
      <c r="I17" s="57"/>
    </row>
    <row r="18" spans="2:10" ht="15" x14ac:dyDescent="0.2">
      <c r="B18" s="57"/>
      <c r="C18" s="57"/>
      <c r="D18" s="57"/>
      <c r="E18" s="57"/>
      <c r="F18" s="57"/>
      <c r="G18" s="57" t="s">
        <v>18</v>
      </c>
      <c r="H18" s="59" t="s">
        <v>18</v>
      </c>
      <c r="I18" s="57"/>
    </row>
    <row r="19" spans="2:10" ht="15.75" thickBot="1" x14ac:dyDescent="0.25">
      <c r="B19" s="57"/>
      <c r="C19" s="57"/>
      <c r="D19" s="57"/>
      <c r="E19" s="57"/>
      <c r="F19" s="57"/>
      <c r="G19" s="57"/>
      <c r="H19" s="57"/>
      <c r="I19" s="57"/>
      <c r="J19" s="341"/>
    </row>
    <row r="20" spans="2:10" ht="15" x14ac:dyDescent="0.2">
      <c r="B20" s="156"/>
      <c r="C20" s="60" t="s">
        <v>19</v>
      </c>
      <c r="D20" s="60"/>
      <c r="E20" s="60"/>
      <c r="F20" s="60"/>
      <c r="G20" s="60"/>
      <c r="H20" s="61">
        <v>2878501.92</v>
      </c>
      <c r="I20" s="62" t="s">
        <v>74</v>
      </c>
      <c r="J20" s="340">
        <f>H20*0.857724326</f>
        <v>2468961.1192217059</v>
      </c>
    </row>
    <row r="21" spans="2:10" ht="15.75" thickBot="1" x14ac:dyDescent="0.25">
      <c r="B21" s="157"/>
      <c r="C21" s="63" t="s">
        <v>75</v>
      </c>
      <c r="D21" s="64"/>
      <c r="E21" s="65">
        <v>37011</v>
      </c>
      <c r="F21" s="65"/>
      <c r="G21" s="66" t="s">
        <v>96</v>
      </c>
      <c r="H21" s="324">
        <v>68535.759999999995</v>
      </c>
      <c r="I21" s="67" t="s">
        <v>8</v>
      </c>
    </row>
    <row r="22" spans="2:10" ht="15" x14ac:dyDescent="0.2">
      <c r="B22" s="68" t="s">
        <v>76</v>
      </c>
      <c r="C22" s="69"/>
      <c r="D22" s="70" t="s">
        <v>20</v>
      </c>
      <c r="E22" s="71"/>
      <c r="F22" s="72"/>
      <c r="G22" s="73"/>
      <c r="H22" s="74" t="s">
        <v>77</v>
      </c>
      <c r="I22" s="75"/>
    </row>
    <row r="23" spans="2:10" ht="15" x14ac:dyDescent="0.2">
      <c r="B23" s="76" t="s">
        <v>78</v>
      </c>
      <c r="C23" s="77" t="s">
        <v>79</v>
      </c>
      <c r="D23" s="78"/>
      <c r="E23" s="79" t="s">
        <v>80</v>
      </c>
      <c r="F23" s="80"/>
      <c r="G23" s="81" t="s">
        <v>81</v>
      </c>
      <c r="H23" s="82" t="s">
        <v>82</v>
      </c>
      <c r="I23" s="83" t="s">
        <v>83</v>
      </c>
    </row>
    <row r="24" spans="2:10" ht="15" x14ac:dyDescent="0.2">
      <c r="B24" s="84"/>
      <c r="C24" s="85" t="s">
        <v>84</v>
      </c>
      <c r="D24" s="86"/>
      <c r="E24" s="87" t="s">
        <v>85</v>
      </c>
      <c r="F24" s="87"/>
      <c r="G24" s="88" t="s">
        <v>18</v>
      </c>
      <c r="H24" s="89" t="s">
        <v>86</v>
      </c>
      <c r="I24" s="90"/>
    </row>
    <row r="25" spans="2:10" ht="15" x14ac:dyDescent="0.2">
      <c r="B25" s="91">
        <v>36892</v>
      </c>
      <c r="C25" s="92">
        <v>-553851.06000000006</v>
      </c>
      <c r="D25" s="93"/>
      <c r="E25" s="94">
        <v>-491635.12414157821</v>
      </c>
      <c r="F25" s="92"/>
      <c r="G25" s="95"/>
      <c r="H25" s="96"/>
      <c r="I25" s="97"/>
    </row>
    <row r="26" spans="2:10" ht="15" x14ac:dyDescent="0.2">
      <c r="B26" s="91">
        <v>36923</v>
      </c>
      <c r="C26" s="92">
        <v>-118181.28</v>
      </c>
      <c r="D26" s="93"/>
      <c r="E26" s="94">
        <v>-104905.33430806443</v>
      </c>
      <c r="F26" s="92"/>
      <c r="G26" s="95"/>
      <c r="H26" s="96"/>
      <c r="I26" s="97"/>
    </row>
    <row r="27" spans="2:10" ht="15" x14ac:dyDescent="0.2">
      <c r="B27" s="91">
        <v>36951</v>
      </c>
      <c r="C27" s="92">
        <v>-21212.52</v>
      </c>
      <c r="D27" s="93"/>
      <c r="E27" s="94">
        <v>-18829.646915464455</v>
      </c>
      <c r="F27" s="92"/>
      <c r="G27" s="95"/>
      <c r="H27" s="96"/>
      <c r="I27" s="97"/>
    </row>
    <row r="28" spans="2:10" ht="15" x14ac:dyDescent="0.2">
      <c r="B28" s="91">
        <v>36982</v>
      </c>
      <c r="C28" s="92">
        <v>-44721.599999999999</v>
      </c>
      <c r="D28" s="93"/>
      <c r="E28" s="94">
        <v>-38964.646293597616</v>
      </c>
      <c r="F28" s="92"/>
      <c r="G28" s="95"/>
      <c r="H28" s="96"/>
      <c r="I28" s="97"/>
    </row>
    <row r="29" spans="2:10" ht="15" x14ac:dyDescent="0.2">
      <c r="B29" s="91">
        <v>37012</v>
      </c>
      <c r="C29" s="92"/>
      <c r="D29" s="93"/>
      <c r="E29" s="94"/>
      <c r="F29" s="92"/>
      <c r="G29" s="95"/>
      <c r="H29" s="96"/>
      <c r="I29" s="97"/>
    </row>
    <row r="30" spans="2:10" ht="15" x14ac:dyDescent="0.2">
      <c r="B30" s="91">
        <v>37043</v>
      </c>
      <c r="C30" s="92"/>
      <c r="D30" s="93"/>
      <c r="E30" s="94"/>
      <c r="F30" s="92"/>
      <c r="G30" s="95"/>
      <c r="H30" s="96"/>
      <c r="I30" s="97"/>
    </row>
    <row r="31" spans="2:10" ht="15" x14ac:dyDescent="0.2">
      <c r="B31" s="91">
        <v>37073</v>
      </c>
      <c r="D31" s="93"/>
      <c r="E31" s="94"/>
      <c r="F31" s="92"/>
      <c r="G31" s="95"/>
      <c r="H31" s="96"/>
      <c r="I31" s="97"/>
    </row>
    <row r="32" spans="2:10" ht="15" x14ac:dyDescent="0.2">
      <c r="B32" s="91">
        <v>37104</v>
      </c>
      <c r="D32" s="98"/>
      <c r="E32" s="94"/>
      <c r="F32" s="99" t="s">
        <v>18</v>
      </c>
      <c r="G32" s="95" t="s">
        <v>18</v>
      </c>
      <c r="H32" s="100" t="s">
        <v>18</v>
      </c>
      <c r="I32" s="97"/>
    </row>
    <row r="33" spans="2:10" ht="15" x14ac:dyDescent="0.2">
      <c r="B33" s="91">
        <v>37135</v>
      </c>
      <c r="C33" s="92"/>
      <c r="D33" s="98"/>
      <c r="E33" s="94"/>
      <c r="F33" s="92"/>
      <c r="G33" s="95"/>
      <c r="H33" s="96"/>
      <c r="I33" s="97"/>
    </row>
    <row r="34" spans="2:10" ht="15" x14ac:dyDescent="0.2">
      <c r="B34" s="91">
        <v>37165</v>
      </c>
      <c r="C34" s="101"/>
      <c r="D34" s="93"/>
      <c r="E34" s="94"/>
      <c r="F34" s="92"/>
      <c r="G34" s="95"/>
      <c r="H34" s="96"/>
      <c r="I34" s="97"/>
    </row>
    <row r="35" spans="2:10" ht="15" x14ac:dyDescent="0.2">
      <c r="B35" s="91">
        <v>37196</v>
      </c>
      <c r="C35" s="92"/>
      <c r="D35" s="93"/>
      <c r="E35" s="94"/>
      <c r="F35" s="92"/>
      <c r="G35" s="95"/>
      <c r="H35" s="96"/>
      <c r="I35" s="97"/>
    </row>
    <row r="36" spans="2:10" ht="15" x14ac:dyDescent="0.2">
      <c r="B36" s="91">
        <v>37226</v>
      </c>
      <c r="C36" s="92"/>
      <c r="D36" s="93"/>
      <c r="E36" s="102"/>
      <c r="F36" s="92"/>
      <c r="G36" s="95"/>
      <c r="H36" s="96"/>
      <c r="I36" s="97"/>
    </row>
    <row r="37" spans="2:10" ht="15" x14ac:dyDescent="0.2">
      <c r="B37" s="91" t="s">
        <v>18</v>
      </c>
      <c r="C37" s="92"/>
      <c r="D37" s="93"/>
      <c r="E37" s="102"/>
      <c r="F37" s="92"/>
      <c r="G37" s="95"/>
      <c r="H37" s="96"/>
      <c r="I37" s="97"/>
    </row>
    <row r="38" spans="2:10" ht="15.75" thickBot="1" x14ac:dyDescent="0.25">
      <c r="B38" s="103" t="s">
        <v>18</v>
      </c>
      <c r="C38" s="104"/>
      <c r="D38" s="105"/>
      <c r="E38" s="106"/>
      <c r="F38" s="104"/>
      <c r="G38" s="107"/>
      <c r="H38" s="108"/>
      <c r="I38" s="109"/>
    </row>
    <row r="39" spans="2:10" ht="15.75" thickBot="1" x14ac:dyDescent="0.25">
      <c r="B39" s="91"/>
      <c r="C39" s="110"/>
      <c r="D39" s="111"/>
      <c r="E39" s="112"/>
      <c r="F39" s="110"/>
      <c r="G39" s="113"/>
      <c r="H39" s="114"/>
      <c r="I39" s="115"/>
    </row>
    <row r="40" spans="2:10" ht="16.5" thickTop="1" thickBot="1" x14ac:dyDescent="0.25">
      <c r="B40" s="116"/>
      <c r="C40" s="117">
        <v>-737966.46</v>
      </c>
      <c r="D40" s="118"/>
      <c r="E40" s="119">
        <v>-654334.75165870471</v>
      </c>
      <c r="F40" s="117"/>
      <c r="G40" s="120">
        <v>0</v>
      </c>
      <c r="H40" s="120">
        <v>0</v>
      </c>
      <c r="I40" s="121">
        <v>0</v>
      </c>
    </row>
    <row r="41" spans="2:10" ht="16.5" thickTop="1" thickBot="1" x14ac:dyDescent="0.25">
      <c r="B41" s="116"/>
      <c r="C41" s="117">
        <v>-17570.63</v>
      </c>
      <c r="D41" s="118"/>
      <c r="E41" s="119" t="s">
        <v>18</v>
      </c>
      <c r="F41" s="117"/>
      <c r="G41" s="120">
        <v>0</v>
      </c>
      <c r="H41" s="120">
        <v>0</v>
      </c>
      <c r="I41" s="120">
        <v>0</v>
      </c>
    </row>
    <row r="42" spans="2:10" ht="14.25" thickTop="1" thickBot="1" x14ac:dyDescent="0.25"/>
    <row r="43" spans="2:10" x14ac:dyDescent="0.2">
      <c r="E43" s="325"/>
      <c r="F43" s="326"/>
      <c r="G43" s="333" t="s">
        <v>92</v>
      </c>
      <c r="H43" s="335">
        <f>23121*42</f>
        <v>971082</v>
      </c>
      <c r="I43" s="336"/>
    </row>
    <row r="44" spans="2:10" ht="13.5" thickBot="1" x14ac:dyDescent="0.25">
      <c r="E44" s="327"/>
      <c r="F44" s="328"/>
      <c r="G44" s="334" t="s">
        <v>8</v>
      </c>
      <c r="H44" s="337">
        <v>23121</v>
      </c>
      <c r="I44" s="329"/>
    </row>
    <row r="45" spans="2:10" ht="13.5" thickTop="1" x14ac:dyDescent="0.2">
      <c r="E45" s="327"/>
      <c r="F45" s="328"/>
      <c r="G45" s="338"/>
      <c r="H45" s="338"/>
      <c r="I45" s="329"/>
    </row>
    <row r="46" spans="2:10" x14ac:dyDescent="0.2">
      <c r="E46" s="327"/>
      <c r="F46" s="328"/>
      <c r="G46" s="334" t="s">
        <v>93</v>
      </c>
      <c r="H46" s="339">
        <f>H20-H43</f>
        <v>1907419.92</v>
      </c>
      <c r="I46" s="329"/>
      <c r="J46" s="340">
        <f>H46*0.857724326</f>
        <v>1636040.4652809738</v>
      </c>
    </row>
    <row r="47" spans="2:10" x14ac:dyDescent="0.2">
      <c r="E47" s="327"/>
      <c r="F47" s="328"/>
      <c r="G47" s="334" t="s">
        <v>94</v>
      </c>
      <c r="H47" s="339">
        <f>H21-H44</f>
        <v>45414.759999999995</v>
      </c>
      <c r="I47" s="329"/>
    </row>
    <row r="48" spans="2:10" ht="13.5" thickBot="1" x14ac:dyDescent="0.25">
      <c r="E48" s="330"/>
      <c r="F48" s="331"/>
      <c r="G48" s="331"/>
      <c r="H48" s="331"/>
      <c r="I48" s="332"/>
    </row>
  </sheetData>
  <pageMargins left="0.75" right="0.75" top="1" bottom="1" header="0.5" footer="0.5"/>
  <pageSetup scale="7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68"/>
  <sheetViews>
    <sheetView workbookViewId="0">
      <selection activeCell="K11" sqref="K11"/>
    </sheetView>
  </sheetViews>
  <sheetFormatPr defaultRowHeight="12.75" x14ac:dyDescent="0.2"/>
  <cols>
    <col min="2" max="3" width="6" customWidth="1"/>
    <col min="4" max="4" width="10.28515625" bestFit="1" customWidth="1"/>
    <col min="5" max="5" width="14.140625" customWidth="1"/>
    <col min="6" max="6" width="12.85546875" customWidth="1"/>
    <col min="7" max="7" width="11.28515625" bestFit="1" customWidth="1"/>
    <col min="8" max="8" width="15.140625" bestFit="1" customWidth="1"/>
    <col min="9" max="10" width="11.28515625" bestFit="1" customWidth="1"/>
    <col min="11" max="11" width="14" bestFit="1" customWidth="1"/>
    <col min="12" max="14" width="11.28515625" bestFit="1" customWidth="1"/>
  </cols>
  <sheetData>
    <row r="4" spans="2:12" ht="13.5" thickBot="1" x14ac:dyDescent="0.25"/>
    <row r="5" spans="2:12" ht="18.75" x14ac:dyDescent="0.3">
      <c r="B5" s="143"/>
      <c r="C5" s="144"/>
      <c r="D5" s="145"/>
      <c r="E5" s="146" t="s">
        <v>17</v>
      </c>
      <c r="F5" s="144"/>
      <c r="G5" s="144"/>
      <c r="H5" s="144"/>
      <c r="I5" s="144"/>
      <c r="J5" s="144"/>
      <c r="K5" s="144"/>
      <c r="L5" s="147"/>
    </row>
    <row r="6" spans="2:12" ht="15" x14ac:dyDescent="0.2">
      <c r="B6" s="148"/>
      <c r="C6" s="123"/>
      <c r="D6" s="149"/>
      <c r="E6" s="122" t="s">
        <v>18</v>
      </c>
      <c r="F6" s="123"/>
      <c r="G6" s="123"/>
      <c r="H6" s="123"/>
      <c r="I6" s="123"/>
      <c r="J6" s="123"/>
      <c r="K6" s="123"/>
      <c r="L6" s="150"/>
    </row>
    <row r="7" spans="2:12" ht="15" x14ac:dyDescent="0.2">
      <c r="B7" s="148"/>
      <c r="C7" s="123"/>
      <c r="D7" s="149"/>
      <c r="E7" s="122" t="s">
        <v>21</v>
      </c>
      <c r="F7" s="123"/>
      <c r="G7" s="123"/>
      <c r="H7" s="123"/>
      <c r="I7" s="123"/>
      <c r="J7" s="123"/>
      <c r="K7" s="123"/>
      <c r="L7" s="150"/>
    </row>
    <row r="8" spans="2:12" ht="15.75" thickBot="1" x14ac:dyDescent="0.25">
      <c r="B8" s="148"/>
      <c r="C8" s="123"/>
      <c r="D8" s="149" t="s">
        <v>22</v>
      </c>
      <c r="E8" s="194">
        <f ca="1">NOW()</f>
        <v>37032.32698784722</v>
      </c>
      <c r="F8" s="123"/>
      <c r="G8" s="123"/>
      <c r="H8" s="123"/>
      <c r="I8" s="123"/>
      <c r="J8" s="123"/>
      <c r="K8" s="123"/>
      <c r="L8" s="150"/>
    </row>
    <row r="9" spans="2:12" ht="15" x14ac:dyDescent="0.2">
      <c r="B9" s="148"/>
      <c r="C9" s="123"/>
      <c r="D9" s="149"/>
      <c r="E9" s="123"/>
      <c r="F9" s="123"/>
      <c r="G9" s="123"/>
      <c r="H9" s="123"/>
      <c r="I9" s="123"/>
      <c r="J9" s="123"/>
      <c r="K9" s="123"/>
      <c r="L9" s="150"/>
    </row>
    <row r="10" spans="2:12" ht="15.75" thickBot="1" x14ac:dyDescent="0.25">
      <c r="B10" s="148"/>
      <c r="C10" s="123"/>
      <c r="D10" s="149"/>
      <c r="E10" s="123"/>
      <c r="F10" s="123"/>
      <c r="G10" s="123"/>
      <c r="H10" s="123"/>
      <c r="I10" s="123"/>
      <c r="J10" s="123"/>
      <c r="K10" s="123"/>
      <c r="L10" s="150"/>
    </row>
    <row r="11" spans="2:12" ht="15" x14ac:dyDescent="0.2">
      <c r="B11" s="129"/>
      <c r="C11" s="130"/>
      <c r="D11" s="130"/>
      <c r="E11" s="124"/>
      <c r="F11" s="125" t="s">
        <v>19</v>
      </c>
      <c r="G11" s="126"/>
      <c r="H11" s="126"/>
      <c r="I11" s="126"/>
      <c r="J11" s="126"/>
      <c r="K11" s="127">
        <v>3263866</v>
      </c>
      <c r="L11" s="128"/>
    </row>
    <row r="12" spans="2:12" ht="17.25" x14ac:dyDescent="0.35">
      <c r="B12" s="129"/>
      <c r="C12" s="130"/>
      <c r="D12" s="130"/>
      <c r="E12" s="124"/>
      <c r="F12" s="129" t="s">
        <v>23</v>
      </c>
      <c r="G12" s="130"/>
      <c r="H12" s="130"/>
      <c r="I12" s="130"/>
      <c r="J12" s="130"/>
      <c r="K12" s="131">
        <v>88274</v>
      </c>
      <c r="L12" s="124"/>
    </row>
    <row r="13" spans="2:12" ht="15" x14ac:dyDescent="0.2">
      <c r="B13" s="129"/>
      <c r="C13" s="130"/>
      <c r="D13" s="130"/>
      <c r="E13" s="124"/>
      <c r="F13" s="129" t="s">
        <v>24</v>
      </c>
      <c r="G13" s="130"/>
      <c r="H13" s="130"/>
      <c r="I13" s="130"/>
      <c r="J13" s="130"/>
      <c r="K13" s="132">
        <f>K11+K12</f>
        <v>3352140</v>
      </c>
      <c r="L13" s="124"/>
    </row>
    <row r="14" spans="2:12" ht="15" x14ac:dyDescent="0.2">
      <c r="B14" s="151"/>
      <c r="C14" s="133"/>
      <c r="D14" s="134"/>
      <c r="E14" s="124"/>
      <c r="F14" s="129" t="s">
        <v>25</v>
      </c>
      <c r="G14" s="130"/>
      <c r="H14" s="130"/>
      <c r="I14" s="130"/>
      <c r="J14" s="130"/>
      <c r="K14" s="132">
        <v>-321457</v>
      </c>
      <c r="L14" s="135" t="s">
        <v>18</v>
      </c>
    </row>
    <row r="15" spans="2:12" ht="15.75" thickBot="1" x14ac:dyDescent="0.25">
      <c r="B15" s="152"/>
      <c r="C15" s="136"/>
      <c r="D15" s="137"/>
      <c r="E15" s="138"/>
      <c r="F15" s="139" t="s">
        <v>26</v>
      </c>
      <c r="G15" s="139"/>
      <c r="H15" s="140">
        <f ca="1">NOW()-1</f>
        <v>37031.32698784722</v>
      </c>
      <c r="I15" s="140"/>
      <c r="J15" s="141"/>
      <c r="K15" s="142">
        <f>K13+K14</f>
        <v>3030683</v>
      </c>
      <c r="L15" s="138"/>
    </row>
    <row r="20" spans="2:14" ht="18" hidden="1" x14ac:dyDescent="0.25">
      <c r="B20" s="158"/>
      <c r="C20" s="170" t="s">
        <v>32</v>
      </c>
    </row>
    <row r="21" spans="2:14" ht="18" hidden="1" x14ac:dyDescent="0.25">
      <c r="B21" s="171"/>
      <c r="C21" s="172" t="s">
        <v>33</v>
      </c>
    </row>
    <row r="22" spans="2:14" ht="18" hidden="1" x14ac:dyDescent="0.25">
      <c r="B22" s="171"/>
      <c r="C22" s="56" t="s">
        <v>34</v>
      </c>
    </row>
    <row r="23" spans="2:14" ht="13.5" hidden="1" thickBot="1" x14ac:dyDescent="0.25">
      <c r="B23" s="158"/>
    </row>
    <row r="24" spans="2:14" ht="13.5" hidden="1" thickBot="1" x14ac:dyDescent="0.25">
      <c r="B24" s="158"/>
      <c r="C24" s="173" t="s">
        <v>18</v>
      </c>
      <c r="D24" s="174"/>
      <c r="E24" s="174"/>
      <c r="F24" s="174"/>
      <c r="G24" s="174"/>
      <c r="H24" s="175" t="s">
        <v>35</v>
      </c>
      <c r="I24" s="174"/>
      <c r="J24" s="174"/>
      <c r="K24" s="174"/>
      <c r="L24" s="174"/>
      <c r="M24" s="174"/>
      <c r="N24" s="176"/>
    </row>
    <row r="25" spans="2:14" ht="14.25" hidden="1" thickTop="1" thickBot="1" x14ac:dyDescent="0.25">
      <c r="B25" s="158" t="s">
        <v>36</v>
      </c>
      <c r="C25" s="177" t="s">
        <v>37</v>
      </c>
      <c r="D25" s="178" t="s">
        <v>38</v>
      </c>
      <c r="E25" s="178" t="s">
        <v>39</v>
      </c>
      <c r="F25" s="178" t="s">
        <v>40</v>
      </c>
      <c r="G25" s="178" t="s">
        <v>41</v>
      </c>
      <c r="H25" s="178" t="s">
        <v>42</v>
      </c>
      <c r="I25" s="178" t="s">
        <v>43</v>
      </c>
      <c r="J25" s="178" t="s">
        <v>44</v>
      </c>
      <c r="K25" s="178" t="s">
        <v>45</v>
      </c>
      <c r="L25" s="178" t="s">
        <v>46</v>
      </c>
      <c r="M25" s="178" t="s">
        <v>47</v>
      </c>
      <c r="N25" s="179" t="s">
        <v>48</v>
      </c>
    </row>
    <row r="26" spans="2:14" hidden="1" x14ac:dyDescent="0.2">
      <c r="B26" s="158">
        <v>1</v>
      </c>
      <c r="C26" s="180"/>
      <c r="D26" s="181"/>
      <c r="E26" s="181">
        <v>832525</v>
      </c>
      <c r="F26" s="181">
        <v>714663</v>
      </c>
      <c r="G26" s="181">
        <v>798336</v>
      </c>
      <c r="H26" s="181">
        <v>822712</v>
      </c>
      <c r="I26" s="181">
        <v>0</v>
      </c>
      <c r="J26" s="182">
        <v>0</v>
      </c>
      <c r="K26" s="181">
        <v>0</v>
      </c>
      <c r="L26" s="181">
        <v>0</v>
      </c>
      <c r="M26" s="181"/>
      <c r="N26" s="183"/>
    </row>
    <row r="27" spans="2:14" hidden="1" x14ac:dyDescent="0.2">
      <c r="B27" s="158">
        <f>B26+1</f>
        <v>2</v>
      </c>
      <c r="C27" s="184"/>
      <c r="D27" s="185"/>
      <c r="E27" s="185">
        <v>793139</v>
      </c>
      <c r="F27" s="185">
        <v>762587</v>
      </c>
      <c r="G27" s="185">
        <v>69620</v>
      </c>
      <c r="H27" s="185">
        <v>744537</v>
      </c>
      <c r="I27" s="185">
        <v>0</v>
      </c>
      <c r="J27" s="185">
        <v>0</v>
      </c>
      <c r="K27" s="185">
        <v>0</v>
      </c>
      <c r="L27" s="185">
        <v>0</v>
      </c>
      <c r="M27" s="185"/>
      <c r="N27" s="186"/>
    </row>
    <row r="28" spans="2:14" hidden="1" x14ac:dyDescent="0.2">
      <c r="B28" s="158">
        <f t="shared" ref="B28:B56" si="0">B27+1</f>
        <v>3</v>
      </c>
      <c r="C28" s="184"/>
      <c r="D28" s="185"/>
      <c r="E28" s="185">
        <v>589049</v>
      </c>
      <c r="F28" s="185">
        <v>852229</v>
      </c>
      <c r="G28" s="185">
        <v>0</v>
      </c>
      <c r="H28" s="185">
        <v>789301</v>
      </c>
      <c r="I28" s="185">
        <v>715563</v>
      </c>
      <c r="J28" s="185">
        <v>0</v>
      </c>
      <c r="K28" s="185">
        <v>0</v>
      </c>
      <c r="L28" s="185">
        <v>0</v>
      </c>
      <c r="M28" s="185"/>
      <c r="N28" s="186"/>
    </row>
    <row r="29" spans="2:14" hidden="1" x14ac:dyDescent="0.2">
      <c r="B29" s="158">
        <f t="shared" si="0"/>
        <v>4</v>
      </c>
      <c r="C29" s="184"/>
      <c r="D29" s="185"/>
      <c r="E29" s="185">
        <v>477417</v>
      </c>
      <c r="F29" s="185">
        <v>700654</v>
      </c>
      <c r="G29" s="185">
        <v>0</v>
      </c>
      <c r="H29" s="185">
        <v>787328</v>
      </c>
      <c r="I29" s="185">
        <v>823298</v>
      </c>
      <c r="J29" s="185">
        <v>0</v>
      </c>
      <c r="K29" s="185">
        <v>0</v>
      </c>
      <c r="L29" s="185">
        <v>0</v>
      </c>
      <c r="M29" s="185"/>
      <c r="N29" s="186"/>
    </row>
    <row r="30" spans="2:14" hidden="1" x14ac:dyDescent="0.2">
      <c r="B30" s="158">
        <f t="shared" si="0"/>
        <v>5</v>
      </c>
      <c r="C30" s="184"/>
      <c r="D30" s="185">
        <v>67587</v>
      </c>
      <c r="E30" s="185">
        <v>578878</v>
      </c>
      <c r="F30" s="185">
        <v>772777</v>
      </c>
      <c r="G30" s="185">
        <v>229360</v>
      </c>
      <c r="H30" s="185">
        <v>838948</v>
      </c>
      <c r="I30" s="185">
        <v>763081</v>
      </c>
      <c r="J30" s="185">
        <v>0</v>
      </c>
      <c r="K30" s="185">
        <v>0</v>
      </c>
      <c r="L30" s="185">
        <v>0</v>
      </c>
      <c r="M30" s="185"/>
      <c r="N30" s="186"/>
    </row>
    <row r="31" spans="2:14" hidden="1" x14ac:dyDescent="0.2">
      <c r="B31" s="158">
        <f t="shared" si="0"/>
        <v>6</v>
      </c>
      <c r="C31" s="184"/>
      <c r="D31" s="185"/>
      <c r="E31" s="185">
        <v>830332</v>
      </c>
      <c r="F31" s="185">
        <v>775719</v>
      </c>
      <c r="G31" s="185">
        <v>792156</v>
      </c>
      <c r="H31" s="185">
        <v>832070</v>
      </c>
      <c r="I31" s="185">
        <v>792795</v>
      </c>
      <c r="J31" s="185">
        <v>0</v>
      </c>
      <c r="K31" s="185">
        <v>0</v>
      </c>
      <c r="L31" s="185">
        <v>0</v>
      </c>
      <c r="M31" s="185"/>
      <c r="N31" s="186"/>
    </row>
    <row r="32" spans="2:14" hidden="1" x14ac:dyDescent="0.2">
      <c r="B32" s="158">
        <f t="shared" si="0"/>
        <v>7</v>
      </c>
      <c r="C32" s="184"/>
      <c r="D32" s="185"/>
      <c r="E32" s="185">
        <v>842112</v>
      </c>
      <c r="F32" s="185">
        <v>796487</v>
      </c>
      <c r="G32" s="185">
        <v>771013</v>
      </c>
      <c r="H32" s="185">
        <v>706665</v>
      </c>
      <c r="I32" s="185">
        <v>844102</v>
      </c>
      <c r="J32" s="185">
        <v>0</v>
      </c>
      <c r="K32" s="185">
        <v>0</v>
      </c>
      <c r="L32" s="185">
        <v>0</v>
      </c>
      <c r="M32" s="185"/>
      <c r="N32" s="186"/>
    </row>
    <row r="33" spans="2:14" hidden="1" x14ac:dyDescent="0.2">
      <c r="B33" s="158">
        <f t="shared" si="0"/>
        <v>8</v>
      </c>
      <c r="C33" s="184"/>
      <c r="D33" s="185">
        <v>119360</v>
      </c>
      <c r="E33" s="185">
        <v>830968</v>
      </c>
      <c r="F33" s="185">
        <v>793070</v>
      </c>
      <c r="G33" s="185">
        <v>856993</v>
      </c>
      <c r="H33" s="185">
        <v>840929</v>
      </c>
      <c r="I33" s="185">
        <v>926621</v>
      </c>
      <c r="J33" s="185">
        <v>0</v>
      </c>
      <c r="K33" s="185">
        <v>0</v>
      </c>
      <c r="L33" s="185">
        <v>0</v>
      </c>
      <c r="M33" s="185"/>
      <c r="N33" s="186"/>
    </row>
    <row r="34" spans="2:14" hidden="1" x14ac:dyDescent="0.2">
      <c r="B34" s="158">
        <f t="shared" si="0"/>
        <v>9</v>
      </c>
      <c r="C34" s="184">
        <v>131387</v>
      </c>
      <c r="D34" s="185">
        <v>557364</v>
      </c>
      <c r="E34" s="185">
        <v>828169</v>
      </c>
      <c r="F34" s="185">
        <v>491691</v>
      </c>
      <c r="G34" s="185">
        <v>889069</v>
      </c>
      <c r="H34" s="185">
        <v>820365</v>
      </c>
      <c r="I34" s="185">
        <v>858157</v>
      </c>
      <c r="J34" s="185">
        <v>0</v>
      </c>
      <c r="K34" s="185">
        <v>0</v>
      </c>
      <c r="L34" s="185">
        <v>0</v>
      </c>
      <c r="M34" s="185"/>
      <c r="N34" s="186"/>
    </row>
    <row r="35" spans="2:14" hidden="1" x14ac:dyDescent="0.2">
      <c r="B35" s="158">
        <f t="shared" si="0"/>
        <v>10</v>
      </c>
      <c r="C35" s="184">
        <v>154078</v>
      </c>
      <c r="D35" s="185">
        <v>520715</v>
      </c>
      <c r="E35" s="185">
        <v>795303</v>
      </c>
      <c r="F35" s="185">
        <v>661723</v>
      </c>
      <c r="G35" s="185">
        <v>871896</v>
      </c>
      <c r="H35" s="185">
        <v>746940</v>
      </c>
      <c r="I35" s="185">
        <v>815100</v>
      </c>
      <c r="J35" s="185">
        <v>0</v>
      </c>
      <c r="K35" s="185">
        <v>0</v>
      </c>
      <c r="L35" s="185">
        <v>0</v>
      </c>
      <c r="M35" s="185"/>
      <c r="N35" s="186"/>
    </row>
    <row r="36" spans="2:14" hidden="1" x14ac:dyDescent="0.2">
      <c r="B36" s="158">
        <f t="shared" si="0"/>
        <v>11</v>
      </c>
      <c r="C36" s="184">
        <v>322779</v>
      </c>
      <c r="D36" s="185">
        <v>367766</v>
      </c>
      <c r="E36" s="185">
        <v>687337</v>
      </c>
      <c r="F36" s="185">
        <v>771459</v>
      </c>
      <c r="G36" s="185">
        <v>850563</v>
      </c>
      <c r="H36" s="185">
        <v>731811</v>
      </c>
      <c r="I36" s="185">
        <v>813041</v>
      </c>
      <c r="J36" s="185">
        <v>0</v>
      </c>
      <c r="K36" s="185">
        <v>0</v>
      </c>
      <c r="L36" s="185">
        <v>0</v>
      </c>
      <c r="M36" s="185"/>
      <c r="N36" s="186"/>
    </row>
    <row r="37" spans="2:14" hidden="1" x14ac:dyDescent="0.2">
      <c r="B37" s="158">
        <f t="shared" si="0"/>
        <v>12</v>
      </c>
      <c r="C37" s="184">
        <v>426503</v>
      </c>
      <c r="D37" s="185">
        <v>200898</v>
      </c>
      <c r="E37" s="185">
        <v>595664</v>
      </c>
      <c r="F37" s="185">
        <v>521648</v>
      </c>
      <c r="G37" s="185">
        <v>787342</v>
      </c>
      <c r="H37" s="185">
        <v>799134</v>
      </c>
      <c r="I37" s="185">
        <v>743879</v>
      </c>
      <c r="J37" s="185">
        <v>0</v>
      </c>
      <c r="K37" s="185">
        <v>0</v>
      </c>
      <c r="L37" s="185">
        <v>0</v>
      </c>
      <c r="M37" s="185"/>
      <c r="N37" s="186"/>
    </row>
    <row r="38" spans="2:14" hidden="1" x14ac:dyDescent="0.2">
      <c r="B38" s="158">
        <f t="shared" si="0"/>
        <v>13</v>
      </c>
      <c r="C38" s="184">
        <v>173861</v>
      </c>
      <c r="D38" s="185">
        <v>3483</v>
      </c>
      <c r="E38" s="185">
        <v>877059</v>
      </c>
      <c r="F38" s="185">
        <v>552254</v>
      </c>
      <c r="G38" s="185">
        <v>739730</v>
      </c>
      <c r="H38" s="185">
        <v>779423</v>
      </c>
      <c r="I38" s="185">
        <v>874499</v>
      </c>
      <c r="J38" s="185">
        <v>0</v>
      </c>
      <c r="K38" s="185">
        <v>0</v>
      </c>
      <c r="L38" s="185">
        <v>0</v>
      </c>
      <c r="M38" s="185"/>
      <c r="N38" s="186"/>
    </row>
    <row r="39" spans="2:14" hidden="1" x14ac:dyDescent="0.2">
      <c r="B39" s="158">
        <f t="shared" si="0"/>
        <v>14</v>
      </c>
      <c r="C39" s="184">
        <v>1171</v>
      </c>
      <c r="D39" s="185">
        <v>10263</v>
      </c>
      <c r="E39" s="185">
        <v>609161</v>
      </c>
      <c r="F39" s="185">
        <v>789895</v>
      </c>
      <c r="G39" s="185">
        <v>733376</v>
      </c>
      <c r="H39" s="185">
        <v>776718</v>
      </c>
      <c r="I39" s="185">
        <v>2484</v>
      </c>
      <c r="J39" s="185">
        <v>0</v>
      </c>
      <c r="K39" s="185">
        <v>0</v>
      </c>
      <c r="L39" s="185">
        <v>0</v>
      </c>
      <c r="M39" s="185"/>
      <c r="N39" s="186"/>
    </row>
    <row r="40" spans="2:14" hidden="1" x14ac:dyDescent="0.2">
      <c r="B40" s="158">
        <f t="shared" si="0"/>
        <v>15</v>
      </c>
      <c r="C40" s="184">
        <v>-33927</v>
      </c>
      <c r="D40" s="185">
        <v>7429</v>
      </c>
      <c r="E40" s="185">
        <v>618526</v>
      </c>
      <c r="F40" s="185">
        <v>807592</v>
      </c>
      <c r="G40" s="185">
        <v>212356</v>
      </c>
      <c r="H40" s="185">
        <v>649953</v>
      </c>
      <c r="I40" s="185">
        <v>282897</v>
      </c>
      <c r="J40" s="185">
        <v>0</v>
      </c>
      <c r="K40" s="185">
        <v>0</v>
      </c>
      <c r="L40" s="185">
        <v>0</v>
      </c>
      <c r="M40" s="185"/>
      <c r="N40" s="186"/>
    </row>
    <row r="41" spans="2:14" hidden="1" x14ac:dyDescent="0.2">
      <c r="B41" s="158">
        <f t="shared" si="0"/>
        <v>16</v>
      </c>
      <c r="C41" s="184"/>
      <c r="D41" s="185">
        <v>10477</v>
      </c>
      <c r="E41" s="185">
        <v>610864</v>
      </c>
      <c r="F41" s="185">
        <v>60054</v>
      </c>
      <c r="G41" s="185">
        <v>488647</v>
      </c>
      <c r="H41" s="185">
        <v>645983</v>
      </c>
      <c r="I41" s="185">
        <v>490539</v>
      </c>
      <c r="J41" s="185">
        <v>0</v>
      </c>
      <c r="K41" s="185">
        <v>0</v>
      </c>
      <c r="L41" s="185">
        <v>0</v>
      </c>
      <c r="M41" s="185"/>
      <c r="N41" s="186"/>
    </row>
    <row r="42" spans="2:14" hidden="1" x14ac:dyDescent="0.2">
      <c r="B42" s="158">
        <f t="shared" si="0"/>
        <v>17</v>
      </c>
      <c r="C42" s="184"/>
      <c r="D42" s="185">
        <v>9900</v>
      </c>
      <c r="E42" s="185">
        <v>51788</v>
      </c>
      <c r="F42" s="185">
        <v>2567</v>
      </c>
      <c r="G42" s="185">
        <v>352216</v>
      </c>
      <c r="H42" s="185">
        <v>469728</v>
      </c>
      <c r="I42" s="185">
        <v>496365</v>
      </c>
      <c r="J42" s="185">
        <v>0</v>
      </c>
      <c r="K42" s="185">
        <v>0</v>
      </c>
      <c r="L42" s="185">
        <v>0</v>
      </c>
      <c r="M42" s="185"/>
      <c r="N42" s="186"/>
    </row>
    <row r="43" spans="2:14" hidden="1" x14ac:dyDescent="0.2">
      <c r="B43" s="158">
        <f t="shared" si="0"/>
        <v>18</v>
      </c>
      <c r="C43" s="184"/>
      <c r="D43" s="185" t="s">
        <v>18</v>
      </c>
      <c r="E43" s="185">
        <v>3804</v>
      </c>
      <c r="F43" s="185">
        <v>291299</v>
      </c>
      <c r="G43" s="185">
        <v>0</v>
      </c>
      <c r="H43" s="185">
        <v>347062</v>
      </c>
      <c r="I43" s="185">
        <v>497598</v>
      </c>
      <c r="J43" s="185">
        <v>0</v>
      </c>
      <c r="K43" s="185">
        <v>0</v>
      </c>
      <c r="L43" s="185">
        <v>0</v>
      </c>
      <c r="M43" s="185"/>
      <c r="N43" s="186"/>
    </row>
    <row r="44" spans="2:14" hidden="1" x14ac:dyDescent="0.2">
      <c r="B44" s="158">
        <f t="shared" si="0"/>
        <v>19</v>
      </c>
      <c r="C44" s="184"/>
      <c r="D44" s="185"/>
      <c r="E44" s="185">
        <v>16954</v>
      </c>
      <c r="F44" s="185">
        <v>791782</v>
      </c>
      <c r="G44" s="185">
        <v>299157</v>
      </c>
      <c r="H44" s="185">
        <v>420966</v>
      </c>
      <c r="I44" s="185">
        <v>472318</v>
      </c>
      <c r="J44" s="185">
        <v>0</v>
      </c>
      <c r="K44" s="185">
        <v>0</v>
      </c>
      <c r="L44" s="185">
        <v>0</v>
      </c>
      <c r="M44" s="185"/>
      <c r="N44" s="186"/>
    </row>
    <row r="45" spans="2:14" hidden="1" x14ac:dyDescent="0.2">
      <c r="B45" s="158">
        <f t="shared" si="0"/>
        <v>20</v>
      </c>
      <c r="C45" s="184"/>
      <c r="D45" s="185"/>
      <c r="E45" s="185">
        <v>0</v>
      </c>
      <c r="F45" s="185">
        <v>762869</v>
      </c>
      <c r="G45" s="185">
        <v>811091</v>
      </c>
      <c r="H45" s="185">
        <v>297886</v>
      </c>
      <c r="I45" s="185">
        <v>589208</v>
      </c>
      <c r="J45" s="185">
        <v>0</v>
      </c>
      <c r="K45" s="185">
        <v>0</v>
      </c>
      <c r="L45" s="185">
        <v>0</v>
      </c>
      <c r="M45" s="185"/>
      <c r="N45" s="186"/>
    </row>
    <row r="46" spans="2:14" hidden="1" x14ac:dyDescent="0.2">
      <c r="B46" s="158">
        <f t="shared" si="0"/>
        <v>21</v>
      </c>
      <c r="C46" s="184"/>
      <c r="D46" s="185"/>
      <c r="E46" s="185">
        <v>22281</v>
      </c>
      <c r="F46" s="185">
        <v>586472</v>
      </c>
      <c r="G46" s="185">
        <v>790310</v>
      </c>
      <c r="H46" s="185">
        <v>493139</v>
      </c>
      <c r="I46" s="185">
        <v>559678</v>
      </c>
      <c r="J46" s="185">
        <v>0</v>
      </c>
      <c r="K46" s="185">
        <v>0</v>
      </c>
      <c r="L46" s="185">
        <v>0</v>
      </c>
      <c r="M46" s="185"/>
      <c r="N46" s="186"/>
    </row>
    <row r="47" spans="2:14" hidden="1" x14ac:dyDescent="0.2">
      <c r="B47" s="158">
        <f t="shared" si="0"/>
        <v>22</v>
      </c>
      <c r="C47" s="184"/>
      <c r="D47" s="185"/>
      <c r="E47" s="185">
        <v>505010</v>
      </c>
      <c r="F47" s="185">
        <v>749678</v>
      </c>
      <c r="G47" s="185">
        <v>718740</v>
      </c>
      <c r="H47" s="185">
        <v>513787</v>
      </c>
      <c r="I47" s="185">
        <v>272699</v>
      </c>
      <c r="J47" s="185">
        <v>0</v>
      </c>
      <c r="K47" s="185">
        <v>0</v>
      </c>
      <c r="L47" s="185">
        <v>0</v>
      </c>
      <c r="M47" s="185"/>
      <c r="N47" s="186"/>
    </row>
    <row r="48" spans="2:14" hidden="1" x14ac:dyDescent="0.2">
      <c r="B48" s="158">
        <f t="shared" si="0"/>
        <v>23</v>
      </c>
      <c r="C48" s="184"/>
      <c r="D48" s="185">
        <v>216640</v>
      </c>
      <c r="E48" s="185">
        <v>608711</v>
      </c>
      <c r="F48" s="185">
        <v>537603</v>
      </c>
      <c r="G48" s="185">
        <v>849317</v>
      </c>
      <c r="H48" s="185">
        <v>514955</v>
      </c>
      <c r="I48" s="185">
        <v>0</v>
      </c>
      <c r="J48" s="185">
        <v>0</v>
      </c>
      <c r="K48" s="185">
        <v>0</v>
      </c>
      <c r="L48" s="185">
        <v>0</v>
      </c>
      <c r="M48" s="185"/>
      <c r="N48" s="186"/>
    </row>
    <row r="49" spans="2:14" hidden="1" x14ac:dyDescent="0.2">
      <c r="B49" s="158">
        <f t="shared" si="0"/>
        <v>24</v>
      </c>
      <c r="C49" s="184"/>
      <c r="D49" s="185">
        <v>592659</v>
      </c>
      <c r="E49" s="185">
        <v>670400</v>
      </c>
      <c r="F49" s="185">
        <v>877986</v>
      </c>
      <c r="G49" s="185">
        <v>837383</v>
      </c>
      <c r="H49" s="185">
        <v>462098</v>
      </c>
      <c r="I49" s="185">
        <v>0</v>
      </c>
      <c r="J49" s="185">
        <v>0</v>
      </c>
      <c r="K49" s="185">
        <v>0</v>
      </c>
      <c r="L49" s="185">
        <v>0</v>
      </c>
      <c r="M49" s="185"/>
      <c r="N49" s="186"/>
    </row>
    <row r="50" spans="2:14" hidden="1" x14ac:dyDescent="0.2">
      <c r="B50" s="158">
        <f t="shared" si="0"/>
        <v>25</v>
      </c>
      <c r="C50" s="184"/>
      <c r="D50" s="185">
        <v>790507</v>
      </c>
      <c r="E50" s="185">
        <v>754264</v>
      </c>
      <c r="F50" s="185">
        <v>827078</v>
      </c>
      <c r="G50" s="187">
        <v>795947</v>
      </c>
      <c r="H50" s="185">
        <v>8073</v>
      </c>
      <c r="I50" s="185">
        <v>0</v>
      </c>
      <c r="J50" s="185">
        <v>0</v>
      </c>
      <c r="K50" s="185">
        <v>0</v>
      </c>
      <c r="L50" s="185">
        <v>0</v>
      </c>
      <c r="M50" s="185"/>
      <c r="N50" s="186"/>
    </row>
    <row r="51" spans="2:14" hidden="1" x14ac:dyDescent="0.2">
      <c r="B51" s="158">
        <f t="shared" si="0"/>
        <v>26</v>
      </c>
      <c r="C51" s="184"/>
      <c r="D51" s="185">
        <v>791098</v>
      </c>
      <c r="E51" s="185">
        <v>625980</v>
      </c>
      <c r="F51" s="185">
        <v>830260</v>
      </c>
      <c r="G51" s="187">
        <v>765328</v>
      </c>
      <c r="H51" s="185">
        <v>0</v>
      </c>
      <c r="I51" s="185">
        <v>0</v>
      </c>
      <c r="J51" s="185">
        <v>0</v>
      </c>
      <c r="K51" s="185">
        <v>0</v>
      </c>
      <c r="L51" s="185">
        <v>0</v>
      </c>
      <c r="M51" s="185"/>
      <c r="N51" s="186"/>
    </row>
    <row r="52" spans="2:14" hidden="1" x14ac:dyDescent="0.2">
      <c r="B52" s="158">
        <f t="shared" si="0"/>
        <v>27</v>
      </c>
      <c r="C52" s="184"/>
      <c r="D52" s="185">
        <v>744563</v>
      </c>
      <c r="E52" s="185">
        <v>783951</v>
      </c>
      <c r="F52" s="185">
        <v>840593</v>
      </c>
      <c r="G52" s="187">
        <v>641088</v>
      </c>
      <c r="H52" s="185">
        <v>465012</v>
      </c>
      <c r="I52" s="185">
        <v>0</v>
      </c>
      <c r="J52" s="185">
        <v>0</v>
      </c>
      <c r="K52" s="185">
        <v>0</v>
      </c>
      <c r="L52" s="185">
        <v>0</v>
      </c>
      <c r="M52" s="185"/>
      <c r="N52" s="186"/>
    </row>
    <row r="53" spans="2:14" hidden="1" x14ac:dyDescent="0.2">
      <c r="B53" s="158">
        <f t="shared" si="0"/>
        <v>28</v>
      </c>
      <c r="C53" s="184"/>
      <c r="D53" s="185">
        <v>214684</v>
      </c>
      <c r="E53" s="185">
        <v>575955</v>
      </c>
      <c r="F53" s="185">
        <v>825361</v>
      </c>
      <c r="G53" s="187">
        <v>763218</v>
      </c>
      <c r="H53" s="185">
        <v>505383</v>
      </c>
      <c r="I53" s="185">
        <v>0</v>
      </c>
      <c r="J53" s="185">
        <v>0</v>
      </c>
      <c r="K53" s="185">
        <v>0</v>
      </c>
      <c r="L53" s="185">
        <v>0</v>
      </c>
      <c r="M53" s="185"/>
      <c r="N53" s="186"/>
    </row>
    <row r="54" spans="2:14" hidden="1" x14ac:dyDescent="0.2">
      <c r="B54" s="158">
        <f t="shared" si="0"/>
        <v>29</v>
      </c>
      <c r="C54" s="184"/>
      <c r="D54" s="185">
        <v>146282</v>
      </c>
      <c r="E54" s="185">
        <v>740301</v>
      </c>
      <c r="F54" s="185">
        <v>539683</v>
      </c>
      <c r="G54" s="187">
        <v>595388</v>
      </c>
      <c r="H54" s="185">
        <v>199433</v>
      </c>
      <c r="I54" s="185">
        <v>0</v>
      </c>
      <c r="J54" s="185">
        <v>0</v>
      </c>
      <c r="K54" s="185">
        <v>0</v>
      </c>
      <c r="L54" s="185">
        <v>0</v>
      </c>
      <c r="M54" s="185"/>
      <c r="N54" s="186"/>
    </row>
    <row r="55" spans="2:14" hidden="1" x14ac:dyDescent="0.2">
      <c r="B55" s="158">
        <f t="shared" si="0"/>
        <v>30</v>
      </c>
      <c r="C55" s="184"/>
      <c r="D55" s="185"/>
      <c r="E55" s="185">
        <v>675140</v>
      </c>
      <c r="F55" s="185">
        <v>731314</v>
      </c>
      <c r="G55" s="187">
        <v>831478</v>
      </c>
      <c r="H55" s="185">
        <v>0</v>
      </c>
      <c r="I55" s="185">
        <v>0</v>
      </c>
      <c r="J55" s="185">
        <v>0</v>
      </c>
      <c r="K55" s="185">
        <v>0</v>
      </c>
      <c r="L55" s="185">
        <v>0</v>
      </c>
      <c r="M55" s="185"/>
      <c r="N55" s="186"/>
    </row>
    <row r="56" spans="2:14" hidden="1" x14ac:dyDescent="0.2">
      <c r="B56" s="158">
        <f t="shared" si="0"/>
        <v>31</v>
      </c>
      <c r="C56" s="184"/>
      <c r="D56" s="185"/>
      <c r="E56" s="185">
        <v>756597</v>
      </c>
      <c r="F56" s="185"/>
      <c r="G56" s="187">
        <v>827696</v>
      </c>
      <c r="H56" s="185"/>
      <c r="I56" s="185">
        <v>0</v>
      </c>
      <c r="J56" s="185">
        <v>0</v>
      </c>
      <c r="K56" s="185">
        <v>0</v>
      </c>
      <c r="L56" s="185">
        <v>0</v>
      </c>
      <c r="M56" s="185"/>
      <c r="N56" s="186"/>
    </row>
    <row r="57" spans="2:14" ht="13.5" hidden="1" thickBot="1" x14ac:dyDescent="0.25">
      <c r="B57" s="158" t="s">
        <v>49</v>
      </c>
      <c r="C57" s="188"/>
      <c r="D57" s="189"/>
      <c r="E57" s="189">
        <f>50444+31050</f>
        <v>81494</v>
      </c>
      <c r="F57" s="189"/>
      <c r="G57" s="189"/>
      <c r="H57" s="189"/>
      <c r="I57" s="189"/>
      <c r="J57" s="190"/>
      <c r="K57" s="189"/>
      <c r="L57" s="189">
        <v>0</v>
      </c>
      <c r="M57" s="189"/>
      <c r="N57" s="191"/>
    </row>
    <row r="58" spans="2:14" ht="13.5" hidden="1" thickTop="1" x14ac:dyDescent="0.2">
      <c r="B58" s="158" t="s">
        <v>18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2:14" hidden="1" x14ac:dyDescent="0.2">
      <c r="B59" s="158" t="s">
        <v>50</v>
      </c>
      <c r="C59" s="192">
        <f>SUM(C26:C57)</f>
        <v>1175852</v>
      </c>
      <c r="D59" s="192">
        <f t="shared" ref="D59:N59" si="1">SUM(D26:D57)</f>
        <v>5371675</v>
      </c>
      <c r="E59" s="192">
        <f t="shared" si="1"/>
        <v>18269133</v>
      </c>
      <c r="F59" s="192">
        <f t="shared" si="1"/>
        <v>20019047</v>
      </c>
      <c r="G59" s="192">
        <f t="shared" si="1"/>
        <v>18968814</v>
      </c>
      <c r="H59" s="192">
        <f t="shared" si="1"/>
        <v>17010339</v>
      </c>
      <c r="I59" s="192">
        <f t="shared" si="1"/>
        <v>12633922</v>
      </c>
      <c r="J59" s="192">
        <f t="shared" si="1"/>
        <v>0</v>
      </c>
      <c r="K59" s="192">
        <f t="shared" si="1"/>
        <v>0</v>
      </c>
      <c r="L59" s="192">
        <f t="shared" si="1"/>
        <v>0</v>
      </c>
      <c r="M59" s="192">
        <f t="shared" si="1"/>
        <v>0</v>
      </c>
      <c r="N59" s="192">
        <f t="shared" si="1"/>
        <v>0</v>
      </c>
    </row>
    <row r="60" spans="2:14" hidden="1" x14ac:dyDescent="0.2">
      <c r="B60" s="158" t="s">
        <v>51</v>
      </c>
      <c r="C60" s="193">
        <f>C59</f>
        <v>1175852</v>
      </c>
      <c r="D60" s="193">
        <f>C60+D59</f>
        <v>6547527</v>
      </c>
      <c r="E60" s="193">
        <f t="shared" ref="E60:N60" si="2">D60+E59</f>
        <v>24816660</v>
      </c>
      <c r="F60" s="193">
        <f t="shared" si="2"/>
        <v>44835707</v>
      </c>
      <c r="G60" s="193">
        <f t="shared" si="2"/>
        <v>63804521</v>
      </c>
      <c r="H60" s="193">
        <f t="shared" si="2"/>
        <v>80814860</v>
      </c>
      <c r="I60" s="193">
        <f t="shared" si="2"/>
        <v>93448782</v>
      </c>
      <c r="J60" s="193">
        <f t="shared" si="2"/>
        <v>93448782</v>
      </c>
      <c r="K60" s="193">
        <f t="shared" si="2"/>
        <v>93448782</v>
      </c>
      <c r="L60" s="193">
        <f t="shared" si="2"/>
        <v>93448782</v>
      </c>
      <c r="M60" s="193">
        <f t="shared" si="2"/>
        <v>93448782</v>
      </c>
      <c r="N60" s="193">
        <f t="shared" si="2"/>
        <v>93448782</v>
      </c>
    </row>
    <row r="61" spans="2:14" hidden="1" x14ac:dyDescent="0.2"/>
    <row r="62" spans="2:14" hidden="1" x14ac:dyDescent="0.2"/>
    <row r="63" spans="2:14" hidden="1" x14ac:dyDescent="0.2"/>
    <row r="64" spans="2:14" hidden="1" x14ac:dyDescent="0.2"/>
    <row r="65" hidden="1" x14ac:dyDescent="0.2"/>
    <row r="66" hidden="1" x14ac:dyDescent="0.2"/>
    <row r="67" hidden="1" x14ac:dyDescent="0.2"/>
    <row r="68" hidden="1" x14ac:dyDescent="0.2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LNG</vt:lpstr>
      <vt:lpstr>FUEL </vt:lpstr>
      <vt:lpstr>LPG</vt:lpstr>
      <vt:lpstr>'FUEL '!Print_Area</vt:lpstr>
      <vt:lpstr>LNG!Print_Area</vt:lpstr>
      <vt:lpstr>LNG!Print_Titles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Jan Havlíček</cp:lastModifiedBy>
  <cp:lastPrinted>2001-05-17T20:58:25Z</cp:lastPrinted>
  <dcterms:created xsi:type="dcterms:W3CDTF">2000-10-05T08:25:54Z</dcterms:created>
  <dcterms:modified xsi:type="dcterms:W3CDTF">2023-09-15T20:41:19Z</dcterms:modified>
</cp:coreProperties>
</file>